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ocuments\trainity projects\"/>
    </mc:Choice>
  </mc:AlternateContent>
  <xr:revisionPtr revIDLastSave="0" documentId="13_ncr:1_{A3C41C6F-FE6D-4668-8126-F0241E2DF800}" xr6:coauthVersionLast="47" xr6:coauthVersionMax="47" xr10:uidLastSave="{00000000-0000-0000-0000-000000000000}"/>
  <bookViews>
    <workbookView xWindow="-120" yWindow="-120" windowWidth="20730" windowHeight="11760" activeTab="1" xr2:uid="{334D5318-35AC-4EB1-A153-14A0172A9CB6}"/>
  </bookViews>
  <sheets>
    <sheet name="Sheet1" sheetId="2" r:id="rId1"/>
    <sheet name="IMDB_Movie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3" i="1" l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AH3" i="1" a="1"/>
  <c r="AH3" i="1" s="1"/>
  <c r="AG4" i="1"/>
  <c r="AG3" i="1"/>
  <c r="BQ3" i="1"/>
  <c r="CD123" i="1" a="1"/>
  <c r="CD123" i="1" s="1"/>
  <c r="CD114" i="1" a="1"/>
  <c r="CD114" i="1" s="1"/>
  <c r="CD102" i="1" a="1"/>
  <c r="CD102" i="1" s="1"/>
  <c r="CD85" i="1" a="1"/>
  <c r="CD85" i="1" s="1"/>
  <c r="CD67" i="1" a="1"/>
  <c r="CD67" i="1" s="1"/>
  <c r="CD46" i="1" a="1"/>
  <c r="CD46" i="1" s="1"/>
  <c r="CD22" i="1" a="1"/>
  <c r="CD22" i="1" s="1"/>
  <c r="CD1" i="1" a="1"/>
  <c r="CD1" i="1" s="1"/>
  <c r="AD1" i="1" a="1"/>
  <c r="AD1" i="1" s="1"/>
  <c r="A1" i="2" a="1"/>
  <c r="A1" i="2" s="1"/>
  <c r="A22" i="2" a="1"/>
  <c r="A22" i="2" s="1"/>
  <c r="A46" i="2" a="1"/>
  <c r="A46" i="2" s="1"/>
  <c r="A67" i="2" a="1"/>
  <c r="A67" i="2" s="1"/>
  <c r="A85" i="2" a="1"/>
  <c r="A85" i="2" s="1"/>
  <c r="A102" i="2" a="1"/>
  <c r="A102" i="2" s="1"/>
  <c r="A114" i="2" a="1"/>
  <c r="A114" i="2" s="1"/>
  <c r="A123" i="2" a="1"/>
  <c r="A123" i="2" s="1"/>
  <c r="A126" i="2" a="1"/>
  <c r="A126" i="2" s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S3226" i="1"/>
  <c r="BS3227" i="1"/>
  <c r="BS3228" i="1"/>
  <c r="BS3229" i="1"/>
  <c r="BS3230" i="1"/>
  <c r="BS3231" i="1"/>
  <c r="BS3232" i="1"/>
  <c r="BS3233" i="1"/>
  <c r="BS3234" i="1"/>
  <c r="BS3235" i="1"/>
  <c r="BS3236" i="1"/>
  <c r="BS3237" i="1"/>
  <c r="BS3238" i="1"/>
  <c r="BS3239" i="1"/>
  <c r="BS3240" i="1"/>
  <c r="BS3241" i="1"/>
  <c r="BS3242" i="1"/>
  <c r="BS3243" i="1"/>
  <c r="BS3244" i="1"/>
  <c r="BS3245" i="1"/>
  <c r="BS3246" i="1"/>
  <c r="BS3247" i="1"/>
  <c r="BS3248" i="1"/>
  <c r="BS3249" i="1"/>
  <c r="BS3250" i="1"/>
  <c r="BS3251" i="1"/>
  <c r="BS3252" i="1"/>
  <c r="BS3253" i="1"/>
  <c r="BS3254" i="1"/>
  <c r="BS3255" i="1"/>
  <c r="BS3256" i="1"/>
  <c r="BS3257" i="1"/>
  <c r="BS3258" i="1"/>
  <c r="BS3259" i="1"/>
  <c r="BS3260" i="1"/>
  <c r="BS3261" i="1"/>
  <c r="BS3262" i="1"/>
  <c r="BS3263" i="1"/>
  <c r="BS3264" i="1"/>
  <c r="BS3265" i="1"/>
  <c r="BS3266" i="1"/>
  <c r="BS3267" i="1"/>
  <c r="BS3268" i="1"/>
  <c r="BS3269" i="1"/>
  <c r="BS3270" i="1"/>
  <c r="BS3271" i="1"/>
  <c r="BS3272" i="1"/>
  <c r="BS3273" i="1"/>
  <c r="BS3274" i="1"/>
  <c r="BS3275" i="1"/>
  <c r="BS3276" i="1"/>
  <c r="BS3277" i="1"/>
  <c r="BS3278" i="1"/>
  <c r="BS3279" i="1"/>
  <c r="BS3280" i="1"/>
  <c r="BS3281" i="1"/>
  <c r="BS3282" i="1"/>
  <c r="BS3283" i="1"/>
  <c r="BS3284" i="1"/>
  <c r="BS3285" i="1"/>
  <c r="BS3286" i="1"/>
  <c r="BS3287" i="1"/>
  <c r="BS3288" i="1"/>
  <c r="BS3289" i="1"/>
  <c r="BS3290" i="1"/>
  <c r="BS3291" i="1"/>
  <c r="BS3292" i="1"/>
  <c r="BS3293" i="1"/>
  <c r="BS3294" i="1"/>
  <c r="BS3295" i="1"/>
  <c r="BS3296" i="1"/>
  <c r="BS3297" i="1"/>
  <c r="BS3298" i="1"/>
  <c r="BS3299" i="1"/>
  <c r="BS3300" i="1"/>
  <c r="BS3301" i="1"/>
  <c r="BS3302" i="1"/>
  <c r="BS3303" i="1"/>
  <c r="BS3304" i="1"/>
  <c r="BS3305" i="1"/>
  <c r="BS3306" i="1"/>
  <c r="BS3307" i="1"/>
  <c r="BS3308" i="1"/>
  <c r="BS3309" i="1"/>
  <c r="BS3310" i="1"/>
  <c r="BS3311" i="1"/>
  <c r="BS3312" i="1"/>
  <c r="BS3313" i="1"/>
  <c r="BS3314" i="1"/>
  <c r="BS3315" i="1"/>
  <c r="BS3316" i="1"/>
  <c r="BS3317" i="1"/>
  <c r="BS3318" i="1"/>
  <c r="BS3319" i="1"/>
  <c r="BS3320" i="1"/>
  <c r="BS3321" i="1"/>
  <c r="BS3322" i="1"/>
  <c r="BS3323" i="1"/>
  <c r="BS3324" i="1"/>
  <c r="BS3325" i="1"/>
  <c r="BS3326" i="1"/>
  <c r="BS3327" i="1"/>
  <c r="BS3328" i="1"/>
  <c r="BS3329" i="1"/>
  <c r="BS3330" i="1"/>
  <c r="BS3331" i="1"/>
  <c r="BS3332" i="1"/>
  <c r="BS3333" i="1"/>
  <c r="BS3334" i="1"/>
  <c r="BS3335" i="1"/>
  <c r="BS3336" i="1"/>
  <c r="BS3337" i="1"/>
  <c r="BS3338" i="1"/>
  <c r="BS3339" i="1"/>
  <c r="BS3340" i="1"/>
  <c r="BS3341" i="1"/>
  <c r="BS3342" i="1"/>
  <c r="BS3343" i="1"/>
  <c r="BS3344" i="1"/>
  <c r="BS3345" i="1"/>
  <c r="BS3346" i="1"/>
  <c r="BS3347" i="1"/>
  <c r="BS3348" i="1"/>
  <c r="BS3349" i="1"/>
  <c r="BS3350" i="1"/>
  <c r="BS3351" i="1"/>
  <c r="BS3352" i="1"/>
  <c r="BS3353" i="1"/>
  <c r="BS3354" i="1"/>
  <c r="BS3355" i="1"/>
  <c r="BS3356" i="1"/>
  <c r="BS3357" i="1"/>
  <c r="BS3358" i="1"/>
  <c r="BS3359" i="1"/>
  <c r="BS3360" i="1"/>
  <c r="BS3361" i="1"/>
  <c r="BS3362" i="1"/>
  <c r="BS3363" i="1"/>
  <c r="BS3364" i="1"/>
  <c r="BS3365" i="1"/>
  <c r="BS3366" i="1"/>
  <c r="BS3367" i="1"/>
  <c r="BS3368" i="1"/>
  <c r="BS3369" i="1"/>
  <c r="BS3370" i="1"/>
  <c r="BS3371" i="1"/>
  <c r="BS3372" i="1"/>
  <c r="BS3373" i="1"/>
  <c r="BS3374" i="1"/>
  <c r="BS3375" i="1"/>
  <c r="BS3376" i="1"/>
  <c r="BS3377" i="1"/>
  <c r="BS3378" i="1"/>
  <c r="BS3379" i="1"/>
  <c r="BS3380" i="1"/>
  <c r="BS3381" i="1"/>
  <c r="BS3382" i="1"/>
  <c r="BS3383" i="1"/>
  <c r="BS3384" i="1"/>
  <c r="BS3385" i="1"/>
  <c r="BS3386" i="1"/>
  <c r="BS3387" i="1"/>
  <c r="BS3388" i="1"/>
  <c r="BS3389" i="1"/>
  <c r="BS3390" i="1"/>
  <c r="BS3391" i="1"/>
  <c r="BS3392" i="1"/>
  <c r="BS3393" i="1"/>
  <c r="BS3394" i="1"/>
  <c r="BS3395" i="1"/>
  <c r="BS3396" i="1"/>
  <c r="BS3397" i="1"/>
  <c r="BS3398" i="1"/>
  <c r="BS3399" i="1"/>
  <c r="BS3400" i="1"/>
  <c r="BS3401" i="1"/>
  <c r="BS3402" i="1"/>
  <c r="BS3403" i="1"/>
  <c r="BS3404" i="1"/>
  <c r="BS3405" i="1"/>
  <c r="BS3406" i="1"/>
  <c r="BS3407" i="1"/>
  <c r="BS3408" i="1"/>
  <c r="BS3409" i="1"/>
  <c r="BS3410" i="1"/>
  <c r="BS3411" i="1"/>
  <c r="BS3412" i="1"/>
  <c r="BS3413" i="1"/>
  <c r="BS3414" i="1"/>
  <c r="BS3415" i="1"/>
  <c r="BS3416" i="1"/>
  <c r="BS3417" i="1"/>
  <c r="BS3418" i="1"/>
  <c r="BS3419" i="1"/>
  <c r="BS3420" i="1"/>
  <c r="BS3421" i="1"/>
  <c r="BS3422" i="1"/>
  <c r="BS3423" i="1"/>
  <c r="BS3424" i="1"/>
  <c r="BS3425" i="1"/>
  <c r="BS3426" i="1"/>
  <c r="BS3427" i="1"/>
  <c r="BS3428" i="1"/>
  <c r="BS3429" i="1"/>
  <c r="BS3430" i="1"/>
  <c r="BS3431" i="1"/>
  <c r="BS3432" i="1"/>
  <c r="BS3433" i="1"/>
  <c r="BS3434" i="1"/>
  <c r="BS3435" i="1"/>
  <c r="BS3436" i="1"/>
  <c r="BS3437" i="1"/>
  <c r="BS3438" i="1"/>
  <c r="BS3439" i="1"/>
  <c r="BS3440" i="1"/>
  <c r="BS3441" i="1"/>
  <c r="BS3442" i="1"/>
  <c r="BS3443" i="1"/>
  <c r="BS3444" i="1"/>
  <c r="BS3445" i="1"/>
  <c r="BS3446" i="1"/>
  <c r="BS3447" i="1"/>
  <c r="BS3448" i="1"/>
  <c r="BS3449" i="1"/>
  <c r="BS3450" i="1"/>
  <c r="BS3451" i="1"/>
  <c r="BS3452" i="1"/>
  <c r="BS3453" i="1"/>
  <c r="BS3454" i="1"/>
  <c r="BS3455" i="1"/>
  <c r="BS3456" i="1"/>
  <c r="BS3457" i="1"/>
  <c r="BS3458" i="1"/>
  <c r="BS3459" i="1"/>
  <c r="BS3460" i="1"/>
  <c r="BS3461" i="1"/>
  <c r="BS3462" i="1"/>
  <c r="BS3463" i="1"/>
  <c r="BS3464" i="1"/>
  <c r="BS3465" i="1"/>
  <c r="BS3466" i="1"/>
  <c r="BS3467" i="1"/>
  <c r="BS3468" i="1"/>
  <c r="BS3469" i="1"/>
  <c r="BS3470" i="1"/>
  <c r="BS3471" i="1"/>
  <c r="BS3472" i="1"/>
  <c r="BS3473" i="1"/>
  <c r="BS3474" i="1"/>
  <c r="BS3475" i="1"/>
  <c r="BS3476" i="1"/>
  <c r="BS3477" i="1"/>
  <c r="BS3478" i="1"/>
  <c r="BS3479" i="1"/>
  <c r="BS3480" i="1"/>
  <c r="BS3481" i="1"/>
  <c r="BS3482" i="1"/>
  <c r="BS3483" i="1"/>
  <c r="BS3484" i="1"/>
  <c r="BS3485" i="1"/>
  <c r="BS3486" i="1"/>
  <c r="BS3487" i="1"/>
  <c r="BS3488" i="1"/>
  <c r="BS3489" i="1"/>
  <c r="BS3490" i="1"/>
  <c r="BS3491" i="1"/>
  <c r="BS3492" i="1"/>
  <c r="BS3493" i="1"/>
  <c r="BS3494" i="1"/>
  <c r="BS3495" i="1"/>
  <c r="BS3496" i="1"/>
  <c r="BS3497" i="1"/>
  <c r="BS3498" i="1"/>
  <c r="BS3499" i="1"/>
  <c r="BS3500" i="1"/>
  <c r="BS3501" i="1"/>
  <c r="BS3502" i="1"/>
  <c r="BS3503" i="1"/>
  <c r="BS3504" i="1"/>
  <c r="BS3505" i="1"/>
  <c r="BS3506" i="1"/>
  <c r="BS3507" i="1"/>
  <c r="BS3508" i="1"/>
  <c r="BS3509" i="1"/>
  <c r="BS3510" i="1"/>
  <c r="BS3511" i="1"/>
  <c r="BS3512" i="1"/>
  <c r="BS3513" i="1"/>
  <c r="BS3514" i="1"/>
  <c r="BS3515" i="1"/>
  <c r="BS3516" i="1"/>
  <c r="BS3517" i="1"/>
  <c r="BS3518" i="1"/>
  <c r="BS3519" i="1"/>
  <c r="BS3520" i="1"/>
  <c r="BS3521" i="1"/>
  <c r="BS3522" i="1"/>
  <c r="BS3523" i="1"/>
  <c r="BS3524" i="1"/>
  <c r="BS3525" i="1"/>
  <c r="BS3526" i="1"/>
  <c r="BS3527" i="1"/>
  <c r="BS3528" i="1"/>
  <c r="BS3529" i="1"/>
  <c r="BS3530" i="1"/>
  <c r="BS3531" i="1"/>
  <c r="BS3532" i="1"/>
  <c r="BS3533" i="1"/>
  <c r="BS3534" i="1"/>
  <c r="BS3535" i="1"/>
  <c r="BS3536" i="1"/>
  <c r="BS3537" i="1"/>
  <c r="BS3538" i="1"/>
  <c r="BS3539" i="1"/>
  <c r="BS3540" i="1"/>
  <c r="BS3541" i="1"/>
  <c r="BS3542" i="1"/>
  <c r="BS3543" i="1"/>
  <c r="BS3544" i="1"/>
  <c r="BS3545" i="1"/>
  <c r="BS3546" i="1"/>
  <c r="BS3547" i="1"/>
  <c r="BS3548" i="1"/>
  <c r="BS3549" i="1"/>
  <c r="BS3550" i="1"/>
  <c r="BS3551" i="1"/>
  <c r="BS3552" i="1"/>
  <c r="BS3553" i="1"/>
  <c r="BS3554" i="1"/>
  <c r="BS3555" i="1"/>
  <c r="BS3556" i="1"/>
  <c r="BS3557" i="1"/>
  <c r="BS3558" i="1"/>
  <c r="BS3559" i="1"/>
  <c r="BS3560" i="1"/>
  <c r="BS3561" i="1"/>
  <c r="BS3562" i="1"/>
  <c r="BS3563" i="1"/>
  <c r="BS3564" i="1"/>
  <c r="BS3565" i="1"/>
  <c r="BS3566" i="1"/>
  <c r="BS3567" i="1"/>
  <c r="BS3568" i="1"/>
  <c r="BS3569" i="1"/>
  <c r="BS3570" i="1"/>
  <c r="BS3571" i="1"/>
  <c r="BS3572" i="1"/>
  <c r="BS3573" i="1"/>
  <c r="BS3574" i="1"/>
  <c r="BS3575" i="1"/>
  <c r="BS3576" i="1"/>
  <c r="BS3577" i="1"/>
  <c r="BS3578" i="1"/>
  <c r="BS3579" i="1"/>
  <c r="BS3580" i="1"/>
  <c r="BS3581" i="1"/>
  <c r="BS3582" i="1"/>
  <c r="BS3583" i="1"/>
  <c r="BS3584" i="1"/>
  <c r="BS3585" i="1"/>
  <c r="BS3586" i="1"/>
  <c r="BS3587" i="1"/>
  <c r="BS3588" i="1"/>
  <c r="BS3589" i="1"/>
  <c r="BS3590" i="1"/>
  <c r="BS3591" i="1"/>
  <c r="BS3592" i="1"/>
  <c r="BS3593" i="1"/>
  <c r="BS3594" i="1"/>
  <c r="BS3595" i="1"/>
  <c r="BS3596" i="1"/>
  <c r="BS3597" i="1"/>
  <c r="BS3598" i="1"/>
  <c r="BS3599" i="1"/>
  <c r="BS3600" i="1"/>
  <c r="BS3601" i="1"/>
  <c r="BS3602" i="1"/>
  <c r="BS3603" i="1"/>
  <c r="BS3604" i="1"/>
  <c r="BS3605" i="1"/>
  <c r="BS3606" i="1"/>
  <c r="BS3607" i="1"/>
  <c r="BS3608" i="1"/>
  <c r="BS3609" i="1"/>
  <c r="BS3610" i="1"/>
  <c r="BS3611" i="1"/>
  <c r="BS3612" i="1"/>
  <c r="BS3613" i="1"/>
  <c r="BS3614" i="1"/>
  <c r="BS3615" i="1"/>
  <c r="BS3616" i="1"/>
  <c r="BS3617" i="1"/>
  <c r="BS3618" i="1"/>
  <c r="BS3619" i="1"/>
  <c r="BS3620" i="1"/>
  <c r="BS3621" i="1"/>
  <c r="BS3622" i="1"/>
  <c r="BS3623" i="1"/>
  <c r="BS3624" i="1"/>
  <c r="BS3625" i="1"/>
  <c r="BS3626" i="1"/>
  <c r="BS3627" i="1"/>
  <c r="BS3628" i="1"/>
  <c r="BS3629" i="1"/>
  <c r="BS3630" i="1"/>
  <c r="BS3631" i="1"/>
  <c r="BS3632" i="1"/>
  <c r="BS3633" i="1"/>
  <c r="BS3634" i="1"/>
  <c r="BS3635" i="1"/>
  <c r="BS3636" i="1"/>
  <c r="BS3637" i="1"/>
  <c r="BS3638" i="1"/>
  <c r="BS3639" i="1"/>
  <c r="BS3640" i="1"/>
  <c r="BS3641" i="1"/>
  <c r="BS3642" i="1"/>
  <c r="BS3643" i="1"/>
  <c r="BS3644" i="1"/>
  <c r="BS3645" i="1"/>
  <c r="BS3646" i="1"/>
  <c r="BS3647" i="1"/>
  <c r="BS3648" i="1"/>
  <c r="BS3649" i="1"/>
  <c r="BR3" i="1"/>
  <c r="BH2" i="1" a="1"/>
  <c r="AZ2" i="1" a="1"/>
  <c r="AU3" i="1"/>
  <c r="AT3" i="1"/>
  <c r="AS3" i="1"/>
  <c r="AM3" i="1" a="1"/>
  <c r="AM3" i="1" s="1"/>
  <c r="AL3" i="1" a="1"/>
  <c r="AL3" i="1" s="1"/>
  <c r="AK3" i="1"/>
  <c r="AJ3" i="1"/>
  <c r="AI3" i="1" a="1"/>
  <c r="AI3" i="1" s="1"/>
  <c r="AF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R3226" i="1"/>
  <c r="BR3227" i="1"/>
  <c r="BR3228" i="1"/>
  <c r="BR3229" i="1"/>
  <c r="BR3230" i="1"/>
  <c r="BR3231" i="1"/>
  <c r="BR3232" i="1"/>
  <c r="BR3233" i="1"/>
  <c r="BR3234" i="1"/>
  <c r="BR3235" i="1"/>
  <c r="BR3236" i="1"/>
  <c r="BR3237" i="1"/>
  <c r="BR3238" i="1"/>
  <c r="BR3239" i="1"/>
  <c r="BR3240" i="1"/>
  <c r="BR3241" i="1"/>
  <c r="BR3242" i="1"/>
  <c r="BR3243" i="1"/>
  <c r="BR3244" i="1"/>
  <c r="BR3245" i="1"/>
  <c r="BR3246" i="1"/>
  <c r="BR3247" i="1"/>
  <c r="BR3248" i="1"/>
  <c r="BR3249" i="1"/>
  <c r="BR3250" i="1"/>
  <c r="BR3251" i="1"/>
  <c r="BR3252" i="1"/>
  <c r="BR3253" i="1"/>
  <c r="BR3254" i="1"/>
  <c r="BR3255" i="1"/>
  <c r="BR3256" i="1"/>
  <c r="BR3257" i="1"/>
  <c r="BR3258" i="1"/>
  <c r="BR3259" i="1"/>
  <c r="BR3260" i="1"/>
  <c r="BR3261" i="1"/>
  <c r="BR3262" i="1"/>
  <c r="BR3263" i="1"/>
  <c r="BR3264" i="1"/>
  <c r="BR3265" i="1"/>
  <c r="BR3266" i="1"/>
  <c r="BR3267" i="1"/>
  <c r="BR3268" i="1"/>
  <c r="BR3269" i="1"/>
  <c r="BR3270" i="1"/>
  <c r="BR3271" i="1"/>
  <c r="BR3272" i="1"/>
  <c r="BR3273" i="1"/>
  <c r="BR3274" i="1"/>
  <c r="BR3275" i="1"/>
  <c r="BR3276" i="1"/>
  <c r="BR3277" i="1"/>
  <c r="BR3278" i="1"/>
  <c r="BR3279" i="1"/>
  <c r="BR3280" i="1"/>
  <c r="BR3281" i="1"/>
  <c r="BR3282" i="1"/>
  <c r="BR3283" i="1"/>
  <c r="BR3284" i="1"/>
  <c r="BR3285" i="1"/>
  <c r="BR3286" i="1"/>
  <c r="BR3287" i="1"/>
  <c r="BR3288" i="1"/>
  <c r="BR3289" i="1"/>
  <c r="BR3290" i="1"/>
  <c r="BR3291" i="1"/>
  <c r="BR3292" i="1"/>
  <c r="BR3293" i="1"/>
  <c r="BR3294" i="1"/>
  <c r="BR3295" i="1"/>
  <c r="BR3296" i="1"/>
  <c r="BR3297" i="1"/>
  <c r="BR3298" i="1"/>
  <c r="BR3299" i="1"/>
  <c r="BR3300" i="1"/>
  <c r="BR3301" i="1"/>
  <c r="BR3302" i="1"/>
  <c r="BR3303" i="1"/>
  <c r="BR3304" i="1"/>
  <c r="BR3305" i="1"/>
  <c r="BR3306" i="1"/>
  <c r="BR3307" i="1"/>
  <c r="BR3308" i="1"/>
  <c r="BR3309" i="1"/>
  <c r="BR3310" i="1"/>
  <c r="BR3311" i="1"/>
  <c r="BR3312" i="1"/>
  <c r="BR3313" i="1"/>
  <c r="BR3314" i="1"/>
  <c r="BR3315" i="1"/>
  <c r="BR3316" i="1"/>
  <c r="BR3317" i="1"/>
  <c r="BR3318" i="1"/>
  <c r="BR3319" i="1"/>
  <c r="BR3320" i="1"/>
  <c r="BR3321" i="1"/>
  <c r="BR3322" i="1"/>
  <c r="BR3323" i="1"/>
  <c r="BR3324" i="1"/>
  <c r="BR3325" i="1"/>
  <c r="BR3326" i="1"/>
  <c r="BR3327" i="1"/>
  <c r="BR3328" i="1"/>
  <c r="BR3329" i="1"/>
  <c r="BR3330" i="1"/>
  <c r="BR3331" i="1"/>
  <c r="BR3332" i="1"/>
  <c r="BR3333" i="1"/>
  <c r="BR3334" i="1"/>
  <c r="BR3335" i="1"/>
  <c r="BR3336" i="1"/>
  <c r="BR3337" i="1"/>
  <c r="BR3338" i="1"/>
  <c r="BR3339" i="1"/>
  <c r="BR3340" i="1"/>
  <c r="BR3341" i="1"/>
  <c r="BR3342" i="1"/>
  <c r="BR3343" i="1"/>
  <c r="BR3344" i="1"/>
  <c r="BR3345" i="1"/>
  <c r="BR3346" i="1"/>
  <c r="BR3347" i="1"/>
  <c r="BR3348" i="1"/>
  <c r="BR3349" i="1"/>
  <c r="BR3350" i="1"/>
  <c r="BR3351" i="1"/>
  <c r="BR3352" i="1"/>
  <c r="BR3353" i="1"/>
  <c r="BR3354" i="1"/>
  <c r="BR3355" i="1"/>
  <c r="BR3356" i="1"/>
  <c r="BR3357" i="1"/>
  <c r="BR3358" i="1"/>
  <c r="BR3359" i="1"/>
  <c r="BR3360" i="1"/>
  <c r="BR3361" i="1"/>
  <c r="BR3362" i="1"/>
  <c r="BR3363" i="1"/>
  <c r="BR3364" i="1"/>
  <c r="BR3365" i="1"/>
  <c r="BR3366" i="1"/>
  <c r="BR3367" i="1"/>
  <c r="BR3368" i="1"/>
  <c r="BR3369" i="1"/>
  <c r="BR3370" i="1"/>
  <c r="BR3371" i="1"/>
  <c r="BR3372" i="1"/>
  <c r="BR3373" i="1"/>
  <c r="BR3374" i="1"/>
  <c r="BR3375" i="1"/>
  <c r="BR3376" i="1"/>
  <c r="BR3377" i="1"/>
  <c r="BR3378" i="1"/>
  <c r="BR3379" i="1"/>
  <c r="BR3380" i="1"/>
  <c r="BR3381" i="1"/>
  <c r="BR3382" i="1"/>
  <c r="BR3383" i="1"/>
  <c r="BR3384" i="1"/>
  <c r="BR3385" i="1"/>
  <c r="BR3386" i="1"/>
  <c r="BR3387" i="1"/>
  <c r="BR3388" i="1"/>
  <c r="BR3389" i="1"/>
  <c r="BR3390" i="1"/>
  <c r="BR3391" i="1"/>
  <c r="BR3392" i="1"/>
  <c r="BR3393" i="1"/>
  <c r="BR3394" i="1"/>
  <c r="BR3395" i="1"/>
  <c r="BR3396" i="1"/>
  <c r="BR3397" i="1"/>
  <c r="BR3398" i="1"/>
  <c r="BR3399" i="1"/>
  <c r="BR3400" i="1"/>
  <c r="BR3401" i="1"/>
  <c r="BR3402" i="1"/>
  <c r="BR3403" i="1"/>
  <c r="BR3404" i="1"/>
  <c r="BR3405" i="1"/>
  <c r="BR3406" i="1"/>
  <c r="BR3407" i="1"/>
  <c r="BR3408" i="1"/>
  <c r="BR3409" i="1"/>
  <c r="BR3410" i="1"/>
  <c r="BR3411" i="1"/>
  <c r="BR3412" i="1"/>
  <c r="BR3413" i="1"/>
  <c r="BR3414" i="1"/>
  <c r="BR3415" i="1"/>
  <c r="BR3416" i="1"/>
  <c r="BR3417" i="1"/>
  <c r="BR3418" i="1"/>
  <c r="BR3419" i="1"/>
  <c r="BR3420" i="1"/>
  <c r="BR3421" i="1"/>
  <c r="BR3422" i="1"/>
  <c r="BR3423" i="1"/>
  <c r="BR3424" i="1"/>
  <c r="BR3425" i="1"/>
  <c r="BR3426" i="1"/>
  <c r="BR3427" i="1"/>
  <c r="BR3428" i="1"/>
  <c r="BR3429" i="1"/>
  <c r="BR3430" i="1"/>
  <c r="BR3431" i="1"/>
  <c r="BR3432" i="1"/>
  <c r="BR3433" i="1"/>
  <c r="BR3434" i="1"/>
  <c r="BR3435" i="1"/>
  <c r="BR3436" i="1"/>
  <c r="BR3437" i="1"/>
  <c r="BR3438" i="1"/>
  <c r="BR3439" i="1"/>
  <c r="BR3440" i="1"/>
  <c r="BR3441" i="1"/>
  <c r="BR3442" i="1"/>
  <c r="BR3443" i="1"/>
  <c r="BR3444" i="1"/>
  <c r="BR3445" i="1"/>
  <c r="BR3446" i="1"/>
  <c r="BR3447" i="1"/>
  <c r="BR3448" i="1"/>
  <c r="BR3449" i="1"/>
  <c r="BR3450" i="1"/>
  <c r="BR3451" i="1"/>
  <c r="BR3452" i="1"/>
  <c r="BR3453" i="1"/>
  <c r="BR3454" i="1"/>
  <c r="BR3455" i="1"/>
  <c r="BR3456" i="1"/>
  <c r="BR3457" i="1"/>
  <c r="BR3458" i="1"/>
  <c r="BR3459" i="1"/>
  <c r="BR3460" i="1"/>
  <c r="BR3461" i="1"/>
  <c r="BR3462" i="1"/>
  <c r="BR3463" i="1"/>
  <c r="BR3464" i="1"/>
  <c r="BR3465" i="1"/>
  <c r="BR3466" i="1"/>
  <c r="BR3467" i="1"/>
  <c r="BR3468" i="1"/>
  <c r="BR3469" i="1"/>
  <c r="BR3470" i="1"/>
  <c r="BR3471" i="1"/>
  <c r="BR3472" i="1"/>
  <c r="BR3473" i="1"/>
  <c r="BR3474" i="1"/>
  <c r="BR3475" i="1"/>
  <c r="BR3476" i="1"/>
  <c r="BR3477" i="1"/>
  <c r="BR3478" i="1"/>
  <c r="BR3479" i="1"/>
  <c r="BR3480" i="1"/>
  <c r="BR3481" i="1"/>
  <c r="BR3482" i="1"/>
  <c r="BR3483" i="1"/>
  <c r="BR3484" i="1"/>
  <c r="BR3485" i="1"/>
  <c r="BR3486" i="1"/>
  <c r="BR3487" i="1"/>
  <c r="BR3488" i="1"/>
  <c r="BR3489" i="1"/>
  <c r="BR3490" i="1"/>
  <c r="BR3491" i="1"/>
  <c r="BR3492" i="1"/>
  <c r="BR3493" i="1"/>
  <c r="BR3494" i="1"/>
  <c r="BR3495" i="1"/>
  <c r="BR3496" i="1"/>
  <c r="BR3497" i="1"/>
  <c r="BR3498" i="1"/>
  <c r="BR3499" i="1"/>
  <c r="BR3500" i="1"/>
  <c r="BR3501" i="1"/>
  <c r="BR3502" i="1"/>
  <c r="BR3503" i="1"/>
  <c r="BR3504" i="1"/>
  <c r="BR3505" i="1"/>
  <c r="BR3506" i="1"/>
  <c r="BR3507" i="1"/>
  <c r="BR3508" i="1"/>
  <c r="BR3509" i="1"/>
  <c r="BR3510" i="1"/>
  <c r="BR3511" i="1"/>
  <c r="BR3512" i="1"/>
  <c r="BR3513" i="1"/>
  <c r="BR3514" i="1"/>
  <c r="BR3515" i="1"/>
  <c r="BR3516" i="1"/>
  <c r="BR3517" i="1"/>
  <c r="BR3518" i="1"/>
  <c r="BR3519" i="1"/>
  <c r="BR3520" i="1"/>
  <c r="BR3521" i="1"/>
  <c r="BR3522" i="1"/>
  <c r="BR3523" i="1"/>
  <c r="BR3524" i="1"/>
  <c r="BR3525" i="1"/>
  <c r="BR3526" i="1"/>
  <c r="BR3527" i="1"/>
  <c r="BR3528" i="1"/>
  <c r="BR3529" i="1"/>
  <c r="BR3530" i="1"/>
  <c r="BR3531" i="1"/>
  <c r="BR3532" i="1"/>
  <c r="BR3533" i="1"/>
  <c r="BR3534" i="1"/>
  <c r="BR3535" i="1"/>
  <c r="BR3536" i="1"/>
  <c r="BR3537" i="1"/>
  <c r="BR3538" i="1"/>
  <c r="BR3539" i="1"/>
  <c r="BR3540" i="1"/>
  <c r="BR3541" i="1"/>
  <c r="BR3542" i="1"/>
  <c r="BR3543" i="1"/>
  <c r="BR3544" i="1"/>
  <c r="BR3545" i="1"/>
  <c r="BR3546" i="1"/>
  <c r="BR3547" i="1"/>
  <c r="BR3548" i="1"/>
  <c r="BR3549" i="1"/>
  <c r="BR3550" i="1"/>
  <c r="BR3551" i="1"/>
  <c r="BR3552" i="1"/>
  <c r="BR3553" i="1"/>
  <c r="BR3554" i="1"/>
  <c r="BR3555" i="1"/>
  <c r="BR3556" i="1"/>
  <c r="BR3557" i="1"/>
  <c r="BR3558" i="1"/>
  <c r="BR3559" i="1"/>
  <c r="BR3560" i="1"/>
  <c r="BR3561" i="1"/>
  <c r="BR3562" i="1"/>
  <c r="BR3563" i="1"/>
  <c r="BR3564" i="1"/>
  <c r="BR3565" i="1"/>
  <c r="BR3566" i="1"/>
  <c r="BR3567" i="1"/>
  <c r="BR3568" i="1"/>
  <c r="BR3569" i="1"/>
  <c r="BR3570" i="1"/>
  <c r="BR3571" i="1"/>
  <c r="BR3572" i="1"/>
  <c r="BR3573" i="1"/>
  <c r="BR3574" i="1"/>
  <c r="BR3575" i="1"/>
  <c r="BR3576" i="1"/>
  <c r="BR3577" i="1"/>
  <c r="BR3578" i="1"/>
  <c r="BR3579" i="1"/>
  <c r="BR3580" i="1"/>
  <c r="BR3581" i="1"/>
  <c r="BR3582" i="1"/>
  <c r="BR3583" i="1"/>
  <c r="BR3584" i="1"/>
  <c r="BR3585" i="1"/>
  <c r="BR3586" i="1"/>
  <c r="BR3587" i="1"/>
  <c r="BR3588" i="1"/>
  <c r="BR3589" i="1"/>
  <c r="BR3590" i="1"/>
  <c r="BR3591" i="1"/>
  <c r="BR3592" i="1"/>
  <c r="BR3593" i="1"/>
  <c r="BR3594" i="1"/>
  <c r="BR3595" i="1"/>
  <c r="BR3596" i="1"/>
  <c r="BR3597" i="1"/>
  <c r="BR3598" i="1"/>
  <c r="BR3599" i="1"/>
  <c r="BR3600" i="1"/>
  <c r="BR3601" i="1"/>
  <c r="BR3602" i="1"/>
  <c r="BR3603" i="1"/>
  <c r="BR3604" i="1"/>
  <c r="BR3605" i="1"/>
  <c r="BR3606" i="1"/>
  <c r="BR3607" i="1"/>
  <c r="BR3608" i="1"/>
  <c r="BR3609" i="1"/>
  <c r="BR3610" i="1"/>
  <c r="BR3611" i="1"/>
  <c r="BR3612" i="1"/>
  <c r="BR3613" i="1"/>
  <c r="BR3614" i="1"/>
  <c r="BR3615" i="1"/>
  <c r="BR3616" i="1"/>
  <c r="BR3617" i="1"/>
  <c r="BR3618" i="1"/>
  <c r="BR3619" i="1"/>
  <c r="BR3620" i="1"/>
  <c r="BR3621" i="1"/>
  <c r="BR3622" i="1"/>
  <c r="BR3623" i="1"/>
  <c r="BR3624" i="1"/>
  <c r="BR3625" i="1"/>
  <c r="BR3626" i="1"/>
  <c r="BR3627" i="1"/>
  <c r="BR3628" i="1"/>
  <c r="BR3629" i="1"/>
  <c r="BR3630" i="1"/>
  <c r="BR3631" i="1"/>
  <c r="BR3632" i="1"/>
  <c r="BR3633" i="1"/>
  <c r="BR3634" i="1"/>
  <c r="BR3635" i="1"/>
  <c r="BR3636" i="1"/>
  <c r="BR3637" i="1"/>
  <c r="BR3638" i="1"/>
  <c r="BR3639" i="1"/>
  <c r="BR3640" i="1"/>
  <c r="BR3641" i="1"/>
  <c r="BR3642" i="1"/>
  <c r="BR3643" i="1"/>
  <c r="BR3644" i="1"/>
  <c r="BR3645" i="1"/>
  <c r="BR3646" i="1"/>
  <c r="BR3647" i="1"/>
  <c r="BR3648" i="1"/>
  <c r="BR3649" i="1"/>
  <c r="BD4" i="1" a="1"/>
  <c r="BD4" i="1" s="1"/>
  <c r="BD5" i="1" a="1"/>
  <c r="BD5" i="1" s="1"/>
  <c r="BD6" i="1" a="1"/>
  <c r="BD6" i="1" s="1"/>
  <c r="BD7" i="1" a="1"/>
  <c r="BD7" i="1" s="1"/>
  <c r="BD8" i="1" a="1"/>
  <c r="BD8" i="1" s="1"/>
  <c r="BD9" i="1" a="1"/>
  <c r="BD9" i="1" s="1"/>
  <c r="BD10" i="1" a="1"/>
  <c r="BD10" i="1" s="1"/>
  <c r="BD11" i="1" a="1"/>
  <c r="BD11" i="1" s="1"/>
  <c r="BD12" i="1" a="1"/>
  <c r="BD12" i="1" s="1"/>
  <c r="BD13" i="1" a="1"/>
  <c r="BD13" i="1" s="1"/>
  <c r="BD14" i="1" a="1"/>
  <c r="BD14" i="1" s="1"/>
  <c r="BD15" i="1" a="1"/>
  <c r="BD15" i="1" s="1"/>
  <c r="BD16" i="1" a="1"/>
  <c r="BD16" i="1" s="1"/>
  <c r="BD17" i="1" a="1"/>
  <c r="BD17" i="1" s="1"/>
  <c r="BD18" i="1" a="1"/>
  <c r="BD18" i="1" s="1"/>
  <c r="BD19" i="1" a="1"/>
  <c r="BD19" i="1" s="1"/>
  <c r="BD20" i="1" a="1"/>
  <c r="BD20" i="1" s="1"/>
  <c r="BD21" i="1" a="1"/>
  <c r="BD21" i="1" s="1"/>
  <c r="BD22" i="1" a="1"/>
  <c r="BD22" i="1" s="1"/>
  <c r="BD23" i="1" a="1"/>
  <c r="BD23" i="1" s="1"/>
  <c r="BD24" i="1" a="1"/>
  <c r="BD24" i="1" s="1"/>
  <c r="BD25" i="1" a="1"/>
  <c r="BD25" i="1" s="1"/>
  <c r="BD26" i="1" a="1"/>
  <c r="BD26" i="1" s="1"/>
  <c r="BD27" i="1" a="1"/>
  <c r="BD27" i="1" s="1"/>
  <c r="BD28" i="1" a="1"/>
  <c r="BD28" i="1" s="1"/>
  <c r="BD29" i="1" a="1"/>
  <c r="BD29" i="1" s="1"/>
  <c r="BD30" i="1" a="1"/>
  <c r="BD30" i="1" s="1"/>
  <c r="BD31" i="1" a="1"/>
  <c r="BD31" i="1" s="1"/>
  <c r="BD32" i="1" a="1"/>
  <c r="BD32" i="1" s="1"/>
  <c r="BD33" i="1" a="1"/>
  <c r="BD33" i="1" s="1"/>
  <c r="BD34" i="1" a="1"/>
  <c r="BD34" i="1" s="1"/>
  <c r="BD35" i="1" a="1"/>
  <c r="BD35" i="1" s="1"/>
  <c r="BD36" i="1" a="1"/>
  <c r="BD36" i="1" s="1"/>
  <c r="BD37" i="1" a="1"/>
  <c r="BD37" i="1" s="1"/>
  <c r="BD38" i="1" a="1"/>
  <c r="BD38" i="1" s="1"/>
  <c r="BC4" i="1" a="1"/>
  <c r="BC4" i="1" s="1"/>
  <c r="BC5" i="1" a="1"/>
  <c r="BC5" i="1" s="1"/>
  <c r="BC6" i="1" a="1"/>
  <c r="BC6" i="1" s="1"/>
  <c r="BC7" i="1" a="1"/>
  <c r="BC7" i="1" s="1"/>
  <c r="BC8" i="1" a="1"/>
  <c r="BC8" i="1" s="1"/>
  <c r="BC9" i="1" a="1"/>
  <c r="BC9" i="1" s="1"/>
  <c r="BC10" i="1" a="1"/>
  <c r="BC10" i="1" s="1"/>
  <c r="BC11" i="1" a="1"/>
  <c r="BC11" i="1" s="1"/>
  <c r="BC12" i="1" a="1"/>
  <c r="BC12" i="1" s="1"/>
  <c r="BC13" i="1" a="1"/>
  <c r="BC13" i="1" s="1"/>
  <c r="BC14" i="1" a="1"/>
  <c r="BC14" i="1" s="1"/>
  <c r="BC15" i="1" a="1"/>
  <c r="BC15" i="1" s="1"/>
  <c r="BC16" i="1" a="1"/>
  <c r="BC16" i="1" s="1"/>
  <c r="BC17" i="1" a="1"/>
  <c r="BC17" i="1" s="1"/>
  <c r="BC18" i="1" a="1"/>
  <c r="BC18" i="1" s="1"/>
  <c r="BC19" i="1" a="1"/>
  <c r="BC19" i="1" s="1"/>
  <c r="BC20" i="1" a="1"/>
  <c r="BC20" i="1" s="1"/>
  <c r="BC21" i="1" a="1"/>
  <c r="BC21" i="1" s="1"/>
  <c r="BC22" i="1" a="1"/>
  <c r="BC22" i="1" s="1"/>
  <c r="BC23" i="1" a="1"/>
  <c r="BC23" i="1" s="1"/>
  <c r="BC24" i="1" a="1"/>
  <c r="BC24" i="1" s="1"/>
  <c r="BC25" i="1" a="1"/>
  <c r="BC25" i="1" s="1"/>
  <c r="BC26" i="1" a="1"/>
  <c r="BC26" i="1" s="1"/>
  <c r="BC27" i="1" a="1"/>
  <c r="BC27" i="1" s="1"/>
  <c r="BC28" i="1" a="1"/>
  <c r="BC28" i="1" s="1"/>
  <c r="BC29" i="1" a="1"/>
  <c r="BC29" i="1" s="1"/>
  <c r="BC30" i="1" a="1"/>
  <c r="BC30" i="1" s="1"/>
  <c r="BC31" i="1" a="1"/>
  <c r="BC31" i="1" s="1"/>
  <c r="BC32" i="1" a="1"/>
  <c r="BC32" i="1" s="1"/>
  <c r="BC33" i="1" a="1"/>
  <c r="BC33" i="1" s="1"/>
  <c r="BC34" i="1" a="1"/>
  <c r="BC34" i="1" s="1"/>
  <c r="BC35" i="1" a="1"/>
  <c r="BC35" i="1" s="1"/>
  <c r="BC36" i="1" a="1"/>
  <c r="BC36" i="1" s="1"/>
  <c r="BC37" i="1" a="1"/>
  <c r="BC37" i="1" s="1"/>
  <c r="BC38" i="1" a="1"/>
  <c r="BC38" i="1" s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AM4" i="1" a="1"/>
  <c r="AM4" i="1" s="1"/>
  <c r="AM5" i="1" a="1"/>
  <c r="AM5" i="1"/>
  <c r="AM6" i="1" a="1"/>
  <c r="AM6" i="1" s="1"/>
  <c r="AM7" i="1" a="1"/>
  <c r="AM7" i="1"/>
  <c r="AM8" i="1" a="1"/>
  <c r="AM8" i="1" s="1"/>
  <c r="AM9" i="1" a="1"/>
  <c r="AM9" i="1"/>
  <c r="AM10" i="1" a="1"/>
  <c r="AM10" i="1" s="1"/>
  <c r="AM11" i="1" a="1"/>
  <c r="AM11" i="1"/>
  <c r="AM12" i="1" a="1"/>
  <c r="AM12" i="1" s="1"/>
  <c r="AM13" i="1" a="1"/>
  <c r="AM13" i="1"/>
  <c r="AM14" i="1" a="1"/>
  <c r="AM14" i="1" s="1"/>
  <c r="AM15" i="1" a="1"/>
  <c r="AM15" i="1"/>
  <c r="AM16" i="1" a="1"/>
  <c r="AM16" i="1" s="1"/>
  <c r="AM17" i="1" a="1"/>
  <c r="AM17" i="1"/>
  <c r="AM18" i="1" a="1"/>
  <c r="AM18" i="1" s="1"/>
  <c r="AM19" i="1" a="1"/>
  <c r="AM19" i="1"/>
  <c r="AM20" i="1" a="1"/>
  <c r="AM20" i="1" s="1"/>
  <c r="AM21" i="1" a="1"/>
  <c r="AM21" i="1"/>
  <c r="AM22" i="1" a="1"/>
  <c r="AM22" i="1" s="1"/>
  <c r="AM23" i="1" a="1"/>
  <c r="AM23" i="1"/>
  <c r="AM24" i="1" a="1"/>
  <c r="AM24" i="1" s="1"/>
  <c r="AM25" i="1" a="1"/>
  <c r="AM25" i="1"/>
  <c r="AM26" i="1" a="1"/>
  <c r="AM26" i="1" s="1"/>
  <c r="AM27" i="1" a="1"/>
  <c r="AM27" i="1"/>
  <c r="AM28" i="1" a="1"/>
  <c r="AM28" i="1" s="1"/>
  <c r="AM29" i="1" a="1"/>
  <c r="AM29" i="1"/>
  <c r="AM30" i="1" a="1"/>
  <c r="AM30" i="1" s="1"/>
  <c r="AM31" i="1" a="1"/>
  <c r="AM31" i="1"/>
  <c r="AM32" i="1" a="1"/>
  <c r="AM32" i="1" s="1"/>
  <c r="AM33" i="1" a="1"/>
  <c r="AM33" i="1"/>
  <c r="AM34" i="1" a="1"/>
  <c r="AM34" i="1" s="1"/>
  <c r="AM35" i="1" a="1"/>
  <c r="AM35" i="1"/>
  <c r="AM36" i="1" a="1"/>
  <c r="AM36" i="1" s="1"/>
  <c r="AM37" i="1" a="1"/>
  <c r="AM37" i="1"/>
  <c r="AM38" i="1" a="1"/>
  <c r="AM38" i="1" s="1"/>
  <c r="AM39" i="1" a="1"/>
  <c r="AM39" i="1"/>
  <c r="AM40" i="1" a="1"/>
  <c r="AM40" i="1" s="1"/>
  <c r="AM41" i="1" a="1"/>
  <c r="AM41" i="1"/>
  <c r="AM42" i="1" a="1"/>
  <c r="AM42" i="1" s="1"/>
  <c r="AM43" i="1" a="1"/>
  <c r="AM43" i="1"/>
  <c r="AM44" i="1" a="1"/>
  <c r="AM44" i="1" s="1"/>
  <c r="AM45" i="1" a="1"/>
  <c r="AM45" i="1"/>
  <c r="AM46" i="1" a="1"/>
  <c r="AM46" i="1" s="1"/>
  <c r="AM47" i="1" a="1"/>
  <c r="AM47" i="1"/>
  <c r="AM48" i="1" a="1"/>
  <c r="AM48" i="1" s="1"/>
  <c r="AM49" i="1" a="1"/>
  <c r="AM49" i="1"/>
  <c r="AM50" i="1" a="1"/>
  <c r="AM50" i="1" s="1"/>
  <c r="AM51" i="1" a="1"/>
  <c r="AM51" i="1"/>
  <c r="AM52" i="1" a="1"/>
  <c r="AM52" i="1" s="1"/>
  <c r="AM53" i="1" a="1"/>
  <c r="AM53" i="1"/>
  <c r="AM54" i="1" a="1"/>
  <c r="AM54" i="1" s="1"/>
  <c r="AM55" i="1" a="1"/>
  <c r="AM55" i="1"/>
  <c r="AM56" i="1" a="1"/>
  <c r="AM56" i="1" s="1"/>
  <c r="AM57" i="1" a="1"/>
  <c r="AM57" i="1"/>
  <c r="AM58" i="1" a="1"/>
  <c r="AM58" i="1" s="1"/>
  <c r="AM59" i="1" a="1"/>
  <c r="AM59" i="1"/>
  <c r="AM60" i="1" a="1"/>
  <c r="AM60" i="1" s="1"/>
  <c r="AM61" i="1" a="1"/>
  <c r="AM61" i="1"/>
  <c r="AM62" i="1" a="1"/>
  <c r="AM62" i="1" s="1"/>
  <c r="AM63" i="1" a="1"/>
  <c r="AM63" i="1"/>
  <c r="AM64" i="1" a="1"/>
  <c r="AM64" i="1" s="1"/>
  <c r="AM65" i="1" a="1"/>
  <c r="AM65" i="1"/>
  <c r="AM66" i="1" a="1"/>
  <c r="AM66" i="1" s="1"/>
  <c r="AM67" i="1" a="1"/>
  <c r="AM67" i="1"/>
  <c r="AM68" i="1" a="1"/>
  <c r="AM68" i="1" s="1"/>
  <c r="AM69" i="1" a="1"/>
  <c r="AM69" i="1"/>
  <c r="AM70" i="1" a="1"/>
  <c r="AM70" i="1" s="1"/>
  <c r="AM71" i="1" a="1"/>
  <c r="AM71" i="1"/>
  <c r="AM72" i="1" a="1"/>
  <c r="AM72" i="1" s="1"/>
  <c r="AM73" i="1" a="1"/>
  <c r="AM73" i="1"/>
  <c r="AM74" i="1" a="1"/>
  <c r="AM74" i="1" s="1"/>
  <c r="AM75" i="1" a="1"/>
  <c r="AM75" i="1"/>
  <c r="AM76" i="1" a="1"/>
  <c r="AM76" i="1" s="1"/>
  <c r="AM77" i="1" a="1"/>
  <c r="AM77" i="1"/>
  <c r="AM78" i="1" a="1"/>
  <c r="AM78" i="1" s="1"/>
  <c r="AM79" i="1" a="1"/>
  <c r="AM79" i="1"/>
  <c r="AM80" i="1" a="1"/>
  <c r="AM80" i="1" s="1"/>
  <c r="AM81" i="1" a="1"/>
  <c r="AM81" i="1"/>
  <c r="AM82" i="1" a="1"/>
  <c r="AM82" i="1" s="1"/>
  <c r="AM83" i="1" a="1"/>
  <c r="AM83" i="1"/>
  <c r="AM84" i="1" a="1"/>
  <c r="AM84" i="1" s="1"/>
  <c r="AM85" i="1" a="1"/>
  <c r="AM85" i="1"/>
  <c r="AM86" i="1" a="1"/>
  <c r="AM86" i="1" s="1"/>
  <c r="AM87" i="1" a="1"/>
  <c r="AM87" i="1"/>
  <c r="AM88" i="1" a="1"/>
  <c r="AM88" i="1" s="1"/>
  <c r="AM89" i="1" a="1"/>
  <c r="AM89" i="1"/>
  <c r="AM90" i="1" a="1"/>
  <c r="AM90" i="1" s="1"/>
  <c r="AM91" i="1" a="1"/>
  <c r="AM91" i="1"/>
  <c r="AM92" i="1" a="1"/>
  <c r="AM92" i="1" s="1"/>
  <c r="AM93" i="1" a="1"/>
  <c r="AM93" i="1"/>
  <c r="AM94" i="1" a="1"/>
  <c r="AM94" i="1" s="1"/>
  <c r="AM95" i="1" a="1"/>
  <c r="AM95" i="1"/>
  <c r="AM96" i="1" a="1"/>
  <c r="AM96" i="1" s="1"/>
  <c r="AM97" i="1" a="1"/>
  <c r="AM97" i="1"/>
  <c r="AM98" i="1" a="1"/>
  <c r="AM98" i="1" s="1"/>
  <c r="AM99" i="1" a="1"/>
  <c r="AM99" i="1"/>
  <c r="AM100" i="1" a="1"/>
  <c r="AM100" i="1" s="1"/>
  <c r="AM101" i="1" a="1"/>
  <c r="AM101" i="1"/>
  <c r="AM102" i="1" a="1"/>
  <c r="AM102" i="1" s="1"/>
  <c r="AM103" i="1" a="1"/>
  <c r="AM103" i="1"/>
  <c r="AM104" i="1" a="1"/>
  <c r="AM104" i="1" s="1"/>
  <c r="AM105" i="1" a="1"/>
  <c r="AM105" i="1"/>
  <c r="AM106" i="1" a="1"/>
  <c r="AM106" i="1" s="1"/>
  <c r="AM107" i="1" a="1"/>
  <c r="AM107" i="1"/>
  <c r="AM108" i="1" a="1"/>
  <c r="AM108" i="1" s="1"/>
  <c r="AM109" i="1" a="1"/>
  <c r="AM109" i="1"/>
  <c r="AM110" i="1" a="1"/>
  <c r="AM110" i="1" s="1"/>
  <c r="AM111" i="1" a="1"/>
  <c r="AM111" i="1"/>
  <c r="AM112" i="1" a="1"/>
  <c r="AM112" i="1" s="1"/>
  <c r="AM113" i="1" a="1"/>
  <c r="AM113" i="1"/>
  <c r="AM114" i="1" a="1"/>
  <c r="AM114" i="1" s="1"/>
  <c r="AM115" i="1" a="1"/>
  <c r="AM115" i="1"/>
  <c r="AM116" i="1" a="1"/>
  <c r="AM116" i="1" s="1"/>
  <c r="AM117" i="1" a="1"/>
  <c r="AM117" i="1"/>
  <c r="AM118" i="1" a="1"/>
  <c r="AM118" i="1" s="1"/>
  <c r="AM119" i="1" a="1"/>
  <c r="AM119" i="1"/>
  <c r="AM120" i="1" a="1"/>
  <c r="AM120" i="1" s="1"/>
  <c r="AM121" i="1" a="1"/>
  <c r="AM121" i="1"/>
  <c r="AM122" i="1" a="1"/>
  <c r="AM122" i="1" s="1"/>
  <c r="AM123" i="1" a="1"/>
  <c r="AM123" i="1"/>
  <c r="AM124" i="1" a="1"/>
  <c r="AM124" i="1" s="1"/>
  <c r="AM125" i="1" a="1"/>
  <c r="AM125" i="1"/>
  <c r="AM126" i="1" a="1"/>
  <c r="AM126" i="1" s="1"/>
  <c r="AM127" i="1" a="1"/>
  <c r="AM127" i="1"/>
  <c r="AM128" i="1" a="1"/>
  <c r="AM128" i="1" s="1"/>
  <c r="AM129" i="1" a="1"/>
  <c r="AM129" i="1"/>
  <c r="AM130" i="1" a="1"/>
  <c r="AM130" i="1" s="1"/>
  <c r="AM131" i="1" a="1"/>
  <c r="AM131" i="1"/>
  <c r="AM132" i="1" a="1"/>
  <c r="AM132" i="1" s="1"/>
  <c r="AM133" i="1" a="1"/>
  <c r="AM133" i="1"/>
  <c r="AM134" i="1" a="1"/>
  <c r="AM134" i="1" s="1"/>
  <c r="AM135" i="1" a="1"/>
  <c r="AM135" i="1"/>
  <c r="AM136" i="1" a="1"/>
  <c r="AM136" i="1" s="1"/>
  <c r="AM137" i="1" a="1"/>
  <c r="AM137" i="1"/>
  <c r="AM138" i="1" a="1"/>
  <c r="AM138" i="1" s="1"/>
  <c r="AM139" i="1" a="1"/>
  <c r="AM139" i="1"/>
  <c r="AM140" i="1" a="1"/>
  <c r="AM140" i="1" s="1"/>
  <c r="AM141" i="1" a="1"/>
  <c r="AM141" i="1"/>
  <c r="AM142" i="1" a="1"/>
  <c r="AM142" i="1" s="1"/>
  <c r="AM143" i="1" a="1"/>
  <c r="AM143" i="1"/>
  <c r="AM144" i="1" a="1"/>
  <c r="AM144" i="1" s="1"/>
  <c r="AM145" i="1" a="1"/>
  <c r="AM145" i="1"/>
  <c r="AM146" i="1" a="1"/>
  <c r="AM146" i="1" s="1"/>
  <c r="AM147" i="1" a="1"/>
  <c r="AM147" i="1"/>
  <c r="AM148" i="1" a="1"/>
  <c r="AM148" i="1" s="1"/>
  <c r="AM149" i="1" a="1"/>
  <c r="AM149" i="1"/>
  <c r="AM150" i="1" a="1"/>
  <c r="AM150" i="1" s="1"/>
  <c r="AM151" i="1" a="1"/>
  <c r="AM151" i="1"/>
  <c r="AM152" i="1" a="1"/>
  <c r="AM152" i="1" s="1"/>
  <c r="AM153" i="1" a="1"/>
  <c r="AM153" i="1"/>
  <c r="AM154" i="1" a="1"/>
  <c r="AM154" i="1" s="1"/>
  <c r="AM155" i="1" a="1"/>
  <c r="AM155" i="1"/>
  <c r="AM156" i="1" a="1"/>
  <c r="AM156" i="1" s="1"/>
  <c r="AM157" i="1" a="1"/>
  <c r="AM157" i="1"/>
  <c r="AM158" i="1" a="1"/>
  <c r="AM158" i="1" s="1"/>
  <c r="AM159" i="1" a="1"/>
  <c r="AM159" i="1"/>
  <c r="AM160" i="1" a="1"/>
  <c r="AM160" i="1" s="1"/>
  <c r="AM161" i="1" a="1"/>
  <c r="AM161" i="1" s="1"/>
  <c r="AM162" i="1" a="1"/>
  <c r="AM162" i="1" s="1"/>
  <c r="AM163" i="1" a="1"/>
  <c r="AM163" i="1" s="1"/>
  <c r="AM164" i="1" a="1"/>
  <c r="AM164" i="1" s="1"/>
  <c r="AM165" i="1" a="1"/>
  <c r="AM165" i="1"/>
  <c r="AM166" i="1" a="1"/>
  <c r="AM166" i="1" s="1"/>
  <c r="AM167" i="1" a="1"/>
  <c r="AM167" i="1" s="1"/>
  <c r="AM168" i="1" a="1"/>
  <c r="AM168" i="1" s="1"/>
  <c r="AM169" i="1" a="1"/>
  <c r="AM169" i="1" s="1"/>
  <c r="AM170" i="1" a="1"/>
  <c r="AM170" i="1" s="1"/>
  <c r="AM171" i="1" a="1"/>
  <c r="AM171" i="1" s="1"/>
  <c r="AM172" i="1" a="1"/>
  <c r="AM172" i="1" s="1"/>
  <c r="AM173" i="1" a="1"/>
  <c r="AM173" i="1"/>
  <c r="AM174" i="1" a="1"/>
  <c r="AM174" i="1" s="1"/>
  <c r="AM175" i="1" a="1"/>
  <c r="AM175" i="1" s="1"/>
  <c r="AM176" i="1" a="1"/>
  <c r="AM176" i="1" s="1"/>
  <c r="AM177" i="1" a="1"/>
  <c r="AM177" i="1" s="1"/>
  <c r="AM178" i="1" a="1"/>
  <c r="AM178" i="1" s="1"/>
  <c r="AM179" i="1" a="1"/>
  <c r="AM179" i="1" s="1"/>
  <c r="AM180" i="1" a="1"/>
  <c r="AM180" i="1" s="1"/>
  <c r="AM181" i="1" a="1"/>
  <c r="AM181" i="1"/>
  <c r="AM182" i="1" a="1"/>
  <c r="AM182" i="1" s="1"/>
  <c r="AM183" i="1" a="1"/>
  <c r="AM183" i="1" s="1"/>
  <c r="AM184" i="1" a="1"/>
  <c r="AM184" i="1" s="1"/>
  <c r="AM185" i="1" a="1"/>
  <c r="AM185" i="1" s="1"/>
  <c r="AM186" i="1" a="1"/>
  <c r="AM186" i="1" s="1"/>
  <c r="AM187" i="1" a="1"/>
  <c r="AM187" i="1" s="1"/>
  <c r="AM188" i="1" a="1"/>
  <c r="AM188" i="1" s="1"/>
  <c r="AM189" i="1" a="1"/>
  <c r="AM189" i="1"/>
  <c r="AM190" i="1" a="1"/>
  <c r="AM190" i="1" s="1"/>
  <c r="AM191" i="1" a="1"/>
  <c r="AM191" i="1" s="1"/>
  <c r="AM192" i="1" a="1"/>
  <c r="AM192" i="1" s="1"/>
  <c r="AM193" i="1" a="1"/>
  <c r="AM193" i="1" s="1"/>
  <c r="AM194" i="1" a="1"/>
  <c r="AM194" i="1" s="1"/>
  <c r="AM195" i="1" a="1"/>
  <c r="AM195" i="1" s="1"/>
  <c r="AM196" i="1" a="1"/>
  <c r="AM196" i="1" s="1"/>
  <c r="AM197" i="1" a="1"/>
  <c r="AM197" i="1"/>
  <c r="AM198" i="1" a="1"/>
  <c r="AM198" i="1" s="1"/>
  <c r="AM199" i="1" a="1"/>
  <c r="AM199" i="1" s="1"/>
  <c r="AM200" i="1" a="1"/>
  <c r="AM200" i="1" s="1"/>
  <c r="AM201" i="1" a="1"/>
  <c r="AM201" i="1" s="1"/>
  <c r="AM202" i="1" a="1"/>
  <c r="AM202" i="1" s="1"/>
  <c r="AM203" i="1" a="1"/>
  <c r="AM203" i="1" s="1"/>
  <c r="AM204" i="1" a="1"/>
  <c r="AM204" i="1" s="1"/>
  <c r="AM205" i="1" a="1"/>
  <c r="AM205" i="1"/>
  <c r="AM206" i="1" a="1"/>
  <c r="AM206" i="1" s="1"/>
  <c r="AM207" i="1" a="1"/>
  <c r="AM207" i="1" s="1"/>
  <c r="AM208" i="1" a="1"/>
  <c r="AM208" i="1" s="1"/>
  <c r="AM209" i="1" a="1"/>
  <c r="AM209" i="1" s="1"/>
  <c r="AM210" i="1" a="1"/>
  <c r="AM210" i="1" s="1"/>
  <c r="AM211" i="1" a="1"/>
  <c r="AM211" i="1" s="1"/>
  <c r="AM212" i="1" a="1"/>
  <c r="AM212" i="1" s="1"/>
  <c r="AM213" i="1" a="1"/>
  <c r="AM213" i="1"/>
  <c r="AM214" i="1" a="1"/>
  <c r="AM214" i="1" s="1"/>
  <c r="AM215" i="1" a="1"/>
  <c r="AM215" i="1" s="1"/>
  <c r="AM216" i="1" a="1"/>
  <c r="AM216" i="1" s="1"/>
  <c r="AM217" i="1" a="1"/>
  <c r="AM217" i="1" s="1"/>
  <c r="AM218" i="1" a="1"/>
  <c r="AM218" i="1" s="1"/>
  <c r="AM219" i="1" a="1"/>
  <c r="AM219" i="1" s="1"/>
  <c r="AM220" i="1" a="1"/>
  <c r="AM220" i="1" s="1"/>
  <c r="AM221" i="1" a="1"/>
  <c r="AM221" i="1"/>
  <c r="AM222" i="1" a="1"/>
  <c r="AM222" i="1" s="1"/>
  <c r="AM223" i="1" a="1"/>
  <c r="AM223" i="1" s="1"/>
  <c r="AM224" i="1" a="1"/>
  <c r="AM224" i="1" s="1"/>
  <c r="AM225" i="1" a="1"/>
  <c r="AM225" i="1" s="1"/>
  <c r="AM226" i="1" a="1"/>
  <c r="AM226" i="1" s="1"/>
  <c r="AM227" i="1" a="1"/>
  <c r="AM227" i="1" s="1"/>
  <c r="AM228" i="1" a="1"/>
  <c r="AM228" i="1" s="1"/>
  <c r="AM229" i="1" a="1"/>
  <c r="AM229" i="1"/>
  <c r="AM230" i="1" a="1"/>
  <c r="AM230" i="1" s="1"/>
  <c r="AM231" i="1" a="1"/>
  <c r="AM231" i="1" s="1"/>
  <c r="AM232" i="1" a="1"/>
  <c r="AM232" i="1" s="1"/>
  <c r="AM233" i="1" a="1"/>
  <c r="AM233" i="1" s="1"/>
  <c r="AM234" i="1" a="1"/>
  <c r="AM234" i="1" s="1"/>
  <c r="AM235" i="1" a="1"/>
  <c r="AM235" i="1" s="1"/>
  <c r="AM236" i="1" a="1"/>
  <c r="AM236" i="1"/>
  <c r="AM237" i="1" a="1"/>
  <c r="AM237" i="1" s="1"/>
  <c r="AM238" i="1" a="1"/>
  <c r="AM238" i="1" s="1"/>
  <c r="AM239" i="1" a="1"/>
  <c r="AM239" i="1" s="1"/>
  <c r="AM240" i="1" a="1"/>
  <c r="AM240" i="1" s="1"/>
  <c r="AM241" i="1" a="1"/>
  <c r="AM241" i="1" s="1"/>
  <c r="AM242" i="1" a="1"/>
  <c r="AM242" i="1" s="1"/>
  <c r="AM243" i="1" a="1"/>
  <c r="AM243" i="1" s="1"/>
  <c r="AM244" i="1" a="1"/>
  <c r="AM244" i="1"/>
  <c r="AM245" i="1" a="1"/>
  <c r="AM245" i="1" s="1"/>
  <c r="AM246" i="1" a="1"/>
  <c r="AM246" i="1" s="1"/>
  <c r="AM247" i="1" a="1"/>
  <c r="AM247" i="1" s="1"/>
  <c r="AM248" i="1" a="1"/>
  <c r="AM248" i="1" s="1"/>
  <c r="AM249" i="1" a="1"/>
  <c r="AM249" i="1" s="1"/>
  <c r="AM250" i="1" a="1"/>
  <c r="AM250" i="1" s="1"/>
  <c r="AM251" i="1" a="1"/>
  <c r="AM251" i="1" s="1"/>
  <c r="AM252" i="1" a="1"/>
  <c r="AM252" i="1"/>
  <c r="AM253" i="1" a="1"/>
  <c r="AM253" i="1" s="1"/>
  <c r="AM254" i="1" a="1"/>
  <c r="AM254" i="1" s="1"/>
  <c r="AM255" i="1" a="1"/>
  <c r="AM255" i="1" s="1"/>
  <c r="AM256" i="1" a="1"/>
  <c r="AM256" i="1" s="1"/>
  <c r="AM257" i="1" a="1"/>
  <c r="AM257" i="1" s="1"/>
  <c r="AM258" i="1" a="1"/>
  <c r="AM258" i="1" s="1"/>
  <c r="AM259" i="1" a="1"/>
  <c r="AM259" i="1" s="1"/>
  <c r="AM260" i="1" a="1"/>
  <c r="AM260" i="1"/>
  <c r="AM261" i="1" a="1"/>
  <c r="AM261" i="1" s="1"/>
  <c r="AM262" i="1" a="1"/>
  <c r="AM262" i="1" s="1"/>
  <c r="AM263" i="1" a="1"/>
  <c r="AM263" i="1" s="1"/>
  <c r="AM264" i="1" a="1"/>
  <c r="AM264" i="1" s="1"/>
  <c r="AM265" i="1" a="1"/>
  <c r="AM265" i="1" s="1"/>
  <c r="AM266" i="1" a="1"/>
  <c r="AM266" i="1" s="1"/>
  <c r="AM267" i="1" a="1"/>
  <c r="AM267" i="1" s="1"/>
  <c r="AM268" i="1" a="1"/>
  <c r="AM268" i="1"/>
  <c r="AM269" i="1" a="1"/>
  <c r="AM269" i="1" s="1"/>
  <c r="AM270" i="1" a="1"/>
  <c r="AM270" i="1" s="1"/>
  <c r="AM271" i="1" a="1"/>
  <c r="AM271" i="1" s="1"/>
  <c r="AM272" i="1" a="1"/>
  <c r="AM272" i="1" s="1"/>
  <c r="AM273" i="1" a="1"/>
  <c r="AM273" i="1" s="1"/>
  <c r="AM274" i="1" a="1"/>
  <c r="AM274" i="1" s="1"/>
  <c r="AM275" i="1" a="1"/>
  <c r="AM275" i="1" s="1"/>
  <c r="AM276" i="1" a="1"/>
  <c r="AM276" i="1"/>
  <c r="AM277" i="1" a="1"/>
  <c r="AM277" i="1" s="1"/>
  <c r="AM278" i="1" a="1"/>
  <c r="AM278" i="1" s="1"/>
  <c r="AM279" i="1" a="1"/>
  <c r="AM279" i="1" s="1"/>
  <c r="AM280" i="1" a="1"/>
  <c r="AM280" i="1" s="1"/>
  <c r="AM281" i="1" a="1"/>
  <c r="AM281" i="1" s="1"/>
  <c r="AM282" i="1" a="1"/>
  <c r="AM282" i="1" s="1"/>
  <c r="AM283" i="1" a="1"/>
  <c r="AM283" i="1" s="1"/>
  <c r="AM284" i="1" a="1"/>
  <c r="AM284" i="1"/>
  <c r="AM285" i="1" a="1"/>
  <c r="AM285" i="1" s="1"/>
  <c r="AM286" i="1" a="1"/>
  <c r="AM286" i="1" s="1"/>
  <c r="AM287" i="1" a="1"/>
  <c r="AM287" i="1" s="1"/>
  <c r="AM288" i="1" a="1"/>
  <c r="AM288" i="1" s="1"/>
  <c r="AM289" i="1" a="1"/>
  <c r="AM289" i="1" s="1"/>
  <c r="AM290" i="1" a="1"/>
  <c r="AM290" i="1" s="1"/>
  <c r="AM291" i="1" a="1"/>
  <c r="AM291" i="1" s="1"/>
  <c r="AM292" i="1" a="1"/>
  <c r="AM292" i="1"/>
  <c r="AM293" i="1" a="1"/>
  <c r="AM293" i="1" s="1"/>
  <c r="AM294" i="1" a="1"/>
  <c r="AM294" i="1" s="1"/>
  <c r="AM295" i="1" a="1"/>
  <c r="AM295" i="1" s="1"/>
  <c r="AM296" i="1" a="1"/>
  <c r="AM296" i="1"/>
  <c r="AM297" i="1" a="1"/>
  <c r="AM297" i="1" s="1"/>
  <c r="AM298" i="1" a="1"/>
  <c r="AM298" i="1" s="1"/>
  <c r="AM299" i="1" a="1"/>
  <c r="AM299" i="1" s="1"/>
  <c r="AM300" i="1" a="1"/>
  <c r="AM300" i="1"/>
  <c r="AM301" i="1" a="1"/>
  <c r="AM301" i="1" s="1"/>
  <c r="AM302" i="1" a="1"/>
  <c r="AM302" i="1" s="1"/>
  <c r="AM303" i="1" a="1"/>
  <c r="AM303" i="1" s="1"/>
  <c r="AM304" i="1" a="1"/>
  <c r="AM304" i="1"/>
  <c r="AM305" i="1" a="1"/>
  <c r="AM305" i="1" s="1"/>
  <c r="AM306" i="1" a="1"/>
  <c r="AM306" i="1" s="1"/>
  <c r="AM307" i="1" a="1"/>
  <c r="AM307" i="1" s="1"/>
  <c r="AM308" i="1" a="1"/>
  <c r="AM308" i="1"/>
  <c r="AM309" i="1" a="1"/>
  <c r="AM309" i="1" s="1"/>
  <c r="AM310" i="1" a="1"/>
  <c r="AM310" i="1" s="1"/>
  <c r="AM311" i="1" a="1"/>
  <c r="AM311" i="1" s="1"/>
  <c r="AM312" i="1" a="1"/>
  <c r="AM312" i="1"/>
  <c r="AM313" i="1" a="1"/>
  <c r="AM313" i="1" s="1"/>
  <c r="AM314" i="1" a="1"/>
  <c r="AM314" i="1" s="1"/>
  <c r="AM315" i="1" a="1"/>
  <c r="AM315" i="1" s="1"/>
  <c r="AM316" i="1" a="1"/>
  <c r="AM316" i="1"/>
  <c r="AM317" i="1" a="1"/>
  <c r="AM317" i="1" s="1"/>
  <c r="AM318" i="1" a="1"/>
  <c r="AM318" i="1" s="1"/>
  <c r="AM319" i="1" a="1"/>
  <c r="AM319" i="1" s="1"/>
  <c r="AM320" i="1" a="1"/>
  <c r="AM320" i="1"/>
  <c r="AM321" i="1" a="1"/>
  <c r="AM321" i="1" s="1"/>
  <c r="AM322" i="1" a="1"/>
  <c r="AM322" i="1" s="1"/>
  <c r="AM323" i="1" a="1"/>
  <c r="AM323" i="1" s="1"/>
  <c r="AM324" i="1" a="1"/>
  <c r="AM324" i="1"/>
  <c r="AM325" i="1" a="1"/>
  <c r="AM325" i="1" s="1"/>
  <c r="AM326" i="1" a="1"/>
  <c r="AM326" i="1" s="1"/>
  <c r="AM327" i="1" a="1"/>
  <c r="AM327" i="1" s="1"/>
  <c r="AM328" i="1" a="1"/>
  <c r="AM328" i="1"/>
  <c r="AM329" i="1" a="1"/>
  <c r="AM329" i="1" s="1"/>
  <c r="AM330" i="1" a="1"/>
  <c r="AM330" i="1" s="1"/>
  <c r="AM331" i="1" a="1"/>
  <c r="AM331" i="1" s="1"/>
  <c r="AM332" i="1" a="1"/>
  <c r="AM332" i="1"/>
  <c r="AM333" i="1" a="1"/>
  <c r="AM333" i="1" s="1"/>
  <c r="AM334" i="1" a="1"/>
  <c r="AM334" i="1" s="1"/>
  <c r="AM335" i="1" a="1"/>
  <c r="AM335" i="1" s="1"/>
  <c r="AM336" i="1" a="1"/>
  <c r="AM336" i="1"/>
  <c r="AM337" i="1" a="1"/>
  <c r="AM337" i="1" s="1"/>
  <c r="AM338" i="1" a="1"/>
  <c r="AM338" i="1" s="1"/>
  <c r="AM339" i="1" a="1"/>
  <c r="AM339" i="1" s="1"/>
  <c r="AM340" i="1" a="1"/>
  <c r="AM340" i="1" s="1"/>
  <c r="AM341" i="1" a="1"/>
  <c r="AM341" i="1" s="1"/>
  <c r="AM342" i="1" a="1"/>
  <c r="AM342" i="1" s="1"/>
  <c r="AM343" i="1" a="1"/>
  <c r="AM343" i="1" s="1"/>
  <c r="AM344" i="1" a="1"/>
  <c r="AM344" i="1" s="1"/>
  <c r="AM345" i="1" a="1"/>
  <c r="AM345" i="1" s="1"/>
  <c r="AM346" i="1" a="1"/>
  <c r="AM346" i="1" s="1"/>
  <c r="AM347" i="1" a="1"/>
  <c r="AM347" i="1" s="1"/>
  <c r="AM348" i="1" a="1"/>
  <c r="AM348" i="1" s="1"/>
  <c r="AM349" i="1" a="1"/>
  <c r="AM349" i="1" s="1"/>
  <c r="AM350" i="1" a="1"/>
  <c r="AM350" i="1" s="1"/>
  <c r="AM351" i="1" a="1"/>
  <c r="AM351" i="1" s="1"/>
  <c r="AM352" i="1" a="1"/>
  <c r="AM352" i="1" s="1"/>
  <c r="AM353" i="1" a="1"/>
  <c r="AM353" i="1" s="1"/>
  <c r="AM354" i="1" a="1"/>
  <c r="AM354" i="1" s="1"/>
  <c r="AM355" i="1" a="1"/>
  <c r="AM355" i="1" s="1"/>
  <c r="AM356" i="1" a="1"/>
  <c r="AM356" i="1" s="1"/>
  <c r="AM357" i="1" a="1"/>
  <c r="AM357" i="1" s="1"/>
  <c r="AM358" i="1" a="1"/>
  <c r="AM358" i="1" s="1"/>
  <c r="AM359" i="1" a="1"/>
  <c r="AM359" i="1" s="1"/>
  <c r="AM360" i="1" a="1"/>
  <c r="AM360" i="1" s="1"/>
  <c r="AM361" i="1" a="1"/>
  <c r="AM361" i="1" s="1"/>
  <c r="AM362" i="1" a="1"/>
  <c r="AM362" i="1" s="1"/>
  <c r="AM363" i="1" a="1"/>
  <c r="AM363" i="1" s="1"/>
  <c r="AM364" i="1" a="1"/>
  <c r="AM364" i="1" s="1"/>
  <c r="AM365" i="1" a="1"/>
  <c r="AM365" i="1" s="1"/>
  <c r="AM366" i="1" a="1"/>
  <c r="AM366" i="1" s="1"/>
  <c r="AM367" i="1" a="1"/>
  <c r="AM367" i="1" s="1"/>
  <c r="AM368" i="1" a="1"/>
  <c r="AM368" i="1" s="1"/>
  <c r="AM369" i="1" a="1"/>
  <c r="AM369" i="1" s="1"/>
  <c r="AM370" i="1" a="1"/>
  <c r="AM370" i="1" s="1"/>
  <c r="AM371" i="1" a="1"/>
  <c r="AM371" i="1" s="1"/>
  <c r="AM372" i="1" a="1"/>
  <c r="AM372" i="1" s="1"/>
  <c r="AM373" i="1" a="1"/>
  <c r="AM373" i="1" s="1"/>
  <c r="AM374" i="1" a="1"/>
  <c r="AM374" i="1" s="1"/>
  <c r="AM375" i="1" a="1"/>
  <c r="AM375" i="1" s="1"/>
  <c r="AM376" i="1" a="1"/>
  <c r="AM376" i="1" s="1"/>
  <c r="AM377" i="1" a="1"/>
  <c r="AM377" i="1" s="1"/>
  <c r="AM378" i="1" a="1"/>
  <c r="AM378" i="1" s="1"/>
  <c r="AM379" i="1" a="1"/>
  <c r="AM379" i="1" s="1"/>
  <c r="AM380" i="1" a="1"/>
  <c r="AM380" i="1" s="1"/>
  <c r="AM381" i="1" a="1"/>
  <c r="AM381" i="1" s="1"/>
  <c r="AM382" i="1" a="1"/>
  <c r="AM382" i="1" s="1"/>
  <c r="AM383" i="1" a="1"/>
  <c r="AM383" i="1" s="1"/>
  <c r="AM384" i="1" a="1"/>
  <c r="AM384" i="1" s="1"/>
  <c r="AM385" i="1" a="1"/>
  <c r="AM385" i="1" s="1"/>
  <c r="AM386" i="1" a="1"/>
  <c r="AM386" i="1" s="1"/>
  <c r="AM387" i="1" a="1"/>
  <c r="AM387" i="1" s="1"/>
  <c r="AM388" i="1" a="1"/>
  <c r="AM388" i="1"/>
  <c r="AM389" i="1" a="1"/>
  <c r="AM389" i="1" s="1"/>
  <c r="AM390" i="1" a="1"/>
  <c r="AM390" i="1" s="1"/>
  <c r="AM391" i="1" a="1"/>
  <c r="AM391" i="1" s="1"/>
  <c r="AM392" i="1" a="1"/>
  <c r="AM392" i="1" s="1"/>
  <c r="AM393" i="1" a="1"/>
  <c r="AM393" i="1" s="1"/>
  <c r="AM394" i="1" a="1"/>
  <c r="AM394" i="1" s="1"/>
  <c r="AM395" i="1" a="1"/>
  <c r="AM395" i="1" s="1"/>
  <c r="AM396" i="1" a="1"/>
  <c r="AM396" i="1"/>
  <c r="AM397" i="1" a="1"/>
  <c r="AM397" i="1" s="1"/>
  <c r="AM398" i="1" a="1"/>
  <c r="AM398" i="1" s="1"/>
  <c r="AM399" i="1" a="1"/>
  <c r="AM399" i="1" s="1"/>
  <c r="AM400" i="1" a="1"/>
  <c r="AM400" i="1" s="1"/>
  <c r="AM401" i="1" a="1"/>
  <c r="AM401" i="1" s="1"/>
  <c r="AM402" i="1" a="1"/>
  <c r="AM402" i="1" s="1"/>
  <c r="AM403" i="1" a="1"/>
  <c r="AM403" i="1" s="1"/>
  <c r="AM404" i="1" a="1"/>
  <c r="AM404" i="1"/>
  <c r="AM405" i="1" a="1"/>
  <c r="AM405" i="1" s="1"/>
  <c r="AM406" i="1" a="1"/>
  <c r="AM406" i="1" s="1"/>
  <c r="AM407" i="1" a="1"/>
  <c r="AM407" i="1" s="1"/>
  <c r="AM408" i="1" a="1"/>
  <c r="AM408" i="1" s="1"/>
  <c r="AM409" i="1" a="1"/>
  <c r="AM409" i="1" s="1"/>
  <c r="AM410" i="1" a="1"/>
  <c r="AM410" i="1" s="1"/>
  <c r="AM411" i="1" a="1"/>
  <c r="AM411" i="1"/>
  <c r="AM412" i="1" a="1"/>
  <c r="AM412" i="1" s="1"/>
  <c r="AM413" i="1" a="1"/>
  <c r="AM413" i="1" s="1"/>
  <c r="AM414" i="1" a="1"/>
  <c r="AM414" i="1" s="1"/>
  <c r="AM415" i="1" a="1"/>
  <c r="AM415" i="1" s="1"/>
  <c r="AM416" i="1" a="1"/>
  <c r="AM416" i="1" s="1"/>
  <c r="AM417" i="1" a="1"/>
  <c r="AM417" i="1" s="1"/>
  <c r="AM418" i="1" a="1"/>
  <c r="AM418" i="1" s="1"/>
  <c r="AM419" i="1" a="1"/>
  <c r="AM419" i="1"/>
  <c r="AM420" i="1" a="1"/>
  <c r="AM420" i="1" s="1"/>
  <c r="AM421" i="1" a="1"/>
  <c r="AM421" i="1" s="1"/>
  <c r="AM422" i="1" a="1"/>
  <c r="AM422" i="1" s="1"/>
  <c r="AM423" i="1" a="1"/>
  <c r="AM423" i="1" s="1"/>
  <c r="AM424" i="1" a="1"/>
  <c r="AM424" i="1" s="1"/>
  <c r="AM425" i="1" a="1"/>
  <c r="AM425" i="1" s="1"/>
  <c r="AM426" i="1" a="1"/>
  <c r="AM426" i="1" s="1"/>
  <c r="AM427" i="1" a="1"/>
  <c r="AM427" i="1"/>
  <c r="AM428" i="1" a="1"/>
  <c r="AM428" i="1" s="1"/>
  <c r="AM429" i="1" a="1"/>
  <c r="AM429" i="1" s="1"/>
  <c r="AM430" i="1" a="1"/>
  <c r="AM430" i="1" s="1"/>
  <c r="AM431" i="1" a="1"/>
  <c r="AM431" i="1" s="1"/>
  <c r="AM432" i="1" a="1"/>
  <c r="AM432" i="1" s="1"/>
  <c r="AM433" i="1" a="1"/>
  <c r="AM433" i="1" s="1"/>
  <c r="AM434" i="1" a="1"/>
  <c r="AM434" i="1" s="1"/>
  <c r="AM435" i="1" a="1"/>
  <c r="AM435" i="1"/>
  <c r="AM436" i="1" a="1"/>
  <c r="AM436" i="1" s="1"/>
  <c r="AM437" i="1" a="1"/>
  <c r="AM437" i="1"/>
  <c r="AM438" i="1" a="1"/>
  <c r="AM438" i="1" s="1"/>
  <c r="AM439" i="1" a="1"/>
  <c r="AM439" i="1" s="1"/>
  <c r="AM440" i="1" a="1"/>
  <c r="AM440" i="1" s="1"/>
  <c r="AM441" i="1" a="1"/>
  <c r="AM441" i="1" s="1"/>
  <c r="AM442" i="1" a="1"/>
  <c r="AM442" i="1" s="1"/>
  <c r="AM443" i="1" a="1"/>
  <c r="AM443" i="1"/>
  <c r="AM444" i="1" a="1"/>
  <c r="AM444" i="1" s="1"/>
  <c r="AM445" i="1" a="1"/>
  <c r="AM445" i="1"/>
  <c r="AM446" i="1" a="1"/>
  <c r="AM446" i="1" s="1"/>
  <c r="AM447" i="1" a="1"/>
  <c r="AM447" i="1" s="1"/>
  <c r="AM448" i="1" a="1"/>
  <c r="AM448" i="1" s="1"/>
  <c r="AM449" i="1" a="1"/>
  <c r="AM449" i="1" s="1"/>
  <c r="AM450" i="1" a="1"/>
  <c r="AM450" i="1" s="1"/>
  <c r="AM451" i="1" a="1"/>
  <c r="AM451" i="1"/>
  <c r="AM452" i="1" a="1"/>
  <c r="AM452" i="1" s="1"/>
  <c r="AM453" i="1" a="1"/>
  <c r="AM453" i="1"/>
  <c r="AM454" i="1" a="1"/>
  <c r="AM454" i="1" s="1"/>
  <c r="AM455" i="1" a="1"/>
  <c r="AM455" i="1" s="1"/>
  <c r="AM456" i="1" a="1"/>
  <c r="AM456" i="1" s="1"/>
  <c r="AM457" i="1" a="1"/>
  <c r="AM457" i="1" s="1"/>
  <c r="AM458" i="1" a="1"/>
  <c r="AM458" i="1" s="1"/>
  <c r="AM459" i="1" a="1"/>
  <c r="AM459" i="1"/>
  <c r="AM460" i="1" a="1"/>
  <c r="AM460" i="1" s="1"/>
  <c r="AM461" i="1" a="1"/>
  <c r="AM461" i="1"/>
  <c r="AM462" i="1" a="1"/>
  <c r="AM462" i="1" s="1"/>
  <c r="AM463" i="1" a="1"/>
  <c r="AM463" i="1" s="1"/>
  <c r="AM464" i="1" a="1"/>
  <c r="AM464" i="1" s="1"/>
  <c r="AM465" i="1" a="1"/>
  <c r="AM465" i="1" s="1"/>
  <c r="AM466" i="1" a="1"/>
  <c r="AM466" i="1"/>
  <c r="AM467" i="1" a="1"/>
  <c r="AM467" i="1" s="1"/>
  <c r="AM468" i="1" a="1"/>
  <c r="AM468" i="1" s="1"/>
  <c r="AM469" i="1" a="1"/>
  <c r="AM469" i="1" s="1"/>
  <c r="AM470" i="1" a="1"/>
  <c r="AM470" i="1" s="1"/>
  <c r="AM471" i="1" a="1"/>
  <c r="AM471" i="1" s="1"/>
  <c r="AM472" i="1" a="1"/>
  <c r="AM472" i="1" s="1"/>
  <c r="AM473" i="1" a="1"/>
  <c r="AM473" i="1" s="1"/>
  <c r="AM474" i="1" a="1"/>
  <c r="AM474" i="1" s="1"/>
  <c r="AM475" i="1" a="1"/>
  <c r="AM475" i="1" s="1"/>
  <c r="AM476" i="1" a="1"/>
  <c r="AM476" i="1" s="1"/>
  <c r="AM477" i="1" a="1"/>
  <c r="AM477" i="1" s="1"/>
  <c r="AM478" i="1" a="1"/>
  <c r="AM478" i="1" s="1"/>
  <c r="AM479" i="1" a="1"/>
  <c r="AM479" i="1" s="1"/>
  <c r="AM480" i="1" a="1"/>
  <c r="AM480" i="1" s="1"/>
  <c r="AM481" i="1" a="1"/>
  <c r="AM481" i="1" s="1"/>
  <c r="AM482" i="1" a="1"/>
  <c r="AM482" i="1" s="1"/>
  <c r="AM483" i="1" a="1"/>
  <c r="AM483" i="1" s="1"/>
  <c r="AM484" i="1" a="1"/>
  <c r="AM484" i="1" s="1"/>
  <c r="AM485" i="1" a="1"/>
  <c r="AM485" i="1"/>
  <c r="AM486" i="1" a="1"/>
  <c r="AM486" i="1" s="1"/>
  <c r="AM487" i="1" a="1"/>
  <c r="AM487" i="1" s="1"/>
  <c r="AM488" i="1" a="1"/>
  <c r="AM488" i="1" s="1"/>
  <c r="AM489" i="1" a="1"/>
  <c r="AM489" i="1" s="1"/>
  <c r="AM490" i="1" a="1"/>
  <c r="AM490" i="1" s="1"/>
  <c r="AM491" i="1" a="1"/>
  <c r="AM491" i="1" s="1"/>
  <c r="AM492" i="1" a="1"/>
  <c r="AM492" i="1" s="1"/>
  <c r="AM493" i="1" a="1"/>
  <c r="AM493" i="1"/>
  <c r="AM494" i="1" a="1"/>
  <c r="AM494" i="1" s="1"/>
  <c r="AM495" i="1" a="1"/>
  <c r="AM495" i="1" s="1"/>
  <c r="AM496" i="1" a="1"/>
  <c r="AM496" i="1" s="1"/>
  <c r="AM497" i="1" a="1"/>
  <c r="AM497" i="1" s="1"/>
  <c r="AM498" i="1" a="1"/>
  <c r="AM498" i="1" s="1"/>
  <c r="AM499" i="1" a="1"/>
  <c r="AM499" i="1" s="1"/>
  <c r="AM500" i="1" a="1"/>
  <c r="AM500" i="1" s="1"/>
  <c r="AM501" i="1" a="1"/>
  <c r="AM501" i="1"/>
  <c r="AM502" i="1" a="1"/>
  <c r="AM502" i="1" s="1"/>
  <c r="AM503" i="1" a="1"/>
  <c r="AM503" i="1" s="1"/>
  <c r="AM504" i="1" a="1"/>
  <c r="AM504" i="1" s="1"/>
  <c r="AM505" i="1" a="1"/>
  <c r="AM505" i="1" s="1"/>
  <c r="AM506" i="1" a="1"/>
  <c r="AM506" i="1" s="1"/>
  <c r="AM507" i="1" a="1"/>
  <c r="AM507" i="1" s="1"/>
  <c r="AM508" i="1" a="1"/>
  <c r="AM508" i="1" s="1"/>
  <c r="AM509" i="1" a="1"/>
  <c r="AM509" i="1"/>
  <c r="AM510" i="1" a="1"/>
  <c r="AM510" i="1" s="1"/>
  <c r="AM511" i="1" a="1"/>
  <c r="AM511" i="1" s="1"/>
  <c r="AM512" i="1" a="1"/>
  <c r="AM512" i="1" s="1"/>
  <c r="AM513" i="1" a="1"/>
  <c r="AM513" i="1" s="1"/>
  <c r="AM514" i="1" a="1"/>
  <c r="AM514" i="1" s="1"/>
  <c r="AM515" i="1" a="1"/>
  <c r="AM515" i="1" s="1"/>
  <c r="AM516" i="1" a="1"/>
  <c r="AM516" i="1" s="1"/>
  <c r="AM517" i="1" a="1"/>
  <c r="AM517" i="1"/>
  <c r="AM518" i="1" a="1"/>
  <c r="AM518" i="1" s="1"/>
  <c r="AM519" i="1" a="1"/>
  <c r="AM519" i="1" s="1"/>
  <c r="AM520" i="1" a="1"/>
  <c r="AM520" i="1" s="1"/>
  <c r="AM521" i="1" a="1"/>
  <c r="AM521" i="1" s="1"/>
  <c r="AM522" i="1" a="1"/>
  <c r="AM522" i="1" s="1"/>
  <c r="AM523" i="1" a="1"/>
  <c r="AM523" i="1" s="1"/>
  <c r="AM524" i="1" a="1"/>
  <c r="AM524" i="1" s="1"/>
  <c r="AM525" i="1" a="1"/>
  <c r="AM525" i="1"/>
  <c r="AM526" i="1" a="1"/>
  <c r="AM526" i="1" s="1"/>
  <c r="AM527" i="1" a="1"/>
  <c r="AM527" i="1" s="1"/>
  <c r="AM528" i="1" a="1"/>
  <c r="AM528" i="1" s="1"/>
  <c r="AM529" i="1" a="1"/>
  <c r="AM529" i="1" s="1"/>
  <c r="AM530" i="1" a="1"/>
  <c r="AM530" i="1" s="1"/>
  <c r="AM531" i="1" a="1"/>
  <c r="AM531" i="1" s="1"/>
  <c r="AM532" i="1" a="1"/>
  <c r="AM532" i="1" s="1"/>
  <c r="AM533" i="1" a="1"/>
  <c r="AM533" i="1"/>
  <c r="AM534" i="1" a="1"/>
  <c r="AM534" i="1" s="1"/>
  <c r="AM535" i="1" a="1"/>
  <c r="AM535" i="1" s="1"/>
  <c r="AM536" i="1" a="1"/>
  <c r="AM536" i="1" s="1"/>
  <c r="AM537" i="1" a="1"/>
  <c r="AM537" i="1" s="1"/>
  <c r="AM538" i="1" a="1"/>
  <c r="AM538" i="1" s="1"/>
  <c r="AM539" i="1" a="1"/>
  <c r="AM539" i="1" s="1"/>
  <c r="AM540" i="1" a="1"/>
  <c r="AM540" i="1" s="1"/>
  <c r="AM541" i="1" a="1"/>
  <c r="AM541" i="1"/>
  <c r="AM542" i="1" a="1"/>
  <c r="AM542" i="1" s="1"/>
  <c r="AM543" i="1" a="1"/>
  <c r="AM543" i="1" s="1"/>
  <c r="AM544" i="1" a="1"/>
  <c r="AM544" i="1" s="1"/>
  <c r="AM545" i="1" a="1"/>
  <c r="AM545" i="1" s="1"/>
  <c r="AM546" i="1" a="1"/>
  <c r="AM546" i="1" s="1"/>
  <c r="AM547" i="1" a="1"/>
  <c r="AM547" i="1" s="1"/>
  <c r="AM548" i="1" a="1"/>
  <c r="AM548" i="1" s="1"/>
  <c r="AM549" i="1" a="1"/>
  <c r="AM549" i="1"/>
  <c r="AM550" i="1" a="1"/>
  <c r="AM550" i="1" s="1"/>
  <c r="AM551" i="1" a="1"/>
  <c r="AM551" i="1" s="1"/>
  <c r="AM552" i="1" a="1"/>
  <c r="AM552" i="1" s="1"/>
  <c r="AM553" i="1" a="1"/>
  <c r="AM553" i="1" s="1"/>
  <c r="AM554" i="1" a="1"/>
  <c r="AM554" i="1" s="1"/>
  <c r="AM555" i="1" a="1"/>
  <c r="AM555" i="1" s="1"/>
  <c r="AM556" i="1" a="1"/>
  <c r="AM556" i="1" s="1"/>
  <c r="AM557" i="1" a="1"/>
  <c r="AM557" i="1"/>
  <c r="AM558" i="1" a="1"/>
  <c r="AM558" i="1" s="1"/>
  <c r="AM559" i="1" a="1"/>
  <c r="AM559" i="1" s="1"/>
  <c r="AM560" i="1" a="1"/>
  <c r="AM560" i="1" s="1"/>
  <c r="AM561" i="1" a="1"/>
  <c r="AM561" i="1" s="1"/>
  <c r="AM562" i="1" a="1"/>
  <c r="AM562" i="1" s="1"/>
  <c r="AM563" i="1" a="1"/>
  <c r="AM563" i="1" s="1"/>
  <c r="AM564" i="1" a="1"/>
  <c r="AM564" i="1" s="1"/>
  <c r="AM565" i="1" a="1"/>
  <c r="AM565" i="1"/>
  <c r="AM566" i="1" a="1"/>
  <c r="AM566" i="1" s="1"/>
  <c r="AM567" i="1" a="1"/>
  <c r="AM567" i="1" s="1"/>
  <c r="AM568" i="1" a="1"/>
  <c r="AM568" i="1" s="1"/>
  <c r="AM569" i="1" a="1"/>
  <c r="AM569" i="1" s="1"/>
  <c r="AM570" i="1" a="1"/>
  <c r="AM570" i="1" s="1"/>
  <c r="AM571" i="1" a="1"/>
  <c r="AM571" i="1" s="1"/>
  <c r="AM572" i="1" a="1"/>
  <c r="AM572" i="1" s="1"/>
  <c r="AM573" i="1" a="1"/>
  <c r="AM573" i="1"/>
  <c r="AM574" i="1" a="1"/>
  <c r="AM574" i="1" s="1"/>
  <c r="AM575" i="1" a="1"/>
  <c r="AM575" i="1" s="1"/>
  <c r="AM576" i="1" a="1"/>
  <c r="AM576" i="1" s="1"/>
  <c r="AM577" i="1" a="1"/>
  <c r="AM577" i="1" s="1"/>
  <c r="AM578" i="1" a="1"/>
  <c r="AM578" i="1" s="1"/>
  <c r="AM579" i="1" a="1"/>
  <c r="AM579" i="1" s="1"/>
  <c r="AM580" i="1" a="1"/>
  <c r="AM580" i="1" s="1"/>
  <c r="AM581" i="1" a="1"/>
  <c r="AM581" i="1"/>
  <c r="AM582" i="1" a="1"/>
  <c r="AM582" i="1" s="1"/>
  <c r="AM583" i="1" a="1"/>
  <c r="AM583" i="1" s="1"/>
  <c r="AM584" i="1" a="1"/>
  <c r="AM584" i="1" s="1"/>
  <c r="AM585" i="1" a="1"/>
  <c r="AM585" i="1" s="1"/>
  <c r="AM586" i="1" a="1"/>
  <c r="AM586" i="1" s="1"/>
  <c r="AM587" i="1" a="1"/>
  <c r="AM587" i="1" s="1"/>
  <c r="AM588" i="1" a="1"/>
  <c r="AM588" i="1" s="1"/>
  <c r="AM589" i="1" a="1"/>
  <c r="AM589" i="1"/>
  <c r="AM590" i="1" a="1"/>
  <c r="AM590" i="1" s="1"/>
  <c r="AM591" i="1" a="1"/>
  <c r="AM591" i="1" s="1"/>
  <c r="AM592" i="1" a="1"/>
  <c r="AM592" i="1" s="1"/>
  <c r="AM593" i="1" a="1"/>
  <c r="AM593" i="1" s="1"/>
  <c r="AM594" i="1" a="1"/>
  <c r="AM594" i="1" s="1"/>
  <c r="AM595" i="1" a="1"/>
  <c r="AM595" i="1" s="1"/>
  <c r="AM596" i="1" a="1"/>
  <c r="AM596" i="1" s="1"/>
  <c r="AM597" i="1" a="1"/>
  <c r="AM597" i="1"/>
  <c r="AM598" i="1" a="1"/>
  <c r="AM598" i="1" s="1"/>
  <c r="AM599" i="1" a="1"/>
  <c r="AM599" i="1" s="1"/>
  <c r="AM600" i="1" a="1"/>
  <c r="AM600" i="1" s="1"/>
  <c r="AM601" i="1" a="1"/>
  <c r="AM601" i="1" s="1"/>
  <c r="AM602" i="1" a="1"/>
  <c r="AM602" i="1"/>
  <c r="AM603" i="1" a="1"/>
  <c r="AM603" i="1" s="1"/>
  <c r="AM604" i="1" a="1"/>
  <c r="AM604" i="1" s="1"/>
  <c r="AM605" i="1" a="1"/>
  <c r="AM605" i="1" s="1"/>
  <c r="AM606" i="1" a="1"/>
  <c r="AM606" i="1" s="1"/>
  <c r="AM607" i="1" a="1"/>
  <c r="AM607" i="1" s="1"/>
  <c r="AM608" i="1" a="1"/>
  <c r="AM608" i="1" s="1"/>
  <c r="AM609" i="1" a="1"/>
  <c r="AM609" i="1" s="1"/>
  <c r="AM610" i="1" a="1"/>
  <c r="AM610" i="1" s="1"/>
  <c r="AM611" i="1" a="1"/>
  <c r="AM611" i="1" s="1"/>
  <c r="AM612" i="1" a="1"/>
  <c r="AM612" i="1" s="1"/>
  <c r="AM613" i="1" a="1"/>
  <c r="AM613" i="1" s="1"/>
  <c r="AM614" i="1" a="1"/>
  <c r="AM614" i="1" s="1"/>
  <c r="AM615" i="1" a="1"/>
  <c r="AM615" i="1" s="1"/>
  <c r="AM616" i="1" a="1"/>
  <c r="AM616" i="1" s="1"/>
  <c r="AM617" i="1" a="1"/>
  <c r="AM617" i="1" s="1"/>
  <c r="AM618" i="1" a="1"/>
  <c r="AM618" i="1" s="1"/>
  <c r="AM619" i="1" a="1"/>
  <c r="AM619" i="1" s="1"/>
  <c r="AM620" i="1" a="1"/>
  <c r="AM620" i="1" s="1"/>
  <c r="AM621" i="1" a="1"/>
  <c r="AM621" i="1" s="1"/>
  <c r="AM622" i="1" a="1"/>
  <c r="AM622" i="1" s="1"/>
  <c r="AM623" i="1" a="1"/>
  <c r="AM623" i="1" s="1"/>
  <c r="AM624" i="1" a="1"/>
  <c r="AM624" i="1" s="1"/>
  <c r="AM625" i="1" a="1"/>
  <c r="AM625" i="1" s="1"/>
  <c r="AM626" i="1" a="1"/>
  <c r="AM626" i="1" s="1"/>
  <c r="AM627" i="1" a="1"/>
  <c r="AM627" i="1" s="1"/>
  <c r="AM628" i="1" a="1"/>
  <c r="AM628" i="1" s="1"/>
  <c r="AM629" i="1" a="1"/>
  <c r="AM629" i="1" s="1"/>
  <c r="AM630" i="1" a="1"/>
  <c r="AM630" i="1" s="1"/>
  <c r="AM631" i="1" a="1"/>
  <c r="AM631" i="1" s="1"/>
  <c r="AM632" i="1" a="1"/>
  <c r="AM632" i="1" s="1"/>
  <c r="AM633" i="1" a="1"/>
  <c r="AM633" i="1" s="1"/>
  <c r="AM634" i="1" a="1"/>
  <c r="AM634" i="1" s="1"/>
  <c r="AM635" i="1" a="1"/>
  <c r="AM635" i="1" s="1"/>
  <c r="AM636" i="1" a="1"/>
  <c r="AM636" i="1" s="1"/>
  <c r="AM637" i="1" a="1"/>
  <c r="AM637" i="1" s="1"/>
  <c r="AM638" i="1" a="1"/>
  <c r="AM638" i="1" s="1"/>
  <c r="AM639" i="1" a="1"/>
  <c r="AM639" i="1" s="1"/>
  <c r="AM640" i="1" a="1"/>
  <c r="AM640" i="1" s="1"/>
  <c r="AM641" i="1" a="1"/>
  <c r="AM641" i="1" s="1"/>
  <c r="AM642" i="1" a="1"/>
  <c r="AM642" i="1" s="1"/>
  <c r="AM643" i="1" a="1"/>
  <c r="AM643" i="1" s="1"/>
  <c r="AM644" i="1" a="1"/>
  <c r="AM644" i="1" s="1"/>
  <c r="AM645" i="1" a="1"/>
  <c r="AM645" i="1" s="1"/>
  <c r="AM646" i="1" a="1"/>
  <c r="AM646" i="1" s="1"/>
  <c r="AM647" i="1" a="1"/>
  <c r="AM647" i="1" s="1"/>
  <c r="AM648" i="1" a="1"/>
  <c r="AM648" i="1" s="1"/>
  <c r="AM649" i="1" a="1"/>
  <c r="AM649" i="1" s="1"/>
  <c r="AM650" i="1" a="1"/>
  <c r="AM650" i="1" s="1"/>
  <c r="AM651" i="1" a="1"/>
  <c r="AM651" i="1" s="1"/>
  <c r="AM652" i="1" a="1"/>
  <c r="AM652" i="1" s="1"/>
  <c r="AM653" i="1" a="1"/>
  <c r="AM653" i="1" s="1"/>
  <c r="AM654" i="1" a="1"/>
  <c r="AM654" i="1" s="1"/>
  <c r="AM655" i="1" a="1"/>
  <c r="AM655" i="1" s="1"/>
  <c r="AM656" i="1" a="1"/>
  <c r="AM656" i="1" s="1"/>
  <c r="AM657" i="1" a="1"/>
  <c r="AM657" i="1" s="1"/>
  <c r="AM658" i="1" a="1"/>
  <c r="AM658" i="1" s="1"/>
  <c r="AM659" i="1" a="1"/>
  <c r="AM659" i="1" s="1"/>
  <c r="AM660" i="1" a="1"/>
  <c r="AM660" i="1" s="1"/>
  <c r="AM661" i="1" a="1"/>
  <c r="AM661" i="1" s="1"/>
  <c r="AM662" i="1" a="1"/>
  <c r="AM662" i="1" s="1"/>
  <c r="AM663" i="1" a="1"/>
  <c r="AM663" i="1" s="1"/>
  <c r="AM664" i="1" a="1"/>
  <c r="AM664" i="1" s="1"/>
  <c r="AM665" i="1" a="1"/>
  <c r="AM665" i="1" s="1"/>
  <c r="AM666" i="1" a="1"/>
  <c r="AM666" i="1" s="1"/>
  <c r="AM667" i="1" a="1"/>
  <c r="AM667" i="1" s="1"/>
  <c r="AM668" i="1" a="1"/>
  <c r="AM668" i="1" s="1"/>
  <c r="AM669" i="1" a="1"/>
  <c r="AM669" i="1" s="1"/>
  <c r="AM670" i="1" a="1"/>
  <c r="AM670" i="1" s="1"/>
  <c r="AM671" i="1" a="1"/>
  <c r="AM671" i="1" s="1"/>
  <c r="AM672" i="1" a="1"/>
  <c r="AM672" i="1" s="1"/>
  <c r="AM673" i="1" a="1"/>
  <c r="AM673" i="1" s="1"/>
  <c r="AM674" i="1" a="1"/>
  <c r="AM674" i="1" s="1"/>
  <c r="AM675" i="1" a="1"/>
  <c r="AM675" i="1" s="1"/>
  <c r="AM676" i="1" a="1"/>
  <c r="AM676" i="1" s="1"/>
  <c r="AM677" i="1" a="1"/>
  <c r="AM677" i="1" s="1"/>
  <c r="AM678" i="1" a="1"/>
  <c r="AM678" i="1" s="1"/>
  <c r="AM679" i="1" a="1"/>
  <c r="AM679" i="1" s="1"/>
  <c r="AM680" i="1" a="1"/>
  <c r="AM680" i="1" s="1"/>
  <c r="AM681" i="1" a="1"/>
  <c r="AM681" i="1" s="1"/>
  <c r="AM682" i="1" a="1"/>
  <c r="AM682" i="1" s="1"/>
  <c r="AM683" i="1" a="1"/>
  <c r="AM683" i="1" s="1"/>
  <c r="AM684" i="1" a="1"/>
  <c r="AM684" i="1" s="1"/>
  <c r="AM685" i="1" a="1"/>
  <c r="AM685" i="1" s="1"/>
  <c r="AM686" i="1" a="1"/>
  <c r="AM686" i="1" s="1"/>
  <c r="AM687" i="1" a="1"/>
  <c r="AM687" i="1" s="1"/>
  <c r="AM688" i="1" a="1"/>
  <c r="AM688" i="1" s="1"/>
  <c r="AM689" i="1" a="1"/>
  <c r="AM689" i="1" s="1"/>
  <c r="AM690" i="1" a="1"/>
  <c r="AM690" i="1" s="1"/>
  <c r="AM691" i="1" a="1"/>
  <c r="AM691" i="1" s="1"/>
  <c r="AM692" i="1" a="1"/>
  <c r="AM692" i="1" s="1"/>
  <c r="AM693" i="1" a="1"/>
  <c r="AM693" i="1" s="1"/>
  <c r="AM694" i="1" a="1"/>
  <c r="AM694" i="1" s="1"/>
  <c r="AM695" i="1" a="1"/>
  <c r="AM695" i="1" s="1"/>
  <c r="AM696" i="1" a="1"/>
  <c r="AM696" i="1" s="1"/>
  <c r="AM697" i="1" a="1"/>
  <c r="AM697" i="1" s="1"/>
  <c r="AM698" i="1" a="1"/>
  <c r="AM698" i="1" s="1"/>
  <c r="AM699" i="1" a="1"/>
  <c r="AM699" i="1" s="1"/>
  <c r="AM700" i="1" a="1"/>
  <c r="AM700" i="1" s="1"/>
  <c r="AM701" i="1" a="1"/>
  <c r="AM701" i="1" s="1"/>
  <c r="AM702" i="1" a="1"/>
  <c r="AM702" i="1" s="1"/>
  <c r="AM703" i="1" a="1"/>
  <c r="AM703" i="1" s="1"/>
  <c r="AM704" i="1" a="1"/>
  <c r="AM704" i="1" s="1"/>
  <c r="AM705" i="1" a="1"/>
  <c r="AM705" i="1" s="1"/>
  <c r="AM706" i="1" a="1"/>
  <c r="AM706" i="1" s="1"/>
  <c r="AM707" i="1" a="1"/>
  <c r="AM707" i="1" s="1"/>
  <c r="AM708" i="1" a="1"/>
  <c r="AM708" i="1" s="1"/>
  <c r="AM709" i="1" a="1"/>
  <c r="AM709" i="1" s="1"/>
  <c r="AM710" i="1" a="1"/>
  <c r="AM710" i="1" s="1"/>
  <c r="AM711" i="1" a="1"/>
  <c r="AM711" i="1" s="1"/>
  <c r="AM712" i="1" a="1"/>
  <c r="AM712" i="1" s="1"/>
  <c r="AM713" i="1" a="1"/>
  <c r="AM713" i="1" s="1"/>
  <c r="AM714" i="1" a="1"/>
  <c r="AM714" i="1" s="1"/>
  <c r="AM715" i="1" a="1"/>
  <c r="AM715" i="1" s="1"/>
  <c r="AM716" i="1" a="1"/>
  <c r="AM716" i="1" s="1"/>
  <c r="AM717" i="1" a="1"/>
  <c r="AM717" i="1" s="1"/>
  <c r="AM718" i="1" a="1"/>
  <c r="AM718" i="1" s="1"/>
  <c r="AM719" i="1" a="1"/>
  <c r="AM719" i="1" s="1"/>
  <c r="AM720" i="1" a="1"/>
  <c r="AM720" i="1" s="1"/>
  <c r="AM721" i="1" a="1"/>
  <c r="AM721" i="1" s="1"/>
  <c r="AM722" i="1" a="1"/>
  <c r="AM722" i="1" s="1"/>
  <c r="AM723" i="1" a="1"/>
  <c r="AM723" i="1" s="1"/>
  <c r="AM724" i="1" a="1"/>
  <c r="AM724" i="1" s="1"/>
  <c r="AM725" i="1" a="1"/>
  <c r="AM725" i="1" s="1"/>
  <c r="AM726" i="1" a="1"/>
  <c r="AM726" i="1" s="1"/>
  <c r="AM727" i="1" a="1"/>
  <c r="AM727" i="1" s="1"/>
  <c r="AM728" i="1" a="1"/>
  <c r="AM728" i="1" s="1"/>
  <c r="AM729" i="1" a="1"/>
  <c r="AM729" i="1" s="1"/>
  <c r="AM730" i="1" a="1"/>
  <c r="AM730" i="1" s="1"/>
  <c r="AM731" i="1" a="1"/>
  <c r="AM731" i="1" s="1"/>
  <c r="AM732" i="1" a="1"/>
  <c r="AM732" i="1" s="1"/>
  <c r="AM733" i="1" a="1"/>
  <c r="AM733" i="1" s="1"/>
  <c r="AM734" i="1" a="1"/>
  <c r="AM734" i="1" s="1"/>
  <c r="AM735" i="1" a="1"/>
  <c r="AM735" i="1" s="1"/>
  <c r="AM736" i="1" a="1"/>
  <c r="AM736" i="1" s="1"/>
  <c r="AM737" i="1" a="1"/>
  <c r="AM737" i="1" s="1"/>
  <c r="AM738" i="1" a="1"/>
  <c r="AM738" i="1" s="1"/>
  <c r="AM739" i="1" a="1"/>
  <c r="AM739" i="1" s="1"/>
  <c r="AM740" i="1" a="1"/>
  <c r="AM740" i="1" s="1"/>
  <c r="AM741" i="1" a="1"/>
  <c r="AM741" i="1" s="1"/>
  <c r="AM742" i="1" a="1"/>
  <c r="AM742" i="1" s="1"/>
  <c r="AM743" i="1" a="1"/>
  <c r="AM743" i="1" s="1"/>
  <c r="AM744" i="1" a="1"/>
  <c r="AM744" i="1" s="1"/>
  <c r="AM745" i="1" a="1"/>
  <c r="AM745" i="1" s="1"/>
  <c r="AM746" i="1" a="1"/>
  <c r="AM746" i="1" s="1"/>
  <c r="AM747" i="1" a="1"/>
  <c r="AM747" i="1" s="1"/>
  <c r="AM748" i="1" a="1"/>
  <c r="AM748" i="1" s="1"/>
  <c r="AM749" i="1" a="1"/>
  <c r="AM749" i="1" s="1"/>
  <c r="AM750" i="1" a="1"/>
  <c r="AM750" i="1" s="1"/>
  <c r="AM751" i="1" a="1"/>
  <c r="AM751" i="1" s="1"/>
  <c r="AM752" i="1" a="1"/>
  <c r="AM752" i="1" s="1"/>
  <c r="AM753" i="1" a="1"/>
  <c r="AM753" i="1" s="1"/>
  <c r="AM754" i="1" a="1"/>
  <c r="AM754" i="1" s="1"/>
  <c r="AM755" i="1" a="1"/>
  <c r="AM755" i="1" s="1"/>
  <c r="AM756" i="1" a="1"/>
  <c r="AM756" i="1" s="1"/>
  <c r="AM757" i="1" a="1"/>
  <c r="AM757" i="1" s="1"/>
  <c r="AM758" i="1" a="1"/>
  <c r="AM758" i="1" s="1"/>
  <c r="AM759" i="1" a="1"/>
  <c r="AM759" i="1" s="1"/>
  <c r="AM760" i="1" a="1"/>
  <c r="AM760" i="1" s="1"/>
  <c r="AM761" i="1" a="1"/>
  <c r="AM761" i="1" s="1"/>
  <c r="AM762" i="1" a="1"/>
  <c r="AM762" i="1" s="1"/>
  <c r="AM763" i="1" a="1"/>
  <c r="AM763" i="1" s="1"/>
  <c r="AM764" i="1" a="1"/>
  <c r="AM764" i="1" s="1"/>
  <c r="AM765" i="1" a="1"/>
  <c r="AM765" i="1" s="1"/>
  <c r="AM766" i="1" a="1"/>
  <c r="AM766" i="1" s="1"/>
  <c r="AM767" i="1" a="1"/>
  <c r="AM767" i="1" s="1"/>
  <c r="AM768" i="1" a="1"/>
  <c r="AM768" i="1"/>
  <c r="AM769" i="1" a="1"/>
  <c r="AM769" i="1" s="1"/>
  <c r="AM770" i="1" a="1"/>
  <c r="AM770" i="1" s="1"/>
  <c r="AM771" i="1" a="1"/>
  <c r="AM771" i="1" s="1"/>
  <c r="AM772" i="1" a="1"/>
  <c r="AM772" i="1"/>
  <c r="AM773" i="1" a="1"/>
  <c r="AM773" i="1" s="1"/>
  <c r="AM774" i="1" a="1"/>
  <c r="AM774" i="1" s="1"/>
  <c r="AM775" i="1" a="1"/>
  <c r="AM775" i="1" s="1"/>
  <c r="AM776" i="1" a="1"/>
  <c r="AM776" i="1"/>
  <c r="AM777" i="1" a="1"/>
  <c r="AM777" i="1" s="1"/>
  <c r="AM778" i="1" a="1"/>
  <c r="AM778" i="1" s="1"/>
  <c r="AM779" i="1" a="1"/>
  <c r="AM779" i="1" s="1"/>
  <c r="AM780" i="1" a="1"/>
  <c r="AM780" i="1"/>
  <c r="AM781" i="1" a="1"/>
  <c r="AM781" i="1" s="1"/>
  <c r="AM782" i="1" a="1"/>
  <c r="AM782" i="1" s="1"/>
  <c r="AM783" i="1" a="1"/>
  <c r="AM783" i="1" s="1"/>
  <c r="AM784" i="1" a="1"/>
  <c r="AM784" i="1"/>
  <c r="AM785" i="1" a="1"/>
  <c r="AM785" i="1" s="1"/>
  <c r="AM786" i="1" a="1"/>
  <c r="AM786" i="1" s="1"/>
  <c r="AM787" i="1" a="1"/>
  <c r="AM787" i="1" s="1"/>
  <c r="AM788" i="1" a="1"/>
  <c r="AM788" i="1"/>
  <c r="AM789" i="1" a="1"/>
  <c r="AM789" i="1" s="1"/>
  <c r="AM790" i="1" a="1"/>
  <c r="AM790" i="1"/>
  <c r="AM791" i="1" a="1"/>
  <c r="AM791" i="1" s="1"/>
  <c r="AM792" i="1" a="1"/>
  <c r="AM792" i="1"/>
  <c r="AM793" i="1" a="1"/>
  <c r="AM793" i="1" s="1"/>
  <c r="AM794" i="1" a="1"/>
  <c r="AM794" i="1" s="1"/>
  <c r="AM795" i="1" a="1"/>
  <c r="AM795" i="1" s="1"/>
  <c r="AM796" i="1" a="1"/>
  <c r="AM796" i="1"/>
  <c r="AM797" i="1" a="1"/>
  <c r="AM797" i="1" s="1"/>
  <c r="AM798" i="1" a="1"/>
  <c r="AM798" i="1"/>
  <c r="AM799" i="1" a="1"/>
  <c r="AM799" i="1" s="1"/>
  <c r="AM800" i="1" a="1"/>
  <c r="AM800" i="1"/>
  <c r="AM801" i="1" a="1"/>
  <c r="AM801" i="1" s="1"/>
  <c r="AM802" i="1" a="1"/>
  <c r="AM802" i="1" s="1"/>
  <c r="AM803" i="1" a="1"/>
  <c r="AM803" i="1" s="1"/>
  <c r="AM804" i="1" a="1"/>
  <c r="AM804" i="1"/>
  <c r="AM805" i="1" a="1"/>
  <c r="AM805" i="1" s="1"/>
  <c r="AM806" i="1" a="1"/>
  <c r="AM806" i="1"/>
  <c r="AM807" i="1" a="1"/>
  <c r="AM807" i="1" s="1"/>
  <c r="AM808" i="1" a="1"/>
  <c r="AM808" i="1"/>
  <c r="AM809" i="1" a="1"/>
  <c r="AM809" i="1" s="1"/>
  <c r="AM810" i="1" a="1"/>
  <c r="AM810" i="1" s="1"/>
  <c r="AM811" i="1" a="1"/>
  <c r="AM811" i="1" s="1"/>
  <c r="AM812" i="1" a="1"/>
  <c r="AM812" i="1"/>
  <c r="AM813" i="1" a="1"/>
  <c r="AM813" i="1" s="1"/>
  <c r="AM814" i="1" a="1"/>
  <c r="AM814" i="1"/>
  <c r="AM815" i="1" a="1"/>
  <c r="AM815" i="1" s="1"/>
  <c r="AM816" i="1" a="1"/>
  <c r="AM816" i="1"/>
  <c r="AM817" i="1" a="1"/>
  <c r="AM817" i="1" s="1"/>
  <c r="AM818" i="1" a="1"/>
  <c r="AM818" i="1" s="1"/>
  <c r="AM819" i="1" a="1"/>
  <c r="AM819" i="1" s="1"/>
  <c r="AM820" i="1" a="1"/>
  <c r="AM820" i="1" s="1"/>
  <c r="AL4" i="1" a="1"/>
  <c r="AL4" i="1" s="1"/>
  <c r="AL5" i="1" a="1"/>
  <c r="AL5" i="1" s="1"/>
  <c r="AL6" i="1" a="1"/>
  <c r="AL6" i="1" s="1"/>
  <c r="AL7" i="1" a="1"/>
  <c r="AL7" i="1"/>
  <c r="AL8" i="1" a="1"/>
  <c r="AL8" i="1" s="1"/>
  <c r="AL9" i="1" a="1"/>
  <c r="AL9" i="1" s="1"/>
  <c r="AL10" i="1" a="1"/>
  <c r="AL10" i="1" s="1"/>
  <c r="AL11" i="1" a="1"/>
  <c r="AL11" i="1"/>
  <c r="AL12" i="1" a="1"/>
  <c r="AL12" i="1" s="1"/>
  <c r="AL13" i="1" a="1"/>
  <c r="AL13" i="1" s="1"/>
  <c r="AL14" i="1" a="1"/>
  <c r="AL14" i="1" s="1"/>
  <c r="AL15" i="1" a="1"/>
  <c r="AL15" i="1"/>
  <c r="AL16" i="1" a="1"/>
  <c r="AL16" i="1" s="1"/>
  <c r="AL17" i="1" a="1"/>
  <c r="AL17" i="1" s="1"/>
  <c r="AL18" i="1" a="1"/>
  <c r="AL18" i="1" s="1"/>
  <c r="AL19" i="1" a="1"/>
  <c r="AL19" i="1"/>
  <c r="AL20" i="1" a="1"/>
  <c r="AL20" i="1" s="1"/>
  <c r="AL21" i="1" a="1"/>
  <c r="AL21" i="1" s="1"/>
  <c r="AL22" i="1" a="1"/>
  <c r="AL22" i="1" s="1"/>
  <c r="AL23" i="1" a="1"/>
  <c r="AL23" i="1"/>
  <c r="AL24" i="1" a="1"/>
  <c r="AL24" i="1" s="1"/>
  <c r="AL25" i="1" a="1"/>
  <c r="AL25" i="1" s="1"/>
  <c r="AL26" i="1" a="1"/>
  <c r="AL26" i="1" s="1"/>
  <c r="AL27" i="1" a="1"/>
  <c r="AL27" i="1"/>
  <c r="AL28" i="1" a="1"/>
  <c r="AL28" i="1" s="1"/>
  <c r="AL29" i="1" a="1"/>
  <c r="AL29" i="1" s="1"/>
  <c r="AL30" i="1" a="1"/>
  <c r="AL30" i="1" s="1"/>
  <c r="AL31" i="1" a="1"/>
  <c r="AL31" i="1"/>
  <c r="AL32" i="1" a="1"/>
  <c r="AL32" i="1" s="1"/>
  <c r="AL33" i="1" a="1"/>
  <c r="AL33" i="1" s="1"/>
  <c r="AL34" i="1" a="1"/>
  <c r="AL34" i="1" s="1"/>
  <c r="AL35" i="1" a="1"/>
  <c r="AL35" i="1"/>
  <c r="AL36" i="1" a="1"/>
  <c r="AL36" i="1" s="1"/>
  <c r="AL37" i="1" a="1"/>
  <c r="AL37" i="1" s="1"/>
  <c r="AL38" i="1" a="1"/>
  <c r="AL38" i="1" s="1"/>
  <c r="AL39" i="1" a="1"/>
  <c r="AL39" i="1"/>
  <c r="AL40" i="1" a="1"/>
  <c r="AL40" i="1" s="1"/>
  <c r="AL41" i="1" a="1"/>
  <c r="AL41" i="1" s="1"/>
  <c r="AL42" i="1" a="1"/>
  <c r="AL42" i="1" s="1"/>
  <c r="AL43" i="1" a="1"/>
  <c r="AL43" i="1"/>
  <c r="AL44" i="1" a="1"/>
  <c r="AL44" i="1" s="1"/>
  <c r="AL45" i="1" a="1"/>
  <c r="AL45" i="1" s="1"/>
  <c r="AL46" i="1" a="1"/>
  <c r="AL46" i="1" s="1"/>
  <c r="AL47" i="1" a="1"/>
  <c r="AL47" i="1"/>
  <c r="AL48" i="1" a="1"/>
  <c r="AL48" i="1" s="1"/>
  <c r="AL49" i="1" a="1"/>
  <c r="AL49" i="1" s="1"/>
  <c r="AL50" i="1" a="1"/>
  <c r="AL50" i="1" s="1"/>
  <c r="AL51" i="1" a="1"/>
  <c r="AL51" i="1"/>
  <c r="AL52" i="1" a="1"/>
  <c r="AL52" i="1" s="1"/>
  <c r="AL53" i="1" a="1"/>
  <c r="AL53" i="1" s="1"/>
  <c r="AL54" i="1" a="1"/>
  <c r="AL54" i="1" s="1"/>
  <c r="AL55" i="1" a="1"/>
  <c r="AL55" i="1"/>
  <c r="AL56" i="1" a="1"/>
  <c r="AL56" i="1" s="1"/>
  <c r="AL57" i="1" a="1"/>
  <c r="AL57" i="1" s="1"/>
  <c r="AL58" i="1" a="1"/>
  <c r="AL58" i="1" s="1"/>
  <c r="AL59" i="1" a="1"/>
  <c r="AL59" i="1"/>
  <c r="AL60" i="1" a="1"/>
  <c r="AL60" i="1" s="1"/>
  <c r="AL61" i="1" a="1"/>
  <c r="AL61" i="1" s="1"/>
  <c r="AL62" i="1" a="1"/>
  <c r="AL62" i="1" s="1"/>
  <c r="AL63" i="1" a="1"/>
  <c r="AL63" i="1" s="1"/>
  <c r="AL64" i="1" a="1"/>
  <c r="AL64" i="1" s="1"/>
  <c r="AL65" i="1" a="1"/>
  <c r="AL65" i="1" s="1"/>
  <c r="AL66" i="1" a="1"/>
  <c r="AL66" i="1" s="1"/>
  <c r="AL67" i="1" a="1"/>
  <c r="AL67" i="1"/>
  <c r="AL68" i="1" a="1"/>
  <c r="AL68" i="1" s="1"/>
  <c r="AL69" i="1" a="1"/>
  <c r="AL69" i="1" s="1"/>
  <c r="AL70" i="1" a="1"/>
  <c r="AL70" i="1" s="1"/>
  <c r="AL71" i="1" a="1"/>
  <c r="AL71" i="1"/>
  <c r="AL72" i="1" a="1"/>
  <c r="AL72" i="1" s="1"/>
  <c r="AL73" i="1" a="1"/>
  <c r="AL73" i="1" s="1"/>
  <c r="AL74" i="1" a="1"/>
  <c r="AL74" i="1" s="1"/>
  <c r="AL75" i="1" a="1"/>
  <c r="AL75" i="1"/>
  <c r="AL76" i="1" a="1"/>
  <c r="AL76" i="1" s="1"/>
  <c r="AL77" i="1" a="1"/>
  <c r="AL77" i="1" s="1"/>
  <c r="AL78" i="1" a="1"/>
  <c r="AL78" i="1" s="1"/>
  <c r="AL79" i="1" a="1"/>
  <c r="AL79" i="1"/>
  <c r="AL80" i="1" a="1"/>
  <c r="AL80" i="1" s="1"/>
  <c r="AL81" i="1" a="1"/>
  <c r="AL81" i="1" s="1"/>
  <c r="AL82" i="1" a="1"/>
  <c r="AL82" i="1" s="1"/>
  <c r="AL83" i="1" a="1"/>
  <c r="AL83" i="1"/>
  <c r="AL84" i="1" a="1"/>
  <c r="AL84" i="1" s="1"/>
  <c r="AL85" i="1" a="1"/>
  <c r="AL85" i="1" s="1"/>
  <c r="AL86" i="1" a="1"/>
  <c r="AL86" i="1" s="1"/>
  <c r="AL87" i="1" a="1"/>
  <c r="AL87" i="1" s="1"/>
  <c r="AL88" i="1" a="1"/>
  <c r="AL88" i="1" s="1"/>
  <c r="AL89" i="1" a="1"/>
  <c r="AL89" i="1" s="1"/>
  <c r="AL90" i="1" a="1"/>
  <c r="AL90" i="1" s="1"/>
  <c r="AL91" i="1" a="1"/>
  <c r="AL91" i="1"/>
  <c r="AL92" i="1" a="1"/>
  <c r="AL92" i="1" s="1"/>
  <c r="AL93" i="1" a="1"/>
  <c r="AL93" i="1" s="1"/>
  <c r="AL94" i="1" a="1"/>
  <c r="AL94" i="1" s="1"/>
  <c r="AL95" i="1" a="1"/>
  <c r="AL95" i="1" s="1"/>
  <c r="AL96" i="1" a="1"/>
  <c r="AL96" i="1" s="1"/>
  <c r="AL97" i="1" a="1"/>
  <c r="AL97" i="1" s="1"/>
  <c r="AL98" i="1" a="1"/>
  <c r="AL98" i="1" s="1"/>
  <c r="AL99" i="1" a="1"/>
  <c r="AL99" i="1"/>
  <c r="AL100" i="1" a="1"/>
  <c r="AL100" i="1" s="1"/>
  <c r="AL101" i="1" a="1"/>
  <c r="AL101" i="1" s="1"/>
  <c r="AL102" i="1" a="1"/>
  <c r="AL102" i="1" s="1"/>
  <c r="AL103" i="1" a="1"/>
  <c r="AL103" i="1" s="1"/>
  <c r="AL104" i="1" a="1"/>
  <c r="AL104" i="1" s="1"/>
  <c r="AL105" i="1" a="1"/>
  <c r="AL105" i="1" s="1"/>
  <c r="AL106" i="1" a="1"/>
  <c r="AL106" i="1" s="1"/>
  <c r="AL107" i="1" a="1"/>
  <c r="AL107" i="1"/>
  <c r="AL108" i="1" a="1"/>
  <c r="AL108" i="1" s="1"/>
  <c r="AL109" i="1" a="1"/>
  <c r="AL109" i="1" s="1"/>
  <c r="AL110" i="1" a="1"/>
  <c r="AL110" i="1" s="1"/>
  <c r="AL111" i="1" a="1"/>
  <c r="AL111" i="1" s="1"/>
  <c r="AL112" i="1" a="1"/>
  <c r="AL112" i="1" s="1"/>
  <c r="AL113" i="1" a="1"/>
  <c r="AL113" i="1" s="1"/>
  <c r="AL114" i="1" a="1"/>
  <c r="AL114" i="1" s="1"/>
  <c r="AL115" i="1" a="1"/>
  <c r="AL115" i="1"/>
  <c r="AL116" i="1" a="1"/>
  <c r="AL116" i="1" s="1"/>
  <c r="AL117" i="1" a="1"/>
  <c r="AL117" i="1" s="1"/>
  <c r="AL118" i="1" a="1"/>
  <c r="AL118" i="1" s="1"/>
  <c r="AL119" i="1" a="1"/>
  <c r="AL119" i="1" s="1"/>
  <c r="AL120" i="1" a="1"/>
  <c r="AL120" i="1" s="1"/>
  <c r="AL121" i="1" a="1"/>
  <c r="AL121" i="1" s="1"/>
  <c r="AL122" i="1" a="1"/>
  <c r="AL122" i="1" s="1"/>
  <c r="AL123" i="1" a="1"/>
  <c r="AL123" i="1"/>
  <c r="AL124" i="1" a="1"/>
  <c r="AL124" i="1" s="1"/>
  <c r="AL125" i="1" a="1"/>
  <c r="AL125" i="1" s="1"/>
  <c r="AL126" i="1" a="1"/>
  <c r="AL126" i="1" s="1"/>
  <c r="AL127" i="1" a="1"/>
  <c r="AL127" i="1" s="1"/>
  <c r="AL128" i="1" a="1"/>
  <c r="AL128" i="1" s="1"/>
  <c r="AL129" i="1" a="1"/>
  <c r="AL129" i="1" s="1"/>
  <c r="AL130" i="1" a="1"/>
  <c r="AL130" i="1" s="1"/>
  <c r="AL131" i="1" a="1"/>
  <c r="AL131" i="1"/>
  <c r="AL132" i="1" a="1"/>
  <c r="AL132" i="1" s="1"/>
  <c r="AL133" i="1" a="1"/>
  <c r="AL133" i="1" s="1"/>
  <c r="AL134" i="1" a="1"/>
  <c r="AL134" i="1" s="1"/>
  <c r="AL135" i="1" a="1"/>
  <c r="AL135" i="1" s="1"/>
  <c r="AL136" i="1" a="1"/>
  <c r="AL136" i="1" s="1"/>
  <c r="AL137" i="1" a="1"/>
  <c r="AL137" i="1" s="1"/>
  <c r="AL138" i="1" a="1"/>
  <c r="AL138" i="1" s="1"/>
  <c r="AL139" i="1" a="1"/>
  <c r="AL139" i="1"/>
  <c r="AL140" i="1" a="1"/>
  <c r="AL140" i="1" s="1"/>
  <c r="AL141" i="1" a="1"/>
  <c r="AL141" i="1" s="1"/>
  <c r="AL142" i="1" a="1"/>
  <c r="AL142" i="1" s="1"/>
  <c r="AL143" i="1" a="1"/>
  <c r="AL143" i="1" s="1"/>
  <c r="AL144" i="1" a="1"/>
  <c r="AL144" i="1" s="1"/>
  <c r="AL145" i="1" a="1"/>
  <c r="AL145" i="1" s="1"/>
  <c r="AL146" i="1" a="1"/>
  <c r="AL146" i="1" s="1"/>
  <c r="AL147" i="1" a="1"/>
  <c r="AL147" i="1"/>
  <c r="AL148" i="1" a="1"/>
  <c r="AL148" i="1" s="1"/>
  <c r="AL149" i="1" a="1"/>
  <c r="AL149" i="1" s="1"/>
  <c r="AL150" i="1" a="1"/>
  <c r="AL150" i="1" s="1"/>
  <c r="AL151" i="1" a="1"/>
  <c r="AL151" i="1" s="1"/>
  <c r="AL152" i="1" a="1"/>
  <c r="AL152" i="1" s="1"/>
  <c r="AL153" i="1" a="1"/>
  <c r="AL153" i="1" s="1"/>
  <c r="AL154" i="1" a="1"/>
  <c r="AL154" i="1" s="1"/>
  <c r="AL155" i="1" a="1"/>
  <c r="AL155" i="1"/>
  <c r="AL156" i="1" a="1"/>
  <c r="AL156" i="1" s="1"/>
  <c r="AL157" i="1" a="1"/>
  <c r="AL157" i="1" s="1"/>
  <c r="AL158" i="1" a="1"/>
  <c r="AL158" i="1" s="1"/>
  <c r="AL159" i="1" a="1"/>
  <c r="AL159" i="1"/>
  <c r="AL160" i="1" a="1"/>
  <c r="AL160" i="1" s="1"/>
  <c r="AL161" i="1" a="1"/>
  <c r="AL161" i="1" s="1"/>
  <c r="AL162" i="1" a="1"/>
  <c r="AL162" i="1" s="1"/>
  <c r="AL163" i="1" a="1"/>
  <c r="AL163" i="1"/>
  <c r="AL164" i="1" a="1"/>
  <c r="AL164" i="1" s="1"/>
  <c r="AL165" i="1" a="1"/>
  <c r="AL165" i="1" s="1"/>
  <c r="AL166" i="1" a="1"/>
  <c r="AL166" i="1" s="1"/>
  <c r="AL167" i="1" a="1"/>
  <c r="AL167" i="1"/>
  <c r="AL168" i="1" a="1"/>
  <c r="AL168" i="1" s="1"/>
  <c r="AL169" i="1" a="1"/>
  <c r="AL169" i="1" s="1"/>
  <c r="AL170" i="1" a="1"/>
  <c r="AL170" i="1" s="1"/>
  <c r="AL171" i="1" a="1"/>
  <c r="AL171" i="1"/>
  <c r="AL172" i="1" a="1"/>
  <c r="AL172" i="1" s="1"/>
  <c r="AL173" i="1" a="1"/>
  <c r="AL173" i="1" s="1"/>
  <c r="AL174" i="1" a="1"/>
  <c r="AL174" i="1" s="1"/>
  <c r="AL175" i="1" a="1"/>
  <c r="AL175" i="1"/>
  <c r="AL176" i="1" a="1"/>
  <c r="AL176" i="1" s="1"/>
  <c r="AL177" i="1" a="1"/>
  <c r="AL177" i="1" s="1"/>
  <c r="AL178" i="1" a="1"/>
  <c r="AL178" i="1" s="1"/>
  <c r="AL179" i="1" a="1"/>
  <c r="AL179" i="1"/>
  <c r="AL180" i="1" a="1"/>
  <c r="AL180" i="1" s="1"/>
  <c r="AL181" i="1" a="1"/>
  <c r="AL181" i="1" s="1"/>
  <c r="AL182" i="1" a="1"/>
  <c r="AL182" i="1" s="1"/>
  <c r="AL183" i="1" a="1"/>
  <c r="AL183" i="1"/>
  <c r="AL184" i="1" a="1"/>
  <c r="AL184" i="1" s="1"/>
  <c r="AL185" i="1" a="1"/>
  <c r="AL185" i="1" s="1"/>
  <c r="AL186" i="1" a="1"/>
  <c r="AL186" i="1" s="1"/>
  <c r="AL187" i="1" a="1"/>
  <c r="AL187" i="1"/>
  <c r="AL188" i="1" a="1"/>
  <c r="AL188" i="1" s="1"/>
  <c r="AL189" i="1" a="1"/>
  <c r="AL189" i="1" s="1"/>
  <c r="AL190" i="1" a="1"/>
  <c r="AL190" i="1" s="1"/>
  <c r="AL191" i="1" a="1"/>
  <c r="AL191" i="1"/>
  <c r="AL192" i="1" a="1"/>
  <c r="AL192" i="1" s="1"/>
  <c r="AL193" i="1" a="1"/>
  <c r="AL193" i="1" s="1"/>
  <c r="AL194" i="1" a="1"/>
  <c r="AL194" i="1" s="1"/>
  <c r="AL195" i="1" a="1"/>
  <c r="AL195" i="1"/>
  <c r="AL196" i="1" a="1"/>
  <c r="AL196" i="1" s="1"/>
  <c r="AL197" i="1" a="1"/>
  <c r="AL197" i="1" s="1"/>
  <c r="AL198" i="1" a="1"/>
  <c r="AL198" i="1" s="1"/>
  <c r="AL199" i="1" a="1"/>
  <c r="AL199" i="1"/>
  <c r="AL200" i="1" a="1"/>
  <c r="AL200" i="1" s="1"/>
  <c r="AL201" i="1" a="1"/>
  <c r="AL201" i="1" s="1"/>
  <c r="AL202" i="1" a="1"/>
  <c r="AL202" i="1" s="1"/>
  <c r="AL203" i="1" a="1"/>
  <c r="AL203" i="1"/>
  <c r="AL204" i="1" a="1"/>
  <c r="AL204" i="1" s="1"/>
  <c r="AL205" i="1" a="1"/>
  <c r="AL205" i="1" s="1"/>
  <c r="AL206" i="1" a="1"/>
  <c r="AL206" i="1" s="1"/>
  <c r="AL207" i="1" a="1"/>
  <c r="AL207" i="1"/>
  <c r="AL208" i="1" a="1"/>
  <c r="AL208" i="1" s="1"/>
  <c r="AL209" i="1" a="1"/>
  <c r="AL209" i="1" s="1"/>
  <c r="AL210" i="1" a="1"/>
  <c r="AL210" i="1" s="1"/>
  <c r="AL211" i="1" a="1"/>
  <c r="AL211" i="1"/>
  <c r="AL212" i="1" a="1"/>
  <c r="AL212" i="1" s="1"/>
  <c r="AL213" i="1" a="1"/>
  <c r="AL213" i="1" s="1"/>
  <c r="AL214" i="1" a="1"/>
  <c r="AL214" i="1" s="1"/>
  <c r="AL215" i="1" a="1"/>
  <c r="AL215" i="1"/>
  <c r="AL216" i="1" a="1"/>
  <c r="AL216" i="1" s="1"/>
  <c r="AL217" i="1" a="1"/>
  <c r="AL217" i="1" s="1"/>
  <c r="AL218" i="1" a="1"/>
  <c r="AL218" i="1" s="1"/>
  <c r="AL219" i="1" a="1"/>
  <c r="AL219" i="1"/>
  <c r="AL220" i="1" a="1"/>
  <c r="AL220" i="1" s="1"/>
  <c r="AL221" i="1" a="1"/>
  <c r="AL221" i="1" s="1"/>
  <c r="AL222" i="1" a="1"/>
  <c r="AL222" i="1" s="1"/>
  <c r="AL223" i="1" a="1"/>
  <c r="AL223" i="1"/>
  <c r="AL224" i="1" a="1"/>
  <c r="AL224" i="1" s="1"/>
  <c r="AL225" i="1" a="1"/>
  <c r="AL225" i="1" s="1"/>
  <c r="AL226" i="1" a="1"/>
  <c r="AL226" i="1" s="1"/>
  <c r="AL227" i="1" a="1"/>
  <c r="AL227" i="1"/>
  <c r="AL228" i="1" a="1"/>
  <c r="AL228" i="1" s="1"/>
  <c r="AL229" i="1" a="1"/>
  <c r="AL229" i="1" s="1"/>
  <c r="AL230" i="1" a="1"/>
  <c r="AL230" i="1"/>
  <c r="AL231" i="1" a="1"/>
  <c r="AL231" i="1" s="1"/>
  <c r="AL232" i="1" a="1"/>
  <c r="AL232" i="1" s="1"/>
  <c r="AL233" i="1" a="1"/>
  <c r="AL233" i="1" s="1"/>
  <c r="AL234" i="1" a="1"/>
  <c r="AL234" i="1"/>
  <c r="AL235" i="1" a="1"/>
  <c r="AL235" i="1" s="1"/>
  <c r="AL236" i="1" a="1"/>
  <c r="AL236" i="1" s="1"/>
  <c r="AL237" i="1" a="1"/>
  <c r="AL237" i="1" s="1"/>
  <c r="AL238" i="1" a="1"/>
  <c r="AL238" i="1"/>
  <c r="AL239" i="1" a="1"/>
  <c r="AL239" i="1" s="1"/>
  <c r="AL240" i="1" a="1"/>
  <c r="AL240" i="1" s="1"/>
  <c r="AL241" i="1" a="1"/>
  <c r="AL241" i="1" s="1"/>
  <c r="AL242" i="1" a="1"/>
  <c r="AL242" i="1"/>
  <c r="AL243" i="1" a="1"/>
  <c r="AL243" i="1" s="1"/>
  <c r="AL244" i="1" a="1"/>
  <c r="AL244" i="1" s="1"/>
  <c r="AL245" i="1" a="1"/>
  <c r="AL245" i="1" s="1"/>
  <c r="AL246" i="1" a="1"/>
  <c r="AL246" i="1"/>
  <c r="AL247" i="1" a="1"/>
  <c r="AL247" i="1" s="1"/>
  <c r="AL248" i="1" a="1"/>
  <c r="AL248" i="1" s="1"/>
  <c r="AL249" i="1" a="1"/>
  <c r="AL249" i="1" s="1"/>
  <c r="AL250" i="1" a="1"/>
  <c r="AL250" i="1"/>
  <c r="AL251" i="1" a="1"/>
  <c r="AL251" i="1" s="1"/>
  <c r="AL252" i="1" a="1"/>
  <c r="AL252" i="1" s="1"/>
  <c r="AL253" i="1" a="1"/>
  <c r="AL253" i="1" s="1"/>
  <c r="AL254" i="1" a="1"/>
  <c r="AL254" i="1"/>
  <c r="AL255" i="1" a="1"/>
  <c r="AL255" i="1" s="1"/>
  <c r="AL256" i="1" a="1"/>
  <c r="AL256" i="1" s="1"/>
  <c r="AL257" i="1" a="1"/>
  <c r="AL257" i="1" s="1"/>
  <c r="AL258" i="1" a="1"/>
  <c r="AL258" i="1"/>
  <c r="AL259" i="1" a="1"/>
  <c r="AL259" i="1" s="1"/>
  <c r="AL260" i="1" a="1"/>
  <c r="AL260" i="1" s="1"/>
  <c r="AL261" i="1" a="1"/>
  <c r="AL261" i="1" s="1"/>
  <c r="AL262" i="1" a="1"/>
  <c r="AL262" i="1"/>
  <c r="AL263" i="1" a="1"/>
  <c r="AL263" i="1" s="1"/>
  <c r="AL264" i="1" a="1"/>
  <c r="AL264" i="1" s="1"/>
  <c r="AL265" i="1" a="1"/>
  <c r="AL265" i="1" s="1"/>
  <c r="AL266" i="1" a="1"/>
  <c r="AL266" i="1"/>
  <c r="AL267" i="1" a="1"/>
  <c r="AL267" i="1" s="1"/>
  <c r="AL268" i="1" a="1"/>
  <c r="AL268" i="1" s="1"/>
  <c r="AL269" i="1" a="1"/>
  <c r="AL269" i="1" s="1"/>
  <c r="AL270" i="1" a="1"/>
  <c r="AL270" i="1"/>
  <c r="AL271" i="1" a="1"/>
  <c r="AL271" i="1" s="1"/>
  <c r="AL272" i="1" a="1"/>
  <c r="AL272" i="1" s="1"/>
  <c r="AL273" i="1" a="1"/>
  <c r="AL273" i="1" s="1"/>
  <c r="AL274" i="1" a="1"/>
  <c r="AL274" i="1"/>
  <c r="AL275" i="1" a="1"/>
  <c r="AL275" i="1" s="1"/>
  <c r="AL276" i="1" a="1"/>
  <c r="AL276" i="1" s="1"/>
  <c r="AL277" i="1" a="1"/>
  <c r="AL277" i="1" s="1"/>
  <c r="AL278" i="1" a="1"/>
  <c r="AL278" i="1"/>
  <c r="AL279" i="1" a="1"/>
  <c r="AL279" i="1" s="1"/>
  <c r="AL280" i="1" a="1"/>
  <c r="AL280" i="1" s="1"/>
  <c r="AL281" i="1" a="1"/>
  <c r="AL281" i="1" s="1"/>
  <c r="AL282" i="1" a="1"/>
  <c r="AL282" i="1"/>
  <c r="AL283" i="1" a="1"/>
  <c r="AL283" i="1" s="1"/>
  <c r="AL284" i="1" a="1"/>
  <c r="AL284" i="1" s="1"/>
  <c r="AL285" i="1" a="1"/>
  <c r="AL285" i="1" s="1"/>
  <c r="AL286" i="1" a="1"/>
  <c r="AL286" i="1"/>
  <c r="AL287" i="1" a="1"/>
  <c r="AL287" i="1" s="1"/>
  <c r="AL288" i="1" a="1"/>
  <c r="AL288" i="1" s="1"/>
  <c r="AL289" i="1" a="1"/>
  <c r="AL289" i="1" s="1"/>
  <c r="AL290" i="1" a="1"/>
  <c r="AL290" i="1"/>
  <c r="AL291" i="1" a="1"/>
  <c r="AL291" i="1" s="1"/>
  <c r="AL292" i="1" a="1"/>
  <c r="AL292" i="1" s="1"/>
  <c r="AL293" i="1" a="1"/>
  <c r="AL293" i="1" s="1"/>
  <c r="AL294" i="1" a="1"/>
  <c r="AL294" i="1"/>
  <c r="AL295" i="1" a="1"/>
  <c r="AL295" i="1" s="1"/>
  <c r="AL296" i="1" a="1"/>
  <c r="AL296" i="1" s="1"/>
  <c r="AL297" i="1" a="1"/>
  <c r="AL297" i="1" s="1"/>
  <c r="AL298" i="1" a="1"/>
  <c r="AL298" i="1"/>
  <c r="AL299" i="1" a="1"/>
  <c r="AL299" i="1" s="1"/>
  <c r="AL300" i="1" a="1"/>
  <c r="AL300" i="1" s="1"/>
  <c r="AL301" i="1" a="1"/>
  <c r="AL301" i="1" s="1"/>
  <c r="AL302" i="1" a="1"/>
  <c r="AL302" i="1"/>
  <c r="AL303" i="1" a="1"/>
  <c r="AL303" i="1" s="1"/>
  <c r="AL304" i="1" a="1"/>
  <c r="AL304" i="1" s="1"/>
  <c r="AL305" i="1" a="1"/>
  <c r="AL305" i="1" s="1"/>
  <c r="AL306" i="1" a="1"/>
  <c r="AL306" i="1"/>
  <c r="AL307" i="1" a="1"/>
  <c r="AL307" i="1" s="1"/>
  <c r="AL308" i="1" a="1"/>
  <c r="AL308" i="1" s="1"/>
  <c r="AL309" i="1" a="1"/>
  <c r="AL309" i="1" s="1"/>
  <c r="AL310" i="1" a="1"/>
  <c r="AL310" i="1"/>
  <c r="AL311" i="1" a="1"/>
  <c r="AL311" i="1" s="1"/>
  <c r="AL312" i="1" a="1"/>
  <c r="AL312" i="1" s="1"/>
  <c r="AL313" i="1" a="1"/>
  <c r="AL313" i="1" s="1"/>
  <c r="AL314" i="1" a="1"/>
  <c r="AL314" i="1"/>
  <c r="AL315" i="1" a="1"/>
  <c r="AL315" i="1" s="1"/>
  <c r="AL316" i="1" a="1"/>
  <c r="AL316" i="1" s="1"/>
  <c r="AL317" i="1" a="1"/>
  <c r="AL317" i="1" s="1"/>
  <c r="AL318" i="1" a="1"/>
  <c r="AL318" i="1"/>
  <c r="AL319" i="1" a="1"/>
  <c r="AL319" i="1" s="1"/>
  <c r="AL320" i="1" a="1"/>
  <c r="AL320" i="1" s="1"/>
  <c r="AL321" i="1" a="1"/>
  <c r="AL321" i="1" s="1"/>
  <c r="AL322" i="1" a="1"/>
  <c r="AL322" i="1"/>
  <c r="AL323" i="1" a="1"/>
  <c r="AL323" i="1" s="1"/>
  <c r="AL324" i="1" a="1"/>
  <c r="AL324" i="1" s="1"/>
  <c r="AL325" i="1" a="1"/>
  <c r="AL325" i="1" s="1"/>
  <c r="AL326" i="1" a="1"/>
  <c r="AL326" i="1"/>
  <c r="AL327" i="1" a="1"/>
  <c r="AL327" i="1" s="1"/>
  <c r="AL328" i="1" a="1"/>
  <c r="AL328" i="1" s="1"/>
  <c r="AL329" i="1" a="1"/>
  <c r="AL329" i="1" s="1"/>
  <c r="AL330" i="1" a="1"/>
  <c r="AL330" i="1" s="1"/>
  <c r="AL331" i="1" a="1"/>
  <c r="AL331" i="1" s="1"/>
  <c r="AL332" i="1" a="1"/>
  <c r="AL332" i="1" s="1"/>
  <c r="AL333" i="1" a="1"/>
  <c r="AL333" i="1" s="1"/>
  <c r="AL334" i="1" a="1"/>
  <c r="AL334" i="1"/>
  <c r="AL335" i="1" a="1"/>
  <c r="AL335" i="1" s="1"/>
  <c r="AL336" i="1" a="1"/>
  <c r="AL336" i="1" s="1"/>
  <c r="AL337" i="1" a="1"/>
  <c r="AL337" i="1" s="1"/>
  <c r="AL338" i="1" a="1"/>
  <c r="AL338" i="1" s="1"/>
  <c r="AL339" i="1" a="1"/>
  <c r="AL339" i="1" s="1"/>
  <c r="AL340" i="1" a="1"/>
  <c r="AL340" i="1" s="1"/>
  <c r="AL341" i="1" a="1"/>
  <c r="AL341" i="1" s="1"/>
  <c r="AL342" i="1" a="1"/>
  <c r="AL342" i="1"/>
  <c r="AL343" i="1" a="1"/>
  <c r="AL343" i="1" s="1"/>
  <c r="AL344" i="1" a="1"/>
  <c r="AL344" i="1" s="1"/>
  <c r="AL345" i="1" a="1"/>
  <c r="AL345" i="1" s="1"/>
  <c r="AL346" i="1" a="1"/>
  <c r="AL346" i="1" s="1"/>
  <c r="AL347" i="1" a="1"/>
  <c r="AL347" i="1" s="1"/>
  <c r="AL348" i="1" a="1"/>
  <c r="AL348" i="1" s="1"/>
  <c r="AL349" i="1" a="1"/>
  <c r="AL349" i="1" s="1"/>
  <c r="AL350" i="1" a="1"/>
  <c r="AL350" i="1"/>
  <c r="AL351" i="1" a="1"/>
  <c r="AL351" i="1" s="1"/>
  <c r="AL352" i="1" a="1"/>
  <c r="AL352" i="1" s="1"/>
  <c r="AL353" i="1" a="1"/>
  <c r="AL353" i="1" s="1"/>
  <c r="AL354" i="1" a="1"/>
  <c r="AL354" i="1" s="1"/>
  <c r="AL355" i="1" a="1"/>
  <c r="AL355" i="1" s="1"/>
  <c r="AL356" i="1" a="1"/>
  <c r="AL356" i="1" s="1"/>
  <c r="AL357" i="1" a="1"/>
  <c r="AL357" i="1" s="1"/>
  <c r="AL358" i="1" a="1"/>
  <c r="AL358" i="1"/>
  <c r="AL359" i="1" a="1"/>
  <c r="AL359" i="1" s="1"/>
  <c r="AL360" i="1" a="1"/>
  <c r="AL360" i="1" s="1"/>
  <c r="AL361" i="1" a="1"/>
  <c r="AL361" i="1" s="1"/>
  <c r="AL362" i="1" a="1"/>
  <c r="AL362" i="1" s="1"/>
  <c r="AL363" i="1" a="1"/>
  <c r="AL363" i="1" s="1"/>
  <c r="AL364" i="1" a="1"/>
  <c r="AL364" i="1" s="1"/>
  <c r="AL365" i="1" a="1"/>
  <c r="AL365" i="1" s="1"/>
  <c r="AL366" i="1" a="1"/>
  <c r="AL366" i="1"/>
  <c r="AL367" i="1" a="1"/>
  <c r="AL367" i="1" s="1"/>
  <c r="AL368" i="1" a="1"/>
  <c r="AL368" i="1" s="1"/>
  <c r="AL369" i="1" a="1"/>
  <c r="AL369" i="1" s="1"/>
  <c r="AL370" i="1" a="1"/>
  <c r="AL370" i="1" s="1"/>
  <c r="AL371" i="1" a="1"/>
  <c r="AL371" i="1" s="1"/>
  <c r="AL372" i="1" a="1"/>
  <c r="AL372" i="1" s="1"/>
  <c r="AL373" i="1" a="1"/>
  <c r="AL373" i="1" s="1"/>
  <c r="AL374" i="1" a="1"/>
  <c r="AL374" i="1"/>
  <c r="AL375" i="1" a="1"/>
  <c r="AL375" i="1" s="1"/>
  <c r="AL376" i="1" a="1"/>
  <c r="AL376" i="1" s="1"/>
  <c r="AL377" i="1" a="1"/>
  <c r="AL377" i="1" s="1"/>
  <c r="AL378" i="1" a="1"/>
  <c r="AL378" i="1" s="1"/>
  <c r="AL379" i="1" a="1"/>
  <c r="AL379" i="1" s="1"/>
  <c r="AL380" i="1" a="1"/>
  <c r="AL380" i="1" s="1"/>
  <c r="AL381" i="1" a="1"/>
  <c r="AL381" i="1" s="1"/>
  <c r="AL382" i="1" a="1"/>
  <c r="AL382" i="1"/>
  <c r="AL383" i="1" a="1"/>
  <c r="AL383" i="1" s="1"/>
  <c r="AL384" i="1" a="1"/>
  <c r="AL384" i="1" s="1"/>
  <c r="AL385" i="1" a="1"/>
  <c r="AL385" i="1" s="1"/>
  <c r="AL386" i="1" a="1"/>
  <c r="AL386" i="1" s="1"/>
  <c r="AL387" i="1" a="1"/>
  <c r="AL387" i="1" s="1"/>
  <c r="AL388" i="1" a="1"/>
  <c r="AL388" i="1" s="1"/>
  <c r="AL389" i="1" a="1"/>
  <c r="AL389" i="1" s="1"/>
  <c r="AL390" i="1" a="1"/>
  <c r="AL390" i="1"/>
  <c r="AL391" i="1" a="1"/>
  <c r="AL391" i="1" s="1"/>
  <c r="AL392" i="1" a="1"/>
  <c r="AL392" i="1" s="1"/>
  <c r="AL393" i="1" a="1"/>
  <c r="AL393" i="1" s="1"/>
  <c r="AL394" i="1" a="1"/>
  <c r="AL394" i="1" s="1"/>
  <c r="AL395" i="1" a="1"/>
  <c r="AL395" i="1" s="1"/>
  <c r="AL396" i="1" a="1"/>
  <c r="AL396" i="1" s="1"/>
  <c r="AL397" i="1" a="1"/>
  <c r="AL397" i="1" s="1"/>
  <c r="AL398" i="1" a="1"/>
  <c r="AL398" i="1"/>
  <c r="AL399" i="1" a="1"/>
  <c r="AL399" i="1" s="1"/>
  <c r="AL400" i="1" a="1"/>
  <c r="AL400" i="1" s="1"/>
  <c r="AL401" i="1" a="1"/>
  <c r="AL401" i="1" s="1"/>
  <c r="AL402" i="1" a="1"/>
  <c r="AL402" i="1" s="1"/>
  <c r="AL403" i="1" a="1"/>
  <c r="AL403" i="1" s="1"/>
  <c r="AL404" i="1" a="1"/>
  <c r="AL404" i="1" s="1"/>
  <c r="AL405" i="1" a="1"/>
  <c r="AL405" i="1" s="1"/>
  <c r="AL406" i="1" a="1"/>
  <c r="AL406" i="1"/>
  <c r="AL407" i="1" a="1"/>
  <c r="AL407" i="1" s="1"/>
  <c r="AL408" i="1" a="1"/>
  <c r="AL408" i="1" s="1"/>
  <c r="AL409" i="1" a="1"/>
  <c r="AL409" i="1" s="1"/>
  <c r="AL410" i="1" a="1"/>
  <c r="AL410" i="1" s="1"/>
  <c r="AL411" i="1" a="1"/>
  <c r="AL411" i="1" s="1"/>
  <c r="AL412" i="1" a="1"/>
  <c r="AL412" i="1" s="1"/>
  <c r="AL413" i="1" a="1"/>
  <c r="AL413" i="1"/>
  <c r="AL414" i="1" a="1"/>
  <c r="AL414" i="1" s="1"/>
  <c r="AL415" i="1" a="1"/>
  <c r="AL415" i="1" s="1"/>
  <c r="AL416" i="1" a="1"/>
  <c r="AL416" i="1" s="1"/>
  <c r="AL417" i="1" a="1"/>
  <c r="AL417" i="1" s="1"/>
  <c r="AL418" i="1" a="1"/>
  <c r="AL418" i="1" s="1"/>
  <c r="AL419" i="1" a="1"/>
  <c r="AL419" i="1" s="1"/>
  <c r="AL420" i="1" a="1"/>
  <c r="AL420" i="1" s="1"/>
  <c r="AL421" i="1" a="1"/>
  <c r="AL421" i="1" s="1"/>
  <c r="AL422" i="1" a="1"/>
  <c r="AL422" i="1" s="1"/>
  <c r="AL423" i="1" a="1"/>
  <c r="AL423" i="1" s="1"/>
  <c r="AL424" i="1" a="1"/>
  <c r="AL424" i="1" s="1"/>
  <c r="AL425" i="1" a="1"/>
  <c r="AL425" i="1" s="1"/>
  <c r="AL426" i="1" a="1"/>
  <c r="AL426" i="1" s="1"/>
  <c r="AL427" i="1" a="1"/>
  <c r="AL427" i="1" s="1"/>
  <c r="AL428" i="1" a="1"/>
  <c r="AL428" i="1" s="1"/>
  <c r="AL429" i="1" a="1"/>
  <c r="AL429" i="1" s="1"/>
  <c r="AL430" i="1" a="1"/>
  <c r="AL430" i="1" s="1"/>
  <c r="AL431" i="1" a="1"/>
  <c r="AL431" i="1" s="1"/>
  <c r="AL432" i="1" a="1"/>
  <c r="AL432" i="1" s="1"/>
  <c r="AL433" i="1" a="1"/>
  <c r="AL433" i="1" s="1"/>
  <c r="AL434" i="1" a="1"/>
  <c r="AL434" i="1" s="1"/>
  <c r="AL435" i="1" a="1"/>
  <c r="AL435" i="1" s="1"/>
  <c r="AL436" i="1" a="1"/>
  <c r="AL436" i="1" s="1"/>
  <c r="AL437" i="1" a="1"/>
  <c r="AL437" i="1" s="1"/>
  <c r="AL438" i="1" a="1"/>
  <c r="AL438" i="1" s="1"/>
  <c r="AL439" i="1" a="1"/>
  <c r="AL439" i="1" s="1"/>
  <c r="AL440" i="1" a="1"/>
  <c r="AL440" i="1" s="1"/>
  <c r="AL441" i="1" a="1"/>
  <c r="AL441" i="1" s="1"/>
  <c r="AL442" i="1" a="1"/>
  <c r="AL442" i="1" s="1"/>
  <c r="AL443" i="1" a="1"/>
  <c r="AL443" i="1" s="1"/>
  <c r="AL444" i="1" a="1"/>
  <c r="AL444" i="1" s="1"/>
  <c r="AL445" i="1" a="1"/>
  <c r="AL445" i="1" s="1"/>
  <c r="AL446" i="1" a="1"/>
  <c r="AL446" i="1" s="1"/>
  <c r="AL447" i="1" a="1"/>
  <c r="AL447" i="1" s="1"/>
  <c r="AL448" i="1" a="1"/>
  <c r="AL448" i="1" s="1"/>
  <c r="AL449" i="1" a="1"/>
  <c r="AL449" i="1" s="1"/>
  <c r="AL450" i="1" a="1"/>
  <c r="AL450" i="1" s="1"/>
  <c r="AL451" i="1" a="1"/>
  <c r="AL451" i="1" s="1"/>
  <c r="AL452" i="1" a="1"/>
  <c r="AL452" i="1" s="1"/>
  <c r="AL453" i="1" a="1"/>
  <c r="AL453" i="1" s="1"/>
  <c r="AL454" i="1" a="1"/>
  <c r="AL454" i="1" s="1"/>
  <c r="AL455" i="1" a="1"/>
  <c r="AL455" i="1" s="1"/>
  <c r="AL456" i="1" a="1"/>
  <c r="AL456" i="1" s="1"/>
  <c r="AL457" i="1" a="1"/>
  <c r="AL457" i="1" s="1"/>
  <c r="AL458" i="1" a="1"/>
  <c r="AL458" i="1" s="1"/>
  <c r="AL459" i="1" a="1"/>
  <c r="AL459" i="1" s="1"/>
  <c r="AL460" i="1" a="1"/>
  <c r="AL460" i="1" s="1"/>
  <c r="AL461" i="1" a="1"/>
  <c r="AL461" i="1" s="1"/>
  <c r="AL462" i="1" a="1"/>
  <c r="AL462" i="1" s="1"/>
  <c r="AL463" i="1" a="1"/>
  <c r="AL463" i="1" s="1"/>
  <c r="AL464" i="1" a="1"/>
  <c r="AL464" i="1" s="1"/>
  <c r="AL465" i="1" a="1"/>
  <c r="AL465" i="1" s="1"/>
  <c r="AL466" i="1" a="1"/>
  <c r="AL466" i="1" s="1"/>
  <c r="AL467" i="1" a="1"/>
  <c r="AL467" i="1" s="1"/>
  <c r="AL468" i="1" a="1"/>
  <c r="AL468" i="1" s="1"/>
  <c r="AL469" i="1" a="1"/>
  <c r="AL469" i="1" s="1"/>
  <c r="AL470" i="1" a="1"/>
  <c r="AL470" i="1" s="1"/>
  <c r="AL471" i="1" a="1"/>
  <c r="AL471" i="1" s="1"/>
  <c r="AL472" i="1" a="1"/>
  <c r="AL472" i="1" s="1"/>
  <c r="AL473" i="1" a="1"/>
  <c r="AL473" i="1" s="1"/>
  <c r="AL474" i="1" a="1"/>
  <c r="AL474" i="1" s="1"/>
  <c r="AL475" i="1" a="1"/>
  <c r="AL475" i="1" s="1"/>
  <c r="AL476" i="1" a="1"/>
  <c r="AL476" i="1"/>
  <c r="AL477" i="1" a="1"/>
  <c r="AL477" i="1" s="1"/>
  <c r="AL478" i="1" a="1"/>
  <c r="AL478" i="1" s="1"/>
  <c r="AL479" i="1" a="1"/>
  <c r="AL479" i="1" s="1"/>
  <c r="AL480" i="1" a="1"/>
  <c r="AL480" i="1" s="1"/>
  <c r="AL481" i="1" a="1"/>
  <c r="AL481" i="1" s="1"/>
  <c r="AL482" i="1" a="1"/>
  <c r="AL482" i="1" s="1"/>
  <c r="AL483" i="1" a="1"/>
  <c r="AL483" i="1" s="1"/>
  <c r="AL484" i="1" a="1"/>
  <c r="AL484" i="1"/>
  <c r="AL485" i="1" a="1"/>
  <c r="AL485" i="1" s="1"/>
  <c r="AL486" i="1" a="1"/>
  <c r="AL486" i="1" s="1"/>
  <c r="AL487" i="1" a="1"/>
  <c r="AL487" i="1" s="1"/>
  <c r="AL488" i="1" a="1"/>
  <c r="AL488" i="1" s="1"/>
  <c r="AL489" i="1" a="1"/>
  <c r="AL489" i="1" s="1"/>
  <c r="AL490" i="1" a="1"/>
  <c r="AL490" i="1" s="1"/>
  <c r="AL491" i="1" a="1"/>
  <c r="AL491" i="1" s="1"/>
  <c r="AL492" i="1" a="1"/>
  <c r="AL492" i="1"/>
  <c r="AL493" i="1" a="1"/>
  <c r="AL493" i="1" s="1"/>
  <c r="AL494" i="1" a="1"/>
  <c r="AL494" i="1" s="1"/>
  <c r="AL495" i="1" a="1"/>
  <c r="AL495" i="1" s="1"/>
  <c r="AL496" i="1" a="1"/>
  <c r="AL496" i="1" s="1"/>
  <c r="AL497" i="1" a="1"/>
  <c r="AL497" i="1" s="1"/>
  <c r="AL498" i="1" a="1"/>
  <c r="AL498" i="1" s="1"/>
  <c r="AL499" i="1" a="1"/>
  <c r="AL499" i="1" s="1"/>
  <c r="AL500" i="1" a="1"/>
  <c r="AL500" i="1"/>
  <c r="AL501" i="1" a="1"/>
  <c r="AL501" i="1" s="1"/>
  <c r="AL502" i="1" a="1"/>
  <c r="AL502" i="1" s="1"/>
  <c r="AL503" i="1" a="1"/>
  <c r="AL503" i="1" s="1"/>
  <c r="AL504" i="1" a="1"/>
  <c r="AL504" i="1" s="1"/>
  <c r="AL505" i="1" a="1"/>
  <c r="AL505" i="1" s="1"/>
  <c r="AL506" i="1" a="1"/>
  <c r="AL506" i="1" s="1"/>
  <c r="AL507" i="1" a="1"/>
  <c r="AL507" i="1" s="1"/>
  <c r="AL508" i="1" a="1"/>
  <c r="AL508" i="1"/>
  <c r="AL509" i="1" a="1"/>
  <c r="AL509" i="1" s="1"/>
  <c r="AL510" i="1" a="1"/>
  <c r="AL510" i="1" s="1"/>
  <c r="AL511" i="1" a="1"/>
  <c r="AL511" i="1" s="1"/>
  <c r="AL512" i="1" a="1"/>
  <c r="AL512" i="1" s="1"/>
  <c r="AL513" i="1" a="1"/>
  <c r="AL513" i="1" s="1"/>
  <c r="AL514" i="1" a="1"/>
  <c r="AL514" i="1" s="1"/>
  <c r="AL515" i="1" a="1"/>
  <c r="AL515" i="1" s="1"/>
  <c r="AL516" i="1" a="1"/>
  <c r="AL516" i="1"/>
  <c r="AL517" i="1" a="1"/>
  <c r="AL517" i="1" s="1"/>
  <c r="AL518" i="1" a="1"/>
  <c r="AL518" i="1" s="1"/>
  <c r="AL519" i="1" a="1"/>
  <c r="AL519" i="1" s="1"/>
  <c r="AL520" i="1" a="1"/>
  <c r="AL520" i="1" s="1"/>
  <c r="AL521" i="1" a="1"/>
  <c r="AL521" i="1" s="1"/>
  <c r="AL522" i="1" a="1"/>
  <c r="AL522" i="1" s="1"/>
  <c r="AL523" i="1" a="1"/>
  <c r="AL523" i="1" s="1"/>
  <c r="AL524" i="1" a="1"/>
  <c r="AL524" i="1"/>
  <c r="AL525" i="1" a="1"/>
  <c r="AL525" i="1" s="1"/>
  <c r="AL526" i="1" a="1"/>
  <c r="AL526" i="1" s="1"/>
  <c r="AL527" i="1" a="1"/>
  <c r="AL527" i="1" s="1"/>
  <c r="AL528" i="1" a="1"/>
  <c r="AL528" i="1" s="1"/>
  <c r="AL529" i="1" a="1"/>
  <c r="AL529" i="1" s="1"/>
  <c r="AL530" i="1" a="1"/>
  <c r="AL530" i="1" s="1"/>
  <c r="AL531" i="1" a="1"/>
  <c r="AL531" i="1" s="1"/>
  <c r="AL532" i="1" a="1"/>
  <c r="AL532" i="1"/>
  <c r="AL533" i="1" a="1"/>
  <c r="AL533" i="1" s="1"/>
  <c r="AL534" i="1" a="1"/>
  <c r="AL534" i="1" s="1"/>
  <c r="AL535" i="1" a="1"/>
  <c r="AL535" i="1" s="1"/>
  <c r="AL536" i="1" a="1"/>
  <c r="AL536" i="1" s="1"/>
  <c r="AL537" i="1" a="1"/>
  <c r="AL537" i="1" s="1"/>
  <c r="AL538" i="1" a="1"/>
  <c r="AL538" i="1" s="1"/>
  <c r="AL539" i="1" a="1"/>
  <c r="AL539" i="1" s="1"/>
  <c r="AL540" i="1" a="1"/>
  <c r="AL540" i="1"/>
  <c r="AL541" i="1" a="1"/>
  <c r="AL541" i="1" s="1"/>
  <c r="AL542" i="1" a="1"/>
  <c r="AL542" i="1" s="1"/>
  <c r="AL543" i="1" a="1"/>
  <c r="AL543" i="1" s="1"/>
  <c r="AL544" i="1" a="1"/>
  <c r="AL544" i="1" s="1"/>
  <c r="AL545" i="1" a="1"/>
  <c r="AL545" i="1" s="1"/>
  <c r="AL546" i="1" a="1"/>
  <c r="AL546" i="1" s="1"/>
  <c r="AL547" i="1" a="1"/>
  <c r="AL547" i="1" s="1"/>
  <c r="AL548" i="1" a="1"/>
  <c r="AL548" i="1"/>
  <c r="AL549" i="1" a="1"/>
  <c r="AL549" i="1" s="1"/>
  <c r="AL550" i="1" a="1"/>
  <c r="AL550" i="1" s="1"/>
  <c r="AL551" i="1" a="1"/>
  <c r="AL551" i="1" s="1"/>
  <c r="AL552" i="1" a="1"/>
  <c r="AL552" i="1" s="1"/>
  <c r="AL553" i="1" a="1"/>
  <c r="AL553" i="1" s="1"/>
  <c r="AL554" i="1" a="1"/>
  <c r="AL554" i="1" s="1"/>
  <c r="AL555" i="1" a="1"/>
  <c r="AL555" i="1" s="1"/>
  <c r="AL556" i="1" a="1"/>
  <c r="AL556" i="1"/>
  <c r="AL557" i="1" a="1"/>
  <c r="AL557" i="1" s="1"/>
  <c r="AL558" i="1" a="1"/>
  <c r="AL558" i="1" s="1"/>
  <c r="AL559" i="1" a="1"/>
  <c r="AL559" i="1" s="1"/>
  <c r="AL560" i="1" a="1"/>
  <c r="AL560" i="1" s="1"/>
  <c r="AL561" i="1" a="1"/>
  <c r="AL561" i="1" s="1"/>
  <c r="AL562" i="1" a="1"/>
  <c r="AL562" i="1" s="1"/>
  <c r="AL563" i="1" a="1"/>
  <c r="AL563" i="1" s="1"/>
  <c r="AL564" i="1" a="1"/>
  <c r="AL564" i="1"/>
  <c r="AL565" i="1" a="1"/>
  <c r="AL565" i="1" s="1"/>
  <c r="AL566" i="1" a="1"/>
  <c r="AL566" i="1" s="1"/>
  <c r="AL567" i="1" a="1"/>
  <c r="AL567" i="1" s="1"/>
  <c r="AL568" i="1" a="1"/>
  <c r="AL568" i="1" s="1"/>
  <c r="AL569" i="1" a="1"/>
  <c r="AL569" i="1" s="1"/>
  <c r="AL570" i="1" a="1"/>
  <c r="AL570" i="1" s="1"/>
  <c r="AL571" i="1" a="1"/>
  <c r="AL571" i="1" s="1"/>
  <c r="AL572" i="1" a="1"/>
  <c r="AL572" i="1"/>
  <c r="AL573" i="1" a="1"/>
  <c r="AL573" i="1" s="1"/>
  <c r="AL574" i="1" a="1"/>
  <c r="AL574" i="1" s="1"/>
  <c r="AL575" i="1" a="1"/>
  <c r="AL575" i="1" s="1"/>
  <c r="AL576" i="1" a="1"/>
  <c r="AL576" i="1" s="1"/>
  <c r="AL577" i="1" a="1"/>
  <c r="AL577" i="1" s="1"/>
  <c r="AL578" i="1" a="1"/>
  <c r="AL578" i="1" s="1"/>
  <c r="AL579" i="1" a="1"/>
  <c r="AL579" i="1" s="1"/>
  <c r="AL580" i="1" a="1"/>
  <c r="AL580" i="1"/>
  <c r="AL581" i="1" a="1"/>
  <c r="AL581" i="1" s="1"/>
  <c r="AL582" i="1" a="1"/>
  <c r="AL582" i="1" s="1"/>
  <c r="AL583" i="1" a="1"/>
  <c r="AL583" i="1" s="1"/>
  <c r="AL584" i="1" a="1"/>
  <c r="AL584" i="1" s="1"/>
  <c r="AL585" i="1" a="1"/>
  <c r="AL585" i="1" s="1"/>
  <c r="AL586" i="1" a="1"/>
  <c r="AL586" i="1" s="1"/>
  <c r="AL587" i="1" a="1"/>
  <c r="AL587" i="1" s="1"/>
  <c r="AL588" i="1" a="1"/>
  <c r="AL588" i="1"/>
  <c r="AL589" i="1" a="1"/>
  <c r="AL589" i="1" s="1"/>
  <c r="AL590" i="1" a="1"/>
  <c r="AL590" i="1" s="1"/>
  <c r="AL591" i="1" a="1"/>
  <c r="AL591" i="1" s="1"/>
  <c r="AL592" i="1" a="1"/>
  <c r="AL592" i="1" s="1"/>
  <c r="AL593" i="1" a="1"/>
  <c r="AL593" i="1" s="1"/>
  <c r="AL594" i="1" a="1"/>
  <c r="AL594" i="1" s="1"/>
  <c r="AL595" i="1" a="1"/>
  <c r="AL595" i="1" s="1"/>
  <c r="AL596" i="1" a="1"/>
  <c r="AL596" i="1"/>
  <c r="AL597" i="1" a="1"/>
  <c r="AL597" i="1" s="1"/>
  <c r="AL598" i="1" a="1"/>
  <c r="AL598" i="1" s="1"/>
  <c r="AL599" i="1" a="1"/>
  <c r="AL599" i="1" s="1"/>
  <c r="AL600" i="1" a="1"/>
  <c r="AL600" i="1" s="1"/>
  <c r="AL601" i="1" a="1"/>
  <c r="AL601" i="1" s="1"/>
  <c r="AL602" i="1" a="1"/>
  <c r="AL602" i="1" s="1"/>
  <c r="AL603" i="1" a="1"/>
  <c r="AL603" i="1" s="1"/>
  <c r="AL604" i="1" a="1"/>
  <c r="AL604" i="1" s="1"/>
  <c r="AL605" i="1" a="1"/>
  <c r="AL605" i="1" s="1"/>
  <c r="AL606" i="1" a="1"/>
  <c r="AL606" i="1" s="1"/>
  <c r="AL607" i="1" a="1"/>
  <c r="AL607" i="1" s="1"/>
  <c r="AL608" i="1" a="1"/>
  <c r="AL608" i="1" s="1"/>
  <c r="AL609" i="1" a="1"/>
  <c r="AL609" i="1" s="1"/>
  <c r="AL610" i="1" a="1"/>
  <c r="AL610" i="1" s="1"/>
  <c r="AL611" i="1" a="1"/>
  <c r="AL611" i="1" s="1"/>
  <c r="AL612" i="1" a="1"/>
  <c r="AL612" i="1" s="1"/>
  <c r="AL613" i="1" a="1"/>
  <c r="AL613" i="1" s="1"/>
  <c r="AL614" i="1" a="1"/>
  <c r="AL614" i="1" s="1"/>
  <c r="AL615" i="1" a="1"/>
  <c r="AL615" i="1" s="1"/>
  <c r="AL616" i="1" a="1"/>
  <c r="AL616" i="1" s="1"/>
  <c r="AL617" i="1" a="1"/>
  <c r="AL617" i="1" s="1"/>
  <c r="AL618" i="1" a="1"/>
  <c r="AL618" i="1" s="1"/>
  <c r="AL619" i="1" a="1"/>
  <c r="AL619" i="1" s="1"/>
  <c r="AL620" i="1" a="1"/>
  <c r="AL620" i="1" s="1"/>
  <c r="AL621" i="1" a="1"/>
  <c r="AL621" i="1" s="1"/>
  <c r="AL622" i="1" a="1"/>
  <c r="AL622" i="1" s="1"/>
  <c r="AL623" i="1" a="1"/>
  <c r="AL623" i="1" s="1"/>
  <c r="AL624" i="1" a="1"/>
  <c r="AL624" i="1" s="1"/>
  <c r="AL625" i="1" a="1"/>
  <c r="AL625" i="1" s="1"/>
  <c r="AL626" i="1" a="1"/>
  <c r="AL626" i="1" s="1"/>
  <c r="AL627" i="1" a="1"/>
  <c r="AL627" i="1" s="1"/>
  <c r="AL628" i="1" a="1"/>
  <c r="AL628" i="1" s="1"/>
  <c r="AL629" i="1" a="1"/>
  <c r="AL629" i="1" s="1"/>
  <c r="AL630" i="1" a="1"/>
  <c r="AL630" i="1" s="1"/>
  <c r="AL631" i="1" a="1"/>
  <c r="AL631" i="1" s="1"/>
  <c r="AL632" i="1" a="1"/>
  <c r="AL632" i="1" s="1"/>
  <c r="AL633" i="1" a="1"/>
  <c r="AL633" i="1" s="1"/>
  <c r="AL634" i="1" a="1"/>
  <c r="AL634" i="1" s="1"/>
  <c r="AL635" i="1" a="1"/>
  <c r="AL635" i="1" s="1"/>
  <c r="AL636" i="1" a="1"/>
  <c r="AL636" i="1" s="1"/>
  <c r="AL637" i="1" a="1"/>
  <c r="AL637" i="1" s="1"/>
  <c r="AL638" i="1" a="1"/>
  <c r="AL638" i="1" s="1"/>
  <c r="AL639" i="1" a="1"/>
  <c r="AL639" i="1" s="1"/>
  <c r="AL640" i="1" a="1"/>
  <c r="AL640" i="1" s="1"/>
  <c r="AL641" i="1" a="1"/>
  <c r="AL641" i="1" s="1"/>
  <c r="AL642" i="1" a="1"/>
  <c r="AL642" i="1" s="1"/>
  <c r="AL643" i="1" a="1"/>
  <c r="AL643" i="1" s="1"/>
  <c r="AL644" i="1" a="1"/>
  <c r="AL644" i="1" s="1"/>
  <c r="AL645" i="1" a="1"/>
  <c r="AL645" i="1" s="1"/>
  <c r="AL646" i="1" a="1"/>
  <c r="AL646" i="1" s="1"/>
  <c r="AL647" i="1" a="1"/>
  <c r="AL647" i="1" s="1"/>
  <c r="AL648" i="1" a="1"/>
  <c r="AL648" i="1" s="1"/>
  <c r="AL649" i="1" a="1"/>
  <c r="AL649" i="1" s="1"/>
  <c r="AL650" i="1" a="1"/>
  <c r="AL650" i="1" s="1"/>
  <c r="AL651" i="1" a="1"/>
  <c r="AL651" i="1" s="1"/>
  <c r="AL652" i="1" a="1"/>
  <c r="AL652" i="1" s="1"/>
  <c r="AL653" i="1" a="1"/>
  <c r="AL653" i="1" s="1"/>
  <c r="AL654" i="1" a="1"/>
  <c r="AL654" i="1" s="1"/>
  <c r="AL655" i="1" a="1"/>
  <c r="AL655" i="1" s="1"/>
  <c r="AL656" i="1" a="1"/>
  <c r="AL656" i="1" s="1"/>
  <c r="AL657" i="1" a="1"/>
  <c r="AL657" i="1" s="1"/>
  <c r="AL658" i="1" a="1"/>
  <c r="AL658" i="1" s="1"/>
  <c r="AL659" i="1" a="1"/>
  <c r="AL659" i="1" s="1"/>
  <c r="AL660" i="1" a="1"/>
  <c r="AL660" i="1" s="1"/>
  <c r="AL661" i="1" a="1"/>
  <c r="AL661" i="1" s="1"/>
  <c r="AL662" i="1" a="1"/>
  <c r="AL662" i="1" s="1"/>
  <c r="AL663" i="1" a="1"/>
  <c r="AL663" i="1" s="1"/>
  <c r="AL664" i="1" a="1"/>
  <c r="AL664" i="1" s="1"/>
  <c r="AL665" i="1" a="1"/>
  <c r="AL665" i="1" s="1"/>
  <c r="AL666" i="1" a="1"/>
  <c r="AL666" i="1" s="1"/>
  <c r="AL667" i="1" a="1"/>
  <c r="AL667" i="1" s="1"/>
  <c r="AL668" i="1" a="1"/>
  <c r="AL668" i="1" s="1"/>
  <c r="AL669" i="1" a="1"/>
  <c r="AL669" i="1" s="1"/>
  <c r="AL670" i="1" a="1"/>
  <c r="AL670" i="1" s="1"/>
  <c r="AL671" i="1" a="1"/>
  <c r="AL671" i="1" s="1"/>
  <c r="AL672" i="1" a="1"/>
  <c r="AL672" i="1" s="1"/>
  <c r="AL673" i="1" a="1"/>
  <c r="AL673" i="1" s="1"/>
  <c r="AL674" i="1" a="1"/>
  <c r="AL674" i="1" s="1"/>
  <c r="AL675" i="1" a="1"/>
  <c r="AL675" i="1" s="1"/>
  <c r="AL676" i="1" a="1"/>
  <c r="AL676" i="1" s="1"/>
  <c r="AL677" i="1" a="1"/>
  <c r="AL677" i="1" s="1"/>
  <c r="AL678" i="1" a="1"/>
  <c r="AL678" i="1" s="1"/>
  <c r="AL679" i="1" a="1"/>
  <c r="AL679" i="1" s="1"/>
  <c r="AL680" i="1" a="1"/>
  <c r="AL680" i="1" s="1"/>
  <c r="AL681" i="1" a="1"/>
  <c r="AL681" i="1" s="1"/>
  <c r="AL682" i="1" a="1"/>
  <c r="AL682" i="1" s="1"/>
  <c r="AL683" i="1" a="1"/>
  <c r="AL683" i="1" s="1"/>
  <c r="AL684" i="1" a="1"/>
  <c r="AL684" i="1" s="1"/>
  <c r="AL685" i="1" a="1"/>
  <c r="AL685" i="1" s="1"/>
  <c r="AL686" i="1" a="1"/>
  <c r="AL686" i="1" s="1"/>
  <c r="AL687" i="1" a="1"/>
  <c r="AL687" i="1" s="1"/>
  <c r="AL688" i="1" a="1"/>
  <c r="AL688" i="1" s="1"/>
  <c r="AL689" i="1" a="1"/>
  <c r="AL689" i="1" s="1"/>
  <c r="AL690" i="1" a="1"/>
  <c r="AL690" i="1" s="1"/>
  <c r="AL691" i="1" a="1"/>
  <c r="AL691" i="1" s="1"/>
  <c r="AL692" i="1" a="1"/>
  <c r="AL692" i="1" s="1"/>
  <c r="AL693" i="1" a="1"/>
  <c r="AL693" i="1" s="1"/>
  <c r="AL694" i="1" a="1"/>
  <c r="AL694" i="1" s="1"/>
  <c r="AL695" i="1" a="1"/>
  <c r="AL695" i="1" s="1"/>
  <c r="AL696" i="1" a="1"/>
  <c r="AL696" i="1" s="1"/>
  <c r="AL697" i="1" a="1"/>
  <c r="AL697" i="1" s="1"/>
  <c r="AL698" i="1" a="1"/>
  <c r="AL698" i="1"/>
  <c r="AL699" i="1" a="1"/>
  <c r="AL699" i="1" s="1"/>
  <c r="AL700" i="1" a="1"/>
  <c r="AL700" i="1" s="1"/>
  <c r="AL701" i="1" a="1"/>
  <c r="AL701" i="1" s="1"/>
  <c r="AL702" i="1" a="1"/>
  <c r="AL702" i="1" s="1"/>
  <c r="AL703" i="1" a="1"/>
  <c r="AL703" i="1" s="1"/>
  <c r="AL704" i="1" a="1"/>
  <c r="AL704" i="1" s="1"/>
  <c r="AL705" i="1" a="1"/>
  <c r="AL705" i="1" s="1"/>
  <c r="AL706" i="1" a="1"/>
  <c r="AL706" i="1"/>
  <c r="AL707" i="1" a="1"/>
  <c r="AL707" i="1" s="1"/>
  <c r="AL708" i="1" a="1"/>
  <c r="AL708" i="1" s="1"/>
  <c r="AL709" i="1" a="1"/>
  <c r="AL709" i="1" s="1"/>
  <c r="AL710" i="1" a="1"/>
  <c r="AL710" i="1" s="1"/>
  <c r="AL711" i="1" a="1"/>
  <c r="AL711" i="1" s="1"/>
  <c r="AL712" i="1" a="1"/>
  <c r="AL712" i="1" s="1"/>
  <c r="AL713" i="1" a="1"/>
  <c r="AL713" i="1" s="1"/>
  <c r="AL714" i="1" a="1"/>
  <c r="AL714" i="1"/>
  <c r="AL715" i="1" a="1"/>
  <c r="AL715" i="1" s="1"/>
  <c r="AL716" i="1" a="1"/>
  <c r="AL716" i="1" s="1"/>
  <c r="AL717" i="1" a="1"/>
  <c r="AL717" i="1" s="1"/>
  <c r="AL718" i="1" a="1"/>
  <c r="AL718" i="1" s="1"/>
  <c r="AL719" i="1" a="1"/>
  <c r="AL719" i="1" s="1"/>
  <c r="AL720" i="1" a="1"/>
  <c r="AL720" i="1" s="1"/>
  <c r="AL721" i="1" a="1"/>
  <c r="AL721" i="1" s="1"/>
  <c r="AL722" i="1" a="1"/>
  <c r="AL722" i="1" s="1"/>
  <c r="AL723" i="1" a="1"/>
  <c r="AL723" i="1" s="1"/>
  <c r="AL724" i="1" a="1"/>
  <c r="AL724" i="1" s="1"/>
  <c r="AL725" i="1" a="1"/>
  <c r="AL725" i="1" s="1"/>
  <c r="AL726" i="1" a="1"/>
  <c r="AL726" i="1" s="1"/>
  <c r="AL727" i="1" a="1"/>
  <c r="AL727" i="1" s="1"/>
  <c r="AL728" i="1" a="1"/>
  <c r="AL728" i="1" s="1"/>
  <c r="AL729" i="1" a="1"/>
  <c r="AL729" i="1" s="1"/>
  <c r="AL730" i="1" a="1"/>
  <c r="AL730" i="1" s="1"/>
  <c r="AL731" i="1" a="1"/>
  <c r="AL731" i="1" s="1"/>
  <c r="AL732" i="1" a="1"/>
  <c r="AL732" i="1" s="1"/>
  <c r="AL733" i="1" a="1"/>
  <c r="AL733" i="1" s="1"/>
  <c r="AL734" i="1" a="1"/>
  <c r="AL734" i="1" s="1"/>
  <c r="AL735" i="1" a="1"/>
  <c r="AL735" i="1" s="1"/>
  <c r="AL736" i="1" a="1"/>
  <c r="AL736" i="1" s="1"/>
  <c r="AL737" i="1" a="1"/>
  <c r="AL737" i="1" s="1"/>
  <c r="AL738" i="1" a="1"/>
  <c r="AL738" i="1" s="1"/>
  <c r="AL739" i="1" a="1"/>
  <c r="AL739" i="1" s="1"/>
  <c r="AL740" i="1" a="1"/>
  <c r="AL740" i="1" s="1"/>
  <c r="AL741" i="1" a="1"/>
  <c r="AL741" i="1" s="1"/>
  <c r="AL742" i="1" a="1"/>
  <c r="AL742" i="1" s="1"/>
  <c r="AL743" i="1" a="1"/>
  <c r="AL743" i="1" s="1"/>
  <c r="AL744" i="1" a="1"/>
  <c r="AL744" i="1" s="1"/>
  <c r="AL745" i="1" a="1"/>
  <c r="AL745" i="1" s="1"/>
  <c r="AL746" i="1" a="1"/>
  <c r="AL746" i="1" s="1"/>
  <c r="AL747" i="1" a="1"/>
  <c r="AL747" i="1" s="1"/>
  <c r="AL748" i="1" a="1"/>
  <c r="AL748" i="1" s="1"/>
  <c r="AL749" i="1" a="1"/>
  <c r="AL749" i="1" s="1"/>
  <c r="AL750" i="1" a="1"/>
  <c r="AL750" i="1" s="1"/>
  <c r="AL751" i="1" a="1"/>
  <c r="AL751" i="1" s="1"/>
  <c r="AL752" i="1" a="1"/>
  <c r="AL752" i="1" s="1"/>
  <c r="AL753" i="1" a="1"/>
  <c r="AL753" i="1" s="1"/>
  <c r="AL754" i="1" a="1"/>
  <c r="AL754" i="1" s="1"/>
  <c r="AL755" i="1" a="1"/>
  <c r="AL755" i="1" s="1"/>
  <c r="AL756" i="1" a="1"/>
  <c r="AL756" i="1" s="1"/>
  <c r="AL757" i="1" a="1"/>
  <c r="AL757" i="1" s="1"/>
  <c r="AL758" i="1" a="1"/>
  <c r="AL758" i="1" s="1"/>
  <c r="AL759" i="1" a="1"/>
  <c r="AL759" i="1" s="1"/>
  <c r="AL760" i="1" a="1"/>
  <c r="AL760" i="1" s="1"/>
  <c r="AL761" i="1" a="1"/>
  <c r="AL761" i="1" s="1"/>
  <c r="AL762" i="1" a="1"/>
  <c r="AL762" i="1" s="1"/>
  <c r="AL763" i="1" a="1"/>
  <c r="AL763" i="1" s="1"/>
  <c r="AL764" i="1" a="1"/>
  <c r="AL764" i="1" s="1"/>
  <c r="AL765" i="1" a="1"/>
  <c r="AL765" i="1" s="1"/>
  <c r="AL766" i="1" a="1"/>
  <c r="AL766" i="1" s="1"/>
  <c r="AL767" i="1" a="1"/>
  <c r="AL767" i="1" s="1"/>
  <c r="AL768" i="1" a="1"/>
  <c r="AL768" i="1" s="1"/>
  <c r="AL769" i="1" a="1"/>
  <c r="AL769" i="1" s="1"/>
  <c r="AL770" i="1" a="1"/>
  <c r="AL770" i="1" s="1"/>
  <c r="AL771" i="1" a="1"/>
  <c r="AL771" i="1" s="1"/>
  <c r="AL772" i="1" a="1"/>
  <c r="AL772" i="1" s="1"/>
  <c r="AL773" i="1" a="1"/>
  <c r="AL773" i="1" s="1"/>
  <c r="AL774" i="1" a="1"/>
  <c r="AL774" i="1" s="1"/>
  <c r="AL775" i="1" a="1"/>
  <c r="AL775" i="1" s="1"/>
  <c r="AL776" i="1" a="1"/>
  <c r="AL776" i="1" s="1"/>
  <c r="AL777" i="1" a="1"/>
  <c r="AL777" i="1" s="1"/>
  <c r="AL778" i="1" a="1"/>
  <c r="AL778" i="1" s="1"/>
  <c r="AL779" i="1" a="1"/>
  <c r="AL779" i="1" s="1"/>
  <c r="AL780" i="1" a="1"/>
  <c r="AL780" i="1" s="1"/>
  <c r="AL781" i="1" a="1"/>
  <c r="AL781" i="1" s="1"/>
  <c r="AL782" i="1" a="1"/>
  <c r="AL782" i="1" s="1"/>
  <c r="AL783" i="1" a="1"/>
  <c r="AL783" i="1" s="1"/>
  <c r="AL784" i="1" a="1"/>
  <c r="AL784" i="1" s="1"/>
  <c r="AL785" i="1" a="1"/>
  <c r="AL785" i="1" s="1"/>
  <c r="AL786" i="1" a="1"/>
  <c r="AL786" i="1" s="1"/>
  <c r="AL787" i="1" a="1"/>
  <c r="AL787" i="1" s="1"/>
  <c r="AL788" i="1" a="1"/>
  <c r="AL788" i="1" s="1"/>
  <c r="AL789" i="1" a="1"/>
  <c r="AL789" i="1" s="1"/>
  <c r="AL790" i="1" a="1"/>
  <c r="AL790" i="1" s="1"/>
  <c r="AL791" i="1" a="1"/>
  <c r="AL791" i="1" s="1"/>
  <c r="AL792" i="1" a="1"/>
  <c r="AL792" i="1" s="1"/>
  <c r="AL793" i="1" a="1"/>
  <c r="AL793" i="1" s="1"/>
  <c r="AL794" i="1" a="1"/>
  <c r="AL794" i="1" s="1"/>
  <c r="AL795" i="1" a="1"/>
  <c r="AL795" i="1" s="1"/>
  <c r="AL796" i="1" a="1"/>
  <c r="AL796" i="1" s="1"/>
  <c r="AL797" i="1" a="1"/>
  <c r="AL797" i="1" s="1"/>
  <c r="AL798" i="1" a="1"/>
  <c r="AL798" i="1" s="1"/>
  <c r="AL799" i="1" a="1"/>
  <c r="AL799" i="1" s="1"/>
  <c r="AL800" i="1" a="1"/>
  <c r="AL800" i="1" s="1"/>
  <c r="AL801" i="1" a="1"/>
  <c r="AL801" i="1" s="1"/>
  <c r="AL802" i="1" a="1"/>
  <c r="AL802" i="1" s="1"/>
  <c r="AL803" i="1" a="1"/>
  <c r="AL803" i="1" s="1"/>
  <c r="AL804" i="1" a="1"/>
  <c r="AL804" i="1" s="1"/>
  <c r="AL805" i="1" a="1"/>
  <c r="AL805" i="1" s="1"/>
  <c r="AL806" i="1" a="1"/>
  <c r="AL806" i="1" s="1"/>
  <c r="AL807" i="1" a="1"/>
  <c r="AL807" i="1" s="1"/>
  <c r="AL808" i="1" a="1"/>
  <c r="AL808" i="1" s="1"/>
  <c r="AL809" i="1" a="1"/>
  <c r="AL809" i="1" s="1"/>
  <c r="AL810" i="1" a="1"/>
  <c r="AL810" i="1" s="1"/>
  <c r="AL811" i="1" a="1"/>
  <c r="AL811" i="1" s="1"/>
  <c r="AL812" i="1" a="1"/>
  <c r="AL812" i="1" s="1"/>
  <c r="AL813" i="1" a="1"/>
  <c r="AL813" i="1" s="1"/>
  <c r="AL814" i="1" a="1"/>
  <c r="AL814" i="1" s="1"/>
  <c r="AL815" i="1" a="1"/>
  <c r="AL815" i="1" s="1"/>
  <c r="AL816" i="1" a="1"/>
  <c r="AL816" i="1" s="1"/>
  <c r="AL817" i="1" a="1"/>
  <c r="AL817" i="1" s="1"/>
  <c r="AL818" i="1" a="1"/>
  <c r="AL818" i="1" s="1"/>
  <c r="AL819" i="1" a="1"/>
  <c r="AL819" i="1" s="1"/>
  <c r="AL820" i="1" a="1"/>
  <c r="AL820" i="1" s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I9" i="1" a="1"/>
  <c r="AI9" i="1" s="1"/>
  <c r="AI4" i="1" a="1"/>
  <c r="AI4" i="1" s="1"/>
  <c r="AI5" i="1" a="1"/>
  <c r="AI5" i="1" s="1"/>
  <c r="AI6" i="1" a="1"/>
  <c r="AI6" i="1" s="1"/>
  <c r="AI7" i="1" a="1"/>
  <c r="AI7" i="1"/>
  <c r="AI8" i="1" a="1"/>
  <c r="AI8" i="1" s="1"/>
  <c r="AI10" i="1" a="1"/>
  <c r="AI10" i="1" s="1"/>
  <c r="AI11" i="1" a="1"/>
  <c r="AI11" i="1"/>
  <c r="AI12" i="1" a="1"/>
  <c r="AI12" i="1" s="1"/>
  <c r="AI13" i="1" a="1"/>
  <c r="AI13" i="1" s="1"/>
  <c r="AI14" i="1" a="1"/>
  <c r="AI14" i="1" s="1"/>
  <c r="AI15" i="1" a="1"/>
  <c r="AI15" i="1"/>
  <c r="AI16" i="1" a="1"/>
  <c r="AI16" i="1" s="1"/>
  <c r="AI17" i="1" a="1"/>
  <c r="AI17" i="1" s="1"/>
  <c r="AI18" i="1" a="1"/>
  <c r="AI18" i="1" s="1"/>
  <c r="AI19" i="1" a="1"/>
  <c r="AI19" i="1"/>
  <c r="AI20" i="1" a="1"/>
  <c r="AI20" i="1" s="1"/>
  <c r="AI21" i="1" a="1"/>
  <c r="AI21" i="1" s="1"/>
  <c r="AI22" i="1" a="1"/>
  <c r="AI22" i="1" s="1"/>
  <c r="AI23" i="1" a="1"/>
  <c r="AI23" i="1" s="1"/>
  <c r="AI24" i="1" a="1"/>
  <c r="AI24" i="1" s="1"/>
  <c r="AI25" i="1" a="1"/>
  <c r="AI25" i="1" s="1"/>
  <c r="AI26" i="1" a="1"/>
  <c r="AI26" i="1" s="1"/>
  <c r="AI27" i="1" a="1"/>
  <c r="AI27" i="1"/>
  <c r="AI28" i="1" a="1"/>
  <c r="AI28" i="1" s="1"/>
  <c r="AI29" i="1" a="1"/>
  <c r="AI29" i="1" s="1"/>
  <c r="AI30" i="1" a="1"/>
  <c r="AI30" i="1" s="1"/>
  <c r="AI31" i="1" a="1"/>
  <c r="AI31" i="1" s="1"/>
  <c r="AI32" i="1" a="1"/>
  <c r="AI32" i="1" s="1"/>
  <c r="AI33" i="1" a="1"/>
  <c r="AI33" i="1" s="1"/>
  <c r="AI34" i="1" a="1"/>
  <c r="AI34" i="1" s="1"/>
  <c r="AI35" i="1" a="1"/>
  <c r="AI35" i="1"/>
  <c r="AI36" i="1" a="1"/>
  <c r="AI36" i="1" s="1"/>
  <c r="AI37" i="1" a="1"/>
  <c r="AI37" i="1" s="1"/>
  <c r="AI38" i="1" a="1"/>
  <c r="AI38" i="1" s="1"/>
  <c r="AI39" i="1" a="1"/>
  <c r="AI39" i="1" s="1"/>
  <c r="AI40" i="1" a="1"/>
  <c r="AI40" i="1" s="1"/>
  <c r="AI41" i="1" a="1"/>
  <c r="AI41" i="1" s="1"/>
  <c r="AI42" i="1" a="1"/>
  <c r="AI42" i="1" s="1"/>
  <c r="AI43" i="1" a="1"/>
  <c r="AI43" i="1"/>
  <c r="AI44" i="1" a="1"/>
  <c r="AI44" i="1" s="1"/>
  <c r="AI45" i="1" a="1"/>
  <c r="AI45" i="1" s="1"/>
  <c r="AI46" i="1" a="1"/>
  <c r="AI46" i="1" s="1"/>
  <c r="AI47" i="1" a="1"/>
  <c r="AI47" i="1" s="1"/>
  <c r="AI48" i="1" a="1"/>
  <c r="AI48" i="1" s="1"/>
  <c r="AI49" i="1" a="1"/>
  <c r="AI49" i="1" s="1"/>
  <c r="AI50" i="1" a="1"/>
  <c r="AI50" i="1" s="1"/>
  <c r="AI51" i="1" a="1"/>
  <c r="AI51" i="1"/>
  <c r="AI52" i="1" a="1"/>
  <c r="AI52" i="1" s="1"/>
  <c r="AI53" i="1" a="1"/>
  <c r="AI53" i="1" s="1"/>
  <c r="AI54" i="1" a="1"/>
  <c r="AI54" i="1" s="1"/>
  <c r="AI55" i="1" a="1"/>
  <c r="AI55" i="1" s="1"/>
  <c r="AI56" i="1" a="1"/>
  <c r="AI56" i="1" s="1"/>
  <c r="AI57" i="1" a="1"/>
  <c r="AI57" i="1" s="1"/>
  <c r="AI58" i="1" a="1"/>
  <c r="AI58" i="1" s="1"/>
  <c r="AI59" i="1" a="1"/>
  <c r="AI59" i="1"/>
  <c r="AI60" i="1" a="1"/>
  <c r="AI60" i="1" s="1"/>
  <c r="AI61" i="1" a="1"/>
  <c r="AI61" i="1" s="1"/>
  <c r="AI62" i="1" a="1"/>
  <c r="AI62" i="1" s="1"/>
  <c r="AI63" i="1" a="1"/>
  <c r="AI63" i="1" s="1"/>
  <c r="AI64" i="1" a="1"/>
  <c r="AI64" i="1" s="1"/>
  <c r="AI65" i="1" a="1"/>
  <c r="AI65" i="1" s="1"/>
  <c r="AI66" i="1" a="1"/>
  <c r="AI66" i="1" s="1"/>
  <c r="AI67" i="1" a="1"/>
  <c r="AI67" i="1"/>
  <c r="AI68" i="1" a="1"/>
  <c r="AI68" i="1" s="1"/>
  <c r="AI69" i="1" a="1"/>
  <c r="AI69" i="1" s="1"/>
  <c r="AI70" i="1" a="1"/>
  <c r="AI70" i="1" s="1"/>
  <c r="AI71" i="1" a="1"/>
  <c r="AI71" i="1" s="1"/>
  <c r="AI72" i="1" a="1"/>
  <c r="AI72" i="1" s="1"/>
  <c r="AI73" i="1" a="1"/>
  <c r="AI73" i="1" s="1"/>
  <c r="AI74" i="1" a="1"/>
  <c r="AI74" i="1" s="1"/>
  <c r="AI75" i="1" a="1"/>
  <c r="AI75" i="1"/>
  <c r="AI76" i="1" a="1"/>
  <c r="AI76" i="1" s="1"/>
  <c r="AI77" i="1" a="1"/>
  <c r="AI77" i="1" s="1"/>
  <c r="AI78" i="1" a="1"/>
  <c r="AI78" i="1" s="1"/>
  <c r="AI79" i="1" a="1"/>
  <c r="AI79" i="1" s="1"/>
  <c r="AI80" i="1" a="1"/>
  <c r="AI80" i="1" s="1"/>
  <c r="AI81" i="1" a="1"/>
  <c r="AI81" i="1" s="1"/>
  <c r="AI82" i="1" a="1"/>
  <c r="AI82" i="1" s="1"/>
  <c r="AI83" i="1" a="1"/>
  <c r="AI83" i="1"/>
  <c r="AI84" i="1" a="1"/>
  <c r="AI84" i="1" s="1"/>
  <c r="AI85" i="1" a="1"/>
  <c r="AI85" i="1" s="1"/>
  <c r="AI86" i="1" a="1"/>
  <c r="AI86" i="1" s="1"/>
  <c r="AI87" i="1" a="1"/>
  <c r="AI87" i="1" s="1"/>
  <c r="AI88" i="1" a="1"/>
  <c r="AI88" i="1" s="1"/>
  <c r="AI89" i="1" a="1"/>
  <c r="AI89" i="1" s="1"/>
  <c r="AI90" i="1" a="1"/>
  <c r="AI90" i="1" s="1"/>
  <c r="AI91" i="1" a="1"/>
  <c r="AI91" i="1"/>
  <c r="AI92" i="1" a="1"/>
  <c r="AI92" i="1" s="1"/>
  <c r="AI93" i="1" a="1"/>
  <c r="AI93" i="1" s="1"/>
  <c r="AI94" i="1" a="1"/>
  <c r="AI94" i="1" s="1"/>
  <c r="AI95" i="1" a="1"/>
  <c r="AI95" i="1" s="1"/>
  <c r="AI96" i="1" a="1"/>
  <c r="AI96" i="1" s="1"/>
  <c r="AI97" i="1" a="1"/>
  <c r="AI97" i="1" s="1"/>
  <c r="AI98" i="1" a="1"/>
  <c r="AI98" i="1" s="1"/>
  <c r="AI99" i="1" a="1"/>
  <c r="AI99" i="1"/>
  <c r="AI100" i="1" a="1"/>
  <c r="AI100" i="1" s="1"/>
  <c r="AI101" i="1" a="1"/>
  <c r="AI101" i="1" s="1"/>
  <c r="AI102" i="1" a="1"/>
  <c r="AI102" i="1" s="1"/>
  <c r="AI103" i="1" a="1"/>
  <c r="AI103" i="1"/>
  <c r="AI104" i="1" a="1"/>
  <c r="AI104" i="1" s="1"/>
  <c r="AI105" i="1" a="1"/>
  <c r="AI105" i="1" s="1"/>
  <c r="AI106" i="1" a="1"/>
  <c r="AI106" i="1" s="1"/>
  <c r="AI107" i="1" a="1"/>
  <c r="AI107" i="1"/>
  <c r="AI108" i="1" a="1"/>
  <c r="AI108" i="1" s="1"/>
  <c r="AI109" i="1" a="1"/>
  <c r="AI109" i="1" s="1"/>
  <c r="AI110" i="1" a="1"/>
  <c r="AI110" i="1" s="1"/>
  <c r="AI111" i="1" a="1"/>
  <c r="AI111" i="1"/>
  <c r="AI112" i="1" a="1"/>
  <c r="AI112" i="1" s="1"/>
  <c r="AI113" i="1" a="1"/>
  <c r="AI113" i="1" s="1"/>
  <c r="AI114" i="1" a="1"/>
  <c r="AI114" i="1" s="1"/>
  <c r="AI115" i="1" a="1"/>
  <c r="AI115" i="1"/>
  <c r="AI116" i="1" a="1"/>
  <c r="AI116" i="1" s="1"/>
  <c r="AI117" i="1" a="1"/>
  <c r="AI117" i="1" s="1"/>
  <c r="AI118" i="1" a="1"/>
  <c r="AI118" i="1" s="1"/>
  <c r="AI119" i="1" a="1"/>
  <c r="AI119" i="1"/>
  <c r="AI120" i="1" a="1"/>
  <c r="AI120" i="1" s="1"/>
  <c r="AI121" i="1" a="1"/>
  <c r="AI121" i="1" s="1"/>
  <c r="AI122" i="1" a="1"/>
  <c r="AI122" i="1" s="1"/>
  <c r="AI123" i="1" a="1"/>
  <c r="AI123" i="1"/>
  <c r="AI124" i="1" a="1"/>
  <c r="AI124" i="1" s="1"/>
  <c r="AI125" i="1" a="1"/>
  <c r="AI125" i="1" s="1"/>
  <c r="AI126" i="1" a="1"/>
  <c r="AI126" i="1" s="1"/>
  <c r="AI127" i="1" a="1"/>
  <c r="AI127" i="1" s="1"/>
  <c r="AI128" i="1" a="1"/>
  <c r="AI128" i="1" s="1"/>
  <c r="AI129" i="1" a="1"/>
  <c r="AI129" i="1" s="1"/>
  <c r="AI130" i="1" a="1"/>
  <c r="AI130" i="1" s="1"/>
  <c r="AI131" i="1" a="1"/>
  <c r="AI131" i="1"/>
  <c r="AI132" i="1" a="1"/>
  <c r="AI132" i="1" s="1"/>
  <c r="AI133" i="1" a="1"/>
  <c r="AI133" i="1" s="1"/>
  <c r="AI134" i="1" a="1"/>
  <c r="AI134" i="1" s="1"/>
  <c r="AI135" i="1" a="1"/>
  <c r="AI135" i="1" s="1"/>
  <c r="AI136" i="1" a="1"/>
  <c r="AI136" i="1" s="1"/>
  <c r="AI137" i="1" a="1"/>
  <c r="AI137" i="1" s="1"/>
  <c r="AI138" i="1" a="1"/>
  <c r="AI138" i="1" s="1"/>
  <c r="AI139" i="1" a="1"/>
  <c r="AI139" i="1"/>
  <c r="AI140" i="1" a="1"/>
  <c r="AI140" i="1" s="1"/>
  <c r="AI141" i="1" a="1"/>
  <c r="AI141" i="1" s="1"/>
  <c r="AI142" i="1" a="1"/>
  <c r="AI142" i="1" s="1"/>
  <c r="AI143" i="1" a="1"/>
  <c r="AI143" i="1" s="1"/>
  <c r="AI144" i="1" a="1"/>
  <c r="AI144" i="1" s="1"/>
  <c r="AI145" i="1" a="1"/>
  <c r="AI145" i="1" s="1"/>
  <c r="AI146" i="1" a="1"/>
  <c r="AI146" i="1" s="1"/>
  <c r="AI147" i="1" a="1"/>
  <c r="AI147" i="1" s="1"/>
  <c r="AI148" i="1" a="1"/>
  <c r="AI148" i="1" s="1"/>
  <c r="AI149" i="1" a="1"/>
  <c r="AI149" i="1" s="1"/>
  <c r="AI150" i="1" a="1"/>
  <c r="AI150" i="1" s="1"/>
  <c r="AI151" i="1" a="1"/>
  <c r="AI151" i="1"/>
  <c r="AI152" i="1" a="1"/>
  <c r="AI152" i="1" s="1"/>
  <c r="AI153" i="1" a="1"/>
  <c r="AI153" i="1" s="1"/>
  <c r="AI154" i="1" a="1"/>
  <c r="AI154" i="1" s="1"/>
  <c r="AI155" i="1" a="1"/>
  <c r="AI155" i="1"/>
  <c r="AI156" i="1" a="1"/>
  <c r="AI156" i="1" s="1"/>
  <c r="AI157" i="1" a="1"/>
  <c r="AI157" i="1" s="1"/>
  <c r="AI158" i="1" a="1"/>
  <c r="AI158" i="1" s="1"/>
  <c r="AI159" i="1" a="1"/>
  <c r="AI159" i="1"/>
  <c r="AI160" i="1" a="1"/>
  <c r="AI160" i="1" s="1"/>
  <c r="AI161" i="1" a="1"/>
  <c r="AI161" i="1" s="1"/>
  <c r="AI162" i="1" a="1"/>
  <c r="AI162" i="1" s="1"/>
  <c r="AI163" i="1" a="1"/>
  <c r="AI163" i="1" s="1"/>
  <c r="AI164" i="1" a="1"/>
  <c r="AI164" i="1" s="1"/>
  <c r="AI165" i="1" a="1"/>
  <c r="AI165" i="1" s="1"/>
  <c r="AI166" i="1" a="1"/>
  <c r="AI166" i="1" s="1"/>
  <c r="AI167" i="1" a="1"/>
  <c r="AI167" i="1"/>
  <c r="AI168" i="1" a="1"/>
  <c r="AI168" i="1" s="1"/>
  <c r="AI169" i="1" a="1"/>
  <c r="AI169" i="1" s="1"/>
  <c r="AI170" i="1" a="1"/>
  <c r="AI170" i="1" s="1"/>
  <c r="AI171" i="1" a="1"/>
  <c r="AI171" i="1"/>
  <c r="AI172" i="1" a="1"/>
  <c r="AI172" i="1" s="1"/>
  <c r="AI173" i="1" a="1"/>
  <c r="AI173" i="1" s="1"/>
  <c r="AI174" i="1" a="1"/>
  <c r="AI174" i="1"/>
  <c r="AI175" i="1" a="1"/>
  <c r="AI175" i="1" s="1"/>
  <c r="AI176" i="1" a="1"/>
  <c r="AI176" i="1"/>
  <c r="AI177" i="1" a="1"/>
  <c r="AI177" i="1" s="1"/>
  <c r="AI178" i="1" a="1"/>
  <c r="AI178" i="1"/>
  <c r="AI179" i="1" a="1"/>
  <c r="AI179" i="1" s="1"/>
  <c r="AI180" i="1" a="1"/>
  <c r="AI180" i="1" s="1"/>
  <c r="AI181" i="1" a="1"/>
  <c r="AI181" i="1" s="1"/>
  <c r="AI182" i="1" a="1"/>
  <c r="AI182" i="1"/>
  <c r="AI183" i="1" a="1"/>
  <c r="AI183" i="1" s="1"/>
  <c r="AI184" i="1" a="1"/>
  <c r="AI184" i="1"/>
  <c r="AI185" i="1" a="1"/>
  <c r="AI185" i="1" s="1"/>
  <c r="AI186" i="1" a="1"/>
  <c r="AI186" i="1"/>
  <c r="AI187" i="1" a="1"/>
  <c r="AI187" i="1" s="1"/>
  <c r="AI188" i="1" a="1"/>
  <c r="AI188" i="1" s="1"/>
  <c r="AI189" i="1" a="1"/>
  <c r="AI189" i="1" s="1"/>
  <c r="AI190" i="1" a="1"/>
  <c r="AI190" i="1" s="1"/>
  <c r="AI191" i="1" a="1"/>
  <c r="AI191" i="1" s="1"/>
  <c r="AI192" i="1" a="1"/>
  <c r="AI192" i="1"/>
  <c r="AI193" i="1" a="1"/>
  <c r="AI193" i="1" s="1"/>
  <c r="AI194" i="1" a="1"/>
  <c r="AI194" i="1"/>
  <c r="AI195" i="1" a="1"/>
  <c r="AI195" i="1" s="1"/>
  <c r="AI196" i="1" a="1"/>
  <c r="AI196" i="1" s="1"/>
  <c r="AI197" i="1" a="1"/>
  <c r="AI197" i="1" s="1"/>
  <c r="AI198" i="1" a="1"/>
  <c r="AI198" i="1"/>
  <c r="AI199" i="1" a="1"/>
  <c r="AI199" i="1" s="1"/>
  <c r="AI200" i="1" a="1"/>
  <c r="AI200" i="1"/>
  <c r="AI201" i="1" a="1"/>
  <c r="AI201" i="1" s="1"/>
  <c r="AI202" i="1" a="1"/>
  <c r="AI202" i="1"/>
  <c r="AI203" i="1" a="1"/>
  <c r="AI203" i="1" s="1"/>
  <c r="AI204" i="1" a="1"/>
  <c r="AI204" i="1" s="1"/>
  <c r="AI205" i="1" a="1"/>
  <c r="AI205" i="1" s="1"/>
  <c r="AI206" i="1" a="1"/>
  <c r="AI206" i="1"/>
  <c r="AI207" i="1" a="1"/>
  <c r="AI207" i="1" s="1"/>
  <c r="AI208" i="1" a="1"/>
  <c r="AI208" i="1"/>
  <c r="AI209" i="1" a="1"/>
  <c r="AI209" i="1" s="1"/>
  <c r="AI210" i="1" a="1"/>
  <c r="AI210" i="1"/>
  <c r="AI211" i="1" a="1"/>
  <c r="AI211" i="1" s="1"/>
  <c r="AI212" i="1" a="1"/>
  <c r="AI212" i="1" s="1"/>
  <c r="AI213" i="1" a="1"/>
  <c r="AI213" i="1" s="1"/>
  <c r="AI214" i="1" a="1"/>
  <c r="AI214" i="1"/>
  <c r="AI215" i="1" a="1"/>
  <c r="AI215" i="1" s="1"/>
  <c r="AI216" i="1" a="1"/>
  <c r="AI216" i="1"/>
  <c r="AI217" i="1" a="1"/>
  <c r="AI217" i="1" s="1"/>
  <c r="AI218" i="1" a="1"/>
  <c r="AI218" i="1"/>
  <c r="AI219" i="1" a="1"/>
  <c r="AI219" i="1" s="1"/>
  <c r="AI220" i="1" a="1"/>
  <c r="AI220" i="1" s="1"/>
  <c r="AI221" i="1" a="1"/>
  <c r="AI221" i="1" s="1"/>
  <c r="AI222" i="1" a="1"/>
  <c r="AI222" i="1"/>
  <c r="AI223" i="1" a="1"/>
  <c r="AI223" i="1" s="1"/>
  <c r="AI224" i="1" a="1"/>
  <c r="AI224" i="1"/>
  <c r="AI225" i="1" a="1"/>
  <c r="AI225" i="1" s="1"/>
  <c r="AI226" i="1" a="1"/>
  <c r="AI226" i="1"/>
  <c r="AI227" i="1" a="1"/>
  <c r="AI227" i="1" s="1"/>
  <c r="AI228" i="1" a="1"/>
  <c r="AI228" i="1" s="1"/>
  <c r="AI229" i="1" a="1"/>
  <c r="AI229" i="1" s="1"/>
  <c r="AI230" i="1" a="1"/>
  <c r="AI230" i="1" s="1"/>
  <c r="AI231" i="1" a="1"/>
  <c r="AI231" i="1"/>
  <c r="AI232" i="1" a="1"/>
  <c r="AI232" i="1" s="1"/>
  <c r="AI233" i="1" a="1"/>
  <c r="AI233" i="1"/>
  <c r="AI234" i="1" a="1"/>
  <c r="AI234" i="1" s="1"/>
  <c r="AI235" i="1" a="1"/>
  <c r="AI235" i="1" s="1"/>
  <c r="AI236" i="1" a="1"/>
  <c r="AI236" i="1" s="1"/>
  <c r="AI237" i="1" a="1"/>
  <c r="AI237" i="1"/>
  <c r="AI238" i="1" a="1"/>
  <c r="AI238" i="1" s="1"/>
  <c r="AI239" i="1" a="1"/>
  <c r="AI239" i="1"/>
  <c r="AI240" i="1" a="1"/>
  <c r="AI240" i="1" s="1"/>
  <c r="AI241" i="1" a="1"/>
  <c r="AI241" i="1"/>
  <c r="AI242" i="1" a="1"/>
  <c r="AI242" i="1" s="1"/>
  <c r="AI243" i="1" a="1"/>
  <c r="AI243" i="1" s="1"/>
  <c r="AI244" i="1" a="1"/>
  <c r="AI244" i="1" s="1"/>
  <c r="AI245" i="1" a="1"/>
  <c r="AI245" i="1"/>
  <c r="AI246" i="1" a="1"/>
  <c r="AI246" i="1" s="1"/>
  <c r="AI247" i="1" a="1"/>
  <c r="AI247" i="1"/>
  <c r="AI248" i="1" a="1"/>
  <c r="AI248" i="1" s="1"/>
  <c r="AI249" i="1" a="1"/>
  <c r="AI249" i="1"/>
  <c r="AI250" i="1" a="1"/>
  <c r="AI250" i="1" s="1"/>
  <c r="AI251" i="1" a="1"/>
  <c r="AI251" i="1" s="1"/>
  <c r="AI252" i="1" a="1"/>
  <c r="AI252" i="1" s="1"/>
  <c r="AI253" i="1" a="1"/>
  <c r="AI253" i="1"/>
  <c r="AI254" i="1" a="1"/>
  <c r="AI254" i="1" s="1"/>
  <c r="AI255" i="1" a="1"/>
  <c r="AI255" i="1" s="1"/>
  <c r="AI256" i="1" a="1"/>
  <c r="AI256" i="1" s="1"/>
  <c r="AI257" i="1" a="1"/>
  <c r="AI257" i="1" s="1"/>
  <c r="AI258" i="1" a="1"/>
  <c r="AI258" i="1" s="1"/>
  <c r="AI259" i="1" a="1"/>
  <c r="AI259" i="1"/>
  <c r="AI260" i="1" a="1"/>
  <c r="AI260" i="1" s="1"/>
  <c r="AI261" i="1" a="1"/>
  <c r="AI261" i="1" s="1"/>
  <c r="AI262" i="1" a="1"/>
  <c r="AI262" i="1" s="1"/>
  <c r="AI263" i="1" a="1"/>
  <c r="AI263" i="1" s="1"/>
  <c r="AI264" i="1" a="1"/>
  <c r="AI264" i="1" s="1"/>
  <c r="AI265" i="1" a="1"/>
  <c r="AI265" i="1" s="1"/>
  <c r="AI266" i="1" a="1"/>
  <c r="AI266" i="1" s="1"/>
  <c r="AI267" i="1" a="1"/>
  <c r="AI267" i="1"/>
  <c r="AI268" i="1" a="1"/>
  <c r="AI268" i="1" s="1"/>
  <c r="AI269" i="1" a="1"/>
  <c r="AI269" i="1" s="1"/>
  <c r="AI270" i="1" a="1"/>
  <c r="AI270" i="1" s="1"/>
  <c r="AI271" i="1" a="1"/>
  <c r="AI271" i="1" s="1"/>
  <c r="AI272" i="1" a="1"/>
  <c r="AI272" i="1" s="1"/>
  <c r="AI273" i="1" a="1"/>
  <c r="AI273" i="1" s="1"/>
  <c r="AI274" i="1" a="1"/>
  <c r="AI274" i="1" s="1"/>
  <c r="AI275" i="1" a="1"/>
  <c r="AI275" i="1" s="1"/>
  <c r="AI276" i="1" a="1"/>
  <c r="AI276" i="1" s="1"/>
  <c r="AI277" i="1" a="1"/>
  <c r="AI277" i="1" s="1"/>
  <c r="AI278" i="1" a="1"/>
  <c r="AI278" i="1" s="1"/>
  <c r="AI279" i="1" a="1"/>
  <c r="AI279" i="1" s="1"/>
  <c r="AI280" i="1" a="1"/>
  <c r="AI280" i="1" s="1"/>
  <c r="AI281" i="1" a="1"/>
  <c r="AI281" i="1" s="1"/>
  <c r="AI282" i="1" a="1"/>
  <c r="AI282" i="1" s="1"/>
  <c r="AI283" i="1" a="1"/>
  <c r="AI283" i="1"/>
  <c r="AI284" i="1" a="1"/>
  <c r="AI284" i="1" s="1"/>
  <c r="AI285" i="1" a="1"/>
  <c r="AI285" i="1" s="1"/>
  <c r="AI286" i="1" a="1"/>
  <c r="AI286" i="1" s="1"/>
  <c r="AI287" i="1" a="1"/>
  <c r="AI287" i="1" s="1"/>
  <c r="AI288" i="1" a="1"/>
  <c r="AI288" i="1" s="1"/>
  <c r="AI289" i="1" a="1"/>
  <c r="AI289" i="1" s="1"/>
  <c r="AI290" i="1" a="1"/>
  <c r="AI290" i="1" s="1"/>
  <c r="AI291" i="1" a="1"/>
  <c r="AI291" i="1"/>
  <c r="AI292" i="1" a="1"/>
  <c r="AI292" i="1" s="1"/>
  <c r="AI293" i="1" a="1"/>
  <c r="AI293" i="1" s="1"/>
  <c r="AI294" i="1" a="1"/>
  <c r="AI294" i="1" s="1"/>
  <c r="AI295" i="1" a="1"/>
  <c r="AI295" i="1" s="1"/>
  <c r="AI296" i="1" a="1"/>
  <c r="AI296" i="1" s="1"/>
  <c r="AI297" i="1" a="1"/>
  <c r="AI297" i="1" s="1"/>
  <c r="AI298" i="1" a="1"/>
  <c r="AI298" i="1" s="1"/>
  <c r="AI299" i="1" a="1"/>
  <c r="AI299" i="1" s="1"/>
  <c r="AI300" i="1" a="1"/>
  <c r="AI300" i="1" s="1"/>
  <c r="AI301" i="1" a="1"/>
  <c r="AI301" i="1"/>
  <c r="AI302" i="1" a="1"/>
  <c r="AI302" i="1" s="1"/>
  <c r="AI303" i="1" a="1"/>
  <c r="AI303" i="1" s="1"/>
  <c r="AI304" i="1" a="1"/>
  <c r="AI304" i="1" s="1"/>
  <c r="AI305" i="1" a="1"/>
  <c r="AI305" i="1" s="1"/>
  <c r="AI306" i="1" a="1"/>
  <c r="AI306" i="1" s="1"/>
  <c r="AI307" i="1" a="1"/>
  <c r="AI307" i="1" s="1"/>
  <c r="AI308" i="1" a="1"/>
  <c r="AI308" i="1" s="1"/>
  <c r="AI309" i="1" a="1"/>
  <c r="AI309" i="1" s="1"/>
  <c r="AI310" i="1" a="1"/>
  <c r="AI310" i="1" s="1"/>
  <c r="AI311" i="1" a="1"/>
  <c r="AI311" i="1" s="1"/>
  <c r="AI312" i="1" a="1"/>
  <c r="AI312" i="1" s="1"/>
  <c r="AI313" i="1" a="1"/>
  <c r="AI313" i="1" s="1"/>
  <c r="AI314" i="1" a="1"/>
  <c r="AI314" i="1" s="1"/>
  <c r="AI315" i="1" a="1"/>
  <c r="AI315" i="1" s="1"/>
  <c r="AI316" i="1" a="1"/>
  <c r="AI316" i="1" s="1"/>
  <c r="AI317" i="1" a="1"/>
  <c r="AI317" i="1" s="1"/>
  <c r="AI318" i="1" a="1"/>
  <c r="AI318" i="1" s="1"/>
  <c r="AI319" i="1" a="1"/>
  <c r="AI319" i="1" s="1"/>
  <c r="AI320" i="1" a="1"/>
  <c r="AI320" i="1" s="1"/>
  <c r="AI321" i="1" a="1"/>
  <c r="AI321" i="1" s="1"/>
  <c r="AI322" i="1" a="1"/>
  <c r="AI322" i="1" s="1"/>
  <c r="AI323" i="1" a="1"/>
  <c r="AI323" i="1" s="1"/>
  <c r="AI324" i="1" a="1"/>
  <c r="AI324" i="1" s="1"/>
  <c r="AI325" i="1" a="1"/>
  <c r="AI325" i="1" s="1"/>
  <c r="AI326" i="1" a="1"/>
  <c r="AI326" i="1" s="1"/>
  <c r="AI327" i="1" a="1"/>
  <c r="AI327" i="1" s="1"/>
  <c r="AI328" i="1" a="1"/>
  <c r="AI328" i="1" s="1"/>
  <c r="AI329" i="1" a="1"/>
  <c r="AI329" i="1" s="1"/>
  <c r="AI330" i="1" a="1"/>
  <c r="AI330" i="1" s="1"/>
  <c r="AI331" i="1" a="1"/>
  <c r="AI331" i="1" s="1"/>
  <c r="AI332" i="1" a="1"/>
  <c r="AI332" i="1" s="1"/>
  <c r="AI333" i="1" a="1"/>
  <c r="AI333" i="1" s="1"/>
  <c r="AI334" i="1" a="1"/>
  <c r="AI334" i="1" s="1"/>
  <c r="AI335" i="1" a="1"/>
  <c r="AI335" i="1" s="1"/>
  <c r="AI336" i="1" a="1"/>
  <c r="AI336" i="1" s="1"/>
  <c r="AI337" i="1" a="1"/>
  <c r="AI337" i="1" s="1"/>
  <c r="AI338" i="1" a="1"/>
  <c r="AI338" i="1" s="1"/>
  <c r="AI339" i="1" a="1"/>
  <c r="AI339" i="1" s="1"/>
  <c r="AI340" i="1" a="1"/>
  <c r="AI340" i="1" s="1"/>
  <c r="AI341" i="1" a="1"/>
  <c r="AI341" i="1" s="1"/>
  <c r="AI342" i="1" a="1"/>
  <c r="AI342" i="1" s="1"/>
  <c r="AI343" i="1" a="1"/>
  <c r="AI343" i="1" s="1"/>
  <c r="AI344" i="1" a="1"/>
  <c r="AI344" i="1" s="1"/>
  <c r="AI345" i="1" a="1"/>
  <c r="AI345" i="1" s="1"/>
  <c r="AI346" i="1" a="1"/>
  <c r="AI346" i="1" s="1"/>
  <c r="AI347" i="1" a="1"/>
  <c r="AI347" i="1" s="1"/>
  <c r="AI348" i="1" a="1"/>
  <c r="AI348" i="1" s="1"/>
  <c r="AI349" i="1" a="1"/>
  <c r="AI349" i="1" s="1"/>
  <c r="AI350" i="1" a="1"/>
  <c r="AI350" i="1" s="1"/>
  <c r="AI351" i="1" a="1"/>
  <c r="AI351" i="1" s="1"/>
  <c r="AI352" i="1" a="1"/>
  <c r="AI352" i="1" s="1"/>
  <c r="AI353" i="1" a="1"/>
  <c r="AI353" i="1" s="1"/>
  <c r="AI354" i="1" a="1"/>
  <c r="AI354" i="1" s="1"/>
  <c r="AI355" i="1" a="1"/>
  <c r="AI355" i="1" s="1"/>
  <c r="AI356" i="1" a="1"/>
  <c r="AI356" i="1" s="1"/>
  <c r="AI357" i="1" a="1"/>
  <c r="AI357" i="1" s="1"/>
  <c r="AI358" i="1" a="1"/>
  <c r="AI358" i="1" s="1"/>
  <c r="AI359" i="1" a="1"/>
  <c r="AI359" i="1" s="1"/>
  <c r="AI360" i="1" a="1"/>
  <c r="AI360" i="1" s="1"/>
  <c r="AI361" i="1" a="1"/>
  <c r="AI361" i="1" s="1"/>
  <c r="AI362" i="1" a="1"/>
  <c r="AI362" i="1" s="1"/>
  <c r="AI363" i="1" a="1"/>
  <c r="AI363" i="1" s="1"/>
  <c r="AI364" i="1" a="1"/>
  <c r="AI364" i="1" s="1"/>
  <c r="AI365" i="1" a="1"/>
  <c r="AI365" i="1"/>
  <c r="AI366" i="1" a="1"/>
  <c r="AI366" i="1" s="1"/>
  <c r="AI367" i="1" a="1"/>
  <c r="AI367" i="1" s="1"/>
  <c r="AI368" i="1" a="1"/>
  <c r="AI368" i="1" s="1"/>
  <c r="AI369" i="1" a="1"/>
  <c r="AI369" i="1" s="1"/>
  <c r="AI370" i="1" a="1"/>
  <c r="AI370" i="1" s="1"/>
  <c r="AI371" i="1" a="1"/>
  <c r="AI371" i="1" s="1"/>
  <c r="AI372" i="1" a="1"/>
  <c r="AI372" i="1" s="1"/>
  <c r="AI373" i="1" a="1"/>
  <c r="AI373" i="1"/>
  <c r="AI374" i="1" a="1"/>
  <c r="AI374" i="1" s="1"/>
  <c r="AI375" i="1" a="1"/>
  <c r="AI375" i="1" s="1"/>
  <c r="AI376" i="1" a="1"/>
  <c r="AI376" i="1" s="1"/>
  <c r="AI377" i="1" a="1"/>
  <c r="AI377" i="1" s="1"/>
  <c r="AI378" i="1" a="1"/>
  <c r="AI378" i="1" s="1"/>
  <c r="AI379" i="1" a="1"/>
  <c r="AI379" i="1" s="1"/>
  <c r="AI380" i="1" a="1"/>
  <c r="AI380" i="1" s="1"/>
  <c r="AI381" i="1" a="1"/>
  <c r="AI381" i="1" s="1"/>
  <c r="AI382" i="1" a="1"/>
  <c r="AI382" i="1" s="1"/>
  <c r="AI383" i="1" a="1"/>
  <c r="AI383" i="1" s="1"/>
  <c r="AI384" i="1" a="1"/>
  <c r="AI384" i="1" s="1"/>
  <c r="AI385" i="1" a="1"/>
  <c r="AI385" i="1" s="1"/>
  <c r="AI386" i="1" a="1"/>
  <c r="AI386" i="1" s="1"/>
  <c r="AI387" i="1" a="1"/>
  <c r="AI387" i="1" s="1"/>
  <c r="AI388" i="1" a="1"/>
  <c r="AI388" i="1" s="1"/>
  <c r="AI389" i="1" a="1"/>
  <c r="AI389" i="1"/>
  <c r="AI390" i="1" a="1"/>
  <c r="AI390" i="1" s="1"/>
  <c r="AI391" i="1" a="1"/>
  <c r="AI391" i="1" s="1"/>
  <c r="AI392" i="1" a="1"/>
  <c r="AI392" i="1" s="1"/>
  <c r="AI393" i="1" a="1"/>
  <c r="AI393" i="1" s="1"/>
  <c r="AI394" i="1" a="1"/>
  <c r="AI394" i="1" s="1"/>
  <c r="AI395" i="1" a="1"/>
  <c r="AI395" i="1" s="1"/>
  <c r="AI396" i="1" a="1"/>
  <c r="AI396" i="1" s="1"/>
  <c r="AI397" i="1" a="1"/>
  <c r="AI397" i="1"/>
  <c r="AI398" i="1" a="1"/>
  <c r="AI398" i="1" s="1"/>
  <c r="AI399" i="1" a="1"/>
  <c r="AI399" i="1" s="1"/>
  <c r="AI400" i="1" a="1"/>
  <c r="AI400" i="1" s="1"/>
  <c r="AI401" i="1" a="1"/>
  <c r="AI401" i="1" s="1"/>
  <c r="AI402" i="1" a="1"/>
  <c r="AI402" i="1" s="1"/>
  <c r="AI403" i="1" a="1"/>
  <c r="AI403" i="1" s="1"/>
  <c r="AI404" i="1" a="1"/>
  <c r="AI404" i="1" s="1"/>
  <c r="AI405" i="1" a="1"/>
  <c r="AI405" i="1"/>
  <c r="AI406" i="1" a="1"/>
  <c r="AI406" i="1" s="1"/>
  <c r="AI407" i="1" a="1"/>
  <c r="AI407" i="1" s="1"/>
  <c r="AI408" i="1" a="1"/>
  <c r="AI408" i="1" s="1"/>
  <c r="AI409" i="1" a="1"/>
  <c r="AI409" i="1" s="1"/>
  <c r="AI410" i="1" a="1"/>
  <c r="AI410" i="1" s="1"/>
  <c r="AI411" i="1" a="1"/>
  <c r="AI411" i="1" s="1"/>
  <c r="AI412" i="1" a="1"/>
  <c r="AI412" i="1" s="1"/>
  <c r="AI413" i="1" a="1"/>
  <c r="AI413" i="1" s="1"/>
  <c r="AI414" i="1" a="1"/>
  <c r="AI414" i="1" s="1"/>
  <c r="AI415" i="1" a="1"/>
  <c r="AI415" i="1" s="1"/>
  <c r="AI416" i="1" a="1"/>
  <c r="AI416" i="1" s="1"/>
  <c r="AI417" i="1" a="1"/>
  <c r="AI417" i="1" s="1"/>
  <c r="AI418" i="1" a="1"/>
  <c r="AI418" i="1" s="1"/>
  <c r="AI419" i="1" a="1"/>
  <c r="AI419" i="1" s="1"/>
  <c r="AI420" i="1" a="1"/>
  <c r="AI420" i="1"/>
  <c r="AI421" i="1" a="1"/>
  <c r="AI421" i="1" s="1"/>
  <c r="AI422" i="1" a="1"/>
  <c r="AI422" i="1" s="1"/>
  <c r="AI423" i="1" a="1"/>
  <c r="AI423" i="1" s="1"/>
  <c r="AI424" i="1" a="1"/>
  <c r="AI424" i="1" s="1"/>
  <c r="AI425" i="1" a="1"/>
  <c r="AI425" i="1" s="1"/>
  <c r="AI426" i="1" a="1"/>
  <c r="AI426" i="1" s="1"/>
  <c r="AI427" i="1" a="1"/>
  <c r="AI427" i="1" s="1"/>
  <c r="AI428" i="1" a="1"/>
  <c r="AI428" i="1"/>
  <c r="AI429" i="1" a="1"/>
  <c r="AI429" i="1" s="1"/>
  <c r="AI430" i="1" a="1"/>
  <c r="AI430" i="1" s="1"/>
  <c r="AI431" i="1" a="1"/>
  <c r="AI431" i="1" s="1"/>
  <c r="AI432" i="1" a="1"/>
  <c r="AI432" i="1" s="1"/>
  <c r="AI433" i="1" a="1"/>
  <c r="AI433" i="1" s="1"/>
  <c r="AI434" i="1" a="1"/>
  <c r="AI434" i="1" s="1"/>
  <c r="AI435" i="1" a="1"/>
  <c r="AI435" i="1" s="1"/>
  <c r="AI436" i="1" a="1"/>
  <c r="AI436" i="1"/>
  <c r="AI437" i="1" a="1"/>
  <c r="AI437" i="1" s="1"/>
  <c r="AI438" i="1" a="1"/>
  <c r="AI438" i="1" s="1"/>
  <c r="AI439" i="1" a="1"/>
  <c r="AI439" i="1" s="1"/>
  <c r="AI440" i="1" a="1"/>
  <c r="AI440" i="1" s="1"/>
  <c r="AI441" i="1" a="1"/>
  <c r="AI441" i="1" s="1"/>
  <c r="AI442" i="1" a="1"/>
  <c r="AI442" i="1" s="1"/>
  <c r="AI443" i="1" a="1"/>
  <c r="AI443" i="1" s="1"/>
  <c r="AI444" i="1" a="1"/>
  <c r="AI444" i="1" s="1"/>
  <c r="AI445" i="1" a="1"/>
  <c r="AI445" i="1" s="1"/>
  <c r="AI446" i="1" a="1"/>
  <c r="AI446" i="1" s="1"/>
  <c r="AI447" i="1" a="1"/>
  <c r="AI447" i="1" s="1"/>
  <c r="AI448" i="1" a="1"/>
  <c r="AI448" i="1" s="1"/>
  <c r="AI449" i="1" a="1"/>
  <c r="AI449" i="1" s="1"/>
  <c r="AI450" i="1" a="1"/>
  <c r="AI450" i="1" s="1"/>
  <c r="AI451" i="1" a="1"/>
  <c r="AI451" i="1" s="1"/>
  <c r="AI452" i="1" a="1"/>
  <c r="AI452" i="1"/>
  <c r="AI453" i="1" a="1"/>
  <c r="AI453" i="1" s="1"/>
  <c r="AI454" i="1" a="1"/>
  <c r="AI454" i="1" s="1"/>
  <c r="AI455" i="1" a="1"/>
  <c r="AI455" i="1" s="1"/>
  <c r="AI456" i="1" a="1"/>
  <c r="AI456" i="1" s="1"/>
  <c r="AI457" i="1" a="1"/>
  <c r="AI457" i="1"/>
  <c r="AI458" i="1" a="1"/>
  <c r="AI458" i="1" s="1"/>
  <c r="AI459" i="1" a="1"/>
  <c r="AI459" i="1" s="1"/>
  <c r="AI460" i="1" a="1"/>
  <c r="AI460" i="1" s="1"/>
  <c r="AI461" i="1" a="1"/>
  <c r="AI461" i="1" s="1"/>
  <c r="AI462" i="1" a="1"/>
  <c r="AI462" i="1" s="1"/>
  <c r="AI463" i="1" a="1"/>
  <c r="AI463" i="1"/>
  <c r="AI464" i="1" a="1"/>
  <c r="AI464" i="1" s="1"/>
  <c r="AI465" i="1" a="1"/>
  <c r="AI465" i="1"/>
  <c r="AI466" i="1" a="1"/>
  <c r="AI466" i="1" s="1"/>
  <c r="AI467" i="1" a="1"/>
  <c r="AI467" i="1" s="1"/>
  <c r="AI468" i="1" a="1"/>
  <c r="AI468" i="1" s="1"/>
  <c r="AI469" i="1" a="1"/>
  <c r="AI469" i="1" s="1"/>
  <c r="AI470" i="1" a="1"/>
  <c r="AI470" i="1" s="1"/>
  <c r="AI471" i="1" a="1"/>
  <c r="AI471" i="1" s="1"/>
  <c r="AI472" i="1" a="1"/>
  <c r="AI472" i="1" s="1"/>
  <c r="AI473" i="1" a="1"/>
  <c r="AI473" i="1"/>
  <c r="AI474" i="1" a="1"/>
  <c r="AI474" i="1" s="1"/>
  <c r="AI475" i="1" a="1"/>
  <c r="AI475" i="1" s="1"/>
  <c r="AI476" i="1" a="1"/>
  <c r="AI476" i="1" s="1"/>
  <c r="AI477" i="1" a="1"/>
  <c r="AI477" i="1" s="1"/>
  <c r="AI478" i="1" a="1"/>
  <c r="AI478" i="1"/>
  <c r="AI479" i="1" a="1"/>
  <c r="AI479" i="1" s="1"/>
  <c r="AI480" i="1" a="1"/>
  <c r="AI480" i="1"/>
  <c r="AI481" i="1" a="1"/>
  <c r="AI481" i="1" s="1"/>
  <c r="AI482" i="1" a="1"/>
  <c r="AI482" i="1" s="1"/>
  <c r="AI483" i="1" a="1"/>
  <c r="AI483" i="1" s="1"/>
  <c r="AI484" i="1" a="1"/>
  <c r="AI484" i="1" s="1"/>
  <c r="AI485" i="1" a="1"/>
  <c r="AI485" i="1" s="1"/>
  <c r="AI486" i="1" a="1"/>
  <c r="AI486" i="1" s="1"/>
  <c r="AI487" i="1" a="1"/>
  <c r="AI487" i="1" s="1"/>
  <c r="AI488" i="1" a="1"/>
  <c r="AI488" i="1"/>
  <c r="AI489" i="1" a="1"/>
  <c r="AI489" i="1" s="1"/>
  <c r="AI490" i="1" a="1"/>
  <c r="AI490" i="1" s="1"/>
  <c r="AI491" i="1" a="1"/>
  <c r="AI491" i="1" s="1"/>
  <c r="AI492" i="1" a="1"/>
  <c r="AI492" i="1" s="1"/>
  <c r="AI493" i="1" a="1"/>
  <c r="AI493" i="1" s="1"/>
  <c r="AI494" i="1" a="1"/>
  <c r="AI494" i="1"/>
  <c r="AI495" i="1" a="1"/>
  <c r="AI495" i="1" s="1"/>
  <c r="AI496" i="1" a="1"/>
  <c r="AI496" i="1"/>
  <c r="AI497" i="1" a="1"/>
  <c r="AI497" i="1" s="1"/>
  <c r="AI498" i="1" a="1"/>
  <c r="AI498" i="1" s="1"/>
  <c r="AI499" i="1" a="1"/>
  <c r="AI499" i="1" s="1"/>
  <c r="AI500" i="1" a="1"/>
  <c r="AI500" i="1" s="1"/>
  <c r="AI501" i="1" a="1"/>
  <c r="AI501" i="1" s="1"/>
  <c r="AI502" i="1" a="1"/>
  <c r="AI502" i="1" s="1"/>
  <c r="AI503" i="1" a="1"/>
  <c r="AI503" i="1" s="1"/>
  <c r="AI504" i="1" a="1"/>
  <c r="AI504" i="1"/>
  <c r="AI505" i="1" a="1"/>
  <c r="AI505" i="1" s="1"/>
  <c r="AI506" i="1" a="1"/>
  <c r="AI506" i="1" s="1"/>
  <c r="AI507" i="1" a="1"/>
  <c r="AI507" i="1" s="1"/>
  <c r="AI508" i="1" a="1"/>
  <c r="AI508" i="1" s="1"/>
  <c r="AI509" i="1" a="1"/>
  <c r="AI509" i="1" s="1"/>
  <c r="AI510" i="1" a="1"/>
  <c r="AI510" i="1"/>
  <c r="AI511" i="1" a="1"/>
  <c r="AI511" i="1" s="1"/>
  <c r="AI512" i="1" a="1"/>
  <c r="AI512" i="1"/>
  <c r="AI513" i="1" a="1"/>
  <c r="AI513" i="1" s="1"/>
  <c r="AI514" i="1" a="1"/>
  <c r="AI514" i="1" s="1"/>
  <c r="AI515" i="1" a="1"/>
  <c r="AI515" i="1" s="1"/>
  <c r="AI516" i="1" a="1"/>
  <c r="AI516" i="1" s="1"/>
  <c r="AI517" i="1" a="1"/>
  <c r="AI517" i="1" s="1"/>
  <c r="AI518" i="1" a="1"/>
  <c r="AI518" i="1" s="1"/>
  <c r="AI519" i="1" a="1"/>
  <c r="AI519" i="1" s="1"/>
  <c r="AI520" i="1" a="1"/>
  <c r="AI520" i="1"/>
  <c r="AI521" i="1" a="1"/>
  <c r="AI521" i="1" s="1"/>
  <c r="AI522" i="1" a="1"/>
  <c r="AI522" i="1" s="1"/>
  <c r="AI523" i="1" a="1"/>
  <c r="AI523" i="1" s="1"/>
  <c r="AI524" i="1" a="1"/>
  <c r="AI524" i="1" s="1"/>
  <c r="AI525" i="1" a="1"/>
  <c r="AI525" i="1" s="1"/>
  <c r="AI526" i="1" a="1"/>
  <c r="AI526" i="1"/>
  <c r="AI527" i="1" a="1"/>
  <c r="AI527" i="1" s="1"/>
  <c r="AI528" i="1" a="1"/>
  <c r="AI528" i="1"/>
  <c r="AI529" i="1" a="1"/>
  <c r="AI529" i="1" s="1"/>
  <c r="AI530" i="1" a="1"/>
  <c r="AI530" i="1" s="1"/>
  <c r="AI531" i="1" a="1"/>
  <c r="AI531" i="1" s="1"/>
  <c r="AI532" i="1" a="1"/>
  <c r="AI532" i="1" s="1"/>
  <c r="AI533" i="1" a="1"/>
  <c r="AI533" i="1" s="1"/>
  <c r="AI534" i="1" a="1"/>
  <c r="AI534" i="1" s="1"/>
  <c r="AI535" i="1" a="1"/>
  <c r="AI535" i="1" s="1"/>
  <c r="AI536" i="1" a="1"/>
  <c r="AI536" i="1"/>
  <c r="AI537" i="1" a="1"/>
  <c r="AI537" i="1" s="1"/>
  <c r="AI538" i="1" a="1"/>
  <c r="AI538" i="1" s="1"/>
  <c r="AI539" i="1" a="1"/>
  <c r="AI539" i="1" s="1"/>
  <c r="AI540" i="1" a="1"/>
  <c r="AI540" i="1" s="1"/>
  <c r="AI541" i="1" a="1"/>
  <c r="AI541" i="1" s="1"/>
  <c r="AI542" i="1" a="1"/>
  <c r="AI542" i="1"/>
  <c r="AI543" i="1" a="1"/>
  <c r="AI543" i="1" s="1"/>
  <c r="AI544" i="1" a="1"/>
  <c r="AI544" i="1"/>
  <c r="AI545" i="1" a="1"/>
  <c r="AI545" i="1" s="1"/>
  <c r="AI546" i="1" a="1"/>
  <c r="AI546" i="1" s="1"/>
  <c r="AI547" i="1" a="1"/>
  <c r="AI547" i="1" s="1"/>
  <c r="AI548" i="1" a="1"/>
  <c r="AI548" i="1" s="1"/>
  <c r="AI549" i="1" a="1"/>
  <c r="AI549" i="1" s="1"/>
  <c r="AI550" i="1" a="1"/>
  <c r="AI550" i="1" s="1"/>
  <c r="AI551" i="1" a="1"/>
  <c r="AI551" i="1" s="1"/>
  <c r="AI552" i="1" a="1"/>
  <c r="AI552" i="1"/>
  <c r="AI553" i="1" a="1"/>
  <c r="AI553" i="1" s="1"/>
  <c r="AI554" i="1" a="1"/>
  <c r="AI554" i="1" s="1"/>
  <c r="AI555" i="1" a="1"/>
  <c r="AI555" i="1" s="1"/>
  <c r="AI556" i="1" a="1"/>
  <c r="AI556" i="1" s="1"/>
  <c r="AI557" i="1" a="1"/>
  <c r="AI557" i="1" s="1"/>
  <c r="AI558" i="1" a="1"/>
  <c r="AI558" i="1"/>
  <c r="AI559" i="1" a="1"/>
  <c r="AI559" i="1" s="1"/>
  <c r="AI560" i="1" a="1"/>
  <c r="AI560" i="1"/>
  <c r="AI561" i="1" a="1"/>
  <c r="AI561" i="1" s="1"/>
  <c r="AI562" i="1" a="1"/>
  <c r="AI562" i="1" s="1"/>
  <c r="AI563" i="1" a="1"/>
  <c r="AI563" i="1" s="1"/>
  <c r="AI564" i="1" a="1"/>
  <c r="AI564" i="1" s="1"/>
  <c r="AI565" i="1" a="1"/>
  <c r="AI565" i="1" s="1"/>
  <c r="AI566" i="1" a="1"/>
  <c r="AI566" i="1" s="1"/>
  <c r="AI567" i="1" a="1"/>
  <c r="AI567" i="1" s="1"/>
  <c r="AI568" i="1" a="1"/>
  <c r="AI568" i="1"/>
  <c r="AI569" i="1" a="1"/>
  <c r="AI569" i="1" s="1"/>
  <c r="AI570" i="1" a="1"/>
  <c r="AI570" i="1" s="1"/>
  <c r="AI571" i="1" a="1"/>
  <c r="AI571" i="1" s="1"/>
  <c r="AI572" i="1" a="1"/>
  <c r="AI572" i="1" s="1"/>
  <c r="AI573" i="1" a="1"/>
  <c r="AI573" i="1" s="1"/>
  <c r="AI574" i="1" a="1"/>
  <c r="AI574" i="1"/>
  <c r="AI575" i="1" a="1"/>
  <c r="AI575" i="1" s="1"/>
  <c r="AI576" i="1" a="1"/>
  <c r="AI576" i="1"/>
  <c r="AI577" i="1" a="1"/>
  <c r="AI577" i="1" s="1"/>
  <c r="AI578" i="1" a="1"/>
  <c r="AI578" i="1" s="1"/>
  <c r="AI579" i="1" a="1"/>
  <c r="AI579" i="1" s="1"/>
  <c r="AI580" i="1" a="1"/>
  <c r="AI580" i="1" s="1"/>
  <c r="AI581" i="1" a="1"/>
  <c r="AI581" i="1" s="1"/>
  <c r="AI582" i="1" a="1"/>
  <c r="AI582" i="1" s="1"/>
  <c r="AI583" i="1" a="1"/>
  <c r="AI583" i="1" s="1"/>
  <c r="AI584" i="1" a="1"/>
  <c r="AI584" i="1"/>
  <c r="AI585" i="1" a="1"/>
  <c r="AI585" i="1" s="1"/>
  <c r="AI586" i="1" a="1"/>
  <c r="AI586" i="1" s="1"/>
  <c r="AI587" i="1" a="1"/>
  <c r="AI587" i="1" s="1"/>
  <c r="AI588" i="1" a="1"/>
  <c r="AI588" i="1" s="1"/>
  <c r="AI589" i="1" a="1"/>
  <c r="AI589" i="1" s="1"/>
  <c r="AI590" i="1" a="1"/>
  <c r="AI590" i="1" s="1"/>
  <c r="AI591" i="1" a="1"/>
  <c r="AI591" i="1" s="1"/>
  <c r="AI592" i="1" a="1"/>
  <c r="AI592" i="1" s="1"/>
  <c r="AI593" i="1" a="1"/>
  <c r="AI593" i="1" s="1"/>
  <c r="AI594" i="1" a="1"/>
  <c r="AI594" i="1" s="1"/>
  <c r="AI595" i="1" a="1"/>
  <c r="AI595" i="1" s="1"/>
  <c r="AI596" i="1" a="1"/>
  <c r="AI596" i="1" s="1"/>
  <c r="AI597" i="1" a="1"/>
  <c r="AI597" i="1" s="1"/>
  <c r="AI598" i="1" a="1"/>
  <c r="AI598" i="1" s="1"/>
  <c r="AI599" i="1" a="1"/>
  <c r="AI599" i="1" s="1"/>
  <c r="AI600" i="1" a="1"/>
  <c r="AI600" i="1" s="1"/>
  <c r="AI601" i="1" a="1"/>
  <c r="AI601" i="1" s="1"/>
  <c r="AI602" i="1" a="1"/>
  <c r="AI602" i="1" s="1"/>
  <c r="AI603" i="1" a="1"/>
  <c r="AI603" i="1" s="1"/>
  <c r="AI604" i="1" a="1"/>
  <c r="AI604" i="1" s="1"/>
  <c r="AI605" i="1" a="1"/>
  <c r="AI605" i="1" s="1"/>
  <c r="AI606" i="1" a="1"/>
  <c r="AI606" i="1" s="1"/>
  <c r="AI607" i="1" a="1"/>
  <c r="AI607" i="1" s="1"/>
  <c r="AI608" i="1" a="1"/>
  <c r="AI608" i="1" s="1"/>
  <c r="AI609" i="1" a="1"/>
  <c r="AI609" i="1" s="1"/>
  <c r="AI610" i="1" a="1"/>
  <c r="AI610" i="1" s="1"/>
  <c r="AI611" i="1" a="1"/>
  <c r="AI611" i="1" s="1"/>
  <c r="AI612" i="1" a="1"/>
  <c r="AI612" i="1" s="1"/>
  <c r="AI613" i="1" a="1"/>
  <c r="AI613" i="1" s="1"/>
  <c r="AI614" i="1" a="1"/>
  <c r="AI614" i="1" s="1"/>
  <c r="AI615" i="1" a="1"/>
  <c r="AI615" i="1" s="1"/>
  <c r="AI616" i="1" a="1"/>
  <c r="AI616" i="1" s="1"/>
  <c r="AI617" i="1" a="1"/>
  <c r="AI617" i="1" s="1"/>
  <c r="AI618" i="1" a="1"/>
  <c r="AI618" i="1" s="1"/>
  <c r="AI619" i="1" a="1"/>
  <c r="AI619" i="1" s="1"/>
  <c r="AI620" i="1" a="1"/>
  <c r="AI620" i="1" s="1"/>
  <c r="AI621" i="1" a="1"/>
  <c r="AI621" i="1" s="1"/>
  <c r="AI622" i="1" a="1"/>
  <c r="AI622" i="1" s="1"/>
  <c r="AI623" i="1" a="1"/>
  <c r="AI623" i="1" s="1"/>
  <c r="AI624" i="1" a="1"/>
  <c r="AI624" i="1" s="1"/>
  <c r="AI625" i="1" a="1"/>
  <c r="AI625" i="1" s="1"/>
  <c r="AI626" i="1" a="1"/>
  <c r="AI626" i="1" s="1"/>
  <c r="AI627" i="1" a="1"/>
  <c r="AI627" i="1" s="1"/>
  <c r="AI628" i="1" a="1"/>
  <c r="AI628" i="1" s="1"/>
  <c r="AI629" i="1" a="1"/>
  <c r="AI629" i="1" s="1"/>
  <c r="AI630" i="1" a="1"/>
  <c r="AI630" i="1" s="1"/>
  <c r="AI631" i="1" a="1"/>
  <c r="AI631" i="1" s="1"/>
  <c r="AI632" i="1" a="1"/>
  <c r="AI632" i="1" s="1"/>
  <c r="AI633" i="1" a="1"/>
  <c r="AI633" i="1" s="1"/>
  <c r="AI634" i="1" a="1"/>
  <c r="AI634" i="1" s="1"/>
  <c r="AI635" i="1" a="1"/>
  <c r="AI635" i="1" s="1"/>
  <c r="AI636" i="1" a="1"/>
  <c r="AI636" i="1" s="1"/>
  <c r="AI637" i="1" a="1"/>
  <c r="AI637" i="1" s="1"/>
  <c r="AI638" i="1" a="1"/>
  <c r="AI638" i="1" s="1"/>
  <c r="AI639" i="1" a="1"/>
  <c r="AI639" i="1" s="1"/>
  <c r="AI640" i="1" a="1"/>
  <c r="AI640" i="1" s="1"/>
  <c r="AI641" i="1" a="1"/>
  <c r="AI641" i="1" s="1"/>
  <c r="AI642" i="1" a="1"/>
  <c r="AI642" i="1" s="1"/>
  <c r="AI643" i="1" a="1"/>
  <c r="AI643" i="1" s="1"/>
  <c r="AI644" i="1" a="1"/>
  <c r="AI644" i="1" s="1"/>
  <c r="AI645" i="1" a="1"/>
  <c r="AI645" i="1" s="1"/>
  <c r="AI646" i="1" a="1"/>
  <c r="AI646" i="1" s="1"/>
  <c r="AI647" i="1" a="1"/>
  <c r="AI647" i="1" s="1"/>
  <c r="AI648" i="1" a="1"/>
  <c r="AI648" i="1" s="1"/>
  <c r="AI649" i="1" a="1"/>
  <c r="AI649" i="1" s="1"/>
  <c r="AI650" i="1" a="1"/>
  <c r="AI650" i="1" s="1"/>
  <c r="AI651" i="1" a="1"/>
  <c r="AI651" i="1" s="1"/>
  <c r="AI652" i="1" a="1"/>
  <c r="AI652" i="1" s="1"/>
  <c r="AI653" i="1" a="1"/>
  <c r="AI653" i="1" s="1"/>
  <c r="AI654" i="1" a="1"/>
  <c r="AI654" i="1" s="1"/>
  <c r="AI655" i="1" a="1"/>
  <c r="AI655" i="1" s="1"/>
  <c r="AI656" i="1" a="1"/>
  <c r="AI656" i="1" s="1"/>
  <c r="AI657" i="1" a="1"/>
  <c r="AI657" i="1" s="1"/>
  <c r="AI658" i="1" a="1"/>
  <c r="AI658" i="1" s="1"/>
  <c r="AI659" i="1" a="1"/>
  <c r="AI659" i="1" s="1"/>
  <c r="AI660" i="1" a="1"/>
  <c r="AI660" i="1" s="1"/>
  <c r="AI661" i="1" a="1"/>
  <c r="AI661" i="1" s="1"/>
  <c r="AI662" i="1" a="1"/>
  <c r="AI662" i="1" s="1"/>
  <c r="AI663" i="1" a="1"/>
  <c r="AI663" i="1" s="1"/>
  <c r="AI664" i="1" a="1"/>
  <c r="AI664" i="1" s="1"/>
  <c r="AI665" i="1" a="1"/>
  <c r="AI665" i="1" s="1"/>
  <c r="AI666" i="1" a="1"/>
  <c r="AI666" i="1" s="1"/>
  <c r="AI667" i="1" a="1"/>
  <c r="AI667" i="1" s="1"/>
  <c r="AI668" i="1" a="1"/>
  <c r="AI668" i="1" s="1"/>
  <c r="AI669" i="1" a="1"/>
  <c r="AI669" i="1" s="1"/>
  <c r="AI670" i="1" a="1"/>
  <c r="AI670" i="1" s="1"/>
  <c r="AI671" i="1" a="1"/>
  <c r="AI671" i="1" s="1"/>
  <c r="AI672" i="1" a="1"/>
  <c r="AI672" i="1" s="1"/>
  <c r="AI673" i="1" a="1"/>
  <c r="AI673" i="1" s="1"/>
  <c r="AI674" i="1" a="1"/>
  <c r="AI674" i="1" s="1"/>
  <c r="AI675" i="1" a="1"/>
  <c r="AI675" i="1" s="1"/>
  <c r="AI676" i="1" a="1"/>
  <c r="AI676" i="1" s="1"/>
  <c r="AI677" i="1" a="1"/>
  <c r="AI677" i="1" s="1"/>
  <c r="AI678" i="1" a="1"/>
  <c r="AI678" i="1" s="1"/>
  <c r="AI679" i="1" a="1"/>
  <c r="AI679" i="1" s="1"/>
  <c r="AI680" i="1" a="1"/>
  <c r="AI680" i="1" s="1"/>
  <c r="AI681" i="1" a="1"/>
  <c r="AI681" i="1" s="1"/>
  <c r="AI682" i="1" a="1"/>
  <c r="AI682" i="1" s="1"/>
  <c r="AI683" i="1" a="1"/>
  <c r="AI683" i="1" s="1"/>
  <c r="AI684" i="1" a="1"/>
  <c r="AI684" i="1" s="1"/>
  <c r="AI685" i="1" a="1"/>
  <c r="AI685" i="1" s="1"/>
  <c r="AI686" i="1" a="1"/>
  <c r="AI686" i="1" s="1"/>
  <c r="AI687" i="1" a="1"/>
  <c r="AI687" i="1" s="1"/>
  <c r="AI688" i="1" a="1"/>
  <c r="AI688" i="1" s="1"/>
  <c r="AI689" i="1" a="1"/>
  <c r="AI689" i="1" s="1"/>
  <c r="AI690" i="1" a="1"/>
  <c r="AI690" i="1" s="1"/>
  <c r="AI691" i="1" a="1"/>
  <c r="AI691" i="1" s="1"/>
  <c r="AI692" i="1" a="1"/>
  <c r="AI692" i="1" s="1"/>
  <c r="AI693" i="1" a="1"/>
  <c r="AI693" i="1" s="1"/>
  <c r="AI694" i="1" a="1"/>
  <c r="AI694" i="1" s="1"/>
  <c r="AI695" i="1" a="1"/>
  <c r="AI695" i="1" s="1"/>
  <c r="AI696" i="1" a="1"/>
  <c r="AI696" i="1" s="1"/>
  <c r="AI697" i="1" a="1"/>
  <c r="AI697" i="1" s="1"/>
  <c r="AI698" i="1" a="1"/>
  <c r="AI698" i="1" s="1"/>
  <c r="AI699" i="1" a="1"/>
  <c r="AI699" i="1" s="1"/>
  <c r="AI700" i="1" a="1"/>
  <c r="AI700" i="1" s="1"/>
  <c r="AI701" i="1" a="1"/>
  <c r="AI701" i="1" s="1"/>
  <c r="AI702" i="1" a="1"/>
  <c r="AI702" i="1" s="1"/>
  <c r="AI703" i="1" a="1"/>
  <c r="AI703" i="1" s="1"/>
  <c r="AI704" i="1" a="1"/>
  <c r="AI704" i="1" s="1"/>
  <c r="AI705" i="1" a="1"/>
  <c r="AI705" i="1" s="1"/>
  <c r="AI706" i="1" a="1"/>
  <c r="AI706" i="1" s="1"/>
  <c r="AI707" i="1" a="1"/>
  <c r="AI707" i="1" s="1"/>
  <c r="AI708" i="1" a="1"/>
  <c r="AI708" i="1" s="1"/>
  <c r="AI709" i="1" a="1"/>
  <c r="AI709" i="1" s="1"/>
  <c r="AI710" i="1" a="1"/>
  <c r="AI710" i="1" s="1"/>
  <c r="AI711" i="1" a="1"/>
  <c r="AI711" i="1" s="1"/>
  <c r="AI712" i="1" a="1"/>
  <c r="AI712" i="1" s="1"/>
  <c r="AI713" i="1" a="1"/>
  <c r="AI713" i="1" s="1"/>
  <c r="AI714" i="1" a="1"/>
  <c r="AI714" i="1" s="1"/>
  <c r="AI715" i="1" a="1"/>
  <c r="AI715" i="1" s="1"/>
  <c r="AI716" i="1" a="1"/>
  <c r="AI716" i="1" s="1"/>
  <c r="AI717" i="1" a="1"/>
  <c r="AI717" i="1" s="1"/>
  <c r="AI718" i="1" a="1"/>
  <c r="AI718" i="1" s="1"/>
  <c r="AI719" i="1" a="1"/>
  <c r="AI719" i="1" s="1"/>
  <c r="AI720" i="1" a="1"/>
  <c r="AI720" i="1" s="1"/>
  <c r="AI721" i="1" a="1"/>
  <c r="AI721" i="1" s="1"/>
  <c r="AI722" i="1" a="1"/>
  <c r="AI722" i="1" s="1"/>
  <c r="AI723" i="1" a="1"/>
  <c r="AI723" i="1" s="1"/>
  <c r="AI724" i="1" a="1"/>
  <c r="AI724" i="1" s="1"/>
  <c r="AI725" i="1" a="1"/>
  <c r="AI725" i="1" s="1"/>
  <c r="AI726" i="1" a="1"/>
  <c r="AI726" i="1" s="1"/>
  <c r="AI727" i="1" a="1"/>
  <c r="AI727" i="1" s="1"/>
  <c r="AI728" i="1" a="1"/>
  <c r="AI728" i="1" s="1"/>
  <c r="AI729" i="1" a="1"/>
  <c r="AI729" i="1" s="1"/>
  <c r="AI730" i="1" a="1"/>
  <c r="AI730" i="1" s="1"/>
  <c r="AI731" i="1" a="1"/>
  <c r="AI731" i="1" s="1"/>
  <c r="AI732" i="1" a="1"/>
  <c r="AI732" i="1" s="1"/>
  <c r="AI733" i="1" a="1"/>
  <c r="AI733" i="1" s="1"/>
  <c r="AI734" i="1" a="1"/>
  <c r="AI734" i="1" s="1"/>
  <c r="AI735" i="1" a="1"/>
  <c r="AI735" i="1" s="1"/>
  <c r="AI736" i="1" a="1"/>
  <c r="AI736" i="1" s="1"/>
  <c r="AI737" i="1" a="1"/>
  <c r="AI737" i="1" s="1"/>
  <c r="AI738" i="1" a="1"/>
  <c r="AI738" i="1" s="1"/>
  <c r="AI739" i="1" a="1"/>
  <c r="AI739" i="1" s="1"/>
  <c r="AI740" i="1" a="1"/>
  <c r="AI740" i="1" s="1"/>
  <c r="AI741" i="1" a="1"/>
  <c r="AI741" i="1" s="1"/>
  <c r="AI742" i="1" a="1"/>
  <c r="AI742" i="1" s="1"/>
  <c r="AI743" i="1" a="1"/>
  <c r="AI743" i="1" s="1"/>
  <c r="AI744" i="1" a="1"/>
  <c r="AI744" i="1" s="1"/>
  <c r="AI745" i="1" a="1"/>
  <c r="AI745" i="1" s="1"/>
  <c r="AI746" i="1" a="1"/>
  <c r="AI746" i="1" s="1"/>
  <c r="AI747" i="1" a="1"/>
  <c r="AI747" i="1" s="1"/>
  <c r="AI748" i="1" a="1"/>
  <c r="AI748" i="1" s="1"/>
  <c r="AI749" i="1" a="1"/>
  <c r="AI749" i="1" s="1"/>
  <c r="AI750" i="1" a="1"/>
  <c r="AI750" i="1" s="1"/>
  <c r="AI751" i="1" a="1"/>
  <c r="AI751" i="1" s="1"/>
  <c r="AI752" i="1" a="1"/>
  <c r="AI752" i="1" s="1"/>
  <c r="AI753" i="1" a="1"/>
  <c r="AI753" i="1" s="1"/>
  <c r="AI754" i="1" a="1"/>
  <c r="AI754" i="1" s="1"/>
  <c r="AI755" i="1" a="1"/>
  <c r="AI755" i="1" s="1"/>
  <c r="AI756" i="1" a="1"/>
  <c r="AI756" i="1" s="1"/>
  <c r="AI757" i="1" a="1"/>
  <c r="AI757" i="1" s="1"/>
  <c r="AI758" i="1" a="1"/>
  <c r="AI758" i="1"/>
  <c r="AI759" i="1" a="1"/>
  <c r="AI759" i="1" s="1"/>
  <c r="AI760" i="1" a="1"/>
  <c r="AI760" i="1"/>
  <c r="AI761" i="1" a="1"/>
  <c r="AI761" i="1" s="1"/>
  <c r="AI762" i="1" a="1"/>
  <c r="AI762" i="1" s="1"/>
  <c r="AI763" i="1" a="1"/>
  <c r="AI763" i="1" s="1"/>
  <c r="AI764" i="1" a="1"/>
  <c r="AI764" i="1"/>
  <c r="AI765" i="1" a="1"/>
  <c r="AI765" i="1" s="1"/>
  <c r="AI766" i="1" a="1"/>
  <c r="AI766" i="1"/>
  <c r="AI767" i="1" a="1"/>
  <c r="AI767" i="1" s="1"/>
  <c r="AI768" i="1" a="1"/>
  <c r="AI768" i="1"/>
  <c r="AI769" i="1" a="1"/>
  <c r="AI769" i="1" s="1"/>
  <c r="AI770" i="1" a="1"/>
  <c r="AI770" i="1" s="1"/>
  <c r="AI771" i="1" a="1"/>
  <c r="AI771" i="1" s="1"/>
  <c r="AI772" i="1" a="1"/>
  <c r="AI772" i="1"/>
  <c r="AI773" i="1" a="1"/>
  <c r="AI773" i="1" s="1"/>
  <c r="AI774" i="1" a="1"/>
  <c r="AI774" i="1" s="1"/>
  <c r="AI775" i="1" a="1"/>
  <c r="AI775" i="1" s="1"/>
  <c r="AI776" i="1" a="1"/>
  <c r="AI776" i="1" s="1"/>
  <c r="AI777" i="1" a="1"/>
  <c r="AI777" i="1" s="1"/>
  <c r="AI778" i="1" a="1"/>
  <c r="AI778" i="1"/>
  <c r="AI779" i="1" a="1"/>
  <c r="AI779" i="1" s="1"/>
  <c r="AI780" i="1" a="1"/>
  <c r="AI780" i="1" s="1"/>
  <c r="AI781" i="1" a="1"/>
  <c r="AI781" i="1" s="1"/>
  <c r="AI782" i="1" a="1"/>
  <c r="AI782" i="1" s="1"/>
  <c r="AI783" i="1" a="1"/>
  <c r="AI783" i="1" s="1"/>
  <c r="AI784" i="1" a="1"/>
  <c r="AI784" i="1" s="1"/>
  <c r="AI785" i="1" a="1"/>
  <c r="AI785" i="1" s="1"/>
  <c r="AI786" i="1" a="1"/>
  <c r="AI786" i="1"/>
  <c r="AI787" i="1" a="1"/>
  <c r="AI787" i="1" s="1"/>
  <c r="AI788" i="1" a="1"/>
  <c r="AI788" i="1" s="1"/>
  <c r="AI789" i="1" a="1"/>
  <c r="AI789" i="1" s="1"/>
  <c r="AI790" i="1" a="1"/>
  <c r="AI790" i="1" s="1"/>
  <c r="AI791" i="1" a="1"/>
  <c r="AI791" i="1" s="1"/>
  <c r="AI792" i="1" a="1"/>
  <c r="AI792" i="1" s="1"/>
  <c r="AI793" i="1" a="1"/>
  <c r="AI793" i="1" s="1"/>
  <c r="AI794" i="1" a="1"/>
  <c r="AI794" i="1" s="1"/>
  <c r="AI795" i="1" a="1"/>
  <c r="AI795" i="1" s="1"/>
  <c r="AI796" i="1" a="1"/>
  <c r="AI796" i="1" s="1"/>
  <c r="AI797" i="1" a="1"/>
  <c r="AI797" i="1" s="1"/>
  <c r="AI798" i="1" a="1"/>
  <c r="AI798" i="1" s="1"/>
  <c r="AI799" i="1" a="1"/>
  <c r="AI799" i="1" s="1"/>
  <c r="AI800" i="1" a="1"/>
  <c r="AI800" i="1" s="1"/>
  <c r="AI801" i="1" a="1"/>
  <c r="AI801" i="1" s="1"/>
  <c r="AI802" i="1" a="1"/>
  <c r="AI802" i="1"/>
  <c r="AI803" i="1" a="1"/>
  <c r="AI803" i="1" s="1"/>
  <c r="AI804" i="1" a="1"/>
  <c r="AI804" i="1" s="1"/>
  <c r="AI805" i="1" a="1"/>
  <c r="AI805" i="1" s="1"/>
  <c r="AI806" i="1" a="1"/>
  <c r="AI806" i="1" s="1"/>
  <c r="AI807" i="1" a="1"/>
  <c r="AI807" i="1" s="1"/>
  <c r="AI808" i="1" a="1"/>
  <c r="AI808" i="1" s="1"/>
  <c r="AI809" i="1" a="1"/>
  <c r="AI809" i="1" s="1"/>
  <c r="AI810" i="1" a="1"/>
  <c r="AI810" i="1"/>
  <c r="AI811" i="1" a="1"/>
  <c r="AI811" i="1" s="1"/>
  <c r="AI812" i="1" a="1"/>
  <c r="AI812" i="1" s="1"/>
  <c r="AI813" i="1" a="1"/>
  <c r="AI813" i="1" s="1"/>
  <c r="AI814" i="1" a="1"/>
  <c r="AI814" i="1" s="1"/>
  <c r="AI815" i="1" a="1"/>
  <c r="AI815" i="1" s="1"/>
  <c r="AI816" i="1" a="1"/>
  <c r="AI816" i="1" s="1"/>
  <c r="AI817" i="1" a="1"/>
  <c r="AI817" i="1" s="1"/>
  <c r="AI818" i="1" a="1"/>
  <c r="AI818" i="1"/>
  <c r="AI819" i="1" a="1"/>
  <c r="AI819" i="1" s="1"/>
  <c r="AI820" i="1" a="1"/>
  <c r="AI820" i="1" s="1"/>
  <c r="AG820" i="1"/>
  <c r="AH820" i="1" a="1"/>
  <c r="AH820" i="1" s="1"/>
  <c r="AH4" i="1" a="1"/>
  <c r="AH4" i="1" s="1"/>
  <c r="AH5" i="1" a="1"/>
  <c r="AH5" i="1" s="1"/>
  <c r="AH6" i="1" a="1"/>
  <c r="AH6" i="1" s="1"/>
  <c r="AH7" i="1" a="1"/>
  <c r="AH7" i="1" s="1"/>
  <c r="AH8" i="1" a="1"/>
  <c r="AH8" i="1" s="1"/>
  <c r="AH9" i="1" a="1"/>
  <c r="AH9" i="1" s="1"/>
  <c r="AH10" i="1" a="1"/>
  <c r="AH10" i="1" s="1"/>
  <c r="AH11" i="1" a="1"/>
  <c r="AH11" i="1"/>
  <c r="AH12" i="1" a="1"/>
  <c r="AH12" i="1" s="1"/>
  <c r="AH13" i="1" a="1"/>
  <c r="AH13" i="1" s="1"/>
  <c r="AH14" i="1" a="1"/>
  <c r="AH14" i="1" s="1"/>
  <c r="AH15" i="1" a="1"/>
  <c r="AH15" i="1" s="1"/>
  <c r="AH16" i="1" a="1"/>
  <c r="AH16" i="1" s="1"/>
  <c r="AH17" i="1" a="1"/>
  <c r="AH17" i="1" s="1"/>
  <c r="AH18" i="1" a="1"/>
  <c r="AH18" i="1" s="1"/>
  <c r="AH19" i="1" a="1"/>
  <c r="AH19" i="1"/>
  <c r="AH20" i="1" a="1"/>
  <c r="AH20" i="1" s="1"/>
  <c r="AH21" i="1" a="1"/>
  <c r="AH21" i="1" s="1"/>
  <c r="AH22" i="1" a="1"/>
  <c r="AH22" i="1" s="1"/>
  <c r="AH23" i="1" a="1"/>
  <c r="AH23" i="1" s="1"/>
  <c r="AH24" i="1" a="1"/>
  <c r="AH24" i="1" s="1"/>
  <c r="AH25" i="1" a="1"/>
  <c r="AH25" i="1" s="1"/>
  <c r="AH26" i="1" a="1"/>
  <c r="AH26" i="1" s="1"/>
  <c r="AH27" i="1" a="1"/>
  <c r="AH27" i="1"/>
  <c r="AH28" i="1" a="1"/>
  <c r="AH28" i="1" s="1"/>
  <c r="AH29" i="1" a="1"/>
  <c r="AH29" i="1" s="1"/>
  <c r="AH30" i="1" a="1"/>
  <c r="AH30" i="1" s="1"/>
  <c r="AH31" i="1" a="1"/>
  <c r="AH31" i="1" s="1"/>
  <c r="AH32" i="1" a="1"/>
  <c r="AH32" i="1" s="1"/>
  <c r="AH33" i="1" a="1"/>
  <c r="AH33" i="1" s="1"/>
  <c r="AH34" i="1" a="1"/>
  <c r="AH34" i="1" s="1"/>
  <c r="AH35" i="1" a="1"/>
  <c r="AH35" i="1"/>
  <c r="AH36" i="1" a="1"/>
  <c r="AH36" i="1" s="1"/>
  <c r="AH37" i="1" a="1"/>
  <c r="AH37" i="1" s="1"/>
  <c r="AH38" i="1" a="1"/>
  <c r="AH38" i="1" s="1"/>
  <c r="AH39" i="1" a="1"/>
  <c r="AH39" i="1" s="1"/>
  <c r="AH40" i="1" a="1"/>
  <c r="AH40" i="1" s="1"/>
  <c r="AH41" i="1" a="1"/>
  <c r="AH41" i="1" s="1"/>
  <c r="AH42" i="1" a="1"/>
  <c r="AH42" i="1" s="1"/>
  <c r="AH43" i="1" a="1"/>
  <c r="AH43" i="1"/>
  <c r="AH44" i="1" a="1"/>
  <c r="AH44" i="1" s="1"/>
  <c r="AH45" i="1" a="1"/>
  <c r="AH45" i="1" s="1"/>
  <c r="AH46" i="1" a="1"/>
  <c r="AH46" i="1" s="1"/>
  <c r="AH47" i="1" a="1"/>
  <c r="AH47" i="1" s="1"/>
  <c r="AH48" i="1" a="1"/>
  <c r="AH48" i="1" s="1"/>
  <c r="AH49" i="1" a="1"/>
  <c r="AH49" i="1" s="1"/>
  <c r="AH50" i="1" a="1"/>
  <c r="AH50" i="1" s="1"/>
  <c r="AH51" i="1" a="1"/>
  <c r="AH51" i="1" s="1"/>
  <c r="AH52" i="1" a="1"/>
  <c r="AH52" i="1" s="1"/>
  <c r="AH53" i="1" a="1"/>
  <c r="AH53" i="1" s="1"/>
  <c r="AH54" i="1" a="1"/>
  <c r="AH54" i="1" s="1"/>
  <c r="AH55" i="1" a="1"/>
  <c r="AH55" i="1"/>
  <c r="AH56" i="1" a="1"/>
  <c r="AH56" i="1" s="1"/>
  <c r="AH57" i="1" a="1"/>
  <c r="AH57" i="1" s="1"/>
  <c r="AH58" i="1" a="1"/>
  <c r="AH58" i="1" s="1"/>
  <c r="AH59" i="1" a="1"/>
  <c r="AH59" i="1" s="1"/>
  <c r="AH60" i="1" a="1"/>
  <c r="AH60" i="1" s="1"/>
  <c r="AH61" i="1" a="1"/>
  <c r="AH61" i="1" s="1"/>
  <c r="AH62" i="1" a="1"/>
  <c r="AH62" i="1" s="1"/>
  <c r="AH63" i="1" a="1"/>
  <c r="AH63" i="1" s="1"/>
  <c r="AH64" i="1" a="1"/>
  <c r="AH64" i="1" s="1"/>
  <c r="AH65" i="1" a="1"/>
  <c r="AH65" i="1" s="1"/>
  <c r="AH66" i="1" a="1"/>
  <c r="AH66" i="1" s="1"/>
  <c r="AH67" i="1" a="1"/>
  <c r="AH67" i="1" s="1"/>
  <c r="AH68" i="1" a="1"/>
  <c r="AH68" i="1" s="1"/>
  <c r="AH69" i="1" a="1"/>
  <c r="AH69" i="1" s="1"/>
  <c r="AH70" i="1" a="1"/>
  <c r="AH70" i="1" s="1"/>
  <c r="AH71" i="1" a="1"/>
  <c r="AH71" i="1"/>
  <c r="AH72" i="1" a="1"/>
  <c r="AH72" i="1" s="1"/>
  <c r="AH73" i="1" a="1"/>
  <c r="AH73" i="1" s="1"/>
  <c r="AH74" i="1" a="1"/>
  <c r="AH74" i="1" s="1"/>
  <c r="AH75" i="1" a="1"/>
  <c r="AH75" i="1" s="1"/>
  <c r="AH76" i="1" a="1"/>
  <c r="AH76" i="1" s="1"/>
  <c r="AH77" i="1" a="1"/>
  <c r="AH77" i="1" s="1"/>
  <c r="AH78" i="1" a="1"/>
  <c r="AH78" i="1" s="1"/>
  <c r="AH79" i="1" a="1"/>
  <c r="AH79" i="1" s="1"/>
  <c r="AH80" i="1" a="1"/>
  <c r="AH80" i="1" s="1"/>
  <c r="AH81" i="1" a="1"/>
  <c r="AH81" i="1" s="1"/>
  <c r="AH82" i="1" a="1"/>
  <c r="AH82" i="1" s="1"/>
  <c r="AH83" i="1" a="1"/>
  <c r="AH83" i="1" s="1"/>
  <c r="AH84" i="1" a="1"/>
  <c r="AH84" i="1" s="1"/>
  <c r="AH85" i="1" a="1"/>
  <c r="AH85" i="1" s="1"/>
  <c r="AH86" i="1" a="1"/>
  <c r="AH86" i="1" s="1"/>
  <c r="AH87" i="1" a="1"/>
  <c r="AH87" i="1"/>
  <c r="AH88" i="1" a="1"/>
  <c r="AH88" i="1" s="1"/>
  <c r="AH89" i="1" a="1"/>
  <c r="AH89" i="1" s="1"/>
  <c r="AH90" i="1" a="1"/>
  <c r="AH90" i="1" s="1"/>
  <c r="AH91" i="1" a="1"/>
  <c r="AH91" i="1" s="1"/>
  <c r="AH92" i="1" a="1"/>
  <c r="AH92" i="1" s="1"/>
  <c r="AH93" i="1" a="1"/>
  <c r="AH93" i="1" s="1"/>
  <c r="AH94" i="1" a="1"/>
  <c r="AH94" i="1" s="1"/>
  <c r="AH95" i="1" a="1"/>
  <c r="AH95" i="1" s="1"/>
  <c r="AH96" i="1" a="1"/>
  <c r="AH96" i="1" s="1"/>
  <c r="AH97" i="1" a="1"/>
  <c r="AH97" i="1" s="1"/>
  <c r="AH98" i="1" a="1"/>
  <c r="AH98" i="1" s="1"/>
  <c r="AH99" i="1" a="1"/>
  <c r="AH99" i="1" s="1"/>
  <c r="AH100" i="1" a="1"/>
  <c r="AH100" i="1" s="1"/>
  <c r="AH101" i="1" a="1"/>
  <c r="AH101" i="1" s="1"/>
  <c r="AH102" i="1" a="1"/>
  <c r="AH102" i="1" s="1"/>
  <c r="AH103" i="1" a="1"/>
  <c r="AH103" i="1"/>
  <c r="AH104" i="1" a="1"/>
  <c r="AH104" i="1" s="1"/>
  <c r="AH105" i="1" a="1"/>
  <c r="AH105" i="1" s="1"/>
  <c r="AH106" i="1" a="1"/>
  <c r="AH106" i="1" s="1"/>
  <c r="AH107" i="1" a="1"/>
  <c r="AH107" i="1" s="1"/>
  <c r="AH108" i="1" a="1"/>
  <c r="AH108" i="1" s="1"/>
  <c r="AH109" i="1" a="1"/>
  <c r="AH109" i="1" s="1"/>
  <c r="AH110" i="1" a="1"/>
  <c r="AH110" i="1" s="1"/>
  <c r="AH111" i="1" a="1"/>
  <c r="AH111" i="1" s="1"/>
  <c r="AH112" i="1" a="1"/>
  <c r="AH112" i="1" s="1"/>
  <c r="AH113" i="1" a="1"/>
  <c r="AH113" i="1" s="1"/>
  <c r="AH114" i="1" a="1"/>
  <c r="AH114" i="1" s="1"/>
  <c r="AH115" i="1" a="1"/>
  <c r="AH115" i="1" s="1"/>
  <c r="AH116" i="1" a="1"/>
  <c r="AH116" i="1" s="1"/>
  <c r="AH117" i="1" a="1"/>
  <c r="AH117" i="1" s="1"/>
  <c r="AH118" i="1" a="1"/>
  <c r="AH118" i="1" s="1"/>
  <c r="AH119" i="1" a="1"/>
  <c r="AH119" i="1"/>
  <c r="AH120" i="1" a="1"/>
  <c r="AH120" i="1" s="1"/>
  <c r="AH121" i="1" a="1"/>
  <c r="AH121" i="1" s="1"/>
  <c r="AH122" i="1" a="1"/>
  <c r="AH122" i="1" s="1"/>
  <c r="AH123" i="1" a="1"/>
  <c r="AH123" i="1" s="1"/>
  <c r="AH124" i="1" a="1"/>
  <c r="AH124" i="1" s="1"/>
  <c r="AH125" i="1" a="1"/>
  <c r="AH125" i="1" s="1"/>
  <c r="AH126" i="1" a="1"/>
  <c r="AH126" i="1" s="1"/>
  <c r="AH127" i="1" a="1"/>
  <c r="AH127" i="1" s="1"/>
  <c r="AH128" i="1" a="1"/>
  <c r="AH128" i="1" s="1"/>
  <c r="AH129" i="1" a="1"/>
  <c r="AH129" i="1" s="1"/>
  <c r="AH130" i="1" a="1"/>
  <c r="AH130" i="1" s="1"/>
  <c r="AH131" i="1" a="1"/>
  <c r="AH131" i="1" s="1"/>
  <c r="AH132" i="1" a="1"/>
  <c r="AH132" i="1" s="1"/>
  <c r="AH133" i="1" a="1"/>
  <c r="AH133" i="1" s="1"/>
  <c r="AH134" i="1" a="1"/>
  <c r="AH134" i="1" s="1"/>
  <c r="AH135" i="1" a="1"/>
  <c r="AH135" i="1"/>
  <c r="AH136" i="1" a="1"/>
  <c r="AH136" i="1" s="1"/>
  <c r="AH137" i="1" a="1"/>
  <c r="AH137" i="1" s="1"/>
  <c r="AH138" i="1" a="1"/>
  <c r="AH138" i="1" s="1"/>
  <c r="AH139" i="1" a="1"/>
  <c r="AH139" i="1" s="1"/>
  <c r="AH140" i="1" a="1"/>
  <c r="AH140" i="1" s="1"/>
  <c r="AH141" i="1" a="1"/>
  <c r="AH141" i="1" s="1"/>
  <c r="AH142" i="1" a="1"/>
  <c r="AH142" i="1" s="1"/>
  <c r="AH143" i="1" a="1"/>
  <c r="AH143" i="1"/>
  <c r="AH144" i="1" a="1"/>
  <c r="AH144" i="1" s="1"/>
  <c r="AH145" i="1" a="1"/>
  <c r="AH145" i="1" s="1"/>
  <c r="AH146" i="1" a="1"/>
  <c r="AH146" i="1" s="1"/>
  <c r="AH147" i="1" a="1"/>
  <c r="AH147" i="1" s="1"/>
  <c r="AH148" i="1" a="1"/>
  <c r="AH148" i="1" s="1"/>
  <c r="AH149" i="1" a="1"/>
  <c r="AH149" i="1" s="1"/>
  <c r="AH150" i="1" a="1"/>
  <c r="AH150" i="1" s="1"/>
  <c r="AH151" i="1" a="1"/>
  <c r="AH151" i="1"/>
  <c r="AH152" i="1" a="1"/>
  <c r="AH152" i="1" s="1"/>
  <c r="AH153" i="1" a="1"/>
  <c r="AH153" i="1" s="1"/>
  <c r="AH154" i="1" a="1"/>
  <c r="AH154" i="1" s="1"/>
  <c r="AH155" i="1" a="1"/>
  <c r="AH155" i="1" s="1"/>
  <c r="AH156" i="1" a="1"/>
  <c r="AH156" i="1" s="1"/>
  <c r="AH157" i="1" a="1"/>
  <c r="AH157" i="1" s="1"/>
  <c r="AH158" i="1" a="1"/>
  <c r="AH158" i="1" s="1"/>
  <c r="AH159" i="1" a="1"/>
  <c r="AH159" i="1"/>
  <c r="AH160" i="1" a="1"/>
  <c r="AH160" i="1" s="1"/>
  <c r="AH161" i="1" a="1"/>
  <c r="AH161" i="1" s="1"/>
  <c r="AH162" i="1" a="1"/>
  <c r="AH162" i="1" s="1"/>
  <c r="AH163" i="1" a="1"/>
  <c r="AH163" i="1" s="1"/>
  <c r="AH164" i="1" a="1"/>
  <c r="AH164" i="1" s="1"/>
  <c r="AH165" i="1" a="1"/>
  <c r="AH165" i="1" s="1"/>
  <c r="AH166" i="1" a="1"/>
  <c r="AH166" i="1" s="1"/>
  <c r="AH167" i="1" a="1"/>
  <c r="AH167" i="1"/>
  <c r="AH168" i="1" a="1"/>
  <c r="AH168" i="1" s="1"/>
  <c r="AH169" i="1" a="1"/>
  <c r="AH169" i="1" s="1"/>
  <c r="AH170" i="1" a="1"/>
  <c r="AH170" i="1" s="1"/>
  <c r="AH171" i="1" a="1"/>
  <c r="AH171" i="1" s="1"/>
  <c r="AH172" i="1" a="1"/>
  <c r="AH172" i="1" s="1"/>
  <c r="AH173" i="1" a="1"/>
  <c r="AH173" i="1"/>
  <c r="AH174" i="1" a="1"/>
  <c r="AH174" i="1" s="1"/>
  <c r="AH175" i="1" a="1"/>
  <c r="AH175" i="1" s="1"/>
  <c r="AH176" i="1" a="1"/>
  <c r="AH176" i="1" s="1"/>
  <c r="AH177" i="1" a="1"/>
  <c r="AH177" i="1"/>
  <c r="AH178" i="1" a="1"/>
  <c r="AH178" i="1" s="1"/>
  <c r="AH179" i="1" a="1"/>
  <c r="AH179" i="1" s="1"/>
  <c r="AH180" i="1" a="1"/>
  <c r="AH180" i="1" s="1"/>
  <c r="AH181" i="1" a="1"/>
  <c r="AH181" i="1"/>
  <c r="AH182" i="1" a="1"/>
  <c r="AH182" i="1" s="1"/>
  <c r="AH183" i="1" a="1"/>
  <c r="AH183" i="1" s="1"/>
  <c r="AH184" i="1" a="1"/>
  <c r="AH184" i="1" s="1"/>
  <c r="AH185" i="1" a="1"/>
  <c r="AH185" i="1"/>
  <c r="AH186" i="1" a="1"/>
  <c r="AH186" i="1" s="1"/>
  <c r="AH187" i="1" a="1"/>
  <c r="AH187" i="1" s="1"/>
  <c r="AH188" i="1" a="1"/>
  <c r="AH188" i="1" s="1"/>
  <c r="AH189" i="1" a="1"/>
  <c r="AH189" i="1"/>
  <c r="AH190" i="1" a="1"/>
  <c r="AH190" i="1" s="1"/>
  <c r="AH191" i="1" a="1"/>
  <c r="AH191" i="1" s="1"/>
  <c r="AH192" i="1" a="1"/>
  <c r="AH192" i="1" s="1"/>
  <c r="AH193" i="1" a="1"/>
  <c r="AH193" i="1"/>
  <c r="AH194" i="1" a="1"/>
  <c r="AH194" i="1" s="1"/>
  <c r="AH195" i="1" a="1"/>
  <c r="AH195" i="1" s="1"/>
  <c r="AH196" i="1" a="1"/>
  <c r="AH196" i="1" s="1"/>
  <c r="AH197" i="1" a="1"/>
  <c r="AH197" i="1"/>
  <c r="AH198" i="1" a="1"/>
  <c r="AH198" i="1" s="1"/>
  <c r="AH199" i="1" a="1"/>
  <c r="AH199" i="1" s="1"/>
  <c r="AH200" i="1" a="1"/>
  <c r="AH200" i="1" s="1"/>
  <c r="AH201" i="1" a="1"/>
  <c r="AH201" i="1"/>
  <c r="AH202" i="1" a="1"/>
  <c r="AH202" i="1" s="1"/>
  <c r="AH203" i="1" a="1"/>
  <c r="AH203" i="1" s="1"/>
  <c r="AH204" i="1" a="1"/>
  <c r="AH204" i="1" s="1"/>
  <c r="AH205" i="1" a="1"/>
  <c r="AH205" i="1"/>
  <c r="AH206" i="1" a="1"/>
  <c r="AH206" i="1" s="1"/>
  <c r="AH207" i="1" a="1"/>
  <c r="AH207" i="1" s="1"/>
  <c r="AH208" i="1" a="1"/>
  <c r="AH208" i="1" s="1"/>
  <c r="AH209" i="1" a="1"/>
  <c r="AH209" i="1"/>
  <c r="AH210" i="1" a="1"/>
  <c r="AH210" i="1" s="1"/>
  <c r="AH211" i="1" a="1"/>
  <c r="AH211" i="1" s="1"/>
  <c r="AH212" i="1" a="1"/>
  <c r="AH212" i="1" s="1"/>
  <c r="AH213" i="1" a="1"/>
  <c r="AH213" i="1"/>
  <c r="AH214" i="1" a="1"/>
  <c r="AH214" i="1" s="1"/>
  <c r="AH215" i="1" a="1"/>
  <c r="AH215" i="1" s="1"/>
  <c r="AH216" i="1" a="1"/>
  <c r="AH216" i="1" s="1"/>
  <c r="AH217" i="1" a="1"/>
  <c r="AH217" i="1"/>
  <c r="AH218" i="1" a="1"/>
  <c r="AH218" i="1" s="1"/>
  <c r="AH219" i="1" a="1"/>
  <c r="AH219" i="1" s="1"/>
  <c r="AH220" i="1" a="1"/>
  <c r="AH220" i="1" s="1"/>
  <c r="AH221" i="1" a="1"/>
  <c r="AH221" i="1"/>
  <c r="AH222" i="1" a="1"/>
  <c r="AH222" i="1" s="1"/>
  <c r="AH223" i="1" a="1"/>
  <c r="AH223" i="1" s="1"/>
  <c r="AH224" i="1" a="1"/>
  <c r="AH224" i="1" s="1"/>
  <c r="AH225" i="1" a="1"/>
  <c r="AH225" i="1"/>
  <c r="AH226" i="1" a="1"/>
  <c r="AH226" i="1" s="1"/>
  <c r="AH227" i="1" a="1"/>
  <c r="AH227" i="1" s="1"/>
  <c r="AH228" i="1" a="1"/>
  <c r="AH228" i="1" s="1"/>
  <c r="AH229" i="1" a="1"/>
  <c r="AH229" i="1"/>
  <c r="AH230" i="1" a="1"/>
  <c r="AH230" i="1" s="1"/>
  <c r="AH231" i="1" a="1"/>
  <c r="AH231" i="1" s="1"/>
  <c r="AH232" i="1" a="1"/>
  <c r="AH232" i="1"/>
  <c r="AH233" i="1" a="1"/>
  <c r="AH233" i="1" s="1"/>
  <c r="AH234" i="1" a="1"/>
  <c r="AH234" i="1" s="1"/>
  <c r="AH235" i="1" a="1"/>
  <c r="AH235" i="1" s="1"/>
  <c r="AH236" i="1" a="1"/>
  <c r="AH236" i="1"/>
  <c r="AH237" i="1" a="1"/>
  <c r="AH237" i="1" s="1"/>
  <c r="AH238" i="1" a="1"/>
  <c r="AH238" i="1" s="1"/>
  <c r="AH239" i="1" a="1"/>
  <c r="AH239" i="1" s="1"/>
  <c r="AH240" i="1" a="1"/>
  <c r="AH240" i="1"/>
  <c r="AH241" i="1" a="1"/>
  <c r="AH241" i="1" s="1"/>
  <c r="AH242" i="1" a="1"/>
  <c r="AH242" i="1" s="1"/>
  <c r="AH243" i="1" a="1"/>
  <c r="AH243" i="1" s="1"/>
  <c r="AH244" i="1" a="1"/>
  <c r="AH244" i="1"/>
  <c r="AH245" i="1" a="1"/>
  <c r="AH245" i="1" s="1"/>
  <c r="AH246" i="1" a="1"/>
  <c r="AH246" i="1" s="1"/>
  <c r="AH247" i="1" a="1"/>
  <c r="AH247" i="1" s="1"/>
  <c r="AH248" i="1" a="1"/>
  <c r="AH248" i="1"/>
  <c r="AH249" i="1" a="1"/>
  <c r="AH249" i="1" s="1"/>
  <c r="AH250" i="1" a="1"/>
  <c r="AH250" i="1" s="1"/>
  <c r="AH251" i="1" a="1"/>
  <c r="AH251" i="1" s="1"/>
  <c r="AH252" i="1" a="1"/>
  <c r="AH252" i="1"/>
  <c r="AH253" i="1" a="1"/>
  <c r="AH253" i="1" s="1"/>
  <c r="AH254" i="1" a="1"/>
  <c r="AH254" i="1" s="1"/>
  <c r="AH255" i="1" a="1"/>
  <c r="AH255" i="1" s="1"/>
  <c r="AH256" i="1" a="1"/>
  <c r="AH256" i="1"/>
  <c r="AH257" i="1" a="1"/>
  <c r="AH257" i="1" s="1"/>
  <c r="AH258" i="1" a="1"/>
  <c r="AH258" i="1" s="1"/>
  <c r="AH259" i="1" a="1"/>
  <c r="AH259" i="1" s="1"/>
  <c r="AH260" i="1" a="1"/>
  <c r="AH260" i="1"/>
  <c r="AH261" i="1" a="1"/>
  <c r="AH261" i="1" s="1"/>
  <c r="AH262" i="1" a="1"/>
  <c r="AH262" i="1" s="1"/>
  <c r="AH263" i="1" a="1"/>
  <c r="AH263" i="1" s="1"/>
  <c r="AH264" i="1" a="1"/>
  <c r="AH264" i="1"/>
  <c r="AH265" i="1" a="1"/>
  <c r="AH265" i="1" s="1"/>
  <c r="AH266" i="1" a="1"/>
  <c r="AH266" i="1" s="1"/>
  <c r="AH267" i="1" a="1"/>
  <c r="AH267" i="1" s="1"/>
  <c r="AH268" i="1" a="1"/>
  <c r="AH268" i="1"/>
  <c r="AH269" i="1" a="1"/>
  <c r="AH269" i="1" s="1"/>
  <c r="AH270" i="1" a="1"/>
  <c r="AH270" i="1" s="1"/>
  <c r="AH271" i="1" a="1"/>
  <c r="AH271" i="1" s="1"/>
  <c r="AH272" i="1" a="1"/>
  <c r="AH272" i="1"/>
  <c r="AH273" i="1" a="1"/>
  <c r="AH273" i="1" s="1"/>
  <c r="AH274" i="1" a="1"/>
  <c r="AH274" i="1" s="1"/>
  <c r="AH275" i="1" a="1"/>
  <c r="AH275" i="1" s="1"/>
  <c r="AH276" i="1" a="1"/>
  <c r="AH276" i="1"/>
  <c r="AH277" i="1" a="1"/>
  <c r="AH277" i="1" s="1"/>
  <c r="AH278" i="1" a="1"/>
  <c r="AH278" i="1" s="1"/>
  <c r="AH279" i="1" a="1"/>
  <c r="AH279" i="1" s="1"/>
  <c r="AH280" i="1" a="1"/>
  <c r="AH280" i="1"/>
  <c r="AH281" i="1" a="1"/>
  <c r="AH281" i="1" s="1"/>
  <c r="AH282" i="1" a="1"/>
  <c r="AH282" i="1" s="1"/>
  <c r="AH283" i="1" a="1"/>
  <c r="AH283" i="1" s="1"/>
  <c r="AH284" i="1" a="1"/>
  <c r="AH284" i="1"/>
  <c r="AH285" i="1" a="1"/>
  <c r="AH285" i="1" s="1"/>
  <c r="AH286" i="1" a="1"/>
  <c r="AH286" i="1" s="1"/>
  <c r="AH287" i="1" a="1"/>
  <c r="AH287" i="1" s="1"/>
  <c r="AH288" i="1" a="1"/>
  <c r="AH288" i="1"/>
  <c r="AH289" i="1" a="1"/>
  <c r="AH289" i="1" s="1"/>
  <c r="AH290" i="1" a="1"/>
  <c r="AH290" i="1" s="1"/>
  <c r="AH291" i="1" a="1"/>
  <c r="AH291" i="1" s="1"/>
  <c r="AH292" i="1" a="1"/>
  <c r="AH292" i="1" s="1"/>
  <c r="AH293" i="1" a="1"/>
  <c r="AH293" i="1" s="1"/>
  <c r="AH294" i="1" a="1"/>
  <c r="AH294" i="1"/>
  <c r="AH295" i="1" a="1"/>
  <c r="AH295" i="1" s="1"/>
  <c r="AH296" i="1" a="1"/>
  <c r="AH296" i="1" s="1"/>
  <c r="AH297" i="1" a="1"/>
  <c r="AH297" i="1" s="1"/>
  <c r="AH298" i="1" a="1"/>
  <c r="AH298" i="1" s="1"/>
  <c r="AH299" i="1" a="1"/>
  <c r="AH299" i="1" s="1"/>
  <c r="AH300" i="1" a="1"/>
  <c r="AH300" i="1"/>
  <c r="AH301" i="1" a="1"/>
  <c r="AH301" i="1" s="1"/>
  <c r="AH302" i="1" a="1"/>
  <c r="AH302" i="1" s="1"/>
  <c r="AH303" i="1" a="1"/>
  <c r="AH303" i="1" s="1"/>
  <c r="AH304" i="1" a="1"/>
  <c r="AH304" i="1"/>
  <c r="AH305" i="1" a="1"/>
  <c r="AH305" i="1" s="1"/>
  <c r="AH306" i="1" a="1"/>
  <c r="AH306" i="1" s="1"/>
  <c r="AH307" i="1" a="1"/>
  <c r="AH307" i="1" s="1"/>
  <c r="AH308" i="1" a="1"/>
  <c r="AH308" i="1"/>
  <c r="AH309" i="1" a="1"/>
  <c r="AH309" i="1" s="1"/>
  <c r="AH310" i="1" a="1"/>
  <c r="AH310" i="1" s="1"/>
  <c r="AH311" i="1" a="1"/>
  <c r="AH311" i="1" s="1"/>
  <c r="AH312" i="1" a="1"/>
  <c r="AH312" i="1"/>
  <c r="AH313" i="1" a="1"/>
  <c r="AH313" i="1" s="1"/>
  <c r="AH314" i="1" a="1"/>
  <c r="AH314" i="1" s="1"/>
  <c r="AH315" i="1" a="1"/>
  <c r="AH315" i="1" s="1"/>
  <c r="AH316" i="1" a="1"/>
  <c r="AH316" i="1"/>
  <c r="AH317" i="1" a="1"/>
  <c r="AH317" i="1" s="1"/>
  <c r="AH318" i="1" a="1"/>
  <c r="AH318" i="1" s="1"/>
  <c r="AH319" i="1" a="1"/>
  <c r="AH319" i="1" s="1"/>
  <c r="AH320" i="1" a="1"/>
  <c r="AH320" i="1"/>
  <c r="AH321" i="1" a="1"/>
  <c r="AH321" i="1" s="1"/>
  <c r="AH322" i="1" a="1"/>
  <c r="AH322" i="1" s="1"/>
  <c r="AH323" i="1" a="1"/>
  <c r="AH323" i="1" s="1"/>
  <c r="AH324" i="1" a="1"/>
  <c r="AH324" i="1"/>
  <c r="AH325" i="1" a="1"/>
  <c r="AH325" i="1" s="1"/>
  <c r="AH326" i="1" a="1"/>
  <c r="AH326" i="1" s="1"/>
  <c r="AH327" i="1" a="1"/>
  <c r="AH327" i="1" s="1"/>
  <c r="AH328" i="1" a="1"/>
  <c r="AH328" i="1"/>
  <c r="AH329" i="1" a="1"/>
  <c r="AH329" i="1" s="1"/>
  <c r="AH330" i="1" a="1"/>
  <c r="AH330" i="1" s="1"/>
  <c r="AH331" i="1" a="1"/>
  <c r="AH331" i="1" s="1"/>
  <c r="AH332" i="1" a="1"/>
  <c r="AH332" i="1"/>
  <c r="AH333" i="1" a="1"/>
  <c r="AH333" i="1" s="1"/>
  <c r="AH334" i="1" a="1"/>
  <c r="AH334" i="1" s="1"/>
  <c r="AH335" i="1" a="1"/>
  <c r="AH335" i="1" s="1"/>
  <c r="AH336" i="1" a="1"/>
  <c r="AH336" i="1"/>
  <c r="AH337" i="1" a="1"/>
  <c r="AH337" i="1" s="1"/>
  <c r="AH338" i="1" a="1"/>
  <c r="AH338" i="1" s="1"/>
  <c r="AH339" i="1" a="1"/>
  <c r="AH339" i="1" s="1"/>
  <c r="AH340" i="1" a="1"/>
  <c r="AH340" i="1"/>
  <c r="AH341" i="1" a="1"/>
  <c r="AH341" i="1" s="1"/>
  <c r="AH342" i="1" a="1"/>
  <c r="AH342" i="1" s="1"/>
  <c r="AH343" i="1" a="1"/>
  <c r="AH343" i="1" s="1"/>
  <c r="AH344" i="1" a="1"/>
  <c r="AH344" i="1"/>
  <c r="AH345" i="1" a="1"/>
  <c r="AH345" i="1" s="1"/>
  <c r="AH346" i="1" a="1"/>
  <c r="AH346" i="1" s="1"/>
  <c r="AH347" i="1" a="1"/>
  <c r="AH347" i="1" s="1"/>
  <c r="AH348" i="1" a="1"/>
  <c r="AH348" i="1"/>
  <c r="AH349" i="1" a="1"/>
  <c r="AH349" i="1" s="1"/>
  <c r="AH350" i="1" a="1"/>
  <c r="AH350" i="1" s="1"/>
  <c r="AH351" i="1" a="1"/>
  <c r="AH351" i="1" s="1"/>
  <c r="AH352" i="1" a="1"/>
  <c r="AH352" i="1"/>
  <c r="AH353" i="1" a="1"/>
  <c r="AH353" i="1" s="1"/>
  <c r="AH354" i="1" a="1"/>
  <c r="AH354" i="1" s="1"/>
  <c r="AH355" i="1" a="1"/>
  <c r="AH355" i="1" s="1"/>
  <c r="AH356" i="1" a="1"/>
  <c r="AH356" i="1"/>
  <c r="AH357" i="1" a="1"/>
  <c r="AH357" i="1" s="1"/>
  <c r="AH358" i="1" a="1"/>
  <c r="AH358" i="1" s="1"/>
  <c r="AH359" i="1" a="1"/>
  <c r="AH359" i="1" s="1"/>
  <c r="AH360" i="1" a="1"/>
  <c r="AH360" i="1"/>
  <c r="AH361" i="1" a="1"/>
  <c r="AH361" i="1" s="1"/>
  <c r="AH362" i="1" a="1"/>
  <c r="AH362" i="1" s="1"/>
  <c r="AH363" i="1" a="1"/>
  <c r="AH363" i="1" s="1"/>
  <c r="AH364" i="1" a="1"/>
  <c r="AH364" i="1"/>
  <c r="AH365" i="1" a="1"/>
  <c r="AH365" i="1" s="1"/>
  <c r="AH366" i="1" a="1"/>
  <c r="AH366" i="1" s="1"/>
  <c r="AH367" i="1" a="1"/>
  <c r="AH367" i="1" s="1"/>
  <c r="AH368" i="1" a="1"/>
  <c r="AH368" i="1"/>
  <c r="AH369" i="1" a="1"/>
  <c r="AH369" i="1" s="1"/>
  <c r="AH370" i="1" a="1"/>
  <c r="AH370" i="1" s="1"/>
  <c r="AH371" i="1" a="1"/>
  <c r="AH371" i="1" s="1"/>
  <c r="AH372" i="1" a="1"/>
  <c r="AH372" i="1"/>
  <c r="AH373" i="1" a="1"/>
  <c r="AH373" i="1" s="1"/>
  <c r="AH374" i="1" a="1"/>
  <c r="AH374" i="1" s="1"/>
  <c r="AH375" i="1" a="1"/>
  <c r="AH375" i="1" s="1"/>
  <c r="AH376" i="1" a="1"/>
  <c r="AH376" i="1"/>
  <c r="AH377" i="1" a="1"/>
  <c r="AH377" i="1" s="1"/>
  <c r="AH378" i="1" a="1"/>
  <c r="AH378" i="1" s="1"/>
  <c r="AH379" i="1" a="1"/>
  <c r="AH379" i="1" s="1"/>
  <c r="AH380" i="1" a="1"/>
  <c r="AH380" i="1"/>
  <c r="AH381" i="1" a="1"/>
  <c r="AH381" i="1" s="1"/>
  <c r="AH382" i="1" a="1"/>
  <c r="AH382" i="1" s="1"/>
  <c r="AH383" i="1" a="1"/>
  <c r="AH383" i="1" s="1"/>
  <c r="AH384" i="1" a="1"/>
  <c r="AH384" i="1"/>
  <c r="AH385" i="1" a="1"/>
  <c r="AH385" i="1" s="1"/>
  <c r="AH386" i="1" a="1"/>
  <c r="AH386" i="1" s="1"/>
  <c r="AH387" i="1" a="1"/>
  <c r="AH387" i="1" s="1"/>
  <c r="AH388" i="1" a="1"/>
  <c r="AH388" i="1"/>
  <c r="AH389" i="1" a="1"/>
  <c r="AH389" i="1" s="1"/>
  <c r="AH390" i="1" a="1"/>
  <c r="AH390" i="1" s="1"/>
  <c r="AH391" i="1" a="1"/>
  <c r="AH391" i="1" s="1"/>
  <c r="AH392" i="1" a="1"/>
  <c r="AH392" i="1"/>
  <c r="AH393" i="1" a="1"/>
  <c r="AH393" i="1" s="1"/>
  <c r="AH394" i="1" a="1"/>
  <c r="AH394" i="1" s="1"/>
  <c r="AH395" i="1" a="1"/>
  <c r="AH395" i="1" s="1"/>
  <c r="AH396" i="1" a="1"/>
  <c r="AH396" i="1"/>
  <c r="AH397" i="1" a="1"/>
  <c r="AH397" i="1" s="1"/>
  <c r="AH398" i="1" a="1"/>
  <c r="AH398" i="1" s="1"/>
  <c r="AH399" i="1" a="1"/>
  <c r="AH399" i="1" s="1"/>
  <c r="AH400" i="1" a="1"/>
  <c r="AH400" i="1"/>
  <c r="AH401" i="1" a="1"/>
  <c r="AH401" i="1" s="1"/>
  <c r="AH402" i="1" a="1"/>
  <c r="AH402" i="1" s="1"/>
  <c r="AH403" i="1" a="1"/>
  <c r="AH403" i="1" s="1"/>
  <c r="AH404" i="1" a="1"/>
  <c r="AH404" i="1"/>
  <c r="AH405" i="1" a="1"/>
  <c r="AH405" i="1" s="1"/>
  <c r="AH406" i="1" a="1"/>
  <c r="AH406" i="1" s="1"/>
  <c r="AH407" i="1" a="1"/>
  <c r="AH407" i="1" s="1"/>
  <c r="AH408" i="1" a="1"/>
  <c r="AH408" i="1"/>
  <c r="AH409" i="1" a="1"/>
  <c r="AH409" i="1" s="1"/>
  <c r="AH410" i="1" a="1"/>
  <c r="AH410" i="1" s="1"/>
  <c r="AH411" i="1" a="1"/>
  <c r="AH411" i="1"/>
  <c r="AH412" i="1" a="1"/>
  <c r="AH412" i="1" s="1"/>
  <c r="AH413" i="1" a="1"/>
  <c r="AH413" i="1" s="1"/>
  <c r="AH414" i="1" a="1"/>
  <c r="AH414" i="1" s="1"/>
  <c r="AH415" i="1" a="1"/>
  <c r="AH415" i="1" s="1"/>
  <c r="AH416" i="1" a="1"/>
  <c r="AH416" i="1" s="1"/>
  <c r="AH417" i="1" a="1"/>
  <c r="AH417" i="1" s="1"/>
  <c r="AH418" i="1" a="1"/>
  <c r="AH418" i="1" s="1"/>
  <c r="AH419" i="1" a="1"/>
  <c r="AH419" i="1"/>
  <c r="AH420" i="1" a="1"/>
  <c r="AH420" i="1" s="1"/>
  <c r="AH421" i="1" a="1"/>
  <c r="AH421" i="1" s="1"/>
  <c r="AH422" i="1" a="1"/>
  <c r="AH422" i="1" s="1"/>
  <c r="AH423" i="1" a="1"/>
  <c r="AH423" i="1" s="1"/>
  <c r="AH424" i="1" a="1"/>
  <c r="AH424" i="1" s="1"/>
  <c r="AH425" i="1" a="1"/>
  <c r="AH425" i="1" s="1"/>
  <c r="AH426" i="1" a="1"/>
  <c r="AH426" i="1" s="1"/>
  <c r="AH427" i="1" a="1"/>
  <c r="AH427" i="1"/>
  <c r="AH428" i="1" a="1"/>
  <c r="AH428" i="1" s="1"/>
  <c r="AH429" i="1" a="1"/>
  <c r="AH429" i="1" s="1"/>
  <c r="AH430" i="1" a="1"/>
  <c r="AH430" i="1" s="1"/>
  <c r="AH431" i="1" a="1"/>
  <c r="AH431" i="1" s="1"/>
  <c r="AH432" i="1" a="1"/>
  <c r="AH432" i="1" s="1"/>
  <c r="AH433" i="1" a="1"/>
  <c r="AH433" i="1" s="1"/>
  <c r="AH434" i="1" a="1"/>
  <c r="AH434" i="1" s="1"/>
  <c r="AH435" i="1" a="1"/>
  <c r="AH435" i="1"/>
  <c r="AH436" i="1" a="1"/>
  <c r="AH436" i="1" s="1"/>
  <c r="AH437" i="1" a="1"/>
  <c r="AH437" i="1" s="1"/>
  <c r="AH438" i="1" a="1"/>
  <c r="AH438" i="1" s="1"/>
  <c r="AH439" i="1" a="1"/>
  <c r="AH439" i="1" s="1"/>
  <c r="AH440" i="1" a="1"/>
  <c r="AH440" i="1" s="1"/>
  <c r="AH441" i="1" a="1"/>
  <c r="AH441" i="1" s="1"/>
  <c r="AH442" i="1" a="1"/>
  <c r="AH442" i="1" s="1"/>
  <c r="AH443" i="1" a="1"/>
  <c r="AH443" i="1"/>
  <c r="AH444" i="1" a="1"/>
  <c r="AH444" i="1" s="1"/>
  <c r="AH445" i="1" a="1"/>
  <c r="AH445" i="1" s="1"/>
  <c r="AH446" i="1" a="1"/>
  <c r="AH446" i="1" s="1"/>
  <c r="AH447" i="1" a="1"/>
  <c r="AH447" i="1" s="1"/>
  <c r="AH448" i="1" a="1"/>
  <c r="AH448" i="1" s="1"/>
  <c r="AH449" i="1" a="1"/>
  <c r="AH449" i="1" s="1"/>
  <c r="AH450" i="1" a="1"/>
  <c r="AH450" i="1" s="1"/>
  <c r="AH451" i="1" a="1"/>
  <c r="AH451" i="1"/>
  <c r="AH452" i="1" a="1"/>
  <c r="AH452" i="1" s="1"/>
  <c r="AH453" i="1" a="1"/>
  <c r="AH453" i="1" s="1"/>
  <c r="AH454" i="1" a="1"/>
  <c r="AH454" i="1" s="1"/>
  <c r="AH455" i="1" a="1"/>
  <c r="AH455" i="1" s="1"/>
  <c r="AH456" i="1" a="1"/>
  <c r="AH456" i="1" s="1"/>
  <c r="AH457" i="1" a="1"/>
  <c r="AH457" i="1" s="1"/>
  <c r="AH458" i="1" a="1"/>
  <c r="AH458" i="1" s="1"/>
  <c r="AH459" i="1" a="1"/>
  <c r="AH459" i="1"/>
  <c r="AH460" i="1" a="1"/>
  <c r="AH460" i="1" s="1"/>
  <c r="AH461" i="1" a="1"/>
  <c r="AH461" i="1" s="1"/>
  <c r="AH462" i="1" a="1"/>
  <c r="AH462" i="1" s="1"/>
  <c r="AH463" i="1" a="1"/>
  <c r="AH463" i="1" s="1"/>
  <c r="AH464" i="1" a="1"/>
  <c r="AH464" i="1" s="1"/>
  <c r="AH465" i="1" a="1"/>
  <c r="AH465" i="1" s="1"/>
  <c r="AH466" i="1" a="1"/>
  <c r="AH466" i="1" s="1"/>
  <c r="AH467" i="1" a="1"/>
  <c r="AH467" i="1" s="1"/>
  <c r="AH468" i="1" a="1"/>
  <c r="AH468" i="1" s="1"/>
  <c r="AH469" i="1" a="1"/>
  <c r="AH469" i="1" s="1"/>
  <c r="AH470" i="1" a="1"/>
  <c r="AH470" i="1" s="1"/>
  <c r="AH471" i="1" a="1"/>
  <c r="AH471" i="1" s="1"/>
  <c r="AH472" i="1" a="1"/>
  <c r="AH472" i="1"/>
  <c r="AH473" i="1" a="1"/>
  <c r="AH473" i="1" s="1"/>
  <c r="AH474" i="1" a="1"/>
  <c r="AH474" i="1" s="1"/>
  <c r="AH475" i="1" a="1"/>
  <c r="AH475" i="1" s="1"/>
  <c r="AH476" i="1" a="1"/>
  <c r="AH476" i="1" s="1"/>
  <c r="AH477" i="1" a="1"/>
  <c r="AH477" i="1" s="1"/>
  <c r="AH478" i="1" a="1"/>
  <c r="AH478" i="1" s="1"/>
  <c r="AH479" i="1" a="1"/>
  <c r="AH479" i="1"/>
  <c r="AH480" i="1" a="1"/>
  <c r="AH480" i="1" s="1"/>
  <c r="AH481" i="1" a="1"/>
  <c r="AH481" i="1" s="1"/>
  <c r="AH482" i="1" a="1"/>
  <c r="AH482" i="1" s="1"/>
  <c r="AH483" i="1" a="1"/>
  <c r="AH483" i="1" s="1"/>
  <c r="AH484" i="1" a="1"/>
  <c r="AH484" i="1" s="1"/>
  <c r="AH485" i="1" a="1"/>
  <c r="AH485" i="1" s="1"/>
  <c r="AH486" i="1" a="1"/>
  <c r="AH486" i="1" s="1"/>
  <c r="AH487" i="1" a="1"/>
  <c r="AH487" i="1"/>
  <c r="AH488" i="1" a="1"/>
  <c r="AH488" i="1" s="1"/>
  <c r="AH489" i="1" a="1"/>
  <c r="AH489" i="1" s="1"/>
  <c r="AH490" i="1" a="1"/>
  <c r="AH490" i="1" s="1"/>
  <c r="AH491" i="1" a="1"/>
  <c r="AH491" i="1" s="1"/>
  <c r="AH492" i="1" a="1"/>
  <c r="AH492" i="1" s="1"/>
  <c r="AH493" i="1" a="1"/>
  <c r="AH493" i="1" s="1"/>
  <c r="AH494" i="1" a="1"/>
  <c r="AH494" i="1" s="1"/>
  <c r="AH495" i="1" a="1"/>
  <c r="AH495" i="1"/>
  <c r="AH496" i="1" a="1"/>
  <c r="AH496" i="1" s="1"/>
  <c r="AH497" i="1" a="1"/>
  <c r="AH497" i="1" s="1"/>
  <c r="AH498" i="1" a="1"/>
  <c r="AH498" i="1" s="1"/>
  <c r="AH499" i="1" a="1"/>
  <c r="AH499" i="1" s="1"/>
  <c r="AH500" i="1" a="1"/>
  <c r="AH500" i="1" s="1"/>
  <c r="AH501" i="1" a="1"/>
  <c r="AH501" i="1" s="1"/>
  <c r="AH502" i="1" a="1"/>
  <c r="AH502" i="1" s="1"/>
  <c r="AH503" i="1" a="1"/>
  <c r="AH503" i="1"/>
  <c r="AH504" i="1" a="1"/>
  <c r="AH504" i="1" s="1"/>
  <c r="AH505" i="1" a="1"/>
  <c r="AH505" i="1" s="1"/>
  <c r="AH506" i="1" a="1"/>
  <c r="AH506" i="1" s="1"/>
  <c r="AH507" i="1" a="1"/>
  <c r="AH507" i="1" s="1"/>
  <c r="AH508" i="1" a="1"/>
  <c r="AH508" i="1" s="1"/>
  <c r="AH509" i="1" a="1"/>
  <c r="AH509" i="1" s="1"/>
  <c r="AH510" i="1" a="1"/>
  <c r="AH510" i="1" s="1"/>
  <c r="AH511" i="1" a="1"/>
  <c r="AH511" i="1"/>
  <c r="AH512" i="1" a="1"/>
  <c r="AH512" i="1" s="1"/>
  <c r="AH513" i="1" a="1"/>
  <c r="AH513" i="1" s="1"/>
  <c r="AH514" i="1" a="1"/>
  <c r="AH514" i="1" s="1"/>
  <c r="AH515" i="1" a="1"/>
  <c r="AH515" i="1" s="1"/>
  <c r="AH516" i="1" a="1"/>
  <c r="AH516" i="1" s="1"/>
  <c r="AH517" i="1" a="1"/>
  <c r="AH517" i="1" s="1"/>
  <c r="AH518" i="1" a="1"/>
  <c r="AH518" i="1" s="1"/>
  <c r="AH519" i="1" a="1"/>
  <c r="AH519" i="1"/>
  <c r="AH520" i="1" a="1"/>
  <c r="AH520" i="1" s="1"/>
  <c r="AH521" i="1" a="1"/>
  <c r="AH521" i="1" s="1"/>
  <c r="AH522" i="1" a="1"/>
  <c r="AH522" i="1" s="1"/>
  <c r="AH523" i="1" a="1"/>
  <c r="AH523" i="1" s="1"/>
  <c r="AH524" i="1" a="1"/>
  <c r="AH524" i="1" s="1"/>
  <c r="AH525" i="1" a="1"/>
  <c r="AH525" i="1" s="1"/>
  <c r="AH526" i="1" a="1"/>
  <c r="AH526" i="1" s="1"/>
  <c r="AH527" i="1" a="1"/>
  <c r="AH527" i="1"/>
  <c r="AH528" i="1" a="1"/>
  <c r="AH528" i="1" s="1"/>
  <c r="AH529" i="1" a="1"/>
  <c r="AH529" i="1" s="1"/>
  <c r="AH530" i="1" a="1"/>
  <c r="AH530" i="1" s="1"/>
  <c r="AH531" i="1" a="1"/>
  <c r="AH531" i="1" s="1"/>
  <c r="AH532" i="1" a="1"/>
  <c r="AH532" i="1" s="1"/>
  <c r="AH533" i="1" a="1"/>
  <c r="AH533" i="1" s="1"/>
  <c r="AH534" i="1" a="1"/>
  <c r="AH534" i="1" s="1"/>
  <c r="AH535" i="1" a="1"/>
  <c r="AH535" i="1"/>
  <c r="AH536" i="1" a="1"/>
  <c r="AH536" i="1" s="1"/>
  <c r="AH537" i="1" a="1"/>
  <c r="AH537" i="1" s="1"/>
  <c r="AH538" i="1" a="1"/>
  <c r="AH538" i="1" s="1"/>
  <c r="AH539" i="1" a="1"/>
  <c r="AH539" i="1" s="1"/>
  <c r="AH540" i="1" a="1"/>
  <c r="AH540" i="1" s="1"/>
  <c r="AH541" i="1" a="1"/>
  <c r="AH541" i="1" s="1"/>
  <c r="AH542" i="1" a="1"/>
  <c r="AH542" i="1" s="1"/>
  <c r="AH543" i="1" a="1"/>
  <c r="AH543" i="1"/>
  <c r="AH544" i="1" a="1"/>
  <c r="AH544" i="1" s="1"/>
  <c r="AH545" i="1" a="1"/>
  <c r="AH545" i="1" s="1"/>
  <c r="AH546" i="1" a="1"/>
  <c r="AH546" i="1" s="1"/>
  <c r="AH547" i="1" a="1"/>
  <c r="AH547" i="1" s="1"/>
  <c r="AH548" i="1" a="1"/>
  <c r="AH548" i="1" s="1"/>
  <c r="AH549" i="1" a="1"/>
  <c r="AH549" i="1" s="1"/>
  <c r="AH550" i="1" a="1"/>
  <c r="AH550" i="1" s="1"/>
  <c r="AH551" i="1" a="1"/>
  <c r="AH551" i="1"/>
  <c r="AH552" i="1" a="1"/>
  <c r="AH552" i="1" s="1"/>
  <c r="AH553" i="1" a="1"/>
  <c r="AH553" i="1" s="1"/>
  <c r="AH554" i="1" a="1"/>
  <c r="AH554" i="1" s="1"/>
  <c r="AH555" i="1" a="1"/>
  <c r="AH555" i="1" s="1"/>
  <c r="AH556" i="1" a="1"/>
  <c r="AH556" i="1" s="1"/>
  <c r="AH557" i="1" a="1"/>
  <c r="AH557" i="1" s="1"/>
  <c r="AH558" i="1" a="1"/>
  <c r="AH558" i="1" s="1"/>
  <c r="AH559" i="1" a="1"/>
  <c r="AH559" i="1"/>
  <c r="AH560" i="1" a="1"/>
  <c r="AH560" i="1" s="1"/>
  <c r="AH561" i="1" a="1"/>
  <c r="AH561" i="1" s="1"/>
  <c r="AH562" i="1" a="1"/>
  <c r="AH562" i="1" s="1"/>
  <c r="AH563" i="1" a="1"/>
  <c r="AH563" i="1" s="1"/>
  <c r="AH564" i="1" a="1"/>
  <c r="AH564" i="1" s="1"/>
  <c r="AH565" i="1" a="1"/>
  <c r="AH565" i="1" s="1"/>
  <c r="AH566" i="1" a="1"/>
  <c r="AH566" i="1" s="1"/>
  <c r="AH567" i="1" a="1"/>
  <c r="AH567" i="1"/>
  <c r="AH568" i="1" a="1"/>
  <c r="AH568" i="1" s="1"/>
  <c r="AH569" i="1" a="1"/>
  <c r="AH569" i="1" s="1"/>
  <c r="AH570" i="1" a="1"/>
  <c r="AH570" i="1" s="1"/>
  <c r="AH571" i="1" a="1"/>
  <c r="AH571" i="1" s="1"/>
  <c r="AH572" i="1" a="1"/>
  <c r="AH572" i="1" s="1"/>
  <c r="AH573" i="1" a="1"/>
  <c r="AH573" i="1" s="1"/>
  <c r="AH574" i="1" a="1"/>
  <c r="AH574" i="1" s="1"/>
  <c r="AH575" i="1" a="1"/>
  <c r="AH575" i="1"/>
  <c r="AH576" i="1" a="1"/>
  <c r="AH576" i="1" s="1"/>
  <c r="AH577" i="1" a="1"/>
  <c r="AH577" i="1" s="1"/>
  <c r="AH578" i="1" a="1"/>
  <c r="AH578" i="1" s="1"/>
  <c r="AH579" i="1" a="1"/>
  <c r="AH579" i="1" s="1"/>
  <c r="AH580" i="1" a="1"/>
  <c r="AH580" i="1" s="1"/>
  <c r="AH581" i="1" a="1"/>
  <c r="AH581" i="1" s="1"/>
  <c r="AH582" i="1" a="1"/>
  <c r="AH582" i="1" s="1"/>
  <c r="AH583" i="1" a="1"/>
  <c r="AH583" i="1"/>
  <c r="AH584" i="1" a="1"/>
  <c r="AH584" i="1" s="1"/>
  <c r="AH585" i="1" a="1"/>
  <c r="AH585" i="1" s="1"/>
  <c r="AH586" i="1" a="1"/>
  <c r="AH586" i="1" s="1"/>
  <c r="AH587" i="1" a="1"/>
  <c r="AH587" i="1" s="1"/>
  <c r="AH588" i="1" a="1"/>
  <c r="AH588" i="1" s="1"/>
  <c r="AH589" i="1" a="1"/>
  <c r="AH589" i="1" s="1"/>
  <c r="AH590" i="1" a="1"/>
  <c r="AH590" i="1" s="1"/>
  <c r="AH591" i="1" a="1"/>
  <c r="AH591" i="1"/>
  <c r="AH592" i="1" a="1"/>
  <c r="AH592" i="1" s="1"/>
  <c r="AH593" i="1" a="1"/>
  <c r="AH593" i="1" s="1"/>
  <c r="AH594" i="1" a="1"/>
  <c r="AH594" i="1" s="1"/>
  <c r="AH595" i="1" a="1"/>
  <c r="AH595" i="1" s="1"/>
  <c r="AH596" i="1" a="1"/>
  <c r="AH596" i="1" s="1"/>
  <c r="AH597" i="1" a="1"/>
  <c r="AH597" i="1" s="1"/>
  <c r="AH598" i="1" a="1"/>
  <c r="AH598" i="1" s="1"/>
  <c r="AH599" i="1" a="1"/>
  <c r="AH599" i="1"/>
  <c r="AH600" i="1" a="1"/>
  <c r="AH600" i="1" s="1"/>
  <c r="AH601" i="1" a="1"/>
  <c r="AH601" i="1" s="1"/>
  <c r="AH602" i="1" a="1"/>
  <c r="AH602" i="1" s="1"/>
  <c r="AH603" i="1" a="1"/>
  <c r="AH603" i="1" s="1"/>
  <c r="AH604" i="1" a="1"/>
  <c r="AH604" i="1" s="1"/>
  <c r="AH605" i="1" a="1"/>
  <c r="AH605" i="1" s="1"/>
  <c r="AH606" i="1" a="1"/>
  <c r="AH606" i="1" s="1"/>
  <c r="AH607" i="1" a="1"/>
  <c r="AH607" i="1"/>
  <c r="AH608" i="1" a="1"/>
  <c r="AH608" i="1" s="1"/>
  <c r="AH609" i="1" a="1"/>
  <c r="AH609" i="1" s="1"/>
  <c r="AH610" i="1" a="1"/>
  <c r="AH610" i="1" s="1"/>
  <c r="AH611" i="1" a="1"/>
  <c r="AH611" i="1" s="1"/>
  <c r="AH612" i="1" a="1"/>
  <c r="AH612" i="1" s="1"/>
  <c r="AH613" i="1" a="1"/>
  <c r="AH613" i="1" s="1"/>
  <c r="AH614" i="1" a="1"/>
  <c r="AH614" i="1" s="1"/>
  <c r="AH615" i="1" a="1"/>
  <c r="AH615" i="1"/>
  <c r="AH616" i="1" a="1"/>
  <c r="AH616" i="1" s="1"/>
  <c r="AH617" i="1" a="1"/>
  <c r="AH617" i="1" s="1"/>
  <c r="AH618" i="1" a="1"/>
  <c r="AH618" i="1" s="1"/>
  <c r="AH619" i="1" a="1"/>
  <c r="AH619" i="1" s="1"/>
  <c r="AH620" i="1" a="1"/>
  <c r="AH620" i="1" s="1"/>
  <c r="AH621" i="1" a="1"/>
  <c r="AH621" i="1" s="1"/>
  <c r="AH622" i="1" a="1"/>
  <c r="AH622" i="1" s="1"/>
  <c r="AH623" i="1" a="1"/>
  <c r="AH623" i="1"/>
  <c r="AH624" i="1" a="1"/>
  <c r="AH624" i="1" s="1"/>
  <c r="AH625" i="1" a="1"/>
  <c r="AH625" i="1" s="1"/>
  <c r="AH626" i="1" a="1"/>
  <c r="AH626" i="1" s="1"/>
  <c r="AH627" i="1" a="1"/>
  <c r="AH627" i="1" s="1"/>
  <c r="AH628" i="1" a="1"/>
  <c r="AH628" i="1" s="1"/>
  <c r="AH629" i="1" a="1"/>
  <c r="AH629" i="1" s="1"/>
  <c r="AH630" i="1" a="1"/>
  <c r="AH630" i="1" s="1"/>
  <c r="AH631" i="1" a="1"/>
  <c r="AH631" i="1"/>
  <c r="AH632" i="1" a="1"/>
  <c r="AH632" i="1" s="1"/>
  <c r="AH633" i="1" a="1"/>
  <c r="AH633" i="1" s="1"/>
  <c r="AH634" i="1" a="1"/>
  <c r="AH634" i="1" s="1"/>
  <c r="AH635" i="1" a="1"/>
  <c r="AH635" i="1" s="1"/>
  <c r="AH636" i="1" a="1"/>
  <c r="AH636" i="1"/>
  <c r="AH637" i="1" a="1"/>
  <c r="AH637" i="1" s="1"/>
  <c r="AH638" i="1" a="1"/>
  <c r="AH638" i="1"/>
  <c r="AH639" i="1" a="1"/>
  <c r="AH639" i="1" s="1"/>
  <c r="AH640" i="1" a="1"/>
  <c r="AH640" i="1" s="1"/>
  <c r="AH641" i="1" a="1"/>
  <c r="AH641" i="1" s="1"/>
  <c r="AH642" i="1" a="1"/>
  <c r="AH642" i="1" s="1"/>
  <c r="AH643" i="1" a="1"/>
  <c r="AH643" i="1" s="1"/>
  <c r="AH644" i="1" a="1"/>
  <c r="AH644" i="1" s="1"/>
  <c r="AH645" i="1" a="1"/>
  <c r="AH645" i="1" s="1"/>
  <c r="AH646" i="1" a="1"/>
  <c r="AH646" i="1"/>
  <c r="AH647" i="1" a="1"/>
  <c r="AH647" i="1" s="1"/>
  <c r="AH648" i="1" a="1"/>
  <c r="AH648" i="1" s="1"/>
  <c r="AH649" i="1" a="1"/>
  <c r="AH649" i="1" s="1"/>
  <c r="AH650" i="1" a="1"/>
  <c r="AH650" i="1" s="1"/>
  <c r="AH651" i="1" a="1"/>
  <c r="AH651" i="1" s="1"/>
  <c r="AH652" i="1" a="1"/>
  <c r="AH652" i="1"/>
  <c r="AH653" i="1" a="1"/>
  <c r="AH653" i="1" s="1"/>
  <c r="AH654" i="1" a="1"/>
  <c r="AH654" i="1"/>
  <c r="AH655" i="1" a="1"/>
  <c r="AH655" i="1" s="1"/>
  <c r="AH656" i="1" a="1"/>
  <c r="AH656" i="1" s="1"/>
  <c r="AH657" i="1" a="1"/>
  <c r="AH657" i="1" s="1"/>
  <c r="AH658" i="1" a="1"/>
  <c r="AH658" i="1" s="1"/>
  <c r="AH659" i="1" a="1"/>
  <c r="AH659" i="1" s="1"/>
  <c r="AH660" i="1" a="1"/>
  <c r="AH660" i="1"/>
  <c r="AH661" i="1" a="1"/>
  <c r="AH661" i="1" s="1"/>
  <c r="AH662" i="1" a="1"/>
  <c r="AH662" i="1"/>
  <c r="AH663" i="1" a="1"/>
  <c r="AH663" i="1" s="1"/>
  <c r="AH664" i="1" a="1"/>
  <c r="AH664" i="1" s="1"/>
  <c r="AH665" i="1" a="1"/>
  <c r="AH665" i="1" s="1"/>
  <c r="AH666" i="1" a="1"/>
  <c r="AH666" i="1" s="1"/>
  <c r="AH667" i="1" a="1"/>
  <c r="AH667" i="1" s="1"/>
  <c r="AH668" i="1" a="1"/>
  <c r="AH668" i="1"/>
  <c r="AH669" i="1" a="1"/>
  <c r="AH669" i="1" s="1"/>
  <c r="AH670" i="1" a="1"/>
  <c r="AH670" i="1"/>
  <c r="AH671" i="1" a="1"/>
  <c r="AH671" i="1" s="1"/>
  <c r="AH672" i="1" a="1"/>
  <c r="AH672" i="1" s="1"/>
  <c r="AH673" i="1" a="1"/>
  <c r="AH673" i="1" s="1"/>
  <c r="AH674" i="1" a="1"/>
  <c r="AH674" i="1" s="1"/>
  <c r="AH675" i="1" a="1"/>
  <c r="AH675" i="1" s="1"/>
  <c r="AH676" i="1" a="1"/>
  <c r="AH676" i="1"/>
  <c r="AH677" i="1" a="1"/>
  <c r="AH677" i="1" s="1"/>
  <c r="AH678" i="1" a="1"/>
  <c r="AH678" i="1"/>
  <c r="AH679" i="1" a="1"/>
  <c r="AH679" i="1" s="1"/>
  <c r="AH680" i="1" a="1"/>
  <c r="AH680" i="1" s="1"/>
  <c r="AH681" i="1" a="1"/>
  <c r="AH681" i="1" s="1"/>
  <c r="AH682" i="1" a="1"/>
  <c r="AH682" i="1" s="1"/>
  <c r="AH683" i="1" a="1"/>
  <c r="AH683" i="1" s="1"/>
  <c r="AH684" i="1" a="1"/>
  <c r="AH684" i="1" s="1"/>
  <c r="AH685" i="1" a="1"/>
  <c r="AH685" i="1" s="1"/>
  <c r="AH686" i="1" a="1"/>
  <c r="AH686" i="1"/>
  <c r="AH687" i="1" a="1"/>
  <c r="AH687" i="1" s="1"/>
  <c r="AH688" i="1" a="1"/>
  <c r="AH688" i="1" s="1"/>
  <c r="AH689" i="1" a="1"/>
  <c r="AH689" i="1" s="1"/>
  <c r="AH690" i="1" a="1"/>
  <c r="AH690" i="1" s="1"/>
  <c r="AH691" i="1" a="1"/>
  <c r="AH691" i="1"/>
  <c r="AH692" i="1" a="1"/>
  <c r="AH692" i="1" s="1"/>
  <c r="AH693" i="1" a="1"/>
  <c r="AH693" i="1" s="1"/>
  <c r="AH694" i="1" a="1"/>
  <c r="AH694" i="1" s="1"/>
  <c r="AH695" i="1" a="1"/>
  <c r="AH695" i="1" s="1"/>
  <c r="AH696" i="1" a="1"/>
  <c r="AH696" i="1" s="1"/>
  <c r="AH697" i="1" a="1"/>
  <c r="AH697" i="1" s="1"/>
  <c r="AH698" i="1" a="1"/>
  <c r="AH698" i="1" s="1"/>
  <c r="AH699" i="1" a="1"/>
  <c r="AH699" i="1"/>
  <c r="AH700" i="1" a="1"/>
  <c r="AH700" i="1" s="1"/>
  <c r="AH701" i="1" a="1"/>
  <c r="AH701" i="1" s="1"/>
  <c r="AH702" i="1" a="1"/>
  <c r="AH702" i="1" s="1"/>
  <c r="AH703" i="1" a="1"/>
  <c r="AH703" i="1" s="1"/>
  <c r="AH704" i="1" a="1"/>
  <c r="AH704" i="1" s="1"/>
  <c r="AH705" i="1" a="1"/>
  <c r="AH705" i="1" s="1"/>
  <c r="AH706" i="1" a="1"/>
  <c r="AH706" i="1" s="1"/>
  <c r="AH707" i="1" a="1"/>
  <c r="AH707" i="1"/>
  <c r="AH708" i="1" a="1"/>
  <c r="AH708" i="1" s="1"/>
  <c r="AH709" i="1" a="1"/>
  <c r="AH709" i="1" s="1"/>
  <c r="AH710" i="1" a="1"/>
  <c r="AH710" i="1" s="1"/>
  <c r="AH711" i="1" a="1"/>
  <c r="AH711" i="1" s="1"/>
  <c r="AH712" i="1" a="1"/>
  <c r="AH712" i="1" s="1"/>
  <c r="AH713" i="1" a="1"/>
  <c r="AH713" i="1"/>
  <c r="AH714" i="1" a="1"/>
  <c r="AH714" i="1" s="1"/>
  <c r="AH715" i="1" a="1"/>
  <c r="AH715" i="1"/>
  <c r="AH716" i="1" a="1"/>
  <c r="AH716" i="1" s="1"/>
  <c r="AH717" i="1" a="1"/>
  <c r="AH717" i="1" s="1"/>
  <c r="AH718" i="1" a="1"/>
  <c r="AH718" i="1" s="1"/>
  <c r="AH719" i="1" a="1"/>
  <c r="AH719" i="1" s="1"/>
  <c r="AH720" i="1" a="1"/>
  <c r="AH720" i="1" s="1"/>
  <c r="AH721" i="1" a="1"/>
  <c r="AH721" i="1"/>
  <c r="AH722" i="1" a="1"/>
  <c r="AH722" i="1" s="1"/>
  <c r="AH723" i="1" a="1"/>
  <c r="AH723" i="1"/>
  <c r="AH724" i="1" a="1"/>
  <c r="AH724" i="1" s="1"/>
  <c r="AH725" i="1" a="1"/>
  <c r="AH725" i="1" s="1"/>
  <c r="AH726" i="1" a="1"/>
  <c r="AH726" i="1" s="1"/>
  <c r="AH727" i="1" a="1"/>
  <c r="AH727" i="1" s="1"/>
  <c r="AH728" i="1" a="1"/>
  <c r="AH728" i="1" s="1"/>
  <c r="AH729" i="1" a="1"/>
  <c r="AH729" i="1"/>
  <c r="AH730" i="1" a="1"/>
  <c r="AH730" i="1" s="1"/>
  <c r="AH731" i="1" a="1"/>
  <c r="AH731" i="1"/>
  <c r="AH732" i="1" a="1"/>
  <c r="AH732" i="1" s="1"/>
  <c r="AH733" i="1" a="1"/>
  <c r="AH733" i="1" s="1"/>
  <c r="AH734" i="1" a="1"/>
  <c r="AH734" i="1" s="1"/>
  <c r="AH735" i="1" a="1"/>
  <c r="AH735" i="1" s="1"/>
  <c r="AH736" i="1" a="1"/>
  <c r="AH736" i="1" s="1"/>
  <c r="AH737" i="1" a="1"/>
  <c r="AH737" i="1"/>
  <c r="AH738" i="1" a="1"/>
  <c r="AH738" i="1" s="1"/>
  <c r="AH739" i="1" a="1"/>
  <c r="AH739" i="1"/>
  <c r="AH740" i="1" a="1"/>
  <c r="AH740" i="1" s="1"/>
  <c r="AH741" i="1" a="1"/>
  <c r="AH741" i="1" s="1"/>
  <c r="AH742" i="1" a="1"/>
  <c r="AH742" i="1" s="1"/>
  <c r="AH743" i="1" a="1"/>
  <c r="AH743" i="1" s="1"/>
  <c r="AH744" i="1" a="1"/>
  <c r="AH744" i="1" s="1"/>
  <c r="AH745" i="1" a="1"/>
  <c r="AH745" i="1"/>
  <c r="AH746" i="1" a="1"/>
  <c r="AH746" i="1" s="1"/>
  <c r="AH747" i="1" a="1"/>
  <c r="AH747" i="1"/>
  <c r="AH748" i="1" a="1"/>
  <c r="AH748" i="1" s="1"/>
  <c r="AH749" i="1" a="1"/>
  <c r="AH749" i="1" s="1"/>
  <c r="AH750" i="1" a="1"/>
  <c r="AH750" i="1" s="1"/>
  <c r="AH751" i="1" a="1"/>
  <c r="AH751" i="1" s="1"/>
  <c r="AH752" i="1" a="1"/>
  <c r="AH752" i="1" s="1"/>
  <c r="AH753" i="1" a="1"/>
  <c r="AH753" i="1" s="1"/>
  <c r="AH754" i="1" a="1"/>
  <c r="AH754" i="1" s="1"/>
  <c r="AH755" i="1" a="1"/>
  <c r="AH755" i="1"/>
  <c r="AH756" i="1" a="1"/>
  <c r="AH756" i="1" s="1"/>
  <c r="AH757" i="1" a="1"/>
  <c r="AH757" i="1" s="1"/>
  <c r="AH758" i="1" a="1"/>
  <c r="AH758" i="1" s="1"/>
  <c r="AH759" i="1" a="1"/>
  <c r="AH759" i="1" s="1"/>
  <c r="AH760" i="1" a="1"/>
  <c r="AH760" i="1" s="1"/>
  <c r="AH761" i="1" a="1"/>
  <c r="AH761" i="1" s="1"/>
  <c r="AH762" i="1" a="1"/>
  <c r="AH762" i="1" s="1"/>
  <c r="AH763" i="1" a="1"/>
  <c r="AH763" i="1" s="1"/>
  <c r="AH764" i="1" a="1"/>
  <c r="AH764" i="1" s="1"/>
  <c r="AH765" i="1" a="1"/>
  <c r="AH765" i="1" s="1"/>
  <c r="AH766" i="1" a="1"/>
  <c r="AH766" i="1" s="1"/>
  <c r="AH767" i="1" a="1"/>
  <c r="AH767" i="1" s="1"/>
  <c r="AH768" i="1" a="1"/>
  <c r="AH768" i="1" s="1"/>
  <c r="AH769" i="1" a="1"/>
  <c r="AH769" i="1" s="1"/>
  <c r="AH770" i="1" a="1"/>
  <c r="AH770" i="1"/>
  <c r="AH771" i="1" a="1"/>
  <c r="AH771" i="1" s="1"/>
  <c r="AH772" i="1" a="1"/>
  <c r="AH772" i="1" s="1"/>
  <c r="AH773" i="1" a="1"/>
  <c r="AH773" i="1" s="1"/>
  <c r="AH774" i="1" a="1"/>
  <c r="AH774" i="1" s="1"/>
  <c r="AH775" i="1" a="1"/>
  <c r="AH775" i="1" s="1"/>
  <c r="AH776" i="1" a="1"/>
  <c r="AH776" i="1" s="1"/>
  <c r="AH777" i="1" a="1"/>
  <c r="AH777" i="1" s="1"/>
  <c r="AH778" i="1" a="1"/>
  <c r="AH778" i="1" s="1"/>
  <c r="AH779" i="1" a="1"/>
  <c r="AH779" i="1" s="1"/>
  <c r="AH780" i="1" a="1"/>
  <c r="AH780" i="1" s="1"/>
  <c r="AH781" i="1" a="1"/>
  <c r="AH781" i="1" s="1"/>
  <c r="AH782" i="1" a="1"/>
  <c r="AH782" i="1" s="1"/>
  <c r="AH783" i="1" a="1"/>
  <c r="AH783" i="1" s="1"/>
  <c r="AH784" i="1" a="1"/>
  <c r="AH784" i="1" s="1"/>
  <c r="AH785" i="1" a="1"/>
  <c r="AH785" i="1" s="1"/>
  <c r="AH786" i="1" a="1"/>
  <c r="AH786" i="1" s="1"/>
  <c r="AH787" i="1" a="1"/>
  <c r="AH787" i="1" s="1"/>
  <c r="AH788" i="1" a="1"/>
  <c r="AH788" i="1" s="1"/>
  <c r="AH789" i="1" a="1"/>
  <c r="AH789" i="1" s="1"/>
  <c r="AH790" i="1" a="1"/>
  <c r="AH790" i="1" s="1"/>
  <c r="AH791" i="1" a="1"/>
  <c r="AH791" i="1" s="1"/>
  <c r="AH792" i="1" a="1"/>
  <c r="AH792" i="1" s="1"/>
  <c r="AH793" i="1" a="1"/>
  <c r="AH793" i="1" s="1"/>
  <c r="AH794" i="1" a="1"/>
  <c r="AH794" i="1"/>
  <c r="AH795" i="1" a="1"/>
  <c r="AH795" i="1" s="1"/>
  <c r="AH796" i="1" a="1"/>
  <c r="AH796" i="1" s="1"/>
  <c r="AH797" i="1" a="1"/>
  <c r="AH797" i="1" s="1"/>
  <c r="AH798" i="1" a="1"/>
  <c r="AH798" i="1" s="1"/>
  <c r="AH799" i="1" a="1"/>
  <c r="AH799" i="1" s="1"/>
  <c r="AH800" i="1" a="1"/>
  <c r="AH800" i="1" s="1"/>
  <c r="AH801" i="1" a="1"/>
  <c r="AH801" i="1" s="1"/>
  <c r="AH802" i="1" a="1"/>
  <c r="AH802" i="1" s="1"/>
  <c r="AH803" i="1" a="1"/>
  <c r="AH803" i="1" s="1"/>
  <c r="AH804" i="1" a="1"/>
  <c r="AH804" i="1" s="1"/>
  <c r="AH805" i="1" a="1"/>
  <c r="AH805" i="1" s="1"/>
  <c r="AH806" i="1" a="1"/>
  <c r="AH806" i="1" s="1"/>
  <c r="AH807" i="1" a="1"/>
  <c r="AH807" i="1" s="1"/>
  <c r="AH808" i="1" a="1"/>
  <c r="AH808" i="1" s="1"/>
  <c r="AH809" i="1" a="1"/>
  <c r="AH809" i="1" s="1"/>
  <c r="AH810" i="1" a="1"/>
  <c r="AH810" i="1" s="1"/>
  <c r="AH811" i="1" a="1"/>
  <c r="AH811" i="1" s="1"/>
  <c r="AH812" i="1" a="1"/>
  <c r="AH812" i="1" s="1"/>
  <c r="AH813" i="1" a="1"/>
  <c r="AH813" i="1" s="1"/>
  <c r="AH814" i="1" a="1"/>
  <c r="AH814" i="1" s="1"/>
  <c r="AH815" i="1" a="1"/>
  <c r="AH815" i="1" s="1"/>
  <c r="AH816" i="1" a="1"/>
  <c r="AH816" i="1" s="1"/>
  <c r="AH817" i="1" a="1"/>
  <c r="AH817" i="1" s="1"/>
  <c r="AH818" i="1" a="1"/>
  <c r="AH818" i="1" s="1"/>
  <c r="AH819" i="1" a="1"/>
  <c r="AH819" i="1" s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Z2" i="1" l="1"/>
  <c r="BB3" i="1"/>
  <c r="BH2" i="1"/>
  <c r="CH1" i="1" a="1"/>
  <c r="CJ4" i="1" s="1"/>
  <c r="AO4" i="1"/>
  <c r="CJ8" i="1"/>
  <c r="CJ24" i="1"/>
  <c r="CJ17" i="1"/>
  <c r="CJ10" i="1"/>
  <c r="CJ26" i="1"/>
  <c r="CJ19" i="1"/>
  <c r="BC3" i="1" a="1"/>
  <c r="BC3" i="1" s="1"/>
  <c r="BI3" i="1"/>
  <c r="BD3" i="1" a="1"/>
  <c r="BD3" i="1" s="1"/>
  <c r="BA3" i="1"/>
  <c r="BF3" i="1" s="1"/>
  <c r="B1" i="2" a="1"/>
  <c r="B1" i="2" s="1"/>
  <c r="CJ27" i="1" l="1"/>
  <c r="CJ11" i="1"/>
  <c r="CJ18" i="1"/>
  <c r="CJ25" i="1"/>
  <c r="CJ9" i="1"/>
  <c r="CJ16" i="1"/>
  <c r="CH1" i="1"/>
  <c r="CJ23" i="1"/>
  <c r="CJ7" i="1"/>
  <c r="CJ14" i="1"/>
  <c r="CJ21" i="1"/>
  <c r="CJ5" i="1"/>
  <c r="CJ12" i="1"/>
  <c r="CJ15" i="1"/>
  <c r="CJ22" i="1"/>
  <c r="CJ6" i="1"/>
  <c r="CJ13" i="1"/>
  <c r="CJ20" i="1"/>
  <c r="CN3" i="1" a="1"/>
  <c r="CN3" i="1" s="1"/>
  <c r="CQ7" i="1" a="1"/>
  <c r="CQ7" i="1" s="1"/>
  <c r="CQ11" i="1" a="1"/>
  <c r="CQ11" i="1" s="1"/>
  <c r="CQ15" i="1" a="1"/>
  <c r="CQ15" i="1" s="1"/>
  <c r="CQ19" i="1" a="1"/>
  <c r="CQ19" i="1" s="1"/>
  <c r="CQ23" i="1" a="1"/>
  <c r="CQ23" i="1" s="1"/>
  <c r="CQ27" i="1" a="1"/>
  <c r="CQ27" i="1" s="1"/>
  <c r="CP27" i="1" a="1"/>
  <c r="CP27" i="1" s="1"/>
  <c r="CO7" i="1" a="1"/>
  <c r="CO7" i="1" s="1"/>
  <c r="CO11" i="1" a="1"/>
  <c r="CO11" i="1" s="1"/>
  <c r="CO15" i="1" a="1"/>
  <c r="CO15" i="1" s="1"/>
  <c r="CO19" i="1" a="1"/>
  <c r="CO19" i="1" s="1"/>
  <c r="CO23" i="1" a="1"/>
  <c r="CO23" i="1" s="1"/>
  <c r="CO27" i="1" a="1"/>
  <c r="CO27" i="1" s="1"/>
  <c r="CN7" i="1" a="1"/>
  <c r="CN7" i="1" s="1"/>
  <c r="CN11" i="1" a="1"/>
  <c r="CN11" i="1" s="1"/>
  <c r="CN15" i="1" a="1"/>
  <c r="CN15" i="1" s="1"/>
  <c r="CN19" i="1" a="1"/>
  <c r="CN19" i="1" s="1"/>
  <c r="CN23" i="1" a="1"/>
  <c r="CN23" i="1" s="1"/>
  <c r="CN27" i="1" a="1"/>
  <c r="CN27" i="1" s="1"/>
  <c r="CM7" i="1" a="1"/>
  <c r="CM7" i="1" s="1"/>
  <c r="CM11" i="1" a="1"/>
  <c r="CM11" i="1" s="1"/>
  <c r="CM15" i="1" a="1"/>
  <c r="CM15" i="1" s="1"/>
  <c r="CM19" i="1" a="1"/>
  <c r="CM19" i="1" s="1"/>
  <c r="CM23" i="1" a="1"/>
  <c r="CM23" i="1" s="1"/>
  <c r="CM27" i="1" a="1"/>
  <c r="CM27" i="1" s="1"/>
  <c r="CL7" i="1" a="1"/>
  <c r="CL7" i="1" s="1"/>
  <c r="CL11" i="1" a="1"/>
  <c r="CL11" i="1" s="1"/>
  <c r="CL15" i="1" a="1"/>
  <c r="CL15" i="1" s="1"/>
  <c r="CL19" i="1" a="1"/>
  <c r="CL19" i="1" s="1"/>
  <c r="CL23" i="1" a="1"/>
  <c r="CL23" i="1" s="1"/>
  <c r="CL27" i="1" a="1"/>
  <c r="CL27" i="1" s="1"/>
  <c r="CK6" i="1"/>
  <c r="CK10" i="1"/>
  <c r="CK14" i="1"/>
  <c r="CK18" i="1"/>
  <c r="CK22" i="1"/>
  <c r="CK26" i="1"/>
  <c r="CQ3" i="1" a="1"/>
  <c r="CQ3" i="1" s="1"/>
  <c r="CM3" i="1" a="1"/>
  <c r="CM3" i="1" s="1"/>
  <c r="CQ4" i="1" a="1"/>
  <c r="CQ4" i="1" s="1"/>
  <c r="CQ8" i="1" a="1"/>
  <c r="CQ8" i="1" s="1"/>
  <c r="CQ12" i="1" a="1"/>
  <c r="CQ12" i="1" s="1"/>
  <c r="CQ16" i="1" a="1"/>
  <c r="CQ16" i="1" s="1"/>
  <c r="CQ20" i="1" a="1"/>
  <c r="CQ20" i="1" s="1"/>
  <c r="CQ24" i="1" a="1"/>
  <c r="CQ24" i="1" s="1"/>
  <c r="CP4" i="1" a="1"/>
  <c r="CP4" i="1" s="1"/>
  <c r="CP6" i="1" a="1"/>
  <c r="CP6" i="1" s="1"/>
  <c r="CP8" i="1" a="1"/>
  <c r="CP8" i="1" s="1"/>
  <c r="CP10" i="1" a="1"/>
  <c r="CP10" i="1" s="1"/>
  <c r="CP12" i="1" a="1"/>
  <c r="CP12" i="1" s="1"/>
  <c r="CP14" i="1" a="1"/>
  <c r="CP14" i="1" s="1"/>
  <c r="CP16" i="1" a="1"/>
  <c r="CP16" i="1" s="1"/>
  <c r="CP18" i="1" a="1"/>
  <c r="CP18" i="1" s="1"/>
  <c r="CP20" i="1" a="1"/>
  <c r="CP20" i="1" s="1"/>
  <c r="CP22" i="1" a="1"/>
  <c r="CP22" i="1" s="1"/>
  <c r="CP24" i="1" a="1"/>
  <c r="CP24" i="1" s="1"/>
  <c r="CO4" i="1" a="1"/>
  <c r="CO4" i="1" s="1"/>
  <c r="CO8" i="1" a="1"/>
  <c r="CO8" i="1" s="1"/>
  <c r="CO12" i="1" a="1"/>
  <c r="CO12" i="1" s="1"/>
  <c r="CO16" i="1" a="1"/>
  <c r="CO16" i="1" s="1"/>
  <c r="CO20" i="1" a="1"/>
  <c r="CO20" i="1" s="1"/>
  <c r="CO24" i="1" a="1"/>
  <c r="CO24" i="1" s="1"/>
  <c r="CN4" i="1" a="1"/>
  <c r="CN4" i="1" s="1"/>
  <c r="CN8" i="1" a="1"/>
  <c r="CN8" i="1" s="1"/>
  <c r="CN12" i="1" a="1"/>
  <c r="CN12" i="1" s="1"/>
  <c r="CN16" i="1" a="1"/>
  <c r="CN16" i="1" s="1"/>
  <c r="CN20" i="1" a="1"/>
  <c r="CN20" i="1" s="1"/>
  <c r="CN24" i="1" a="1"/>
  <c r="CN24" i="1" s="1"/>
  <c r="CM4" i="1" a="1"/>
  <c r="CM4" i="1" s="1"/>
  <c r="CM8" i="1" a="1"/>
  <c r="CM8" i="1" s="1"/>
  <c r="CM12" i="1" a="1"/>
  <c r="CM12" i="1" s="1"/>
  <c r="CM16" i="1" a="1"/>
  <c r="CM16" i="1" s="1"/>
  <c r="CM20" i="1" a="1"/>
  <c r="CM20" i="1" s="1"/>
  <c r="CM24" i="1" a="1"/>
  <c r="CM24" i="1" s="1"/>
  <c r="CL4" i="1" a="1"/>
  <c r="CL4" i="1" s="1"/>
  <c r="CL8" i="1" a="1"/>
  <c r="CL8" i="1" s="1"/>
  <c r="CL12" i="1" a="1"/>
  <c r="CL12" i="1" s="1"/>
  <c r="CL16" i="1" a="1"/>
  <c r="CL16" i="1" s="1"/>
  <c r="CL20" i="1" a="1"/>
  <c r="CL20" i="1" s="1"/>
  <c r="CL24" i="1" a="1"/>
  <c r="CL24" i="1" s="1"/>
  <c r="CK7" i="1"/>
  <c r="CK11" i="1"/>
  <c r="CK15" i="1"/>
  <c r="CK19" i="1"/>
  <c r="CK23" i="1"/>
  <c r="CK27" i="1"/>
  <c r="CP3" i="1" a="1"/>
  <c r="CP3" i="1" s="1"/>
  <c r="CL3" i="1" a="1"/>
  <c r="CL3" i="1" s="1"/>
  <c r="CQ5" i="1" a="1"/>
  <c r="CQ5" i="1" s="1"/>
  <c r="CQ9" i="1" a="1"/>
  <c r="CQ9" i="1" s="1"/>
  <c r="CQ13" i="1" a="1"/>
  <c r="CQ13" i="1" s="1"/>
  <c r="CQ17" i="1" a="1"/>
  <c r="CQ17" i="1" s="1"/>
  <c r="CQ21" i="1" a="1"/>
  <c r="CQ21" i="1" s="1"/>
  <c r="CQ25" i="1" a="1"/>
  <c r="CQ25" i="1" s="1"/>
  <c r="CP25" i="1" a="1"/>
  <c r="CP25" i="1" s="1"/>
  <c r="CO5" i="1" a="1"/>
  <c r="CO5" i="1" s="1"/>
  <c r="CO9" i="1" a="1"/>
  <c r="CO9" i="1" s="1"/>
  <c r="CO13" i="1" a="1"/>
  <c r="CO13" i="1" s="1"/>
  <c r="CO17" i="1" a="1"/>
  <c r="CO17" i="1" s="1"/>
  <c r="CO21" i="1" a="1"/>
  <c r="CO21" i="1" s="1"/>
  <c r="CO25" i="1" a="1"/>
  <c r="CO25" i="1" s="1"/>
  <c r="CN5" i="1" a="1"/>
  <c r="CN5" i="1" s="1"/>
  <c r="CN9" i="1" a="1"/>
  <c r="CN9" i="1" s="1"/>
  <c r="CN13" i="1" a="1"/>
  <c r="CN13" i="1" s="1"/>
  <c r="CN17" i="1" a="1"/>
  <c r="CN17" i="1" s="1"/>
  <c r="CN21" i="1" a="1"/>
  <c r="CN21" i="1" s="1"/>
  <c r="CN25" i="1" a="1"/>
  <c r="CN25" i="1" s="1"/>
  <c r="CM5" i="1" a="1"/>
  <c r="CM5" i="1" s="1"/>
  <c r="CM9" i="1" a="1"/>
  <c r="CM9" i="1" s="1"/>
  <c r="CM13" i="1" a="1"/>
  <c r="CM13" i="1" s="1"/>
  <c r="CM17" i="1" a="1"/>
  <c r="CM17" i="1" s="1"/>
  <c r="CM21" i="1" a="1"/>
  <c r="CM21" i="1" s="1"/>
  <c r="CM25" i="1" a="1"/>
  <c r="CM25" i="1" s="1"/>
  <c r="CL5" i="1" a="1"/>
  <c r="CL5" i="1" s="1"/>
  <c r="CL9" i="1" a="1"/>
  <c r="CL9" i="1" s="1"/>
  <c r="CL13" i="1" a="1"/>
  <c r="CL13" i="1" s="1"/>
  <c r="CL17" i="1" a="1"/>
  <c r="CL17" i="1" s="1"/>
  <c r="CL21" i="1" a="1"/>
  <c r="CL21" i="1" s="1"/>
  <c r="CL25" i="1" a="1"/>
  <c r="CL25" i="1" s="1"/>
  <c r="CK4" i="1"/>
  <c r="CK8" i="1"/>
  <c r="CK12" i="1"/>
  <c r="CK16" i="1"/>
  <c r="CK20" i="1"/>
  <c r="CK24" i="1"/>
  <c r="CO3" i="1" a="1"/>
  <c r="CO3" i="1" s="1"/>
  <c r="CK3" i="1"/>
  <c r="CQ6" i="1" a="1"/>
  <c r="CQ6" i="1" s="1"/>
  <c r="CQ10" i="1" a="1"/>
  <c r="CQ10" i="1" s="1"/>
  <c r="CQ14" i="1" a="1"/>
  <c r="CQ14" i="1" s="1"/>
  <c r="CQ18" i="1" a="1"/>
  <c r="CQ18" i="1" s="1"/>
  <c r="CQ22" i="1" a="1"/>
  <c r="CQ22" i="1" s="1"/>
  <c r="CQ26" i="1" a="1"/>
  <c r="CQ26" i="1" s="1"/>
  <c r="CP5" i="1" a="1"/>
  <c r="CP5" i="1" s="1"/>
  <c r="CP7" i="1" a="1"/>
  <c r="CP7" i="1" s="1"/>
  <c r="CP9" i="1" a="1"/>
  <c r="CP9" i="1" s="1"/>
  <c r="CP11" i="1" a="1"/>
  <c r="CP11" i="1" s="1"/>
  <c r="CP13" i="1" a="1"/>
  <c r="CP13" i="1" s="1"/>
  <c r="CP15" i="1" a="1"/>
  <c r="CP15" i="1" s="1"/>
  <c r="CP17" i="1" a="1"/>
  <c r="CP17" i="1" s="1"/>
  <c r="CP19" i="1" a="1"/>
  <c r="CP19" i="1" s="1"/>
  <c r="CP21" i="1" a="1"/>
  <c r="CP21" i="1" s="1"/>
  <c r="CP23" i="1" a="1"/>
  <c r="CP23" i="1" s="1"/>
  <c r="CP26" i="1" a="1"/>
  <c r="CP26" i="1" s="1"/>
  <c r="CO6" i="1" a="1"/>
  <c r="CO6" i="1" s="1"/>
  <c r="CO10" i="1" a="1"/>
  <c r="CO10" i="1" s="1"/>
  <c r="CO14" i="1" a="1"/>
  <c r="CO14" i="1" s="1"/>
  <c r="CO18" i="1" a="1"/>
  <c r="CO18" i="1" s="1"/>
  <c r="CO22" i="1" a="1"/>
  <c r="CO22" i="1" s="1"/>
  <c r="CO26" i="1" a="1"/>
  <c r="CO26" i="1" s="1"/>
  <c r="CN6" i="1" a="1"/>
  <c r="CN6" i="1" s="1"/>
  <c r="CN10" i="1" a="1"/>
  <c r="CN10" i="1" s="1"/>
  <c r="CN14" i="1" a="1"/>
  <c r="CN14" i="1" s="1"/>
  <c r="CN18" i="1" a="1"/>
  <c r="CN18" i="1" s="1"/>
  <c r="CN22" i="1" a="1"/>
  <c r="CN22" i="1" s="1"/>
  <c r="CN26" i="1" a="1"/>
  <c r="CN26" i="1" s="1"/>
  <c r="CM6" i="1" a="1"/>
  <c r="CM6" i="1" s="1"/>
  <c r="CM10" i="1" a="1"/>
  <c r="CM10" i="1" s="1"/>
  <c r="CM14" i="1" a="1"/>
  <c r="CM14" i="1" s="1"/>
  <c r="CM18" i="1" a="1"/>
  <c r="CM18" i="1" s="1"/>
  <c r="CM22" i="1" a="1"/>
  <c r="CM22" i="1" s="1"/>
  <c r="CM26" i="1" a="1"/>
  <c r="CM26" i="1" s="1"/>
  <c r="CL6" i="1" a="1"/>
  <c r="CL6" i="1" s="1"/>
  <c r="CL10" i="1" a="1"/>
  <c r="CL10" i="1" s="1"/>
  <c r="CL14" i="1" a="1"/>
  <c r="CL14" i="1" s="1"/>
  <c r="CL18" i="1" a="1"/>
  <c r="CL18" i="1" s="1"/>
  <c r="CL22" i="1" a="1"/>
  <c r="CL22" i="1" s="1"/>
  <c r="CL26" i="1" a="1"/>
  <c r="CL26" i="1" s="1"/>
  <c r="CK5" i="1"/>
  <c r="CK9" i="1"/>
  <c r="CK13" i="1"/>
  <c r="CK17" i="1"/>
  <c r="CK21" i="1"/>
  <c r="CK25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CT3" i="1" l="1"/>
  <c r="AO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<sst xmlns="http://schemas.openxmlformats.org/spreadsheetml/2006/main" count="50964" uniqueCount="17617">
  <si>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</si>
  <si>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</si>
  <si>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</si>
  <si>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</si>
  <si>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</si>
  <si>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</si>
  <si>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</si>
  <si>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</si>
  <si>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</si>
  <si>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</si>
  <si>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</si>
  <si>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</si>
  <si>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</si>
  <si>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</si>
  <si>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</si>
  <si>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</si>
  <si>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</si>
  <si>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</si>
  <si>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</si>
  <si>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</si>
  <si>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</si>
  <si>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</si>
  <si>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</si>
  <si>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</si>
  <si>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</si>
  <si>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</si>
  <si>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</si>
  <si>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</si>
  <si>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problem-1</t>
  </si>
  <si>
    <t>problem-2</t>
  </si>
  <si>
    <t>problem-3</t>
  </si>
  <si>
    <t>problem-4</t>
  </si>
  <si>
    <t>problem-5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</si>
  <si>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</si>
  <si>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</si>
  <si>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</si>
  <si>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</si>
  <si>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</si>
  <si>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</si>
  <si>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</si>
  <si>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</si>
  <si>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</si>
  <si>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</si>
  <si>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</si>
  <si>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</si>
  <si>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count</t>
  </si>
  <si>
    <t>median</t>
  </si>
  <si>
    <t>average of duration</t>
  </si>
  <si>
    <t>median of duration</t>
  </si>
  <si>
    <t>std dev of duration</t>
  </si>
  <si>
    <t>no of movies</t>
  </si>
  <si>
    <t>average of imdb score</t>
  </si>
  <si>
    <t>std dev</t>
  </si>
  <si>
    <t>mean imdb</t>
  </si>
  <si>
    <t>correlation</t>
  </si>
  <si>
    <t>profit margin</t>
  </si>
  <si>
    <t>movie name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</si>
  <si>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</si>
  <si>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</si>
  <si>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</si>
  <si>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</si>
  <si>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</si>
  <si>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</si>
  <si>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</si>
  <si>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</si>
  <si>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most common genre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</si>
  <si>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</si>
  <si>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</si>
  <si>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</si>
  <si>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</si>
  <si>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</si>
  <si>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</si>
  <si>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</si>
  <si>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</si>
  <si>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</si>
  <si>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French</t>
  </si>
  <si>
    <t>Jurassic WorldÂ 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</si>
  <si>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</si>
  <si>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</si>
  <si>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</si>
  <si>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</si>
  <si>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</si>
  <si>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</si>
  <si>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</si>
  <si>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</si>
  <si>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Mandarin</t>
  </si>
  <si>
    <t>TitanicÂ 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</si>
  <si>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</si>
  <si>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</si>
  <si>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</si>
  <si>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</si>
  <si>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</si>
  <si>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</si>
  <si>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</si>
  <si>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</si>
  <si>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Aboriginal</t>
  </si>
  <si>
    <t>Star Wars: Episode IV - A New HopeÂ 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</si>
  <si>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</si>
  <si>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</si>
  <si>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</si>
  <si>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</si>
  <si>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</si>
  <si>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</si>
  <si>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</si>
  <si>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</si>
  <si>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Spanish</t>
  </si>
  <si>
    <t>E.T. the Extra-TerrestrialÂ 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</si>
  <si>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</si>
  <si>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</si>
  <si>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</si>
  <si>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</si>
  <si>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</si>
  <si>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</si>
  <si>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</si>
  <si>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</si>
  <si>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</si>
  <si>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Filipino</t>
  </si>
  <si>
    <t>The AvengersÂ 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</si>
  <si>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</si>
  <si>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</si>
  <si>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</si>
  <si>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</si>
  <si>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</si>
  <si>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</si>
  <si>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</si>
  <si>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Maya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</si>
  <si>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</si>
  <si>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</si>
  <si>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</si>
  <si>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</si>
  <si>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</si>
  <si>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</si>
  <si>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</si>
  <si>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</si>
  <si>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Kazakh</t>
  </si>
  <si>
    <t>The Lion KingÂ 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</si>
  <si>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</si>
  <si>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</si>
  <si>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</si>
  <si>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</si>
  <si>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</si>
  <si>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</si>
  <si>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</si>
  <si>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Action|Adventure</t>
  </si>
  <si>
    <t>Telugu</t>
  </si>
  <si>
    <t>Star Wars: Episode I - The Phantom MenaceÂ 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</si>
  <si>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</si>
  <si>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</si>
  <si>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</si>
  <si>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</si>
  <si>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</si>
  <si>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</si>
  <si>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</si>
  <si>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Action|Adventure|Western</t>
  </si>
  <si>
    <t>Russian</t>
  </si>
  <si>
    <t>The Dark KnightÂ </t>
  </si>
  <si>
    <t>Marc Forster</t>
  </si>
  <si>
    <t>Mathieu Amalric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</si>
  <si>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</si>
  <si>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</si>
  <si>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</si>
  <si>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</si>
  <si>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Action|Adventure|Family|Fantasy</t>
  </si>
  <si>
    <t>Cantonese</t>
  </si>
  <si>
    <t>The Hunger GamesÂ </t>
  </si>
  <si>
    <t>Pirates of the Caribbean: Dead Man's ChestÂ </t>
  </si>
  <si>
    <t>box office hit|giant squid|heart|liar's dice|monster</t>
  </si>
  <si>
    <t>http://www.imdb.com/title/tt0383574/?ref_=fn_tt_tt_1</t>
  </si>
  <si>
    <t>Action|Adventure|Comedy|Family|Fantasy|Sci-Fi</t>
  </si>
  <si>
    <t>Japanese</t>
  </si>
  <si>
    <t>DeadpoolÂ </t>
  </si>
  <si>
    <t>Ruth Wilson</t>
  </si>
  <si>
    <t>The Lone RangerÂ </t>
  </si>
  <si>
    <t>Tom Wilkinson</t>
  </si>
  <si>
    <t>horse|outlaw|texas|texas ranger|train</t>
  </si>
  <si>
    <t>http://www.imdb.com/title/tt1210819/?ref_=fn_tt_tt_1</t>
  </si>
  <si>
    <t>Adventure|Fantasy</t>
  </si>
  <si>
    <t>Aramaic</t>
  </si>
  <si>
    <t>Andrew Adamson</t>
  </si>
  <si>
    <t>The Hunger Games: Catching FireÂ 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</si>
  <si>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</si>
  <si>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</si>
  <si>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</si>
  <si>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</si>
  <si>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</si>
  <si>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Action|Adventure|Drama|History</t>
  </si>
  <si>
    <t>Italian</t>
  </si>
  <si>
    <t>Rob Marshall</t>
  </si>
  <si>
    <t>Jurassic ParkÂ </t>
  </si>
  <si>
    <t>Pierfrancesco Favino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</si>
  <si>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</si>
  <si>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</si>
  <si>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</si>
  <si>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</si>
  <si>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</si>
  <si>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Adventure|Family|Fantasy</t>
  </si>
  <si>
    <t>Dutch</t>
  </si>
  <si>
    <t>Barry Sonnenfeld</t>
  </si>
  <si>
    <t>Despicable Me 2Â </t>
  </si>
  <si>
    <t>alien invasion|assassin|battle|iron man|soldier</t>
  </si>
  <si>
    <t>http://www.imdb.com/title/tt0848228/?ref_=fn_tt_tt_1</t>
  </si>
  <si>
    <t>Action|Adventure|Drama|Romance</t>
  </si>
  <si>
    <t>Dari</t>
  </si>
  <si>
    <t>Peter Jackson</t>
  </si>
  <si>
    <t>American SniperÂ 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</si>
  <si>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</si>
  <si>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</si>
  <si>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</si>
  <si>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</si>
  <si>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</si>
  <si>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Drama|Romance</t>
  </si>
  <si>
    <t>German</t>
  </si>
  <si>
    <t>Marc Webb</t>
  </si>
  <si>
    <t>Finding NemoÂ </t>
  </si>
  <si>
    <t>Michael Stuhlbarg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</si>
  <si>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</si>
  <si>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</si>
  <si>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</si>
  <si>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</si>
  <si>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</si>
  <si>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Action|Adventure|Sci-Fi|Thriller</t>
  </si>
  <si>
    <t>Swedish</t>
  </si>
  <si>
    <t>Ridley Scott</t>
  </si>
  <si>
    <t>Shrek 2Â </t>
  </si>
  <si>
    <t>Adam Brown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</si>
  <si>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</si>
  <si>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</si>
  <si>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</si>
  <si>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</si>
  <si>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</si>
  <si>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</si>
  <si>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Action|Adventure|Fantasy|Romance</t>
  </si>
  <si>
    <t>Thai</t>
  </si>
  <si>
    <t>Chris Weitz</t>
  </si>
  <si>
    <t>The Lord of the Rings: The Return of the KingÂ 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</si>
  <si>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</si>
  <si>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</si>
  <si>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</si>
  <si>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</si>
  <si>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</si>
  <si>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</si>
  <si>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Action|Adventure|Fantasy|Sci-Fi|Thriller</t>
  </si>
  <si>
    <t>Bosnian</t>
  </si>
  <si>
    <t>Anthony Russo</t>
  </si>
  <si>
    <t>Star Wars: Episode VI - Return of the JediÂ </t>
  </si>
  <si>
    <t>William Hurt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</si>
  <si>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</si>
  <si>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</si>
  <si>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</si>
  <si>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</si>
  <si>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</si>
  <si>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Adventure|Animation|Comedy|Family|Fantasy</t>
  </si>
  <si>
    <t>None</t>
  </si>
  <si>
    <t>Peter Berg</t>
  </si>
  <si>
    <t>Forrest GumpÂ </t>
  </si>
  <si>
    <t>The Hobbit: The Desolation of SmaugÂ </t>
  </si>
  <si>
    <t>dwarf|elf|lake town|mountain|sword and sorcery</t>
  </si>
  <si>
    <t>http://www.imdb.com/title/tt1170358/?ref_=fn_tt_tt_1</t>
  </si>
  <si>
    <t>Adventure|Animation|Comedy|Family|Sport</t>
  </si>
  <si>
    <t>Korean</t>
  </si>
  <si>
    <t>Colin Trevorrow</t>
  </si>
  <si>
    <t>Star Wars: Episode V - The Empire Strikes BackÂ </t>
  </si>
  <si>
    <t>Eva Green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</si>
  <si>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</si>
  <si>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</si>
  <si>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</si>
  <si>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</si>
  <si>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</si>
  <si>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Action|Crime|Thriller</t>
  </si>
  <si>
    <t>Hungarian</t>
  </si>
  <si>
    <t>Shane Black</t>
  </si>
  <si>
    <t>Star Wars: Episode III - Revenge of the SithÂ </t>
  </si>
  <si>
    <t>Thomas Kretschmann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</si>
  <si>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</si>
  <si>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</si>
  <si>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</si>
  <si>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</si>
  <si>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</si>
  <si>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Action|Adventure|Horror|Sci-Fi|Thriller</t>
  </si>
  <si>
    <t>Tim Burton</t>
  </si>
  <si>
    <t>Spider-ManÂ </t>
  </si>
  <si>
    <t>Kate Winslet</t>
  </si>
  <si>
    <t>Leonardo DiCaprio</t>
  </si>
  <si>
    <t>Gloria Stuart</t>
  </si>
  <si>
    <t>artist|love|ship|titanic|wet</t>
  </si>
  <si>
    <t>http://www.imdb.com/title/tt0120338/?ref_=fn_tt_tt_1</t>
  </si>
  <si>
    <t>Adventure|Animation|Family|Sci-Fi</t>
  </si>
  <si>
    <t>Hindi</t>
  </si>
  <si>
    <t>Brett Ratner</t>
  </si>
  <si>
    <t>MinionsÂ 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</si>
  <si>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</si>
  <si>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</si>
  <si>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</si>
  <si>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</si>
  <si>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Action|Comedy|Crime|Thriller</t>
  </si>
  <si>
    <t>Icelandic</t>
  </si>
  <si>
    <t>Dan Scanlon</t>
  </si>
  <si>
    <t>The Sixth SenseÂ </t>
  </si>
  <si>
    <t>Alexander SkarsgÃ¥rd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</si>
  <si>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</si>
  <si>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</si>
  <si>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</si>
  <si>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</si>
  <si>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</si>
  <si>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Animation|Drama|Family|Fantasy</t>
  </si>
  <si>
    <t>Danish</t>
  </si>
  <si>
    <t>Michael Bay</t>
  </si>
  <si>
    <t>FrozenÂ 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</si>
  <si>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</si>
  <si>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</si>
  <si>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</si>
  <si>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</si>
  <si>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</si>
  <si>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Action|Crime|Drama|Thriller</t>
  </si>
  <si>
    <t>Arabic</t>
  </si>
  <si>
    <t>Joseph Kosinski</t>
  </si>
  <si>
    <t>The Secret Life of PetsÂ 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</si>
  <si>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</si>
  <si>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</si>
  <si>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</si>
  <si>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</si>
  <si>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</si>
  <si>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Adventure|Animation|Comedy|Family</t>
  </si>
  <si>
    <t>Portuguese</t>
  </si>
  <si>
    <t>John Lasseter</t>
  </si>
  <si>
    <t>The Twilight Saga: New MoonÂ </t>
  </si>
  <si>
    <t>Spider-Man 2Â </t>
  </si>
  <si>
    <t>death|doctor|scientist|super villain|tentacle</t>
  </si>
  <si>
    <t>http://www.imdb.com/title/tt0316654/?ref_=fn_tt_tt_1</t>
  </si>
  <si>
    <t>Action|Adventure|Animation|Comedy|Family|Sci-Fi</t>
  </si>
  <si>
    <t>Norwegian</t>
  </si>
  <si>
    <t>Martin Campbell</t>
  </si>
  <si>
    <t>The Lord of the Rings: The Two TowersÂ 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</si>
  <si>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</si>
  <si>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</si>
  <si>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</si>
  <si>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</si>
  <si>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</si>
  <si>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Adventure|Drama|Family|Mystery</t>
  </si>
  <si>
    <t>Czech</t>
  </si>
  <si>
    <t>Lee Unkrich</t>
  </si>
  <si>
    <t>The HangoverÂ 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</si>
  <si>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</si>
  <si>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</si>
  <si>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</si>
  <si>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</si>
  <si>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Action|Comedy|Sci-Fi|Western</t>
  </si>
  <si>
    <t>Zulu</t>
  </si>
  <si>
    <t>McG</t>
  </si>
  <si>
    <t>My Big Fat Greek WeddingÂ </t>
  </si>
  <si>
    <t>Kelsey Grammer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</si>
  <si>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</si>
  <si>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</si>
  <si>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</si>
  <si>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</si>
  <si>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</si>
  <si>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</si>
  <si>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Action|Adventure|Fantasy|Horror|Thriller</t>
  </si>
  <si>
    <t>James Wan</t>
  </si>
  <si>
    <t>The Twilight Saga: EclipseÂ </t>
  </si>
  <si>
    <t>Tyler Labine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</si>
  <si>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</si>
  <si>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</si>
  <si>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</si>
  <si>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</si>
  <si>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</si>
  <si>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</si>
  <si>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Action|Adventure|Comedy|Sci-Fi</t>
  </si>
  <si>
    <t>Hebrew</t>
  </si>
  <si>
    <t>J.J. Abrams</t>
  </si>
  <si>
    <t>Independence DayÂ 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</si>
  <si>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</si>
  <si>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</si>
  <si>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</si>
  <si>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</si>
  <si>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</si>
  <si>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</si>
  <si>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Comedy|Family|Fantasy</t>
  </si>
  <si>
    <t>Dzongkha</t>
  </si>
  <si>
    <t>Baz Luhrmann</t>
  </si>
  <si>
    <t>The Blind SideÂ 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</si>
  <si>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</si>
  <si>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</si>
  <si>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</si>
  <si>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</si>
  <si>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</si>
  <si>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Adventure|Animation|Comedy|Drama|Family|Fantasy</t>
  </si>
  <si>
    <t>Vietnamese</t>
  </si>
  <si>
    <t>Mike Newell</t>
  </si>
  <si>
    <t>Raiders of the Lost ArkÂ 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</si>
  <si>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</si>
  <si>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</si>
  <si>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</si>
  <si>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</si>
  <si>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</si>
  <si>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Adventure|Drama|Family|Fantasy</t>
  </si>
  <si>
    <t>Indonesian</t>
  </si>
  <si>
    <t>Guillermo del Toro</t>
  </si>
  <si>
    <t>The Lord of the Rings: The Fellowship of the RingÂ 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</si>
  <si>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</si>
  <si>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</si>
  <si>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</si>
  <si>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</si>
  <si>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Action|Adventure|Drama|Fantasy</t>
  </si>
  <si>
    <t>Persian</t>
  </si>
  <si>
    <t>Steven Spielberg</t>
  </si>
  <si>
    <t>Beverly Hills CopÂ 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</si>
  <si>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</si>
  <si>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</si>
  <si>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</si>
  <si>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</si>
  <si>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</si>
  <si>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</si>
  <si>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Action|Adventure|Family|Fantasy|Romance</t>
  </si>
  <si>
    <t>Justin Lin</t>
  </si>
  <si>
    <t>BatmanÂ 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</si>
  <si>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</si>
  <si>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</si>
  <si>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</si>
  <si>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</si>
  <si>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</si>
  <si>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Action|Adventure|Drama|Sci-Fi</t>
  </si>
  <si>
    <t>Roland Emmerich</t>
  </si>
  <si>
    <t>Toy Story 3Â 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</si>
  <si>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</si>
  <si>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</si>
  <si>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</si>
  <si>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</si>
  <si>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</si>
  <si>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</si>
  <si>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Action|Adventure|Family|Mystery|Sci-Fi</t>
  </si>
  <si>
    <t>Robert Zemeckis</t>
  </si>
  <si>
    <t>The Hunger Games: Mockingjay - Part 1Â 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</si>
  <si>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</si>
  <si>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</si>
  <si>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</si>
  <si>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</si>
  <si>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</si>
  <si>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Action|Adventure|Animation|Comedy|Drama|Family|Sci-Fi</t>
  </si>
  <si>
    <t>Lana Wachowski</t>
  </si>
  <si>
    <t>Terminator SalvationÂ </t>
  </si>
  <si>
    <t>Common</t>
  </si>
  <si>
    <t>death row|future|machine|rescue|skynet</t>
  </si>
  <si>
    <t>http://www.imdb.com/title/tt0438488/?ref_=fn_tt_tt_1</t>
  </si>
  <si>
    <t>Adventure|Animation|Comedy|Family|Sci-Fi</t>
  </si>
  <si>
    <t>Pete Docter</t>
  </si>
  <si>
    <t>Paul Walker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</si>
  <si>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</si>
  <si>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</si>
  <si>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</si>
  <si>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</si>
  <si>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</si>
  <si>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Adventure|Animation|Family|Fantasy</t>
  </si>
  <si>
    <t>Rob Letterman</t>
  </si>
  <si>
    <t>ShrekÂ </t>
  </si>
  <si>
    <t>Brad Pitt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</si>
  <si>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</si>
  <si>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</si>
  <si>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</si>
  <si>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</si>
  <si>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</si>
  <si>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Action|Sci-Fi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</si>
  <si>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</si>
  <si>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</si>
  <si>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</si>
  <si>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</si>
  <si>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Adventure|Drama|Sci-Fi</t>
  </si>
  <si>
    <t>Martin Scorsese</t>
  </si>
  <si>
    <t>Meet the FockersÂ 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</si>
  <si>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</si>
  <si>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</si>
  <si>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</si>
  <si>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</si>
  <si>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</si>
  <si>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</si>
  <si>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Adventure|Sci-Fi</t>
  </si>
  <si>
    <t>Rob Cohen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</si>
  <si>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</si>
  <si>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</si>
  <si>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</si>
  <si>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</si>
  <si>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</si>
  <si>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</si>
  <si>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Action|Adventure|Drama|Thriller</t>
  </si>
  <si>
    <t>David Ayer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</si>
  <si>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</si>
  <si>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</si>
  <si>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</si>
  <si>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</si>
  <si>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</si>
  <si>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</si>
  <si>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Action|Drama|History|Romance|War</t>
  </si>
  <si>
    <t>Tom Shadyac</t>
  </si>
  <si>
    <t>The Lego MovieÂ 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</si>
  <si>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</si>
  <si>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</si>
  <si>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</si>
  <si>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</si>
  <si>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</si>
  <si>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</si>
  <si>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Action|Adventure|Biography|Drama|History|Romance|War</t>
  </si>
  <si>
    <t>Doug Liman</t>
  </si>
  <si>
    <t>The ExorcistÂ 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</si>
  <si>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</si>
  <si>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</si>
  <si>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</si>
  <si>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</si>
  <si>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</si>
  <si>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</si>
  <si>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Action|Drama</t>
  </si>
  <si>
    <t>Kevin Reynolds</t>
  </si>
  <si>
    <t>Star Wars: Episode II - Attack of the ClonesÂ 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</si>
  <si>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</si>
  <si>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</si>
  <si>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</si>
  <si>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</si>
  <si>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Drama|Horror|Sci-Fi</t>
  </si>
  <si>
    <t>Stephen Sommers</t>
  </si>
  <si>
    <t>GhostÂ 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</si>
  <si>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</si>
  <si>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</si>
  <si>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</si>
  <si>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</si>
  <si>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</si>
  <si>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</si>
  <si>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Adventure|Comedy|Family|Fantasy</t>
  </si>
  <si>
    <t>Rupert Sanders</t>
  </si>
  <si>
    <t>Gone with the WindÂ 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</si>
  <si>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</si>
  <si>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</si>
  <si>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</si>
  <si>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</si>
  <si>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</si>
  <si>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</si>
  <si>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Animation|Comedy|Family|Fantasy</t>
  </si>
  <si>
    <t>Robert Stromberg</t>
  </si>
  <si>
    <t>Mrs. DoubtfireÂ </t>
  </si>
  <si>
    <t>Fred Willard</t>
  </si>
  <si>
    <t>WALLÂ·EÂ </t>
  </si>
  <si>
    <t>Jeff Garlin</t>
  </si>
  <si>
    <t>earth|obesity|plant|robot|soil</t>
  </si>
  <si>
    <t>http://www.imdb.com/title/tt0910970/?ref_=fn_tt_tt_1</t>
  </si>
  <si>
    <t>Action|Adventure|Animation|Comedy|Family</t>
  </si>
  <si>
    <t>Matt Reeves</t>
  </si>
  <si>
    <t>Harry Potter and the Sorcerer's StoneÂ </t>
  </si>
  <si>
    <t>Dana Ivey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</si>
  <si>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</si>
  <si>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</si>
  <si>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</si>
  <si>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</si>
  <si>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</si>
  <si>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Adventure|Animation|Comedy|Family|Fantasy|Musical</t>
  </si>
  <si>
    <t>Carl Rinsch</t>
  </si>
  <si>
    <t>Back to the FutureÂ 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</si>
  <si>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</si>
  <si>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</si>
  <si>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</si>
  <si>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</si>
  <si>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</si>
  <si>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</si>
  <si>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Mystery|Thriller</t>
  </si>
  <si>
    <t>Mike Mitchell</t>
  </si>
  <si>
    <t>AladdinÂ </t>
  </si>
  <si>
    <t>Colin Firth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</si>
  <si>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</si>
  <si>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</si>
  <si>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</si>
  <si>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</si>
  <si>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</si>
  <si>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Adventure|Animation|Comedy|Drama|Family</t>
  </si>
  <si>
    <t>Brad Bird</t>
  </si>
  <si>
    <t>The Jungle BookÂ 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</si>
  <si>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</si>
  <si>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</si>
  <si>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</si>
  <si>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</si>
  <si>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</si>
  <si>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Action|Adventure|Animation|Comedy|Family|Fantasy|Sci-Fi</t>
  </si>
  <si>
    <t>Don Hall</t>
  </si>
  <si>
    <t>The Legend of TarzanÂ </t>
  </si>
  <si>
    <t>Casper Crump</t>
  </si>
  <si>
    <t>africa|capture|jungle|male objectification|tarzan</t>
  </si>
  <si>
    <t>http://www.imdb.com/title/tt0918940/?ref_=fn_tt_tt_1</t>
  </si>
  <si>
    <t>Comedy|Fantasy|Horror</t>
  </si>
  <si>
    <t>Rich Moore</t>
  </si>
  <si>
    <t>Snow White and the Seven DwarfsÂ 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</si>
  <si>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</si>
  <si>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</si>
  <si>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</si>
  <si>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</si>
  <si>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</si>
  <si>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Drama|Fantasy|Horror|Thriller</t>
  </si>
  <si>
    <t>Dean DeBlois</t>
  </si>
  <si>
    <t>Despicable MeÂ 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</si>
  <si>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</si>
  <si>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</si>
  <si>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</si>
  <si>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</si>
  <si>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</si>
  <si>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Action|Drama|Thriller</t>
  </si>
  <si>
    <t>Jonathan Mostow</t>
  </si>
  <si>
    <t>Inside OutÂ </t>
  </si>
  <si>
    <t>Heath Ledger</t>
  </si>
  <si>
    <t>Morgan Freeman</t>
  </si>
  <si>
    <t>based on comic book|dc comics|psychopath|star died before release|urban setting</t>
  </si>
  <si>
    <t>http://www.imdb.com/title/tt0468569/?ref_=fn_tt_tt_1</t>
  </si>
  <si>
    <t>Adventure</t>
  </si>
  <si>
    <t>James Gunn</t>
  </si>
  <si>
    <t>Iron ManÂ 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</si>
  <si>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</si>
  <si>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</si>
  <si>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</si>
  <si>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</si>
  <si>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</si>
  <si>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Action|Comedy|Fantasy|Sci-Fi</t>
  </si>
  <si>
    <t>Matthew Vaughn</t>
  </si>
  <si>
    <t>GreaseÂ </t>
  </si>
  <si>
    <t>Rainn Wilson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</si>
  <si>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</si>
  <si>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</si>
  <si>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</si>
  <si>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</si>
  <si>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</si>
  <si>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Action|Adventure|Comedy|Family|Fantasy|Mystery|Sci-Fi</t>
  </si>
  <si>
    <t>Francis Lawrence</t>
  </si>
  <si>
    <t>Monsters, Inc.Â </t>
  </si>
  <si>
    <t>afghanistan|billionaire|inventor|playboy|u.s. air force</t>
  </si>
  <si>
    <t>http://www.imdb.com/title/tt0371746/?ref_=fn_tt_tt_1</t>
  </si>
  <si>
    <t>Action|Adventure|Animation|Fantasy</t>
  </si>
  <si>
    <t>Jon Turteltaub</t>
  </si>
  <si>
    <t>The Hangover Part IIÂ </t>
  </si>
  <si>
    <t>ChloÃ« Grace Moretz</t>
  </si>
  <si>
    <t>HugoÂ </t>
  </si>
  <si>
    <t>automaton|mechanical|railway station|steampunk|train</t>
  </si>
  <si>
    <t>http://www.imdb.com/title/tt0970179/?ref_=fn_tt_tt_1</t>
  </si>
  <si>
    <t>Comedy|Crime</t>
  </si>
  <si>
    <t>Wolfgang Petersen</t>
  </si>
  <si>
    <t>GravityÂ </t>
  </si>
  <si>
    <t>Salma Hayek</t>
  </si>
  <si>
    <t>Wild Wild WestÂ </t>
  </si>
  <si>
    <t>Bai Ling</t>
  </si>
  <si>
    <t>buddy movie|general|inventor|steampunk|utah</t>
  </si>
  <si>
    <t>http://www.imdb.com/title/tt0120891/?ref_=fn_tt_tt_1</t>
  </si>
  <si>
    <t>Action|Drama|History|War</t>
  </si>
  <si>
    <t>James Bobin</t>
  </si>
  <si>
    <t>Brendan Fraser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</si>
  <si>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</si>
  <si>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</si>
  <si>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</si>
  <si>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</si>
  <si>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</si>
  <si>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Action|Adventure|Drama</t>
  </si>
  <si>
    <t>Chris Miller</t>
  </si>
  <si>
    <t>Austin Powers: The Spy Who Shagged MeÂ 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</si>
  <si>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</si>
  <si>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</si>
  <si>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</si>
  <si>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</si>
  <si>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</si>
  <si>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Action|Adventure|Animation|Comedy|Family|Fantasy</t>
  </si>
  <si>
    <t>Duncan Jones</t>
  </si>
  <si>
    <t>The Twilight Saga: Breaking Dawn - Part 2Â 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</si>
  <si>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</si>
  <si>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</si>
  <si>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</si>
  <si>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</si>
  <si>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</si>
  <si>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Action|Drama|Mystery|Sci-Fi</t>
  </si>
  <si>
    <t>Alan Taylor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</si>
  <si>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</si>
  <si>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</si>
  <si>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</si>
  <si>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</si>
  <si>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</si>
  <si>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</si>
  <si>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Action|Adventure|Comedy|Thriller</t>
  </si>
  <si>
    <t>Michael Apted</t>
  </si>
  <si>
    <t>The IncrediblesÂ 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</si>
  <si>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</si>
  <si>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</si>
  <si>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</si>
  <si>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</si>
  <si>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</si>
  <si>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</si>
  <si>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Action|Adventure|Animation|Fantasy|Romance|Sci-Fi</t>
  </si>
  <si>
    <t>Oliver Stone</t>
  </si>
  <si>
    <t>TransformersÂ 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</si>
  <si>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</si>
  <si>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</si>
  <si>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</si>
  <si>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</si>
  <si>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</si>
  <si>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Action|Adventure|Drama|History|War</t>
  </si>
  <si>
    <t>Eric Darnell</t>
  </si>
  <si>
    <t>TedÂ </t>
  </si>
  <si>
    <t>Mindy Kaling</t>
  </si>
  <si>
    <t>Phyllis Smith</t>
  </si>
  <si>
    <t>anger|joy|memory|running away|sadness</t>
  </si>
  <si>
    <t>http://www.imdb.com/title/tt2096673/?ref_=fn_tt_tt_1</t>
  </si>
  <si>
    <t>Adventure|Drama|Fantasy|Romance</t>
  </si>
  <si>
    <t>Shawn Levy</t>
  </si>
  <si>
    <t>Crocodile DundeeÂ </t>
  </si>
  <si>
    <t>Bill Murray</t>
  </si>
  <si>
    <t>Garry Shandling</t>
  </si>
  <si>
    <t>fire|jungle|remake|tiger|wolf</t>
  </si>
  <si>
    <t>http://www.imdb.com/title/tt3040964/?ref_=fn_tt_tt_1</t>
  </si>
  <si>
    <t>Animation|Comedy|Family|Musical</t>
  </si>
  <si>
    <t>Gavin Hood</t>
  </si>
  <si>
    <t>Pirates of the Caribbean: The Curse of the Black PearlÂ </t>
  </si>
  <si>
    <t>Iron Man 2Â </t>
  </si>
  <si>
    <t>hammer|military|monaco|revenge|tony stark</t>
  </si>
  <si>
    <t>http://www.imdb.com/title/tt1228705/?ref_=fn_tt_tt_1</t>
  </si>
  <si>
    <t>Action|Crime|Drama|Mystery|Thriller</t>
  </si>
  <si>
    <t>Chris Buck</t>
  </si>
  <si>
    <t>Pretty WomanÂ </t>
  </si>
  <si>
    <t>Kristen Stewart</t>
  </si>
  <si>
    <t>Snow White and the HuntsmanÂ </t>
  </si>
  <si>
    <t>evil queen|fairy tale|magic|queen|snow white</t>
  </si>
  <si>
    <t>http://www.imdb.com/title/tt1735898/?ref_=fn_tt_tt_1</t>
  </si>
  <si>
    <t>Adventure|Drama|Thriller|Western</t>
  </si>
  <si>
    <t>George Miller</t>
  </si>
  <si>
    <t>Guardians of the GalaxyÂ </t>
  </si>
  <si>
    <t>Sharlto Copley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</si>
  <si>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</si>
  <si>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</si>
  <si>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</si>
  <si>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</si>
  <si>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</si>
  <si>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Adventure|Animation|Comedy|Family|Western</t>
  </si>
  <si>
    <t>Ron Howard</t>
  </si>
  <si>
    <t>Dances with WolvesÂ </t>
  </si>
  <si>
    <t>Dawn of the Planet of the ApesÂ </t>
  </si>
  <si>
    <t>Kodi Smit-McPhee</t>
  </si>
  <si>
    <t>ape|dam|leader|post apocalypse|sequel</t>
  </si>
  <si>
    <t>http://www.imdb.com/title/tt2103281/?ref_=fn_tt_tt_1</t>
  </si>
  <si>
    <t>Action|Mystery|Thriller</t>
  </si>
  <si>
    <t>Kenneth Branagh</t>
  </si>
  <si>
    <t>Harry Potter and the Chamber of SecretsÂ 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</si>
  <si>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</si>
  <si>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</si>
  <si>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</si>
  <si>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</si>
  <si>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</si>
  <si>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</si>
  <si>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Adventure|Sci-Fi|Thriller</t>
  </si>
  <si>
    <t>Byron Howard</t>
  </si>
  <si>
    <t>Toy StoryÂ 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</si>
  <si>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</si>
  <si>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</si>
  <si>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</si>
  <si>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</si>
  <si>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</si>
  <si>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</si>
  <si>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Adventure|Animation|Comedy|Family|Fantasy|Sci-Fi</t>
  </si>
  <si>
    <t>Hoyt Yeatman</t>
  </si>
  <si>
    <t>Top GunÂ 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</si>
  <si>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</si>
  <si>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</si>
  <si>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</si>
  <si>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</si>
  <si>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</si>
  <si>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Action|Crime|Mystery|Thriller</t>
  </si>
  <si>
    <t>Jonathan Liebesman</t>
  </si>
  <si>
    <t>Bruce AlmightyÂ 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</si>
  <si>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</si>
  <si>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</si>
  <si>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</si>
  <si>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</si>
  <si>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</si>
  <si>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</si>
  <si>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Action|Adventure|Family|Mystery</t>
  </si>
  <si>
    <t>Christopher McQuarrie</t>
  </si>
  <si>
    <t>Shrek the ThirdÂ 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</si>
  <si>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</si>
  <si>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</si>
  <si>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</si>
  <si>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</si>
  <si>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</si>
  <si>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</si>
  <si>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Adventure|Drama|Romance|War</t>
  </si>
  <si>
    <t>Joe Johnston</t>
  </si>
  <si>
    <t>Men in BlackÂ 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</si>
  <si>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</si>
  <si>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</si>
  <si>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</si>
  <si>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</si>
  <si>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</si>
  <si>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Adventure|Animation|Family|Thriller</t>
  </si>
  <si>
    <t>Steve Hickner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</si>
  <si>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</si>
  <si>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</si>
  <si>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</si>
  <si>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</si>
  <si>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</si>
  <si>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</si>
  <si>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Action|Animation|Comedy|Family|Sci-Fi</t>
  </si>
  <si>
    <t>Jennifer Yuh Nelson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</si>
  <si>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</si>
  <si>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</si>
  <si>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</si>
  <si>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</si>
  <si>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</si>
  <si>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</si>
  <si>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Action|Comedy|Fantasy</t>
  </si>
  <si>
    <t>M. Night Shyamalan</t>
  </si>
  <si>
    <t>Alvin and the ChipmunksÂ 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</si>
  <si>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</si>
  <si>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</si>
  <si>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</si>
  <si>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</si>
  <si>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</si>
  <si>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</si>
  <si>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Action|Adventure|Crime|Mystery|Thriller</t>
  </si>
  <si>
    <t>Simon Wells</t>
  </si>
  <si>
    <t>Bradley Cooper</t>
  </si>
  <si>
    <t>Djimon Hounsou</t>
  </si>
  <si>
    <t>bounty hunter|outer space|raccoon|talking animal|tree</t>
  </si>
  <si>
    <t>http://www.imdb.com/title/tt2015381/?ref_=fn_tt_tt_1</t>
  </si>
  <si>
    <t>Action|Adventure|History</t>
  </si>
  <si>
    <t>David Bowers</t>
  </si>
  <si>
    <t>3 Men and a BabyÂ 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</si>
  <si>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</si>
  <si>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</si>
  <si>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</si>
  <si>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</si>
  <si>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</si>
  <si>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Action</t>
  </si>
  <si>
    <t>Joe Wright</t>
  </si>
  <si>
    <t>The Lost World: Jurassic ParkÂ </t>
  </si>
  <si>
    <t>InceptionÂ </t>
  </si>
  <si>
    <t>ambiguous ending|corporate espionage|dream|subconscious|thief</t>
  </si>
  <si>
    <t>http://www.imdb.com/title/tt1375666/?ref_=fn_tt_tt_1</t>
  </si>
  <si>
    <t>Adventure|Drama|Fantasy</t>
  </si>
  <si>
    <t>Rob Minkoff</t>
  </si>
  <si>
    <t>SignsÂ </t>
  </si>
  <si>
    <t>The Hobbit: An Unexpected JourneyÂ </t>
  </si>
  <si>
    <t>dragon|dwarf|hobbit|orc|wizard</t>
  </si>
  <si>
    <t>http://www.imdb.com/title/tt0903624/?ref_=fn_tt_tt_1</t>
  </si>
  <si>
    <t>Action|Fantasy|Thriller</t>
  </si>
  <si>
    <t>Lee Tamahori</t>
  </si>
  <si>
    <t>Toy Story 2Â 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</si>
  <si>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</si>
  <si>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</si>
  <si>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</si>
  <si>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</si>
  <si>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Action|Adventure|Comedy|Crime</t>
  </si>
  <si>
    <t>Paul Feig</t>
  </si>
  <si>
    <t>Home Alone 2: Lost in New YorkÂ </t>
  </si>
  <si>
    <t>X-Men: First ClassÂ </t>
  </si>
  <si>
    <t>cia|cia agent|mutant|nuclear war|professor</t>
  </si>
  <si>
    <t>http://www.imdb.com/title/tt1270798/?ref_=fn_tt_tt_1</t>
  </si>
  <si>
    <t>Adventure|Mystery|Sci-Fi</t>
  </si>
  <si>
    <t>Alessandro Carloni</t>
  </si>
  <si>
    <t>The Sound of MusicÂ </t>
  </si>
  <si>
    <t>Philip Seymour Hoffman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</si>
  <si>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</si>
  <si>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</si>
  <si>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</si>
  <si>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</si>
  <si>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Action|Drama|Sci-Fi|Thriller</t>
  </si>
  <si>
    <t>Peter Ramsey</t>
  </si>
  <si>
    <t>TwilightÂ 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</si>
  <si>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</si>
  <si>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</si>
  <si>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</si>
  <si>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</si>
  <si>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</si>
  <si>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</si>
  <si>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Action|Crime|Sci-Fi|Thriller</t>
  </si>
  <si>
    <t>Dean Parisot</t>
  </si>
  <si>
    <t>Mike Vogel</t>
  </si>
  <si>
    <t>PoseidonÂ </t>
  </si>
  <si>
    <t>Andre Braugher</t>
  </si>
  <si>
    <t>cruise|escape|ocean|passenger|water</t>
  </si>
  <si>
    <t>http://www.imdb.com/title/tt0409182/?ref_=fn_tt_tt_1</t>
  </si>
  <si>
    <t>Action|Family|Sport</t>
  </si>
  <si>
    <t>Edward Zwick</t>
  </si>
  <si>
    <t>Pitch Perfect 2Â </t>
  </si>
  <si>
    <t>Alice Through the Looking GlassÂ </t>
  </si>
  <si>
    <t>clock|dark fantasy|mad hatter|queen|sequel</t>
  </si>
  <si>
    <t>http://www.imdb.com/title/tt2567026/?ref_=fn_tt_tt_1</t>
  </si>
  <si>
    <t>Comedy|Drama|Romance</t>
  </si>
  <si>
    <t>Alex Proyas</t>
  </si>
  <si>
    <t>The StingÂ 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</si>
  <si>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</si>
  <si>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</si>
  <si>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</si>
  <si>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</si>
  <si>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</si>
  <si>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Action|Comedy|Romance</t>
  </si>
  <si>
    <t>Richard Donner</t>
  </si>
  <si>
    <t>There's Something About MaryÂ 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</si>
  <si>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</si>
  <si>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</si>
  <si>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</si>
  <si>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</si>
  <si>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</si>
  <si>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</si>
  <si>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Action|Adventure|Mystery|Sci-Fi</t>
  </si>
  <si>
    <t>Ang Lee</t>
  </si>
  <si>
    <t>Indiana Jones and the Temple of DoomÂ 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</si>
  <si>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</si>
  <si>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</si>
  <si>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</si>
  <si>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</si>
  <si>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</si>
  <si>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Action|Drama|War</t>
  </si>
  <si>
    <t>Jon M. Chu</t>
  </si>
  <si>
    <t>Austin Powers in GoldmemberÂ 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</si>
  <si>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</si>
  <si>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</si>
  <si>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</si>
  <si>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</si>
  <si>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</si>
  <si>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Adventure|Drama|Sci-Fi|Thriller</t>
  </si>
  <si>
    <t>Breck Eisner</t>
  </si>
  <si>
    <t>TwisterÂ </t>
  </si>
  <si>
    <t xml:space="preserve"> Black and White</t>
  </si>
  <si>
    <t>Jaime King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</si>
  <si>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</si>
  <si>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</si>
  <si>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</si>
  <si>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</si>
  <si>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</si>
  <si>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Action|Adventure|Comedy|Family|Fantasy</t>
  </si>
  <si>
    <t>Hironobu Sakaguchi</t>
  </si>
  <si>
    <t>Indiana Jones and the Last CrusadeÂ </t>
  </si>
  <si>
    <t>Michael O'Neill</t>
  </si>
  <si>
    <t>Zack Ward</t>
  </si>
  <si>
    <t>alien contact|autobot|decepticon|robot vs. robot|teenage hero</t>
  </si>
  <si>
    <t>http://www.imdb.com/title/tt0418279/?ref_=fn_tt_tt_1</t>
  </si>
  <si>
    <t>Crime|Thriller</t>
  </si>
  <si>
    <t>Peter Weir</t>
  </si>
  <si>
    <t>Rain ManÂ 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</si>
  <si>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</si>
  <si>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</si>
  <si>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</si>
  <si>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</si>
  <si>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</si>
  <si>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</si>
  <si>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Action|Comedy|Crime|Romance|Thriller</t>
  </si>
  <si>
    <t>Bill Condon</t>
  </si>
  <si>
    <t>Saving Private RyanÂ 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</si>
  <si>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</si>
  <si>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</si>
  <si>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</si>
  <si>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</si>
  <si>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</si>
  <si>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Biography|Drama</t>
  </si>
  <si>
    <t>Louis Leterrier</t>
  </si>
  <si>
    <t>300Â </t>
  </si>
  <si>
    <t>Alice Braga</t>
  </si>
  <si>
    <t>I Am LegendÂ </t>
  </si>
  <si>
    <t>Willow Smith</t>
  </si>
  <si>
    <t>new york city|pandemic|post apocalypse|survivalist|virus</t>
  </si>
  <si>
    <t>http://www.imdb.com/title/tt0480249/?ref_=fn_tt_tt_1</t>
  </si>
  <si>
    <t>Animation|Comedy|Family|Music|Western</t>
  </si>
  <si>
    <t>Alejandro G. IÃ±Ã¡rritu</t>
  </si>
  <si>
    <t>The HelpÂ 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</si>
  <si>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</si>
  <si>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</si>
  <si>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</si>
  <si>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</si>
  <si>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Action|Adventure|Mystery|Sci-Fi|Thriller</t>
  </si>
  <si>
    <t>David Soren</t>
  </si>
  <si>
    <t>Alvin and the Chipmunks: The SqueakquelÂ 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</si>
  <si>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</si>
  <si>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</si>
  <si>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</si>
  <si>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</si>
  <si>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</si>
  <si>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Action|Drama|Sci-Fi|Sport</t>
  </si>
  <si>
    <t>Paul Greengrass</t>
  </si>
  <si>
    <t>Cast AwayÂ </t>
  </si>
  <si>
    <t>Batman BeginsÂ </t>
  </si>
  <si>
    <t>armored car|gangster|gotham|mixed martial arts|social decay</t>
  </si>
  <si>
    <t>http://www.imdb.com/title/tt0372784/?ref_=fn_tt_tt_1</t>
  </si>
  <si>
    <t>Action|Crime|Romance|Thriller</t>
  </si>
  <si>
    <t>Mark Osborne</t>
  </si>
  <si>
    <t>Fatal AttractionÂ </t>
  </si>
  <si>
    <t>Jada Pinkett Smith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</si>
  <si>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</si>
  <si>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</si>
  <si>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</si>
  <si>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</si>
  <si>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</si>
  <si>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Action|Adventure|Comedy</t>
  </si>
  <si>
    <t>Peyton Reed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</si>
  <si>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</si>
  <si>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</si>
  <si>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</si>
  <si>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</si>
  <si>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</si>
  <si>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</si>
  <si>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Biography|Drama|Sport</t>
  </si>
  <si>
    <t>Tim Johnson</t>
  </si>
  <si>
    <t>22 Jump StreetÂ 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</si>
  <si>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</si>
  <si>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</si>
  <si>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</si>
  <si>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</si>
  <si>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Action|Mystery|Sci-Fi|Thriller</t>
  </si>
  <si>
    <t>Phillip Noyce</t>
  </si>
  <si>
    <t>The WaterboyÂ 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</si>
  <si>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</si>
  <si>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</si>
  <si>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</si>
  <si>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</si>
  <si>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</si>
  <si>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</si>
  <si>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Animation|Family|Fantasy|Musical|Romance</t>
  </si>
  <si>
    <t>Darren Aronofsky</t>
  </si>
  <si>
    <t>Night at the MuseumÂ </t>
  </si>
  <si>
    <t>Maurice LaMarche</t>
  </si>
  <si>
    <t>Josh Gad</t>
  </si>
  <si>
    <t>Livvy Stubenrauch</t>
  </si>
  <si>
    <t>magic|sister love|sister sister relationship|snow|snowman</t>
  </si>
  <si>
    <t>http://www.imdb.com/title/tt2294629/?ref_=fn_tt_tt_1</t>
  </si>
  <si>
    <t>Action|Adventure|Romance|Sci-Fi|Thriller</t>
  </si>
  <si>
    <t>Alfonso CuarÃ³n</t>
  </si>
  <si>
    <t>ElfÂ 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</si>
  <si>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</si>
  <si>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</si>
  <si>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</si>
  <si>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</si>
  <si>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</si>
  <si>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</si>
  <si>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Comedy|Romance</t>
  </si>
  <si>
    <t>Eric Leighton</t>
  </si>
  <si>
    <t>The FugitiveÂ </t>
  </si>
  <si>
    <t>Natalie Portman</t>
  </si>
  <si>
    <t>Thor: The Dark WorldÂ </t>
  </si>
  <si>
    <t>arrest|portal|thor|warrior|weapon</t>
  </si>
  <si>
    <t>http://www.imdb.com/title/tt1981115/?ref_=fn_tt_tt_1</t>
  </si>
  <si>
    <t>Action|Drama|Romance</t>
  </si>
  <si>
    <t>Tom McGrath</t>
  </si>
  <si>
    <t>PocahontasÂ </t>
  </si>
  <si>
    <t>Charlize Theron</t>
  </si>
  <si>
    <t>Mad Max: Fury RoadÂ </t>
  </si>
  <si>
    <t>ZoÃ« Kravitz</t>
  </si>
  <si>
    <t>australia|desert|escape|on the run|post apocalypse</t>
  </si>
  <si>
    <t>http://www.imdb.com/title/tt1392190/?ref_=fn_tt_tt_1</t>
  </si>
  <si>
    <t>Biography|Crime|Drama|History|Romance</t>
  </si>
  <si>
    <t>Chris Columbus</t>
  </si>
  <si>
    <t>GremlinsÂ </t>
  </si>
  <si>
    <t>Ayelet Zurer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</si>
  <si>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</si>
  <si>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</si>
  <si>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</si>
  <si>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</si>
  <si>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Biography|Crime|Drama</t>
  </si>
  <si>
    <t>Robert Schwentke</t>
  </si>
  <si>
    <t>How the Grinch Stole ChristmasÂ </t>
  </si>
  <si>
    <t>ThorÂ </t>
  </si>
  <si>
    <t>battle|marvel cinematic universe|scientist|thor|throne</t>
  </si>
  <si>
    <t>http://www.imdb.com/title/tt0800369/?ref_=fn_tt_tt_1</t>
  </si>
  <si>
    <t>Action|Comedy|Thriller</t>
  </si>
  <si>
    <t>Guy Ritchie</t>
  </si>
  <si>
    <t>BridesmaidsÂ </t>
  </si>
  <si>
    <t>Diedrich Bader</t>
  </si>
  <si>
    <t>BoltÂ </t>
  </si>
  <si>
    <t>James Lipton</t>
  </si>
  <si>
    <t>cat|dog|hamster|new york city|superpower</t>
  </si>
  <si>
    <t>http://www.imdb.com/title/tt0397892/?ref_=fn_tt_tt_1</t>
  </si>
  <si>
    <t>Action|Comedy|Crime</t>
  </si>
  <si>
    <t>Paul Verhoeven</t>
  </si>
  <si>
    <t>Liar LiarÂ </t>
  </si>
  <si>
    <t>Piper Mackenzie Harris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</si>
  <si>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</si>
  <si>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</si>
  <si>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</si>
  <si>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</si>
  <si>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</si>
  <si>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Action|Drama|Mystery|Thriller</t>
  </si>
  <si>
    <t>John McTiernan</t>
  </si>
  <si>
    <t>Rush Hour 2Â 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</si>
  <si>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</si>
  <si>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</si>
  <si>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</si>
  <si>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</si>
  <si>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</si>
  <si>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Drama|Western</t>
  </si>
  <si>
    <t>Tony Gilroy</t>
  </si>
  <si>
    <t>JunoÂ </t>
  </si>
  <si>
    <t>Dark ShadowsÂ </t>
  </si>
  <si>
    <t>camera shot of feet|cartoon on tv|female stockinged feet|female stockinged soles|foot closeup</t>
  </si>
  <si>
    <t>http://www.imdb.com/title/tt1077368/?ref_=fn_tt_tt_1</t>
  </si>
  <si>
    <t>Animation|Drama|Family|Musical|Romance</t>
  </si>
  <si>
    <t>Joel Schumacher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</si>
  <si>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</si>
  <si>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</si>
  <si>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</si>
  <si>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</si>
  <si>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</si>
  <si>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</si>
  <si>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Action|Adventure|Comedy|Family|Mystery</t>
  </si>
  <si>
    <t>John Woo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</si>
  <si>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</si>
  <si>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</si>
  <si>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</si>
  <si>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</si>
  <si>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</si>
  <si>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Action|Romance|Thriller</t>
  </si>
  <si>
    <t>Tim Story</t>
  </si>
  <si>
    <t>Action|Fantasy|Horror|Mystery</t>
  </si>
  <si>
    <t>Mark Steven Johnson</t>
  </si>
  <si>
    <t>True GritÂ 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</si>
  <si>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</si>
  <si>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</si>
  <si>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</si>
  <si>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</si>
  <si>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</si>
  <si>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</si>
  <si>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Adventure|Drama|Thriller</t>
  </si>
  <si>
    <t>Neill Blomkamp</t>
  </si>
  <si>
    <t>Straight Outta ComptonÂ </t>
  </si>
  <si>
    <t>Kung Fu Panda 2Â </t>
  </si>
  <si>
    <t>Mike Bell</t>
  </si>
  <si>
    <t>china|kung fu|panda|peacock|tigress</t>
  </si>
  <si>
    <t>http://www.imdb.com/title/tt1302011/?ref_=fn_tt_tt_1</t>
  </si>
  <si>
    <t>Biography|Comedy|Crime|Drama</t>
  </si>
  <si>
    <t>David Twohy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</si>
  <si>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</si>
  <si>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</si>
  <si>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</si>
  <si>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</si>
  <si>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</si>
  <si>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</si>
  <si>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Action|Sci-Fi|War</t>
  </si>
  <si>
    <t>JosÃ© Padilha</t>
  </si>
  <si>
    <t>NeighborsÂ </t>
  </si>
  <si>
    <t>Mission: Impossible IIIÂ </t>
  </si>
  <si>
    <t>arms dealer|fictional government agency|mission|rescue|vatican</t>
  </si>
  <si>
    <t>http://www.imdb.com/title/tt0317919/?ref_=fn_tt_tt_1</t>
  </si>
  <si>
    <t>Drama|Sci-Fi</t>
  </si>
  <si>
    <t>James L. Brooks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</si>
  <si>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</si>
  <si>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</si>
  <si>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</si>
  <si>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</si>
  <si>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</si>
  <si>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Action|Adventure|Animation|Family|Fantasy</t>
  </si>
  <si>
    <t>James Mangold</t>
  </si>
  <si>
    <t>PlatoonÂ 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</si>
  <si>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</si>
  <si>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</si>
  <si>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</si>
  <si>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</si>
  <si>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</si>
  <si>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</si>
  <si>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Action|Crime|Fantasy|Romance|Thriller</t>
  </si>
  <si>
    <t>George Lucas</t>
  </si>
  <si>
    <t>Flushed AwayÂ </t>
  </si>
  <si>
    <t>David Suchet</t>
  </si>
  <si>
    <t>boat|frog|rat|sewer|toad</t>
  </si>
  <si>
    <t>http://www.imdb.com/title/tt0424095/?ref_=fn_tt_tt_1</t>
  </si>
  <si>
    <t>Adventure|Comedy|Sci-Fi</t>
  </si>
  <si>
    <t>Kirk De Micco</t>
  </si>
  <si>
    <t>Big DaddyÂ 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</si>
  <si>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</si>
  <si>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</si>
  <si>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</si>
  <si>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</si>
  <si>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</si>
  <si>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Action|Crime|Sport|Thriller</t>
  </si>
  <si>
    <t>The GodfatherÂ 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</si>
  <si>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</si>
  <si>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</si>
  <si>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</si>
  <si>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</si>
  <si>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</si>
  <si>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</si>
  <si>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Action|Adventure|Biography|Drama|History|Thriller</t>
  </si>
  <si>
    <t>Cedric Nicolas-Troyan</t>
  </si>
  <si>
    <t>Good Will HuntingÂ </t>
  </si>
  <si>
    <t>TroyÂ </t>
  </si>
  <si>
    <t>Julian Glover</t>
  </si>
  <si>
    <t>greek|mythology|prince|trojan|troy</t>
  </si>
  <si>
    <t>http://www.imdb.com/title/tt0332452/?ref_=fn_tt_tt_1</t>
  </si>
  <si>
    <t>Action|Comedy|Sci-Fi</t>
  </si>
  <si>
    <t>Roger Donaldson</t>
  </si>
  <si>
    <t>Slumdog MillionaireÂ 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</si>
  <si>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</si>
  <si>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</si>
  <si>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</si>
  <si>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</si>
  <si>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Action|Drama|Thriller|War</t>
  </si>
  <si>
    <t>Dave Green</t>
  </si>
  <si>
    <t>Fifty Shades of GreyÂ 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</si>
  <si>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</si>
  <si>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</si>
  <si>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</si>
  <si>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</si>
  <si>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</si>
  <si>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</si>
  <si>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Drama|Mystery|Thriller</t>
  </si>
  <si>
    <t>Josh Trank</t>
  </si>
  <si>
    <t>ChicagoÂ </t>
  </si>
  <si>
    <t>Kate McKinnon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</si>
  <si>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</si>
  <si>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</si>
  <si>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</si>
  <si>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</si>
  <si>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</si>
  <si>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Action|Adventure|Fantasy|Thriller</t>
  </si>
  <si>
    <t>Brad Peyton</t>
  </si>
  <si>
    <t>Beverly Hills Cop IIÂ 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</si>
  <si>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</si>
  <si>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</si>
  <si>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</si>
  <si>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</si>
  <si>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</si>
  <si>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Crime|Drama</t>
  </si>
  <si>
    <t>Roger Spottiswoode</t>
  </si>
  <si>
    <t>CarsÂ </t>
  </si>
  <si>
    <t>Rosario Dawson</t>
  </si>
  <si>
    <t>Men in Black IIÂ </t>
  </si>
  <si>
    <t>alien|lingerie|lingerie model|m.i.b.|pug</t>
  </si>
  <si>
    <t>http://www.imdb.com/title/tt0120912/?ref_=fn_tt_tt_1</t>
  </si>
  <si>
    <t>Drama|History|Romance|War</t>
  </si>
  <si>
    <t>Steven Soderbergh</t>
  </si>
  <si>
    <t>The ProposalÂ </t>
  </si>
  <si>
    <t>BeowulfÂ </t>
  </si>
  <si>
    <t>Sebastian RochÃ©</t>
  </si>
  <si>
    <t>creature|demon|king|reward|warrior</t>
  </si>
  <si>
    <t>http://www.imdb.com/title/tt0442933/?ref_=fn_tt_tt_1</t>
  </si>
  <si>
    <t>Animation|Comedy|Family|Sport</t>
  </si>
  <si>
    <t>Michel Gondry</t>
  </si>
  <si>
    <t>The King's SpeechÂ </t>
  </si>
  <si>
    <t>Kung Fu Panda 3Â </t>
  </si>
  <si>
    <t>Wayne Knight</t>
  </si>
  <si>
    <t>china|kung fu|panda|pig|village</t>
  </si>
  <si>
    <t>http://www.imdb.com/title/tt2267968/?ref_=fn_tt_tt_1</t>
  </si>
  <si>
    <t>Comedy|Sci-Fi|Thriller</t>
  </si>
  <si>
    <t>Noam Murro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</si>
  <si>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</si>
  <si>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</si>
  <si>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</si>
  <si>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</si>
  <si>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Drama|History|War</t>
  </si>
  <si>
    <t>Raja Gosnell</t>
  </si>
  <si>
    <t>The Santa ClauseÂ 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</si>
  <si>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</si>
  <si>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</si>
  <si>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</si>
  <si>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</si>
  <si>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</si>
  <si>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Comedy</t>
  </si>
  <si>
    <t>Will Finn</t>
  </si>
  <si>
    <t>Richard Burgi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</si>
  <si>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</si>
  <si>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</si>
  <si>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</si>
  <si>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</si>
  <si>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</si>
  <si>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Adventure|Animation|Comedy|Family|Romance</t>
  </si>
  <si>
    <t>Jan de Bont</t>
  </si>
  <si>
    <t>The MartianÂ </t>
  </si>
  <si>
    <t>Tony Goldwyn</t>
  </si>
  <si>
    <t>The Last SamuraiÂ </t>
  </si>
  <si>
    <t>Chad Lindberg</t>
  </si>
  <si>
    <t>captain|emperor|honor|japan|samurai</t>
  </si>
  <si>
    <t>http://www.imdb.com/title/tt0325710/?ref_=fn_tt_tt_1</t>
  </si>
  <si>
    <t>Drama|Family|Fantasy|Romance</t>
  </si>
  <si>
    <t>Len Wiseman</t>
  </si>
  <si>
    <t>TakenÂ 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</si>
  <si>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</si>
  <si>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</si>
  <si>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</si>
  <si>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</si>
  <si>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</si>
  <si>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Drama|Fantasy|Thriller</t>
  </si>
  <si>
    <t>Frank Coraci</t>
  </si>
  <si>
    <t>Harry Potter and the Prisoner of AzkabanÂ </t>
  </si>
  <si>
    <t>Leonard Nimoy</t>
  </si>
  <si>
    <t>Star TrekÂ </t>
  </si>
  <si>
    <t>box office hit|future|lifted by the throat|star trek|vulcan</t>
  </si>
  <si>
    <t>http://www.imdb.com/title/tt0796366/?ref_=fn_tt_tt_1</t>
  </si>
  <si>
    <t>Drama|Mystery|Romance|Sci-Fi|Thriller</t>
  </si>
  <si>
    <t>Michael Mann</t>
  </si>
  <si>
    <t>Sherlock HolmesÂ </t>
  </si>
  <si>
    <t>evil|goblin|spider|spider man|superhero</t>
  </si>
  <si>
    <t>http://www.imdb.com/title/tt0145487/?ref_=fn_tt_tt_1</t>
  </si>
  <si>
    <t>Drama|History|War|Western</t>
  </si>
  <si>
    <t>Bo Welch</t>
  </si>
  <si>
    <t>Knocked UpÂ </t>
  </si>
  <si>
    <t>How to Train Your Dragon 2Â </t>
  </si>
  <si>
    <t>dragon|father son relationship|husband wife relationship|mother son relationship|viking</t>
  </si>
  <si>
    <t>http://www.imdb.com/title/tt1646971/?ref_=fn_tt_tt_1</t>
  </si>
  <si>
    <t>Action|Adventure|Animation|Family</t>
  </si>
  <si>
    <t>Ron Clements</t>
  </si>
  <si>
    <t>MadagascarÂ 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</si>
  <si>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</si>
  <si>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</si>
  <si>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</si>
  <si>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</si>
  <si>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</si>
  <si>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Adventure|Comedy|Family|Mystery|Sci-Fi</t>
  </si>
  <si>
    <t>Peter Chelsom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</si>
  <si>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</si>
  <si>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</si>
  <si>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</si>
  <si>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</si>
  <si>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</si>
  <si>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</si>
  <si>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Drama|Fantasy|Horror|Mystery|Thriller</t>
  </si>
  <si>
    <t>Dominic Sena</t>
  </si>
  <si>
    <t>Robin Hood: Prince of ThievesÂ </t>
  </si>
  <si>
    <t>Billy Crudup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</si>
  <si>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</si>
  <si>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</si>
  <si>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</si>
  <si>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</si>
  <si>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</si>
  <si>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Animation|Comedy|Family|Sci-Fi</t>
  </si>
  <si>
    <t>Tony Scott</t>
  </si>
  <si>
    <t>Ice AgeÂ 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</si>
  <si>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</si>
  <si>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</si>
  <si>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</si>
  <si>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</si>
  <si>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</si>
  <si>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Adventure|Comedy|Drama|Fantasy|Romance</t>
  </si>
  <si>
    <t>Paul Weitz</t>
  </si>
  <si>
    <t>The ConjuringÂ 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</si>
  <si>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</si>
  <si>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</si>
  <si>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</si>
  <si>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</si>
  <si>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</si>
  <si>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</si>
  <si>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Action|Adventure|Comedy|Crime|Thriller</t>
  </si>
  <si>
    <t>Adam McKay</t>
  </si>
  <si>
    <t>LincolnÂ </t>
  </si>
  <si>
    <t>Dwayne Johnson</t>
  </si>
  <si>
    <t>G.I. Joe: RetaliationÂ </t>
  </si>
  <si>
    <t>general|gi joe|martial arts|ninja|president</t>
  </si>
  <si>
    <t>http://www.imdb.com/title/tt1583421/?ref_=fn_tt_tt_1</t>
  </si>
  <si>
    <t>Crime|Drama|Thriller</t>
  </si>
  <si>
    <t>Chuck Russell</t>
  </si>
  <si>
    <t>The Bourne UltimatumÂ </t>
  </si>
  <si>
    <t>SaharaÂ </t>
  </si>
  <si>
    <t>beach|civil war|desert|dictator|ship</t>
  </si>
  <si>
    <t>http://www.imdb.com/title/tt0318649/?ref_=fn_tt_tt_1</t>
  </si>
  <si>
    <t>Adventure|Animation|Family|Fantasy|Musical|War</t>
  </si>
  <si>
    <t>Quentin Tarantino</t>
  </si>
  <si>
    <t>Blazing SaddlesÂ </t>
  </si>
  <si>
    <t>Ming-Na Wen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</si>
  <si>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</si>
  <si>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</si>
  <si>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</si>
  <si>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</si>
  <si>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Action|Comedy</t>
  </si>
  <si>
    <t>Gary Trousdale</t>
  </si>
  <si>
    <t>The HeatÂ </t>
  </si>
  <si>
    <t>Captain America: The First AvengerÂ </t>
  </si>
  <si>
    <t>Hayley Atwell</t>
  </si>
  <si>
    <t>arctic|captain america|scientist|tesseract|war bond</t>
  </si>
  <si>
    <t>http://www.imdb.com/title/tt0458339/?ref_=fn_tt_tt_1</t>
  </si>
  <si>
    <t>Crime|Drama|Mystery|Thriller</t>
  </si>
  <si>
    <t>Mark Dindal</t>
  </si>
  <si>
    <t>The FirmÂ 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</si>
  <si>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</si>
  <si>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</si>
  <si>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</si>
  <si>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</si>
  <si>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</si>
  <si>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Action|Adventure|Animation|Family|Fantasy|Sci-Fi</t>
  </si>
  <si>
    <t>Simon West</t>
  </si>
  <si>
    <t>RockyÂ 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</si>
  <si>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</si>
  <si>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</si>
  <si>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</si>
  <si>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</si>
  <si>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</si>
  <si>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</si>
  <si>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Adventure|Animation|Comedy|Family|Fantasy|Music</t>
  </si>
  <si>
    <t>Stefen Fangmeier</t>
  </si>
  <si>
    <t>Ice Age: The MeltdownÂ </t>
  </si>
  <si>
    <t>Taylor Lautner</t>
  </si>
  <si>
    <t>battle|friend|super strength|vampire|vision</t>
  </si>
  <si>
    <t>http://www.imdb.com/title/tt1673434/?ref_=fn_tt_tt_1</t>
  </si>
  <si>
    <t>Drama|History|Thriller|War</t>
  </si>
  <si>
    <t>Spike Jonze</t>
  </si>
  <si>
    <t>American Pie 2Â </t>
  </si>
  <si>
    <t>Happy Feet 2Â </t>
  </si>
  <si>
    <t>3d|antarctica|krill|penguin|sequel</t>
  </si>
  <si>
    <t>http://www.imdb.com/title/tt1402488/?ref_=fn_tt_tt_1</t>
  </si>
  <si>
    <t>Comedy|Family|Fantasy|Horror|Mystery</t>
  </si>
  <si>
    <t>Chris Wedge</t>
  </si>
  <si>
    <t>Gran TorinoÂ 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</si>
  <si>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</si>
  <si>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</si>
  <si>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</si>
  <si>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</si>
  <si>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Drama|Mystery|Sci-Fi|Thriller</t>
  </si>
  <si>
    <t>Florian Henckel von Donnersmarck</t>
  </si>
  <si>
    <t>American BeautyÂ 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</si>
  <si>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</si>
  <si>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</si>
  <si>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</si>
  <si>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</si>
  <si>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</si>
  <si>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</si>
  <si>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Crime|Mystery|Thriller</t>
  </si>
  <si>
    <t>Peter Hyams</t>
  </si>
  <si>
    <t>American GraffitiÂ </t>
  </si>
  <si>
    <t>The RevenantÂ </t>
  </si>
  <si>
    <t>Lukas Haas</t>
  </si>
  <si>
    <t>bear attack|cauterizing a wound|native american|revenge|survival</t>
  </si>
  <si>
    <t>http://www.imdb.com/title/tt1663202/?ref_=fn_tt_tt_1</t>
  </si>
  <si>
    <t>Action|Adventure|Comedy|Crime|Mystery|Thriller</t>
  </si>
  <si>
    <t>Tom Tykwer</t>
  </si>
  <si>
    <t>We're the MillersÂ 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</si>
  <si>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</si>
  <si>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</si>
  <si>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</si>
  <si>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</si>
  <si>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</si>
  <si>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Adventure|Animation|Comedy|Family|Musical</t>
  </si>
  <si>
    <t>Pitof</t>
  </si>
  <si>
    <t>Fahrenheit 9/11Â </t>
  </si>
  <si>
    <t>RangoÂ </t>
  </si>
  <si>
    <t>Stephen Root</t>
  </si>
  <si>
    <t>chameleon|lizard|sheriff|water|western town</t>
  </si>
  <si>
    <t>http://www.imdb.com/title/tt1192628/?ref_=fn_tt_tt_1</t>
  </si>
  <si>
    <t>Comedy|Drama|Sci-Fi</t>
  </si>
  <si>
    <t>Brad Silberling</t>
  </si>
  <si>
    <t>Crouching Tiger, Hidden DragonÂ 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</si>
  <si>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</si>
  <si>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</si>
  <si>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</si>
  <si>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</si>
  <si>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</si>
  <si>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Action|Family|Fantasy|Musical</t>
  </si>
  <si>
    <t>Patrick Hughes</t>
  </si>
  <si>
    <t>The Fault in Our StarsÂ </t>
  </si>
  <si>
    <t>Matt Damon</t>
  </si>
  <si>
    <t>action hero|cia|dark past|flashback|memory</t>
  </si>
  <si>
    <t>http://www.imdb.com/title/tt0440963/?ref_=fn_tt_tt_1</t>
  </si>
  <si>
    <t>Drama|History|Sport</t>
  </si>
  <si>
    <t>Ericson Core</t>
  </si>
  <si>
    <t>What Women WantÂ </t>
  </si>
  <si>
    <t>Kung Fu PandaÂ </t>
  </si>
  <si>
    <t>kung fu|kung fu master|master|panda|snow leopard</t>
  </si>
  <si>
    <t>http://www.imdb.com/title/tt0441773/?ref_=fn_tt_tt_1</t>
  </si>
  <si>
    <t>Adventure|Drama|Romance</t>
  </si>
  <si>
    <t>Lawrence Guterman</t>
  </si>
  <si>
    <t>A Beautiful MindÂ </t>
  </si>
  <si>
    <t>Ant-ManÂ </t>
  </si>
  <si>
    <t>T.I.</t>
  </si>
  <si>
    <t>ant|chinatown san francisco|heist|sabotage|vault</t>
  </si>
  <si>
    <t>http://www.imdb.com/title/tt0478970/?ref_=fn_tt_tt_1</t>
  </si>
  <si>
    <t>Animation|Comedy|Family|Music|Romance</t>
  </si>
  <si>
    <t>Ron Underwood</t>
  </si>
  <si>
    <t>Catch Me If You CanÂ </t>
  </si>
  <si>
    <t>Sandra Ellis Lafferty</t>
  </si>
  <si>
    <t>president|snow|television|tour|uprising</t>
  </si>
  <si>
    <t>http://www.imdb.com/title/tt1951264/?ref_=fn_tt_tt_1</t>
  </si>
  <si>
    <t>Animation|Comedy|Family|Fantasy|Musical|Romance</t>
  </si>
  <si>
    <t>Steve Martino</t>
  </si>
  <si>
    <t>Adventure|Comedy|Family</t>
  </si>
  <si>
    <t>David Mamet</t>
  </si>
  <si>
    <t>The Silence of the LambsÂ 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</si>
  <si>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</si>
  <si>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</si>
  <si>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</si>
  <si>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</si>
  <si>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</si>
  <si>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</si>
  <si>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Action|Adventure|Comedy|Fantasy</t>
  </si>
  <si>
    <t>Yimou Zhang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</si>
  <si>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</si>
  <si>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</si>
  <si>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</si>
  <si>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</si>
  <si>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</si>
  <si>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Drama|Fantasy|Romance</t>
  </si>
  <si>
    <t>Ash Brannon</t>
  </si>
  <si>
    <t>Meet the ParentsÂ 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</si>
  <si>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</si>
  <si>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</si>
  <si>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</si>
  <si>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</si>
  <si>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</si>
  <si>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Adventure|Comedy|Drama|Family|Fantasy</t>
  </si>
  <si>
    <t>Frank Oz</t>
  </si>
  <si>
    <t>Dumb &amp; DumberÂ 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</si>
  <si>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</si>
  <si>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</si>
  <si>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</si>
  <si>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</si>
  <si>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</si>
  <si>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Action|Comedy|Fantasy|Romance</t>
  </si>
  <si>
    <t>Jay Roach</t>
  </si>
  <si>
    <t>Silver Linings PlaybookÂ </t>
  </si>
  <si>
    <t>SaltÂ </t>
  </si>
  <si>
    <t>August Diehl</t>
  </si>
  <si>
    <t>cia|on the run|russian|russian spy|strong female lead</t>
  </si>
  <si>
    <t>http://www.imdb.com/title/tt0944835/?ref_=fn_tt_tt_1</t>
  </si>
  <si>
    <t>Comedy|Romance|Sci-Fi</t>
  </si>
  <si>
    <t>Luc Besson</t>
  </si>
  <si>
    <t>Good Morning, VietnamÂ 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</si>
  <si>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</si>
  <si>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</si>
  <si>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</si>
  <si>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</si>
  <si>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</si>
  <si>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Adventure|Comedy|Mystery</t>
  </si>
  <si>
    <t>Michael Patrick King</t>
  </si>
  <si>
    <t>Borat: Cultural Learnings of America for Make Benefit Glorious Nation of KazakhstanÂ </t>
  </si>
  <si>
    <t>Mackenzie Crook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</si>
  <si>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</si>
  <si>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</si>
  <si>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</si>
  <si>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</si>
  <si>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</si>
  <si>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Comedy|Drama|Fantasy|Romance</t>
  </si>
  <si>
    <t>Bibo Bergeron</t>
  </si>
  <si>
    <t>American HustleÂ </t>
  </si>
  <si>
    <t>magic|muggle|serial killer|traitor|wizard</t>
  </si>
  <si>
    <t>http://www.imdb.com/title/tt0304141/?ref_=fn_tt_tt_1</t>
  </si>
  <si>
    <t>Action|Comedy|Family|Fantasy</t>
  </si>
  <si>
    <t>Sergey Bodrov</t>
  </si>
  <si>
    <t>Apollo 13Â </t>
  </si>
  <si>
    <t>AustraliaÂ </t>
  </si>
  <si>
    <t>Eddie Baroo</t>
  </si>
  <si>
    <t>australia|cattle|darwin|drover|japanese</t>
  </si>
  <si>
    <t>http://www.imdb.com/title/tt0455824/?ref_=fn_tt_tt_1</t>
  </si>
  <si>
    <t>Action|Adventure|Fantasy|Horror|Sci-Fi</t>
  </si>
  <si>
    <t>Wally Pfister</t>
  </si>
  <si>
    <t>Lethal Weapon 3Â </t>
  </si>
  <si>
    <t>After EarthÂ </t>
  </si>
  <si>
    <t>box office flop|father son team|fear|race against time|real life father and son playing father and son</t>
  </si>
  <si>
    <t>http://www.imdb.com/title/tt1815862/?ref_=fn_tt_tt_1</t>
  </si>
  <si>
    <t>Crime|Drama|History|Mystery|Thriller</t>
  </si>
  <si>
    <t>Rupert Wyatt</t>
  </si>
  <si>
    <t>Ride AlongÂ </t>
  </si>
  <si>
    <t>D.B. Sweeney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</si>
  <si>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</si>
  <si>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</si>
  <si>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</si>
  <si>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</si>
  <si>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</si>
  <si>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Comedy|Drama</t>
  </si>
  <si>
    <t>Mark Waters</t>
  </si>
  <si>
    <t>Close Encounters of the Third KindÂ 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</si>
  <si>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</si>
  <si>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</si>
  <si>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</si>
  <si>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Adventure|Animation|Comedy|Drama|Family|Fantasy|Sci-Fi</t>
  </si>
  <si>
    <t>John Moore</t>
  </si>
  <si>
    <t>The Simpsons MovieÂ </t>
  </si>
  <si>
    <t>MegamindÂ </t>
  </si>
  <si>
    <t>Will Ferrell</t>
  </si>
  <si>
    <t>battle|city|planet|prison|superhero</t>
  </si>
  <si>
    <t>http://www.imdb.com/title/tt1001526/?ref_=fn_tt_tt_1</t>
  </si>
  <si>
    <t>Action|Drama|Romance|Sci-Fi|Thriller</t>
  </si>
  <si>
    <t>John Lee Hancock</t>
  </si>
  <si>
    <t>Paranormal ActivityÂ </t>
  </si>
  <si>
    <t>Verne Troyer</t>
  </si>
  <si>
    <t>based on novel|birthday|evil wizard|quidditch|wizard</t>
  </si>
  <si>
    <t>http://www.imdb.com/title/tt0241527/?ref_=fn_tt_tt_1</t>
  </si>
  <si>
    <t>Comedy|Crime|Sport</t>
  </si>
  <si>
    <t>Renny Harlin</t>
  </si>
  <si>
    <t>R.I.P.D.Â </t>
  </si>
  <si>
    <t>Stephanie Szostak</t>
  </si>
  <si>
    <t>drug dealer|gold|partner|police|undead</t>
  </si>
  <si>
    <t>http://www.imdb.com/title/tt0790736/?ref_=fn_tt_tt_1</t>
  </si>
  <si>
    <t>Comedy|Family|Fantasy|Romance</t>
  </si>
  <si>
    <t>Phil Lord</t>
  </si>
  <si>
    <t>One Flew Over the Cuckoo's NestÂ </t>
  </si>
  <si>
    <t>caribbean|curse|governor|pirate|undead</t>
  </si>
  <si>
    <t>http://www.imdb.com/title/tt0325980/?ref_=fn_tt_tt_1</t>
  </si>
  <si>
    <t>Adventure|Drama|History|Romance|War</t>
  </si>
  <si>
    <t>Carlos Saldanha</t>
  </si>
  <si>
    <t>The Pursuit of HappynessÂ </t>
  </si>
  <si>
    <t>based on young adult novel|manipulation|rebellion|symbol|uprising</t>
  </si>
  <si>
    <t>http://www.imdb.com/title/tt1951265/?ref_=fn_tt_tt_1</t>
  </si>
  <si>
    <t>Comedy|Family|Sci-Fi</t>
  </si>
  <si>
    <t>Ben Stiller</t>
  </si>
  <si>
    <t>HitchÂ 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</si>
  <si>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</si>
  <si>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</si>
  <si>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</si>
  <si>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</si>
  <si>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</si>
  <si>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Fantasy|Horror|Mystery|Thriller</t>
  </si>
  <si>
    <t>Tony Bancroft</t>
  </si>
  <si>
    <t>Gone GirlÂ 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</si>
  <si>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</si>
  <si>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</si>
  <si>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</si>
  <si>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</si>
  <si>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</si>
  <si>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Adventure|Animation|Comedy|Family|Fantasy|Sci-Fi|Sport</t>
  </si>
  <si>
    <t>David Fincher</t>
  </si>
  <si>
    <t>Magic MikeÂ </t>
  </si>
  <si>
    <t>Fast FiveÂ </t>
  </si>
  <si>
    <t>drug lord|drugs|federal agent|heist|police</t>
  </si>
  <si>
    <t>http://www.imdb.com/title/tt1596343/?ref_=fn_tt_tt_1</t>
  </si>
  <si>
    <t>Adventure|Comedy|Crime|Family|Mystery</t>
  </si>
  <si>
    <t>Walt Becker</t>
  </si>
  <si>
    <t>Ice Age: Dawn of the DinosaursÂ 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</si>
  <si>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</si>
  <si>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</si>
  <si>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</si>
  <si>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</si>
  <si>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Drama|Sci-Fi|Thriller</t>
  </si>
  <si>
    <t>Dennis Dugan</t>
  </si>
  <si>
    <t>Jason Flemyng</t>
  </si>
  <si>
    <t>Clash of the TitansÂ </t>
  </si>
  <si>
    <t>Alexa Davalos</t>
  </si>
  <si>
    <t>famous line|hand to hand combat|kraken|rape|zeus</t>
  </si>
  <si>
    <t>http://www.imdb.com/title/tt0800320/?ref_=fn_tt_tt_1</t>
  </si>
  <si>
    <t>Action|Crime|Mystery|Romance|Thriller</t>
  </si>
  <si>
    <t>Sydney Pollack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</si>
  <si>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</si>
  <si>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</si>
  <si>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</si>
  <si>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</si>
  <si>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</si>
  <si>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</si>
  <si>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Action|Adventure|Comedy|Romance</t>
  </si>
  <si>
    <t>Thor Freudenthal</t>
  </si>
  <si>
    <t>Vladimir Kulich</t>
  </si>
  <si>
    <t>The 13th WarriorÂ </t>
  </si>
  <si>
    <t>Clive Russell</t>
  </si>
  <si>
    <t>arab|battle|combat|viking|warrior</t>
  </si>
  <si>
    <t>http://www.imdb.com/title/tt0120657/?ref_=fn_tt_tt_1</t>
  </si>
  <si>
    <t>Adventure|Animation|Family|Western</t>
  </si>
  <si>
    <t>Brian De Palma</t>
  </si>
  <si>
    <t>Rambo: First Blood Part IIÂ 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</si>
  <si>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</si>
  <si>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</si>
  <si>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</si>
  <si>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</si>
  <si>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</si>
  <si>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Comedy|Family|Romance</t>
  </si>
  <si>
    <t>Mick Jackson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</si>
  <si>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</si>
  <si>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</si>
  <si>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</si>
  <si>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</si>
  <si>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</si>
  <si>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Action|Adventure|Family|Sci-Fi|Thriller</t>
  </si>
  <si>
    <t>Alan J. Pakula</t>
  </si>
  <si>
    <t>CinderellaÂ 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</si>
  <si>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</si>
  <si>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</si>
  <si>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</si>
  <si>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</si>
  <si>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</si>
  <si>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Animation|Family|Fantasy|Music</t>
  </si>
  <si>
    <t>Kathryn Bigelow</t>
  </si>
  <si>
    <t>The Day After TomorrowÂ </t>
  </si>
  <si>
    <t>climate|end of the world|global warming|natural disaster|weather</t>
  </si>
  <si>
    <t>http://www.imdb.com/title/tt0319262/?ref_=fn_tt_tt_1</t>
  </si>
  <si>
    <t>Action|Adventure|Family|Fantasy|Thriller</t>
  </si>
  <si>
    <t>John Milius</t>
  </si>
  <si>
    <t>Dougray Scott</t>
  </si>
  <si>
    <t>Mission: Impossible IIÂ </t>
  </si>
  <si>
    <t>cure|mission|terrorist|thief|virus</t>
  </si>
  <si>
    <t>http://www.imdb.com/title/tt0120755/?ref_=fn_tt_tt_1</t>
  </si>
  <si>
    <t>Action|Adventure|Comedy|Fantasy|Thriller</t>
  </si>
  <si>
    <t>Andrey Konchalovskiy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</si>
  <si>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</si>
  <si>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</si>
  <si>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</si>
  <si>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</si>
  <si>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</si>
  <si>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</si>
  <si>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Action|Sci-Fi|Thriller</t>
  </si>
  <si>
    <t>Gary Ross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</si>
  <si>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</si>
  <si>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</si>
  <si>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</si>
  <si>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</si>
  <si>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Drama|History|Thriller</t>
  </si>
  <si>
    <t>Paul W.S. Anderson</t>
  </si>
  <si>
    <t>The Mummy ReturnsÂ </t>
  </si>
  <si>
    <t>Suraj Sharma</t>
  </si>
  <si>
    <t>Life of PiÂ </t>
  </si>
  <si>
    <t>Tabu</t>
  </si>
  <si>
    <t>animal|faith|india|journey|tiger</t>
  </si>
  <si>
    <t>http://www.imdb.com/title/tt0454876/?ref_=fn_tt_tt_1</t>
  </si>
  <si>
    <t>Adventure|Animation|Family</t>
  </si>
  <si>
    <t>Genndy Tartakovsky</t>
  </si>
  <si>
    <t>Jerry MaguireÂ 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</si>
  <si>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</si>
  <si>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</si>
  <si>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</si>
  <si>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</si>
  <si>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</si>
  <si>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Drama|Musical|Romance</t>
  </si>
  <si>
    <t>Kevin Lima</t>
  </si>
  <si>
    <t>Terminator 2: Judgment DayÂ 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</si>
  <si>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</si>
  <si>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</si>
  <si>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</si>
  <si>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</si>
  <si>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</si>
  <si>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Documentary|Drama</t>
  </si>
  <si>
    <t>Daniel Espinosa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</si>
  <si>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</si>
  <si>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</si>
  <si>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</si>
  <si>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</si>
  <si>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</si>
  <si>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Action|Adventure|Drama|History|Romance</t>
  </si>
  <si>
    <t>Nancy Meyers</t>
  </si>
  <si>
    <t>The MaskÂ </t>
  </si>
  <si>
    <t>PrometheusÂ </t>
  </si>
  <si>
    <t>cave painting|medical scanner|planet|pregnant with an alien fetus|suspended animation</t>
  </si>
  <si>
    <t>http://www.imdb.com/title/tt1446714/?ref_=fn_tt_tt_1</t>
  </si>
  <si>
    <t>Animation|Family</t>
  </si>
  <si>
    <t>Roger Allers</t>
  </si>
  <si>
    <t>Wayne's WorldÂ 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</si>
  <si>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</si>
  <si>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</si>
  <si>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</si>
  <si>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</si>
  <si>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</si>
  <si>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Adventure|Animation|Drama|Family|Musical</t>
  </si>
  <si>
    <t>Neil Burger</t>
  </si>
  <si>
    <t>Porky'sÂ </t>
  </si>
  <si>
    <t>ElysiumÂ </t>
  </si>
  <si>
    <t>christ figure|class differences|messiah|saviour|social commentary</t>
  </si>
  <si>
    <t>http://www.imdb.com/title/tt1535108/?ref_=fn_tt_tt_1</t>
  </si>
  <si>
    <t>Animation|Comedy|Family|Fantasy|Sci-Fi</t>
  </si>
  <si>
    <t>Jean-Jacques Annaud</t>
  </si>
  <si>
    <t>SuperbadÂ </t>
  </si>
  <si>
    <t>The Chronicles of RiddickÂ </t>
  </si>
  <si>
    <t>Christina Cox</t>
  </si>
  <si>
    <t>bounty hunter|escape|necromonger|planet|warrior</t>
  </si>
  <si>
    <t>http://www.imdb.com/title/tt0296572/?ref_=fn_tt_tt_1</t>
  </si>
  <si>
    <t>Adventure|Animation|Drama|Family|Fantasy</t>
  </si>
  <si>
    <t>Sarah Smith</t>
  </si>
  <si>
    <t>A Few Good MenÂ </t>
  </si>
  <si>
    <t>Abbie Cornish</t>
  </si>
  <si>
    <t>RoboCopÂ </t>
  </si>
  <si>
    <t>Jennifer Ehle</t>
  </si>
  <si>
    <t>law enforcement|police|robocop|robot|technology</t>
  </si>
  <si>
    <t>http://www.imdb.com/title/tt1234721/?ref_=fn_tt_tt_1</t>
  </si>
  <si>
    <t>Sci-Fi|Thriller</t>
  </si>
  <si>
    <t>Martin Brest</t>
  </si>
  <si>
    <t>The Bourne SupremacyÂ </t>
  </si>
  <si>
    <t>Kick Gurry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</si>
  <si>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</si>
  <si>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</si>
  <si>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</si>
  <si>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</si>
  <si>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</si>
  <si>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Animation|Comedy|Family</t>
  </si>
  <si>
    <t>Andrew Davis</t>
  </si>
  <si>
    <t>Mission: ImpossibleÂ 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</si>
  <si>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</si>
  <si>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</si>
  <si>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</si>
  <si>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</si>
  <si>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</si>
  <si>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</si>
  <si>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Action|Crime|Fantasy|Thriller</t>
  </si>
  <si>
    <t>Tarsem Singh</t>
  </si>
  <si>
    <t>Doctor ZhivagoÂ </t>
  </si>
  <si>
    <t>Marc Blucas</t>
  </si>
  <si>
    <t>Knight and DayÂ </t>
  </si>
  <si>
    <t>chase|fbi|garage|spy|surveillance</t>
  </si>
  <si>
    <t>http://www.imdb.com/title/tt1013743/?ref_=fn_tt_tt_1</t>
  </si>
  <si>
    <t>Comedy|Drama|Family|Music|Musical|Romance</t>
  </si>
  <si>
    <t>Edgar Wright</t>
  </si>
  <si>
    <t>The GrudgeÂ 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</si>
  <si>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</si>
  <si>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</si>
  <si>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</si>
  <si>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</si>
  <si>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Horror|Mystery|Thriller</t>
  </si>
  <si>
    <t>Jon Amiel</t>
  </si>
  <si>
    <t>Pulp FictionÂ </t>
  </si>
  <si>
    <t>Hayden Christensen</t>
  </si>
  <si>
    <t>elongated cry of no|friends become enemies|kicked in the butt|robotic midwife|vision</t>
  </si>
  <si>
    <t>http://www.imdb.com/title/tt0121766/?ref_=fn_tt_tt_1</t>
  </si>
  <si>
    <t>Action|Adventure|Comedy|Family|Sci-Fi</t>
  </si>
  <si>
    <t>Peter Segal</t>
  </si>
  <si>
    <t>Identity ThiefÂ </t>
  </si>
  <si>
    <t>martial arts|murdered before giving protagonist information|part computer animation|prequel|prequel to cult film</t>
  </si>
  <si>
    <t>http://www.imdb.com/title/tt0121765/?ref_=fn_tt_tt_1</t>
  </si>
  <si>
    <t>Comedy|Family</t>
  </si>
  <si>
    <t>George A. Romero</t>
  </si>
  <si>
    <t>Driving Miss DaisyÂ </t>
  </si>
  <si>
    <t>James Coburn</t>
  </si>
  <si>
    <t>friend|little girl|monster|rival|scream</t>
  </si>
  <si>
    <t>http://www.imdb.com/title/tt0198781/?ref_=fn_tt_tt_1</t>
  </si>
  <si>
    <t>Biography|Comedy|Drama|History</t>
  </si>
  <si>
    <t>Sylvester Stallone</t>
  </si>
  <si>
    <t>Paranormal Activity 3Â 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</si>
  <si>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</si>
  <si>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</si>
  <si>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</si>
  <si>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</si>
  <si>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</si>
  <si>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Drama|Music|Musical</t>
  </si>
  <si>
    <t>Todd Phillips</t>
  </si>
  <si>
    <t>Cheaper by the DozenÂ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</si>
  <si>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</si>
  <si>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</si>
  <si>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</si>
  <si>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Comedy|Crime|Music</t>
  </si>
  <si>
    <t>Mimi Leder</t>
  </si>
  <si>
    <t>Ocean's ElevenÂ </t>
  </si>
  <si>
    <t>The CroodsÂ </t>
  </si>
  <si>
    <t>cave|caveman|journey|strict father|survival</t>
  </si>
  <si>
    <t>http://www.imdb.com/title/tt0481499/?ref_=fn_tt_tt_1</t>
  </si>
  <si>
    <t>Action|Comedy|Romance|Thriller</t>
  </si>
  <si>
    <t>Seth Gordon</t>
  </si>
  <si>
    <t>Happy FeetÂ </t>
  </si>
  <si>
    <t>France</t>
  </si>
  <si>
    <t>Animation|Comedy|Family|Fantasy|Mystery</t>
  </si>
  <si>
    <t>Adam Shankman</t>
  </si>
  <si>
    <t>As Good as It GetsÂ </t>
  </si>
  <si>
    <t>Roger Willie</t>
  </si>
  <si>
    <t>WindtalkersÂ </t>
  </si>
  <si>
    <t>Noah Emmerich</t>
  </si>
  <si>
    <t>code|duty|steel helmet|u.s. marine|u.s. soldier</t>
  </si>
  <si>
    <t>http://www.imdb.com/title/tt0245562/?ref_=fn_tt_tt_1</t>
  </si>
  <si>
    <t>Comedy|Crime|Drama|Romance</t>
  </si>
  <si>
    <t>D.J. Caruso</t>
  </si>
  <si>
    <t>Jackass 3DÂ </t>
  </si>
  <si>
    <t>The Huntsman: Winter's WarÂ </t>
  </si>
  <si>
    <t>based on fairy tale|dark fantasy|fairy tale|second part|sequel</t>
  </si>
  <si>
    <t>http://www.imdb.com/title/tt2381991/?ref_=fn_tt_tt_1</t>
  </si>
  <si>
    <t>Action|Adventure|Romance|Thriller</t>
  </si>
  <si>
    <t>Anthony Minghella</t>
  </si>
  <si>
    <t>BigÂ 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</si>
  <si>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</si>
  <si>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</si>
  <si>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</si>
  <si>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</si>
  <si>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</si>
  <si>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</si>
  <si>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Drama|History|Romance</t>
  </si>
  <si>
    <t>Albert Hughes</t>
  </si>
  <si>
    <t>The BodyguardÂ </t>
  </si>
  <si>
    <t>Basher Savage</t>
  </si>
  <si>
    <t>Phaldut Sharma</t>
  </si>
  <si>
    <t>Amy Warren</t>
  </si>
  <si>
    <t>box office hit|long take|sole survivor|space|space station</t>
  </si>
  <si>
    <t>http://www.imdb.com/title/tt1454468/?ref_=fn_tt_tt_1</t>
  </si>
  <si>
    <t>Action|Drama|Fantasy|Romance</t>
  </si>
  <si>
    <t>Les Mayfield</t>
  </si>
  <si>
    <t>TwinsÂ 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</si>
  <si>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</si>
  <si>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</si>
  <si>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</si>
  <si>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</si>
  <si>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</si>
  <si>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Action|Adventure|Animation|Family|Sci-Fi</t>
  </si>
  <si>
    <t>Joe Pytka</t>
  </si>
  <si>
    <t>21 Jump StreetÂ 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</si>
  <si>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</si>
  <si>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</si>
  <si>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</si>
  <si>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</si>
  <si>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Action|Drama|Sci-Fi</t>
  </si>
  <si>
    <t>Scott Derrickson</t>
  </si>
  <si>
    <t>Butch Cassidy and the Sundance KidÂ 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</si>
  <si>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</si>
  <si>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</si>
  <si>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</si>
  <si>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</si>
  <si>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</si>
  <si>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</si>
  <si>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Animation|Comedy|Fantasy</t>
  </si>
  <si>
    <t>Ivan Reitman</t>
  </si>
  <si>
    <t>Mary PoppinsÂ </t>
  </si>
  <si>
    <t>chaos|museum|museum of natural history|night watchman|watchman</t>
  </si>
  <si>
    <t>http://www.imdb.com/title/tt0477347/?ref_=fn_tt_tt_1</t>
  </si>
  <si>
    <t>Action|Fantasy</t>
  </si>
  <si>
    <t>Eric Brevig</t>
  </si>
  <si>
    <t>SpeedÂ 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</si>
  <si>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</si>
  <si>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</si>
  <si>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</si>
  <si>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</si>
  <si>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Action|Animation|Comedy|Family</t>
  </si>
  <si>
    <t>Kelly Asbury</t>
  </si>
  <si>
    <t>The VowÂ 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</si>
  <si>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</si>
  <si>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</si>
  <si>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</si>
  <si>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</si>
  <si>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</si>
  <si>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Action|Adventure|Comedy|Romance|Thriller</t>
  </si>
  <si>
    <t>Stephen Hopkins</t>
  </si>
  <si>
    <t>Taken 2Â </t>
  </si>
  <si>
    <t>Adam Baldwin</t>
  </si>
  <si>
    <t>The PatriotÂ </t>
  </si>
  <si>
    <t>american revolution|british|french|hero|standoff</t>
  </si>
  <si>
    <t>http://www.imdb.com/title/tt0187393/?ref_=fn_tt_tt_1</t>
  </si>
  <si>
    <t>Action|Comedy|Sport</t>
  </si>
  <si>
    <t>Jonathan Demme</t>
  </si>
  <si>
    <t>Dodgeball: A True Underdog StoryÂ </t>
  </si>
  <si>
    <t>Julia Roberts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</si>
  <si>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</si>
  <si>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</si>
  <si>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</si>
  <si>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</si>
  <si>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Biography|Drama|History|War</t>
  </si>
  <si>
    <t>James Algar</t>
  </si>
  <si>
    <t>Mr. &amp; Mrs. SmithÂ </t>
  </si>
  <si>
    <t>Stephanie March</t>
  </si>
  <si>
    <t>assassin|marriage|secret agent|suburb|target</t>
  </si>
  <si>
    <t>http://www.imdb.com/title/tt0356910/?ref_=fn_tt_tt_1</t>
  </si>
  <si>
    <t>Adventure|Animation|Comedy</t>
  </si>
  <si>
    <t>Vincent Ward</t>
  </si>
  <si>
    <t>Black SwanÂ 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</si>
  <si>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</si>
  <si>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</si>
  <si>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</si>
  <si>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</si>
  <si>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</si>
  <si>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Action|Drama|Sport</t>
  </si>
  <si>
    <t>Terry Gilliam</t>
  </si>
  <si>
    <t>Crocodile Dundee IIÂ 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</si>
  <si>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</si>
  <si>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</si>
  <si>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</si>
  <si>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</si>
  <si>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</si>
  <si>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Adventure|Drama|Family</t>
  </si>
  <si>
    <t>Barry Cook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</si>
  <si>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</si>
  <si>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</si>
  <si>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</si>
  <si>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</si>
  <si>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</si>
  <si>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</si>
  <si>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Drama|Mystery|Romance|Thriller</t>
  </si>
  <si>
    <t>Roger Christian</t>
  </si>
  <si>
    <t>The Hunt for Red OctoberÂ 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</si>
  <si>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</si>
  <si>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</si>
  <si>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</si>
  <si>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</si>
  <si>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</si>
  <si>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Adventure|Animation|Comedy|Family|Fantasy|Romance</t>
  </si>
  <si>
    <t>Joe Dante</t>
  </si>
  <si>
    <t>Mamma Mia!Â 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</si>
  <si>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</si>
  <si>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</si>
  <si>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</si>
  <si>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</si>
  <si>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</si>
  <si>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Adventure|Drama|War</t>
  </si>
  <si>
    <t>Antony Hoffman</t>
  </si>
  <si>
    <t>ArgoÂ 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</si>
  <si>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</si>
  <si>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</si>
  <si>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</si>
  <si>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</si>
  <si>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</si>
  <si>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</si>
  <si>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Action|Adventure|Crime|Thriller</t>
  </si>
  <si>
    <t>Jacques Perrin</t>
  </si>
  <si>
    <t>Walk the LineÂ 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</si>
  <si>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</si>
  <si>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</si>
  <si>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</si>
  <si>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</si>
  <si>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</si>
  <si>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Fantasy|Mystery|Romance|Sci-Fi|Thriller</t>
  </si>
  <si>
    <t>FlashdanceÂ </t>
  </si>
  <si>
    <t>AllegiantÂ </t>
  </si>
  <si>
    <t>based on young adult novel|dystopia|genetic experimentation|strong female character|strong female lead</t>
  </si>
  <si>
    <t>http://www.imdb.com/title/tt3410834/?ref_=fn_tt_tt_1</t>
  </si>
  <si>
    <t>Drama|Fantasy|Mystery|Thriller</t>
  </si>
  <si>
    <t>Cody Cameron</t>
  </si>
  <si>
    <t>American PieÂ 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</si>
  <si>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</si>
  <si>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</si>
  <si>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</si>
  <si>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</si>
  <si>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</si>
  <si>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Animation|Comedy|Family|Fantasy|Music</t>
  </si>
  <si>
    <t>John Singleton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</si>
  <si>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</si>
  <si>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</si>
  <si>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</si>
  <si>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</si>
  <si>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</si>
  <si>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</si>
  <si>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Drama|Horror|Romance|Thriller</t>
  </si>
  <si>
    <t>Oliver Hirschbiegel</t>
  </si>
  <si>
    <t>The Devil Wears PradaÂ 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</si>
  <si>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</si>
  <si>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</si>
  <si>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</si>
  <si>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</si>
  <si>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</si>
  <si>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Drama|War</t>
  </si>
  <si>
    <t>Des McAnuff</t>
  </si>
  <si>
    <t>Hotel Transylvania 2Â 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</si>
  <si>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</si>
  <si>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</si>
  <si>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</si>
  <si>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</si>
  <si>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</si>
  <si>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Drama</t>
  </si>
  <si>
    <t>Yarrow Cheney</t>
  </si>
  <si>
    <t>Sweet Home AlabamaÂ 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</si>
  <si>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</si>
  <si>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</si>
  <si>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</si>
  <si>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</si>
  <si>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</si>
  <si>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Action|Drama|Fantasy|Horror|War</t>
  </si>
  <si>
    <t>Stephen Norrington</t>
  </si>
  <si>
    <t>The SpongeBob Movie: Sponge Out of WaterÂ </t>
  </si>
  <si>
    <t>Billy Boyd</t>
  </si>
  <si>
    <t>elf|hobbit|middle earth|quest|ring</t>
  </si>
  <si>
    <t>http://www.imdb.com/title/tt0120737/?ref_=fn_tt_tt_1</t>
  </si>
  <si>
    <t>Adventure|Family|Fantasy|Romance</t>
  </si>
  <si>
    <t>Pierre Coffin</t>
  </si>
  <si>
    <t>Jurassic Park IIIÂ 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</si>
  <si>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</si>
  <si>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</si>
  <si>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</si>
  <si>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</si>
  <si>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Adventure|Biography|Drama|History|War</t>
  </si>
  <si>
    <t>Timur Bekmambetov</t>
  </si>
  <si>
    <t>ScreamÂ </t>
  </si>
  <si>
    <t>AliÂ </t>
  </si>
  <si>
    <t>african american protagonist|african americans|boxing gym|gym|rumble in the jungle</t>
  </si>
  <si>
    <t>http://www.imdb.com/title/tt0248667/?ref_=fn_tt_tt_1</t>
  </si>
  <si>
    <t>Action|Adventure|Horror|Sci-Fi</t>
  </si>
  <si>
    <t>David Kellogg</t>
  </si>
  <si>
    <t>Les MisÃ©rablesÂ 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</si>
  <si>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</si>
  <si>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</si>
  <si>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</si>
  <si>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</si>
  <si>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</si>
  <si>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Action|Fantasy|Horror</t>
  </si>
  <si>
    <t>Mike Nichols</t>
  </si>
  <si>
    <t>Air Force OneÂ 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</si>
  <si>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</si>
  <si>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</si>
  <si>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</si>
  <si>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</si>
  <si>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Comedy|Drama|Musical|Romance</t>
  </si>
  <si>
    <t>F. Gary Gray</t>
  </si>
  <si>
    <t>Big Momma's HouseÂ </t>
  </si>
  <si>
    <t>Kingdom of HeavenÂ </t>
  </si>
  <si>
    <t>Philip Glenister</t>
  </si>
  <si>
    <t>12th century|crusader|jerusalem|knight|medieval times</t>
  </si>
  <si>
    <t>http://www.imdb.com/title/tt0320661/?ref_=fn_tt_tt_1</t>
  </si>
  <si>
    <t>Action|Sci-Fi|Sport</t>
  </si>
  <si>
    <t>Antoine Fuqua</t>
  </si>
  <si>
    <t>Bad GrandpaÂ 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</si>
  <si>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</si>
  <si>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</si>
  <si>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</si>
  <si>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</si>
  <si>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</si>
  <si>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Action|Adventure|Animation|Comedy|Crime|Family|Fantasy</t>
  </si>
  <si>
    <t>Robert Luketic</t>
  </si>
  <si>
    <t>UnforgivenÂ 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</si>
  <si>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</si>
  <si>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</si>
  <si>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</si>
  <si>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</si>
  <si>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</si>
  <si>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Adventure|Animation|Family|Fantasy|Musical</t>
  </si>
  <si>
    <t>Gil Kenan</t>
  </si>
  <si>
    <t>Lee Daniels' The ButlerÂ 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</si>
  <si>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</si>
  <si>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</si>
  <si>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</si>
  <si>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</si>
  <si>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Action|Crime|Mystery|Sci-Fi|Thriller</t>
  </si>
  <si>
    <t>Barry Levinson</t>
  </si>
  <si>
    <t>The IslandÂ </t>
  </si>
  <si>
    <t>clone|environment|escape|island|lottery</t>
  </si>
  <si>
    <t>http://www.imdb.com/title/tt0399201/?ref_=fn_tt_tt_1</t>
  </si>
  <si>
    <t>Action|Comedy|Crime|Drama|Thriller</t>
  </si>
  <si>
    <t>Jerry Zucker</t>
  </si>
  <si>
    <t>LucyÂ 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</si>
  <si>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</si>
  <si>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</si>
  <si>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</si>
  <si>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</si>
  <si>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</si>
  <si>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</si>
  <si>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Adventure|Drama|History|Romance</t>
  </si>
  <si>
    <t>Andy Tennant</t>
  </si>
  <si>
    <t>Shark TaleÂ </t>
  </si>
  <si>
    <t>Gone in Sixty SecondsÂ </t>
  </si>
  <si>
    <t>Robert Duvall</t>
  </si>
  <si>
    <t>auto theft|brother|car|theft|thief</t>
  </si>
  <si>
    <t>http://www.imdb.com/title/tt0187078/?ref_=fn_tt_tt_1</t>
  </si>
  <si>
    <t>Biography|Drama|Thriller</t>
  </si>
  <si>
    <t>Florent-Emilio Siri</t>
  </si>
  <si>
    <t>Remember the TitansÂ </t>
  </si>
  <si>
    <t>Connie Nielsen</t>
  </si>
  <si>
    <t>GladiatorÂ </t>
  </si>
  <si>
    <t>Oliver Reed</t>
  </si>
  <si>
    <t>battlefield|blood|combat|gladiator|roman empire</t>
  </si>
  <si>
    <t>http://www.imdb.com/title/tt0172495/?ref_=fn_tt_tt_1</t>
  </si>
  <si>
    <t>Action|Adventure|Fantasy|War</t>
  </si>
  <si>
    <t>Don Bluth</t>
  </si>
  <si>
    <t>District 9Â 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</si>
  <si>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</si>
  <si>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</si>
  <si>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</si>
  <si>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</si>
  <si>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</si>
  <si>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Comedy|Fantasy|Romance</t>
  </si>
  <si>
    <t>Ron Shelton</t>
  </si>
  <si>
    <t>The FlintstonesÂ </t>
  </si>
  <si>
    <t>bildungsroman|flying broom|invisibility cloak|monster|wizardry</t>
  </si>
  <si>
    <t>http://www.imdb.com/title/tt0295297/?ref_=fn_tt_tt_1</t>
  </si>
  <si>
    <t>Drama|Horror|Sci-Fi|Thriller</t>
  </si>
  <si>
    <t>Henry Selick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</si>
  <si>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</si>
  <si>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</si>
  <si>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</si>
  <si>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</si>
  <si>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</si>
  <si>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Adventure|Drama|History</t>
  </si>
  <si>
    <t>Kyle Balda</t>
  </si>
  <si>
    <t>Lone SurvivorÂ 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</si>
  <si>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</si>
  <si>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</si>
  <si>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</si>
  <si>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</si>
  <si>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</si>
  <si>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Action|Adventure|Comedy|Romance|Thriller|Western</t>
  </si>
  <si>
    <t>Clay Kaytis</t>
  </si>
  <si>
    <t>Patch AdamsÂ 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</si>
  <si>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</si>
  <si>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</si>
  <si>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</si>
  <si>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</si>
  <si>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Biography|Drama|Sport|War</t>
  </si>
  <si>
    <t>Judd Apatow</t>
  </si>
  <si>
    <t>Public EnemiesÂ </t>
  </si>
  <si>
    <t>1930s|bank|celebrity criminal|fbi|public enemy number one</t>
  </si>
  <si>
    <t>http://www.imdb.com/title/tt1152836/?ref_=fn_tt_tt_1</t>
  </si>
  <si>
    <t>Comedy|Drama|Family|Musical</t>
  </si>
  <si>
    <t>Steve Carr</t>
  </si>
  <si>
    <t>Star Trek IV: The Voyage HomeÂ </t>
  </si>
  <si>
    <t>Ruby Dee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</si>
  <si>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</si>
  <si>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</si>
  <si>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</si>
  <si>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</si>
  <si>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</si>
  <si>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Action|Adventure|Fantasy|Horror|Sci-Fi|Thriller</t>
  </si>
  <si>
    <t>Mel Gibson</t>
  </si>
  <si>
    <t>Tia Carrere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</si>
  <si>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</si>
  <si>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</si>
  <si>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</si>
  <si>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</si>
  <si>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</si>
  <si>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Drama|Sport</t>
  </si>
  <si>
    <t>David Silverman</t>
  </si>
  <si>
    <t>Freaky FridayÂ </t>
  </si>
  <si>
    <t>The Taking of Pelham 1 2 3Â </t>
  </si>
  <si>
    <t>Michael Rispoli</t>
  </si>
  <si>
    <t>hijack|hostage|ransom|subway|train</t>
  </si>
  <si>
    <t>http://www.imdb.com/title/tt1111422/?ref_=fn_tt_tt_1</t>
  </si>
  <si>
    <t>Action|Fantasy|Sci-Fi|Thriller</t>
  </si>
  <si>
    <t>Frank Darabont</t>
  </si>
  <si>
    <t>Batman ForeverÂ 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</si>
  <si>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</si>
  <si>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</si>
  <si>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</si>
  <si>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</si>
  <si>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</si>
  <si>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</si>
  <si>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Drama|Mystery|Romance</t>
  </si>
  <si>
    <t>Betty Thomas</t>
  </si>
  <si>
    <t>Rise of the Planet of the ApesÂ </t>
  </si>
  <si>
    <t>The Other GuysÂ </t>
  </si>
  <si>
    <t>Derek Jeter</t>
  </si>
  <si>
    <t>capitalist|detective|investigation|new york city|police</t>
  </si>
  <si>
    <t>http://www.imdb.com/title/tt1386588/?ref_=fn_tt_tt_1</t>
  </si>
  <si>
    <t>Adventure|Biography|Drama|History|Sport|Thriller</t>
  </si>
  <si>
    <t>Garry Marshall</t>
  </si>
  <si>
    <t>Young FrankensteinÂ 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</si>
  <si>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</si>
  <si>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</si>
  <si>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</si>
  <si>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</si>
  <si>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</si>
  <si>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Crime|Drama|Fantasy</t>
  </si>
  <si>
    <t>Paul Tibbitt</t>
  </si>
  <si>
    <t>The 40-Year-Old VirginÂ </t>
  </si>
  <si>
    <t>Django UnchainedÂ </t>
  </si>
  <si>
    <t>dynamite|historically inaccurate|ku klux klan|n word|slavery</t>
  </si>
  <si>
    <t>http://www.imdb.com/title/tt1853728/?ref_=fn_tt_tt_1</t>
  </si>
  <si>
    <t>Adventure|Biography|Crime|Drama|Western</t>
  </si>
  <si>
    <t>Clark Johnson</t>
  </si>
  <si>
    <t>Marley &amp; MeÂ </t>
  </si>
  <si>
    <t>Jason Alexander</t>
  </si>
  <si>
    <t>The Hunchback of Notre DameÂ </t>
  </si>
  <si>
    <t>Bill Fagerbakke</t>
  </si>
  <si>
    <t>15th century|cathedral|gypsy|paris|victor hugo</t>
  </si>
  <si>
    <t>http://www.imdb.com/title/tt0116583/?ref_=fn_tt_tt_1</t>
  </si>
  <si>
    <t>Action|War</t>
  </si>
  <si>
    <t>Cameron Crowe</t>
  </si>
  <si>
    <t>Saw IIÂ 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</si>
  <si>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</si>
  <si>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</si>
  <si>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</si>
  <si>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</si>
  <si>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</si>
  <si>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</si>
  <si>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Comedy|Romance|Sport</t>
  </si>
  <si>
    <t>Randall Wallace</t>
  </si>
  <si>
    <t>Jaws 2Â </t>
  </si>
  <si>
    <t>The Expendables 2Â </t>
  </si>
  <si>
    <t>church|hostage|mine|plutonium|revenge</t>
  </si>
  <si>
    <t>http://www.imdb.com/title/tt1764651/?ref_=fn_tt_tt_1</t>
  </si>
  <si>
    <t>Crime|Drama|Mystery|Thriller|Western</t>
  </si>
  <si>
    <t>Jonathan Frakes</t>
  </si>
  <si>
    <t>Batman ReturnsÂ </t>
  </si>
  <si>
    <t>Armando Riesco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</si>
  <si>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</si>
  <si>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</si>
  <si>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</si>
  <si>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</si>
  <si>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Comedy|Sport</t>
  </si>
  <si>
    <t>George Clooney</t>
  </si>
  <si>
    <t>The Karate KidÂ 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</si>
  <si>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</si>
  <si>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</si>
  <si>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</si>
  <si>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</si>
  <si>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</si>
  <si>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Comedy|Drama|Family</t>
  </si>
  <si>
    <t>Gary Shore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</si>
  <si>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</si>
  <si>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</si>
  <si>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</si>
  <si>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</si>
  <si>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</si>
  <si>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</si>
  <si>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Crime|Drama|Fantasy|Mystery</t>
  </si>
  <si>
    <t>Andrzej Bartkowiak</t>
  </si>
  <si>
    <t>Horrible BossesÂ </t>
  </si>
  <si>
    <t>Adventure|Animation|Biography|Drama|Family|Fantasy|Musical</t>
  </si>
  <si>
    <t>MÃ¥ns MÃ¥rlind</t>
  </si>
  <si>
    <t>X-MenÂ 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</si>
  <si>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</si>
  <si>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</si>
  <si>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</si>
  <si>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</si>
  <si>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</si>
  <si>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Drama|Romance|Western</t>
  </si>
  <si>
    <t>Gregory Hoblit</t>
  </si>
  <si>
    <t>Runaway BrideÂ 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</si>
  <si>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</si>
  <si>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</si>
  <si>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</si>
  <si>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</si>
  <si>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Documentary|Music</t>
  </si>
  <si>
    <t>Gary McKendry</t>
  </si>
  <si>
    <t>Grown UpsÂ </t>
  </si>
  <si>
    <t>Mark Margolis</t>
  </si>
  <si>
    <t>End of DaysÂ </t>
  </si>
  <si>
    <t>Udo Kier</t>
  </si>
  <si>
    <t>atheist|ex cop|female masturbation|female nudity|lucifer</t>
  </si>
  <si>
    <t>http://www.imdb.com/title/tt0146675/?ref_=fn_tt_tt_1</t>
  </si>
  <si>
    <t>Drama|Thriller</t>
  </si>
  <si>
    <t>Wych Kaosayananda</t>
  </si>
  <si>
    <t>Paranormal Activity 2Â </t>
  </si>
  <si>
    <t>Blood DiamondÂ </t>
  </si>
  <si>
    <t>Stephen Collins</t>
  </si>
  <si>
    <t>diamond|elephant|fisherman|rebel|sierra leone</t>
  </si>
  <si>
    <t>http://www.imdb.com/title/tt0450259/?ref_=fn_tt_tt_1</t>
  </si>
  <si>
    <t>Animation|Family|Fantasy</t>
  </si>
  <si>
    <t>Mikael Salomon</t>
  </si>
  <si>
    <t>PinocchioÂ </t>
  </si>
  <si>
    <t>The Wolf of Wall StreetÂ </t>
  </si>
  <si>
    <t>based on true story|fellatio|female rear nudity|sex in an airplane|stockbroker</t>
  </si>
  <si>
    <t>http://www.imdb.com/title/tt0993846/?ref_=fn_tt_tt_1</t>
  </si>
  <si>
    <t>Action|Fantasy|Horror|Sci-Fi</t>
  </si>
  <si>
    <t>Bobby Farrelly</t>
  </si>
  <si>
    <t>Bad TeacherÂ </t>
  </si>
  <si>
    <t>Rene Auberjonois</t>
  </si>
  <si>
    <t>Debi Mazar</t>
  </si>
  <si>
    <t>love|necktie|partner|rock music|tuxedo</t>
  </si>
  <si>
    <t>http://www.imdb.com/title/tt0112462/?ref_=fn_tt_tt_1</t>
  </si>
  <si>
    <t>Biography|Comedy|Drama</t>
  </si>
  <si>
    <t>Kerry Conran</t>
  </si>
  <si>
    <t>Patrick Muldoon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</si>
  <si>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</si>
  <si>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</si>
  <si>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</si>
  <si>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</si>
  <si>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</si>
  <si>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Action|Horror|Sci-Fi</t>
  </si>
  <si>
    <t>Michael Caton-Jones</t>
  </si>
  <si>
    <t>Jim Sturgess</t>
  </si>
  <si>
    <t>Cloud AtlasÂ </t>
  </si>
  <si>
    <t>composer|future|letter|nonlinear timeline|nursing home</t>
  </si>
  <si>
    <t>http://www.imdb.com/title/tt1371111/?ref_=fn_tt_tt_1</t>
  </si>
  <si>
    <t>Adventure|Comedy</t>
  </si>
  <si>
    <t>Mikael HÃ¥fstrÃ¶m</t>
  </si>
  <si>
    <t>Airplane!Â 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</si>
  <si>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</si>
  <si>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</si>
  <si>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</si>
  <si>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</si>
  <si>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Biography|Drama|History|Sport</t>
  </si>
  <si>
    <t>Phil Alden Robinson</t>
  </si>
  <si>
    <t>High School Musical 3: Senior YearÂ 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</si>
  <si>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</si>
  <si>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</si>
  <si>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</si>
  <si>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</si>
  <si>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</si>
  <si>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Comedy|Crime|Romance|Thriller</t>
  </si>
  <si>
    <t>David Slade</t>
  </si>
  <si>
    <t>Think Like a ManÂ </t>
  </si>
  <si>
    <t>HerculesÂ </t>
  </si>
  <si>
    <t>Ingrid BolsÃ¸ Berdal</t>
  </si>
  <si>
    <t>army|greek mythology|hercules|king|mercenary</t>
  </si>
  <si>
    <t>http://www.imdb.com/title/tt1267297/?ref_=fn_tt_tt_1</t>
  </si>
  <si>
    <t>Comedy|Crime|Romance</t>
  </si>
  <si>
    <t>Joseph Ruben</t>
  </si>
  <si>
    <t>The OthersÂ </t>
  </si>
  <si>
    <t>Treasure PlanetÂ </t>
  </si>
  <si>
    <t>Michael Wincott</t>
  </si>
  <si>
    <t>alien|cyborg|pirate|planet|treasure</t>
  </si>
  <si>
    <t>http://www.imdb.com/title/tt0133240/?ref_=fn_tt_tt_1</t>
  </si>
  <si>
    <t>Horror|Mystery|Sci-Fi|Thriller</t>
  </si>
  <si>
    <t>Seth MacFarlane</t>
  </si>
  <si>
    <t>The First Wives ClubÂ </t>
  </si>
  <si>
    <t>Anna Friel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</si>
  <si>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</si>
  <si>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</si>
  <si>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</si>
  <si>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</si>
  <si>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Biography|Drama|Music</t>
  </si>
  <si>
    <t>Alejandro AmenÃ¡bar</t>
  </si>
  <si>
    <t>The Santa Clause 2Â </t>
  </si>
  <si>
    <t>The Expendables 3Â </t>
  </si>
  <si>
    <t>battle|fight|mission|pg 13 sequel to r rated franchise|rescue</t>
  </si>
  <si>
    <t>http://www.imdb.com/title/tt2333784/?ref_=fn_tt_tt_1</t>
  </si>
  <si>
    <t>Drama|Fantasy|Sport</t>
  </si>
  <si>
    <t>Kinka Usher</t>
  </si>
  <si>
    <t>SupermanÂ </t>
  </si>
  <si>
    <t>Point BreakÂ </t>
  </si>
  <si>
    <t>athlete|extreme sports|fbi|fbi agent|heist</t>
  </si>
  <si>
    <t>http://www.imdb.com/title/tt2058673/?ref_=fn_tt_tt_1</t>
  </si>
  <si>
    <t>Adventure|Comedy|Drama|Music</t>
  </si>
  <si>
    <t>Rob Bowman</t>
  </si>
  <si>
    <t>The Color PurpleÂ 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</si>
  <si>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</si>
  <si>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</si>
  <si>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</si>
  <si>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</si>
  <si>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</si>
  <si>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</si>
  <si>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Action|Fantasy|Horror|Sci-Fi|Thriller</t>
  </si>
  <si>
    <t>Doug Lefler</t>
  </si>
  <si>
    <t>Insidious: Chapter 2Â 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</si>
  <si>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</si>
  <si>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</si>
  <si>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</si>
  <si>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</si>
  <si>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</si>
  <si>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Adventure|Animation|Comedy|Drama|Family|Fantasy|Romance</t>
  </si>
  <si>
    <t>Scott Waugh</t>
  </si>
  <si>
    <t>Randy Quaid</t>
  </si>
  <si>
    <t>The Adventures of Pluto NashÂ </t>
  </si>
  <si>
    <t>Burt Young</t>
  </si>
  <si>
    <t>casino|future|laser gun|moon|nightclub</t>
  </si>
  <si>
    <t>http://www.imdb.com/title/tt0180052/?ref_=fn_tt_tt_1</t>
  </si>
  <si>
    <t>Horror|Sci-Fi|Thriller</t>
  </si>
  <si>
    <t>Lawrence Kasdan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</si>
  <si>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</si>
  <si>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</si>
  <si>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</si>
  <si>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</si>
  <si>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</si>
  <si>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Drama|Fantasy|Mystery|Romance|Thriller</t>
  </si>
  <si>
    <t>Michael Lembeck</t>
  </si>
  <si>
    <t>Back to the Future Part IIÂ 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</si>
  <si>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</si>
  <si>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</si>
  <si>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</si>
  <si>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</si>
  <si>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</si>
  <si>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</si>
  <si>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Drama|Fantasy|Mystery|Romance</t>
  </si>
  <si>
    <t>Tom Hooper</t>
  </si>
  <si>
    <t>Ace Ventura: When Nature CallsÂ </t>
  </si>
  <si>
    <t>Felicity Huffman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</si>
  <si>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</si>
  <si>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</si>
  <si>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</si>
  <si>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</si>
  <si>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</si>
  <si>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Fantasy|Horror|Mystery|Romance</t>
  </si>
  <si>
    <t>Nora Ephron</t>
  </si>
  <si>
    <t>Save the Last DanceÂ </t>
  </si>
  <si>
    <t>Patricia Velasquez</t>
  </si>
  <si>
    <t>ancient egypt|bracelet|king|scorpion|son</t>
  </si>
  <si>
    <t>http://www.imdb.com/title/tt0209163/?ref_=fn_tt_tt_1</t>
  </si>
  <si>
    <t>Adventure|Comedy|Family|Romance|Sci-Fi</t>
  </si>
  <si>
    <t>Into the WoodsÂ </t>
  </si>
  <si>
    <t>Gangs of New YorkÂ </t>
  </si>
  <si>
    <t>butcher|civil war|gangster|new york city|revenge</t>
  </si>
  <si>
    <t>http://www.imdb.com/title/tt0217505/?ref_=fn_tt_tt_1</t>
  </si>
  <si>
    <t>Drama|Horror|Thriller</t>
  </si>
  <si>
    <t>Clint Eastwood</t>
  </si>
  <si>
    <t>AnnabelleÂ 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</si>
  <si>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</si>
  <si>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</si>
  <si>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</si>
  <si>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</si>
  <si>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</si>
  <si>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Action|Comedy|Mystery|Romance</t>
  </si>
  <si>
    <t>Larry Charles</t>
  </si>
  <si>
    <t>Spy KidsÂ </t>
  </si>
  <si>
    <t>Zooey Deschanel</t>
  </si>
  <si>
    <t>Surf's UpÂ </t>
  </si>
  <si>
    <t>Jon Heder</t>
  </si>
  <si>
    <t>chicken|competition|island|penguin|surfing</t>
  </si>
  <si>
    <t>http://www.imdb.com/title/tt0423294/?ref_=fn_tt_tt_1</t>
  </si>
  <si>
    <t>Action|Adventure|Comedy|Romance|Sci-Fi</t>
  </si>
  <si>
    <t>Stanley Kubrick</t>
  </si>
  <si>
    <t>Scream 2Â 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</si>
  <si>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</si>
  <si>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</si>
  <si>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</si>
  <si>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</si>
  <si>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</si>
  <si>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Action|Biography|Drama|History|Thriller|War</t>
  </si>
  <si>
    <t>Will Gluck</t>
  </si>
  <si>
    <t>The Imitation GameÂ </t>
  </si>
  <si>
    <t>Black Hawk DownÂ </t>
  </si>
  <si>
    <t>army|helicopter|somali|somalia|warlord</t>
  </si>
  <si>
    <t>http://www.imdb.com/title/tt0265086/?ref_=fn_tt_tt_1</t>
  </si>
  <si>
    <t>Adventure|Comedy|Family|Fantasy|Horror</t>
  </si>
  <si>
    <t>Glenn Ficarra</t>
  </si>
  <si>
    <t>Legally BlondeÂ 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</si>
  <si>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</si>
  <si>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</si>
  <si>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</si>
  <si>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</si>
  <si>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</si>
  <si>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Comedy|Family|Romance|Sci-Fi</t>
  </si>
  <si>
    <t>David S. Goyer</t>
  </si>
  <si>
    <t>Super 8Â </t>
  </si>
  <si>
    <t>Milla Jovovich</t>
  </si>
  <si>
    <t>The Fifth ElementÂ </t>
  </si>
  <si>
    <t>1910s|alien|artificially created woman|love|taxi driver</t>
  </si>
  <si>
    <t>http://www.imdb.com/title/tt0119116/?ref_=fn_tt_tt_1</t>
  </si>
  <si>
    <t>Action|Adventure|Thriller|War</t>
  </si>
  <si>
    <t>Taylor Hackford</t>
  </si>
  <si>
    <t>When Harry Met Sally...Â 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</si>
  <si>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</si>
  <si>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</si>
  <si>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</si>
  <si>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</si>
  <si>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</si>
  <si>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</si>
  <si>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Comedy|Drama|Romance|Sport</t>
  </si>
  <si>
    <t>Michael Lehmann</t>
  </si>
  <si>
    <t>The Green MileÂ </t>
  </si>
  <si>
    <t>Rosie Perez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</si>
  <si>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</si>
  <si>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</si>
  <si>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</si>
  <si>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</si>
  <si>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</si>
  <si>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Action|Comedy|Crime|Drama</t>
  </si>
  <si>
    <t>Stuart Beattie</t>
  </si>
  <si>
    <t>Police AcademyÂ </t>
  </si>
  <si>
    <t>Ice Age: Continental DriftÂ </t>
  </si>
  <si>
    <t>Drake</t>
  </si>
  <si>
    <t>acorn|herd|iceberg|ocean|pirate</t>
  </si>
  <si>
    <t>http://www.imdb.com/title/tt1667889/?ref_=fn_tt_tt_1</t>
  </si>
  <si>
    <t>Drama|Music|Romance|War</t>
  </si>
  <si>
    <t>Roman Polanski</t>
  </si>
  <si>
    <t>Analyze ThisÂ </t>
  </si>
  <si>
    <t>Derek Jacobi</t>
  </si>
  <si>
    <t>dress|duke|fairy godmother|fairy tale|pumpkin</t>
  </si>
  <si>
    <t>http://www.imdb.com/title/tt1661199/?ref_=fn_tt_tt_1</t>
  </si>
  <si>
    <t>Action|Comedy|Drama|Family|Thriller</t>
  </si>
  <si>
    <t>Frank Miller</t>
  </si>
  <si>
    <t>The Rugrats MovieÂ </t>
  </si>
  <si>
    <t>AJ Michalka</t>
  </si>
  <si>
    <t>Michael Imperioli</t>
  </si>
  <si>
    <t>The Lovely BonesÂ </t>
  </si>
  <si>
    <t>1970s|afterlife|heaven|pedophile|rape</t>
  </si>
  <si>
    <t>http://www.imdb.com/title/tt0380510/?ref_=fn_tt_tt_1</t>
  </si>
  <si>
    <t>Action|Crime</t>
  </si>
  <si>
    <t>Baltasar KormÃ¡kur</t>
  </si>
  <si>
    <t>Mr. DeedsÂ </t>
  </si>
  <si>
    <t>Alexander Gould</t>
  </si>
  <si>
    <t>great barrier reef|protective father|separation from family|shark|short term memory loss</t>
  </si>
  <si>
    <t>http://www.imdb.com/title/tt0266543/?ref_=fn_tt_tt_1</t>
  </si>
  <si>
    <t>Adventure|Animation|Drama|Family|History|Musical|Romance</t>
  </si>
  <si>
    <t>Daniel Lee</t>
  </si>
  <si>
    <t>The Longest YardÂ </t>
  </si>
  <si>
    <t>Bernard Hill</t>
  </si>
  <si>
    <t>battle|epic|king|orc|ring</t>
  </si>
  <si>
    <t>http://www.imdb.com/title/tt0167260/?ref_=fn_tt_tt_1</t>
  </si>
  <si>
    <t>Action|Adventure|Drama|Romance|Sci-Fi</t>
  </si>
  <si>
    <t>Keenen Ivory Wayans</t>
  </si>
  <si>
    <t>TrafficÂ </t>
  </si>
  <si>
    <t>epic|evil wizard|middle earth|ring|wizard</t>
  </si>
  <si>
    <t>http://www.imdb.com/title/tt0167261/?ref_=fn_tt_tt_1</t>
  </si>
  <si>
    <t>Action|Adventure|Comedy|Family|Romance</t>
  </si>
  <si>
    <t>Rob Reiner</t>
  </si>
  <si>
    <t>Central IntelligenceÂ </t>
  </si>
  <si>
    <t>Seventh SonÂ </t>
  </si>
  <si>
    <t>Olivia Williams</t>
  </si>
  <si>
    <t>apprentice|demon|exorcism|master apprentice relationship|witch</t>
  </si>
  <si>
    <t>http://www.imdb.com/title/tt1121096/?ref_=fn_tt_tt_1</t>
  </si>
  <si>
    <t>Action|Adventure|Comedy|Western</t>
  </si>
  <si>
    <t>Marco Schnabel</t>
  </si>
  <si>
    <t>Mr. Holland's OpusÂ </t>
  </si>
  <si>
    <t>Lara Croft: Tomb RaiderÂ </t>
  </si>
  <si>
    <t>Chris Barrie</t>
  </si>
  <si>
    <t>illuminati|planetary alignment|time|tomb|tomb raider</t>
  </si>
  <si>
    <t>http://www.imdb.com/title/tt0146316/?ref_=fn_tt_tt_1</t>
  </si>
  <si>
    <t>Biography|Drama|History|Musical</t>
  </si>
  <si>
    <t>Demian Lichtenstein</t>
  </si>
  <si>
    <t>8 MileÂ </t>
  </si>
  <si>
    <t>TranscendenceÂ </t>
  </si>
  <si>
    <t>artificial intelligence|consciousness|power outage|scientist|technology</t>
  </si>
  <si>
    <t>http://www.imdb.com/title/tt2209764/?ref_=fn_tt_tt_1</t>
  </si>
  <si>
    <t>Adventure|Drama|Horror|Thriller</t>
  </si>
  <si>
    <t>Josh Gordon</t>
  </si>
  <si>
    <t>The Addams FamilyÂ 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</si>
  <si>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</si>
  <si>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</si>
  <si>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</si>
  <si>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</si>
  <si>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</si>
  <si>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Action|Drama|Sport|Thriller</t>
  </si>
  <si>
    <t>Tim Hill</t>
  </si>
  <si>
    <t>StripesÂ </t>
  </si>
  <si>
    <t>David Oyelowo</t>
  </si>
  <si>
    <t>alzheimer's disease|ape|chimpanzee|fire|when animals attack</t>
  </si>
  <si>
    <t>http://www.imdb.com/title/tt1318514/?ref_=fn_tt_tt_1</t>
  </si>
  <si>
    <t>Drama|Musical|Romance|Thriller</t>
  </si>
  <si>
    <t>David Frankel</t>
  </si>
  <si>
    <t>Shakespeare in LoveÂ 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</si>
  <si>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</si>
  <si>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</si>
  <si>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</si>
  <si>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</si>
  <si>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</si>
  <si>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Comedy|Drama|Family|Fantasy</t>
  </si>
  <si>
    <t>Brenda Chapman</t>
  </si>
  <si>
    <t>Talladega Nights: The Ballad of Ricky BobbyÂ 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</si>
  <si>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</si>
  <si>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</si>
  <si>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</si>
  <si>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</si>
  <si>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</si>
  <si>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Adventure|Comedy|Crime|Family|Musical</t>
  </si>
  <si>
    <t>Marc Lawrence</t>
  </si>
  <si>
    <t>Over the HedgeÂ </t>
  </si>
  <si>
    <t>The AlamoÂ </t>
  </si>
  <si>
    <t>army|dictator|general|texan|texas</t>
  </si>
  <si>
    <t>http://www.imdb.com/title/tt0318974/?ref_=fn_tt_tt_1</t>
  </si>
  <si>
    <t>Drama|Music|Musical|Romance</t>
  </si>
  <si>
    <t>Wes Ball</t>
  </si>
  <si>
    <t>TrainwreckÂ </t>
  </si>
  <si>
    <t>Craig T. Nelson</t>
  </si>
  <si>
    <t>Holly Hunter</t>
  </si>
  <si>
    <t>Lou Romano</t>
  </si>
  <si>
    <t>hero|island|lawsuit|secret|superhero</t>
  </si>
  <si>
    <t>http://www.imdb.com/title/tt0317705/?ref_=fn_tt_tt_1</t>
  </si>
  <si>
    <t>Drama|Mystery|Romance|War</t>
  </si>
  <si>
    <t>Ryan Murphy</t>
  </si>
  <si>
    <t>CreedÂ 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</si>
  <si>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</si>
  <si>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</si>
  <si>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</si>
  <si>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</si>
  <si>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</si>
  <si>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Crime|Drama|Romance</t>
  </si>
  <si>
    <t>Robert Redford</t>
  </si>
  <si>
    <t>Beverly Hills ChihuahuaÂ </t>
  </si>
  <si>
    <t>Percy Jackson &amp; the Olympians: The Lightning ThiefÂ </t>
  </si>
  <si>
    <t>greek|lightning|lightning bolt|poseidon|teenager</t>
  </si>
  <si>
    <t>http://www.imdb.com/title/tt0814255/?ref_=fn_tt_tt_1</t>
  </si>
  <si>
    <t>Crime|Horror|Mystery|Thriller</t>
  </si>
  <si>
    <t>Jay Russell</t>
  </si>
  <si>
    <t>Star Trek III: The Search for SpockÂ </t>
  </si>
  <si>
    <t>Linda Fiorentino</t>
  </si>
  <si>
    <t>alien|box office hit|flying saucer|laser gun|wisecrack humor</t>
  </si>
  <si>
    <t>http://www.imdb.com/title/tt0119654/?ref_=fn_tt_tt_1</t>
  </si>
  <si>
    <t>Action|Adventure|Romance|Sci-Fi</t>
  </si>
  <si>
    <t>Kenny Ortega</t>
  </si>
  <si>
    <t>Schindler's ListÂ </t>
  </si>
  <si>
    <t>collector|dog|friend|rescue|toy</t>
  </si>
  <si>
    <t>http://www.imdb.com/title/tt0120363/?ref_=fn_tt_tt_1</t>
  </si>
  <si>
    <t>Adventure|Animation|Drama|Family|Fantasy|Musical|Mystery|Romance</t>
  </si>
  <si>
    <t>David McNally</t>
  </si>
  <si>
    <t>Notting HillÂ 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</si>
  <si>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</si>
  <si>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</si>
  <si>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</si>
  <si>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</si>
  <si>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Action|Horror|Thriller</t>
  </si>
  <si>
    <t>Brian Robbins</t>
  </si>
  <si>
    <t>Spy Kids 3-D: Game OverÂ 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</si>
  <si>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</si>
  <si>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</si>
  <si>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</si>
  <si>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</si>
  <si>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</si>
  <si>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Drama|History|Horror</t>
  </si>
  <si>
    <t>Brian Levant</t>
  </si>
  <si>
    <t>Erin BrockovichÂ </t>
  </si>
  <si>
    <t>Amber Valletta</t>
  </si>
  <si>
    <t>What Lies BeneathÂ </t>
  </si>
  <si>
    <t>Miranda Otto</t>
  </si>
  <si>
    <t>ghost|haunted house|research|secret|vermont</t>
  </si>
  <si>
    <t>http://www.imdb.com/title/tt0161081/?ref_=fn_tt_tt_1</t>
  </si>
  <si>
    <t>Drama|Romance|Sport</t>
  </si>
  <si>
    <t>Steven Zaillian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</si>
  <si>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</si>
  <si>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</si>
  <si>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</si>
  <si>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</si>
  <si>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</si>
  <si>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Comedy|Family|Musical|Romance</t>
  </si>
  <si>
    <t>Chris Butler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</si>
  <si>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</si>
  <si>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</si>
  <si>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</si>
  <si>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</si>
  <si>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</si>
  <si>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Comedy|Fantasy</t>
  </si>
  <si>
    <t>Jon Avnet</t>
  </si>
  <si>
    <t>Doctor DolittleÂ 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</si>
  <si>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</si>
  <si>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</si>
  <si>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</si>
  <si>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</si>
  <si>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</si>
  <si>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Romance|Sci-Fi|Thriller</t>
  </si>
  <si>
    <t>Sam Fell</t>
  </si>
  <si>
    <t>FootlooseÂ </t>
  </si>
  <si>
    <t>LL Cool J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</si>
  <si>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</si>
  <si>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</si>
  <si>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</si>
  <si>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</si>
  <si>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Biography|Comedy|Drama|Romance</t>
  </si>
  <si>
    <t>Kevin Donovan</t>
  </si>
  <si>
    <t>The DepartedÂ </t>
  </si>
  <si>
    <t>boston|mole|police|undercover|undercover cop</t>
  </si>
  <si>
    <t>http://www.imdb.com/title/tt0407887/?ref_=fn_tt_tt_1</t>
  </si>
  <si>
    <t>Mystery|Sci-Fi|Thriller</t>
  </si>
  <si>
    <t>Geoff Murphy</t>
  </si>
  <si>
    <t>Harvey Fierstein</t>
  </si>
  <si>
    <t>MulanÂ </t>
  </si>
  <si>
    <t>June Foray</t>
  </si>
  <si>
    <t>based on poem|based on true story|china|one word title|the huns</t>
  </si>
  <si>
    <t>http://www.imdb.com/title/tt0120762/?ref_=fn_tt_tt_1</t>
  </si>
  <si>
    <t>Drama|Fantasy|Horror</t>
  </si>
  <si>
    <t>David O. Russell</t>
  </si>
  <si>
    <t>The Princess DiariesÂ 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</si>
  <si>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</si>
  <si>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</si>
  <si>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</si>
  <si>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</si>
  <si>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Adventure|Comedy|Drama|Fantasy|Musical</t>
  </si>
  <si>
    <t>Babak Najafi</t>
  </si>
  <si>
    <t>xXxÂ 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</si>
  <si>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</si>
  <si>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</si>
  <si>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</si>
  <si>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</si>
  <si>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</si>
  <si>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Action|Adventure|Family|Fantasy|Sci-Fi|Thriller</t>
  </si>
  <si>
    <t>Jean-Pierre Jeunet</t>
  </si>
  <si>
    <t>Million Dollar BabyÂ 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</si>
  <si>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</si>
  <si>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</si>
  <si>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</si>
  <si>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</si>
  <si>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</si>
  <si>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Adventure|Comedy|Family|Fantasy|Romance|Sport</t>
  </si>
  <si>
    <t>Graham Annable</t>
  </si>
  <si>
    <t>Saw IIIÂ </t>
  </si>
  <si>
    <t>Robert Maillet</t>
  </si>
  <si>
    <t>black magic|bridge construction|professor moriarty|scotland yard inspector|sherlock holmes</t>
  </si>
  <si>
    <t>http://www.imdb.com/title/tt0988045/?ref_=fn_tt_tt_1</t>
  </si>
  <si>
    <t>Adventure|Horror|Mystery</t>
  </si>
  <si>
    <t>Griffin Dunne</t>
  </si>
  <si>
    <t>This Is the EndÂ 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</si>
  <si>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</si>
  <si>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</si>
  <si>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</si>
  <si>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</si>
  <si>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</si>
  <si>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Crime|Drama|Romance|Thriller</t>
  </si>
  <si>
    <t>John Pasquin</t>
  </si>
  <si>
    <t>March of the PenguinsÂ </t>
  </si>
  <si>
    <t>Joshua Mikel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</si>
  <si>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</si>
  <si>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</si>
  <si>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</si>
  <si>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</si>
  <si>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</si>
  <si>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Comedy|Crime|Drama|Thriller</t>
  </si>
  <si>
    <t>Ruben Fleischer</t>
  </si>
  <si>
    <t>Scooby-DooÂ </t>
  </si>
  <si>
    <t>ValkyrieÂ </t>
  </si>
  <si>
    <t>american actor playing foreigner|assassination|conspiracy|military|nazis</t>
  </si>
  <si>
    <t>http://www.imdb.com/title/tt0985699/?ref_=fn_tt_tt_1</t>
  </si>
  <si>
    <t>Drama|Fantasy</t>
  </si>
  <si>
    <t>Harold Ramis</t>
  </si>
  <si>
    <t>Brokeback MountainÂ 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</si>
  <si>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</si>
  <si>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</si>
  <si>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</si>
  <si>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</si>
  <si>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</si>
  <si>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</si>
  <si>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Adventure|Comedy|Drama</t>
  </si>
  <si>
    <t>Donald Petrie</t>
  </si>
  <si>
    <t>The Purge: Election YearÂ 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</si>
  <si>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</si>
  <si>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</si>
  <si>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</si>
  <si>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</si>
  <si>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</si>
  <si>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Action|Biography|Drama|History|War</t>
  </si>
  <si>
    <t>Jorge Blanco</t>
  </si>
  <si>
    <t>A Time to KillÂ </t>
  </si>
  <si>
    <t>Rachael Harris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</si>
  <si>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</si>
  <si>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</si>
  <si>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</si>
  <si>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</si>
  <si>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</si>
  <si>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Adventure|Comedy|Fantasy</t>
  </si>
  <si>
    <t>Stuart Baird</t>
  </si>
  <si>
    <t>The Game PlanÂ </t>
  </si>
  <si>
    <t>Tom Skerritt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</si>
  <si>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</si>
  <si>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</si>
  <si>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</si>
  <si>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</si>
  <si>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Adventure|Comedy|Crime|Drama|Family</t>
  </si>
  <si>
    <t>Joel Coen</t>
  </si>
  <si>
    <t>The FighterÂ 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</si>
  <si>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</si>
  <si>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</si>
  <si>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</si>
  <si>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</si>
  <si>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</si>
  <si>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</si>
  <si>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Action|Biography|Crime|Drama|Thriller</t>
  </si>
  <si>
    <t>Harold Becker</t>
  </si>
  <si>
    <t>George Harris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</si>
  <si>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</si>
  <si>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</si>
  <si>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</si>
  <si>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</si>
  <si>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</si>
  <si>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Comedy|Sci-Fi</t>
  </si>
  <si>
    <t>Scott Stewart</t>
  </si>
  <si>
    <t>The Maze RunnerÂ 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</si>
  <si>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</si>
  <si>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</si>
  <si>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</si>
  <si>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</si>
  <si>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Action|Adventure|Comedy|Crime|Music|Mystery</t>
  </si>
  <si>
    <t>Patrick Gilmore</t>
  </si>
  <si>
    <t>Star Trek II: The Wrath of KhanÂ </t>
  </si>
  <si>
    <t>Lara Croft Tomb Raider: The Cradle of LifeÂ </t>
  </si>
  <si>
    <t>duology|female hero|female lead|orb|pandora's box</t>
  </si>
  <si>
    <t>http://www.imdb.com/title/tt0325703/?ref_=fn_tt_tt_1</t>
  </si>
  <si>
    <t>Action|Crime|Drama|Sci-Fi|Thriller</t>
  </si>
  <si>
    <t>Rod Lurie</t>
  </si>
  <si>
    <t>Now You See Me 2Â </t>
  </si>
  <si>
    <t>Sanaa Lathan</t>
  </si>
  <si>
    <t>card trick|london england|magician|rain machine|rooftop</t>
  </si>
  <si>
    <t>http://www.imdb.com/title/tt3110958/?ref_=fn_tt_tt_1</t>
  </si>
  <si>
    <t>Horror|Thriller</t>
  </si>
  <si>
    <t>Walter Hill</t>
  </si>
  <si>
    <t>WarGamesÂ 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</si>
  <si>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</si>
  <si>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</si>
  <si>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</si>
  <si>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</si>
  <si>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</si>
  <si>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</si>
  <si>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Action|Adventure|Comedy|Drama|War</t>
  </si>
  <si>
    <t>Akiva Goldsman</t>
  </si>
  <si>
    <t>A League of Their OwnÂ 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</si>
  <si>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</si>
  <si>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</si>
  <si>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</si>
  <si>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</si>
  <si>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</si>
  <si>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Drama|Mystery|Sci-Fi</t>
  </si>
  <si>
    <t>Harald Zwart</t>
  </si>
  <si>
    <t>ClickÂ </t>
  </si>
  <si>
    <t>Mission to MarsÂ </t>
  </si>
  <si>
    <t>Kim Delaney</t>
  </si>
  <si>
    <t>astronaut|mars|mars the planet|outer space|zero gravity</t>
  </si>
  <si>
    <t>http://www.imdb.com/title/tt0183523/?ref_=fn_tt_tt_1</t>
  </si>
  <si>
    <t>Crime|Drama|Music</t>
  </si>
  <si>
    <t>Walter Salles</t>
  </si>
  <si>
    <t>Se7enÂ 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</si>
  <si>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</si>
  <si>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</si>
  <si>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</si>
  <si>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</si>
  <si>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</si>
  <si>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Adventure|Crime|Drama|Western</t>
  </si>
  <si>
    <t>Iain Softley</t>
  </si>
  <si>
    <t>AliensÂ </t>
  </si>
  <si>
    <t>Bicentennial ManÂ </t>
  </si>
  <si>
    <t>23rd century|android|artificial intelligence|dual role|robot</t>
  </si>
  <si>
    <t>http://www.imdb.com/title/tt0182789/?ref_=fn_tt_tt_1</t>
  </si>
  <si>
    <t>Comedy|Drama|Thriller</t>
  </si>
  <si>
    <t>David Koepp</t>
  </si>
  <si>
    <t>The Break-UpÂ 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</si>
  <si>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</si>
  <si>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</si>
  <si>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</si>
  <si>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</si>
  <si>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</si>
  <si>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Action|Comedy|Crime|Music|Romance|Thriller</t>
  </si>
  <si>
    <t>Uwe Boll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</si>
  <si>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</si>
  <si>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</si>
  <si>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</si>
  <si>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</si>
  <si>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Crime|Romance|Thriller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</si>
  <si>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</si>
  <si>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</si>
  <si>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</si>
  <si>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</si>
  <si>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</si>
  <si>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Action|Adventure|Drama|Sci-Fi|Thriller</t>
  </si>
  <si>
    <t>John Dahl</t>
  </si>
  <si>
    <t>Action|Drama|Fantasy|Thriller|Western</t>
  </si>
  <si>
    <t>Tim Miller</t>
  </si>
  <si>
    <t>PoltergeistÂ 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</si>
  <si>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</si>
  <si>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</si>
  <si>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</si>
  <si>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</si>
  <si>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</si>
  <si>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Action|Drama|Mystery|Thriller|War</t>
  </si>
  <si>
    <t>Stephen Herek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</si>
  <si>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</si>
  <si>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</si>
  <si>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</si>
  <si>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</si>
  <si>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</si>
  <si>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</si>
  <si>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Biography|Crime|Drama|Thriller</t>
  </si>
  <si>
    <t>Peter MacDonald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</si>
  <si>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</si>
  <si>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</si>
  <si>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</si>
  <si>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</si>
  <si>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</si>
  <si>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Action|Comedy|Crime|Romance</t>
  </si>
  <si>
    <t>Anthony Hemingway</t>
  </si>
  <si>
    <t>Michael Angarano</t>
  </si>
  <si>
    <t>SeabiscuitÂ </t>
  </si>
  <si>
    <t>horse|horse racing|jockey|limp|seabiscuit</t>
  </si>
  <si>
    <t>http://www.imdb.com/title/tt0329575/?ref_=fn_tt_tt_1</t>
  </si>
  <si>
    <t>Action|Adventure|Family|Fantasy|Sci-Fi</t>
  </si>
  <si>
    <t>Sean Anders</t>
  </si>
  <si>
    <t>DivergentÂ </t>
  </si>
  <si>
    <t>Alan Ruck</t>
  </si>
  <si>
    <t>Jami Gertz</t>
  </si>
  <si>
    <t>device|disaster|divorce|storm|tornado</t>
  </si>
  <si>
    <t>http://www.imdb.com/title/tt0117998/?ref_=fn_tt_tt_1</t>
  </si>
  <si>
    <t>Adventure|Comedy|Family|Musical</t>
  </si>
  <si>
    <t>Mark Neveldine</t>
  </si>
  <si>
    <t>Lilo &amp; StitchÂ </t>
  </si>
  <si>
    <t>Action|Horror</t>
  </si>
  <si>
    <t>John Madden</t>
  </si>
  <si>
    <t>The Truman ShowÂ </t>
  </si>
  <si>
    <t>Paul Sanchez</t>
  </si>
  <si>
    <t>Nick Searcy</t>
  </si>
  <si>
    <t>christmas|island|love|survival|talking to inanimate object</t>
  </si>
  <si>
    <t>http://www.imdb.com/title/tt0162222/?ref_=fn_tt_tt_1</t>
  </si>
  <si>
    <t>Action|Adventure|Horror|Thriller</t>
  </si>
  <si>
    <t>Kevin Bray</t>
  </si>
  <si>
    <t>Deep ImpactÂ </t>
  </si>
  <si>
    <t>Elizabeth Daily</t>
  </si>
  <si>
    <t>dance|emperor penguin|friend|penguin|song</t>
  </si>
  <si>
    <t>http://www.imdb.com/title/tt0366548/?ref_=fn_tt_tt_1</t>
  </si>
  <si>
    <t>Comedy|Drama|Music|Romance</t>
  </si>
  <si>
    <t>Mike Gabriel</t>
  </si>
  <si>
    <t>Kindergarten CopÂ </t>
  </si>
  <si>
    <t>Joan Allen</t>
  </si>
  <si>
    <t>Oksana Akinshina</t>
  </si>
  <si>
    <t>assassin|car chase|cia|hidden truth|one against many</t>
  </si>
  <si>
    <t>http://www.imdb.com/title/tt0372183/?ref_=fn_tt_tt_1</t>
  </si>
  <si>
    <t>Action|Crime|Drama|Romance|Thriller</t>
  </si>
  <si>
    <t>Sam Weisman</t>
  </si>
  <si>
    <t>Let's Be CopsÂ </t>
  </si>
  <si>
    <t>Dean Stockwell</t>
  </si>
  <si>
    <t>ex soldier|hijacker|hostage|president|terrorist</t>
  </si>
  <si>
    <t>http://www.imdb.com/title/tt0118571/?ref_=fn_tt_tt_1</t>
  </si>
  <si>
    <t>Comedy|Family|Romance|Sport</t>
  </si>
  <si>
    <t>Jesse Dylan</t>
  </si>
  <si>
    <t>Bridge to TerabithiaÂ </t>
  </si>
  <si>
    <t>Elliott Gould</t>
  </si>
  <si>
    <t>card dealer|casino|criminal mastermind|recruiting|ulcer</t>
  </si>
  <si>
    <t>http://www.imdb.com/title/tt0240772/?ref_=fn_tt_tt_1</t>
  </si>
  <si>
    <t>Drama|Family|Fantasy</t>
  </si>
  <si>
    <t>Wayne Wang</t>
  </si>
  <si>
    <t>Mystic RiverÂ </t>
  </si>
  <si>
    <t>The Three MusketeersÂ </t>
  </si>
  <si>
    <t>box office flop|cardinal richelieu|critically bashed|duel|musketeer</t>
  </si>
  <si>
    <t>http://www.imdb.com/title/tt1509767/?ref_=fn_tt_tt_1</t>
  </si>
  <si>
    <t>Drama|Fantasy|Musical|Romance</t>
  </si>
  <si>
    <t>Gabriele Muccino</t>
  </si>
  <si>
    <t>TammyÂ </t>
  </si>
  <si>
    <t>Hotel TransylvaniaÂ </t>
  </si>
  <si>
    <t>dracula|hotel|invisible man|monster|transylvania</t>
  </si>
  <si>
    <t>http://www.imdb.com/title/tt0837562/?ref_=fn_tt_tt_1</t>
  </si>
  <si>
    <t>Adventure|Comedy|Family|Fantasy|Sci-Fi</t>
  </si>
  <si>
    <t>Tom Dey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</si>
  <si>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</si>
  <si>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</si>
  <si>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</si>
  <si>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</si>
  <si>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</si>
  <si>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</si>
  <si>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Comedy|Musical</t>
  </si>
  <si>
    <t>Jimmy Hayward</t>
  </si>
  <si>
    <t>Safe HouseÂ </t>
  </si>
  <si>
    <t>cia|cia agent|consulate|on the run|safe house</t>
  </si>
  <si>
    <t>http://www.imdb.com/title/tt1599348/?ref_=fn_tt_tt_1</t>
  </si>
  <si>
    <t>Biography|Drama|History</t>
  </si>
  <si>
    <t>Alan Parker</t>
  </si>
  <si>
    <t>102 DalmatiansÂ </t>
  </si>
  <si>
    <t>Jim Carter</t>
  </si>
  <si>
    <t>dog|parole|parole officer|prison|puppy</t>
  </si>
  <si>
    <t>http://www.imdb.com/title/tt0211181/?ref_=fn_tt_tt_1</t>
  </si>
  <si>
    <t>Action|Crime|Drama|Thriller|War</t>
  </si>
  <si>
    <t>John Frankenheimer</t>
  </si>
  <si>
    <t>FlightÂ </t>
  </si>
  <si>
    <t>Gabourey Sidibe</t>
  </si>
  <si>
    <t>Tower HeistÂ </t>
  </si>
  <si>
    <t>apartment|fbi|fraud|heist|manager</t>
  </si>
  <si>
    <t>http://www.imdb.com/title/tt0471042/?ref_=fn_tt_tt_1</t>
  </si>
  <si>
    <t>Comedy|Crime|Thriller</t>
  </si>
  <si>
    <t>Paul King</t>
  </si>
  <si>
    <t>The DescendantsÂ </t>
  </si>
  <si>
    <t>The HolidayÂ </t>
  </si>
  <si>
    <t>Sarah Parish</t>
  </si>
  <si>
    <t>book|composer|house|love|self esteem</t>
  </si>
  <si>
    <t>http://www.imdb.com/title/tt0457939/?ref_=fn_tt_tt_1</t>
  </si>
  <si>
    <t>Action|Animation|Comedy|Family|Fantasy</t>
  </si>
  <si>
    <t>Akiva Schaffer</t>
  </si>
  <si>
    <t>The Conjuring 2Â </t>
  </si>
  <si>
    <t>Enemy of the StateÂ </t>
  </si>
  <si>
    <t>Lisa Bonet</t>
  </si>
  <si>
    <t>congressman|lawyer|nsa|on the run|surveillance</t>
  </si>
  <si>
    <t>http://www.imdb.com/title/tt0120660/?ref_=fn_tt_tt_1</t>
  </si>
  <si>
    <t>Biography|Drama|History|Thriller</t>
  </si>
  <si>
    <t>William Friedkin</t>
  </si>
  <si>
    <t>Scary Movie 3Â 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</si>
  <si>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</si>
  <si>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</si>
  <si>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</si>
  <si>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</si>
  <si>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</si>
  <si>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</si>
  <si>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Action|Adventure|Crime|Drama|Mystery|Thriller</t>
  </si>
  <si>
    <t>Kent Alterman</t>
  </si>
  <si>
    <t>Al Pacino</t>
  </si>
  <si>
    <t>Ocean's ThirteenÂ </t>
  </si>
  <si>
    <t>casino|heist|manmade earthquake|revenge|tunnel boring machine</t>
  </si>
  <si>
    <t>http://www.imdb.com/title/tt0496806/?ref_=fn_tt_tt_1</t>
  </si>
  <si>
    <t>Animation|Family|Fantasy|Musical</t>
  </si>
  <si>
    <t>Peter Lord</t>
  </si>
  <si>
    <t>Miss CongenialityÂ 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</si>
  <si>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</si>
  <si>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</si>
  <si>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</si>
  <si>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</si>
  <si>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</si>
  <si>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Adventure|Drama|Western</t>
  </si>
  <si>
    <t>Shekhar Kapur</t>
  </si>
  <si>
    <t>Private BenjaminÂ </t>
  </si>
  <si>
    <t>army|brother sister relationship|dystopia|father son relationship|narrated by character</t>
  </si>
  <si>
    <t>http://www.imdb.com/title/tt1840309/?ref_=fn_tt_tt_1</t>
  </si>
  <si>
    <t>Biography|Drama|History|Romance</t>
  </si>
  <si>
    <t>Karyn Kusama</t>
  </si>
  <si>
    <t>Chicken RunÂ 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</si>
  <si>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</si>
  <si>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</si>
  <si>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</si>
  <si>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</si>
  <si>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</si>
  <si>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</si>
  <si>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Drama|Horror|Mystery|Thriller</t>
  </si>
  <si>
    <t>Ron Maxwell</t>
  </si>
  <si>
    <t>The RundownÂ </t>
  </si>
  <si>
    <t>amazon|bounty hunter|fight|hunter|jungle</t>
  </si>
  <si>
    <t>http://www.imdb.com/title/tt0327850/?ref_=fn_tt_tt_1</t>
  </si>
  <si>
    <t>Action|Fantasy|Western</t>
  </si>
  <si>
    <t>Robert Butler</t>
  </si>
  <si>
    <t>Tom Noonan</t>
  </si>
  <si>
    <t>F. Murray Abraham</t>
  </si>
  <si>
    <t>Last Action HeroÂ </t>
  </si>
  <si>
    <t>action hero|hero|magic|ticket|video store</t>
  </si>
  <si>
    <t>http://www.imdb.com/title/tt0107362/?ref_=fn_tt_tt_1</t>
  </si>
  <si>
    <t>Drama|Music</t>
  </si>
  <si>
    <t>Karey Kirkpatrick</t>
  </si>
  <si>
    <t>The Bourne IdentityÂ 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</si>
  <si>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</si>
  <si>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</si>
  <si>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</si>
  <si>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</si>
  <si>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</si>
  <si>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Action|Drama|Family|Sport</t>
  </si>
  <si>
    <t>Steve Antin</t>
  </si>
  <si>
    <t>The PurgeÂ 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</si>
  <si>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</si>
  <si>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</si>
  <si>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</si>
  <si>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</si>
  <si>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</si>
  <si>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</si>
  <si>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Action|Biography|Drama|Thriller|War</t>
  </si>
  <si>
    <t>Jim Gillespie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</si>
  <si>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</si>
  <si>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</si>
  <si>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</si>
  <si>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</si>
  <si>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</si>
  <si>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Comedy|Drama|Sport</t>
  </si>
  <si>
    <t>Francis Ford Coppola</t>
  </si>
  <si>
    <t>Pineapple ExpressÂ </t>
  </si>
  <si>
    <t>Meet Joe BlackÂ </t>
  </si>
  <si>
    <t>birthday|death|death personified|fear of death|wealth</t>
  </si>
  <si>
    <t>http://www.imdb.com/title/tt0119643/?ref_=fn_tt_tt_1</t>
  </si>
  <si>
    <t>Horror|Mystery</t>
  </si>
  <si>
    <t>Richard Lester</t>
  </si>
  <si>
    <t>The Crying GameÂ 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</si>
  <si>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</si>
  <si>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</si>
  <si>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</si>
  <si>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</si>
  <si>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</si>
  <si>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</si>
  <si>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Adventure|Comedy|Sci-Fi|Western</t>
  </si>
  <si>
    <t>Scott Cooper</t>
  </si>
  <si>
    <t>Ace Ventura: Pet DetectiveÂ </t>
  </si>
  <si>
    <t>Mirror MirrorÂ </t>
  </si>
  <si>
    <t>kingdom|prince|princess|queen|snow</t>
  </si>
  <si>
    <t>http://www.imdb.com/title/tt1667353/?ref_=fn_tt_tt_1</t>
  </si>
  <si>
    <t>Biography|Drama|Romance</t>
  </si>
  <si>
    <t>Robert Rodriguez</t>
  </si>
  <si>
    <t>The VisitÂ </t>
  </si>
  <si>
    <t>Kieran Culkin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</si>
  <si>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</si>
  <si>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</si>
  <si>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</si>
  <si>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</si>
  <si>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</si>
  <si>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Action|Adventure|Drama|Romance|War</t>
  </si>
  <si>
    <t>Curtis Hanson</t>
  </si>
  <si>
    <t>DisturbiaÂ 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</si>
  <si>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</si>
  <si>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</si>
  <si>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</si>
  <si>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</si>
  <si>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</si>
  <si>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Adventure|Comedy|Crime|Romance</t>
  </si>
  <si>
    <t>Phyllida Lloyd</t>
  </si>
  <si>
    <t>Janet Jackson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</si>
  <si>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</si>
  <si>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</si>
  <si>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</si>
  <si>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</si>
  <si>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</si>
  <si>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Comedy|Drama|Family|Fantasy|Romance</t>
  </si>
  <si>
    <t>Jay Chandrasekhar</t>
  </si>
  <si>
    <t>Clear and Present DangerÂ </t>
  </si>
  <si>
    <t>Linda Cardellini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</si>
  <si>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</si>
  <si>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</si>
  <si>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</si>
  <si>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</si>
  <si>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Horror</t>
  </si>
  <si>
    <t>Terrence Malick</t>
  </si>
  <si>
    <t>Justin Bieber: Never Say NeverÂ </t>
  </si>
  <si>
    <t>Cameron Monaghan</t>
  </si>
  <si>
    <t>Julie Kavner</t>
  </si>
  <si>
    <t>architect|frozen time|obese man|remote control|stopped time</t>
  </si>
  <si>
    <t>http://www.imdb.com/title/tt0389860/?ref_=fn_tt_tt_1</t>
  </si>
  <si>
    <t>Action|Adventure|Drama|Romance|Thriller</t>
  </si>
  <si>
    <t>David Dobkin</t>
  </si>
  <si>
    <t>Hal Holbrook</t>
  </si>
  <si>
    <t>Ted Danson</t>
  </si>
  <si>
    <t>Adrienne Barbeau</t>
  </si>
  <si>
    <t>Biography|Drama|Music|Musical</t>
  </si>
  <si>
    <t>Milos Forman</t>
  </si>
  <si>
    <t>WantedÂ 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</si>
  <si>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</si>
  <si>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</si>
  <si>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</si>
  <si>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</si>
  <si>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Drama|History</t>
  </si>
  <si>
    <t>Pierre Morel</t>
  </si>
  <si>
    <t>SidewaysÂ </t>
  </si>
  <si>
    <t>JumperÂ </t>
  </si>
  <si>
    <t>Tom Hulce</t>
  </si>
  <si>
    <t>bank|based on novel|ice|teleportation|vault</t>
  </si>
  <si>
    <t>http://www.imdb.com/title/tt0489099/?ref_=fn_tt_tt_1</t>
  </si>
  <si>
    <t>Comedy|Western</t>
  </si>
  <si>
    <t>Paul Hunter</t>
  </si>
  <si>
    <t>IvÃ¡n KamarÃ¡s</t>
  </si>
  <si>
    <t>Hellboy II: The Golden ArmyÂ </t>
  </si>
  <si>
    <t>Brian Steele</t>
  </si>
  <si>
    <t>creature|elf|prince|rebellion|superhero</t>
  </si>
  <si>
    <t>http://www.imdb.com/title/tt0411477/?ref_=fn_tt_tt_1</t>
  </si>
  <si>
    <t>Action|Adventure|Crime|Fantasy|Mystery|Thriller</t>
  </si>
  <si>
    <t>Steve Oedekerk</t>
  </si>
  <si>
    <t>Jackass: The MovieÂ </t>
  </si>
  <si>
    <t>ZodiacÂ </t>
  </si>
  <si>
    <t>Anthony Edwards</t>
  </si>
  <si>
    <t>cartoonist|reporter|serial killer|zodiac|zodiac killer</t>
  </si>
  <si>
    <t>http://www.imdb.com/title/tt0443706/?ref_=fn_tt_tt_1</t>
  </si>
  <si>
    <t>Adventure|Drama|Mystery</t>
  </si>
  <si>
    <t>George Nolfi</t>
  </si>
  <si>
    <t>The RockÂ </t>
  </si>
  <si>
    <t>Michael Rapaport</t>
  </si>
  <si>
    <t>The 6th DayÂ </t>
  </si>
  <si>
    <t>clone|cloning|future|laser gun|murder</t>
  </si>
  <si>
    <t>http://www.imdb.com/title/tt0216216/?ref_=fn_tt_tt_1</t>
  </si>
  <si>
    <t>Biography|Crime|Drama|Music</t>
  </si>
  <si>
    <t>Steven Brill</t>
  </si>
  <si>
    <t>Up in the AirÂ </t>
  </si>
  <si>
    <t>answer to prayer|breast expansion|pleading with god|supernatural power|walking on water</t>
  </si>
  <si>
    <t>http://www.imdb.com/title/tt0315327/?ref_=fn_tt_tt_1</t>
  </si>
  <si>
    <t>Crime|Drama|Horror|Thriller</t>
  </si>
  <si>
    <t>Neil Jordan</t>
  </si>
  <si>
    <t>The ExpendablesÂ </t>
  </si>
  <si>
    <t>action hero|assassination attempt|explosion|machine gun|rescue mission</t>
  </si>
  <si>
    <t>http://www.imdb.com/title/tt1320253/?ref_=fn_tt_tt_1</t>
  </si>
  <si>
    <t>Adventure|Animation|Comedy|Drama|Family|Fantasy|Musical</t>
  </si>
  <si>
    <t>Rawson Marshall Thurber</t>
  </si>
  <si>
    <t>Valentine's DayÂ </t>
  </si>
  <si>
    <t>Vanessa Redgrave</t>
  </si>
  <si>
    <t>disguise|mission|spy|stealing|traitor</t>
  </si>
  <si>
    <t>http://www.imdb.com/title/tt0117060/?ref_=fn_tt_tt_1</t>
  </si>
  <si>
    <t>Action|Adventure|Comedy|Music|Thriller</t>
  </si>
  <si>
    <t>Spike Lee</t>
  </si>
  <si>
    <t>Bring It OnÂ </t>
  </si>
  <si>
    <t>Anthony Reynolds</t>
  </si>
  <si>
    <t>fight to the death|game|massacre|self survival|suicide attempt</t>
  </si>
  <si>
    <t>http://www.imdb.com/title/tt1392170/?ref_=fn_tt_tt_1</t>
  </si>
  <si>
    <t>Adventure|Animation|Comedy|Crime|Family</t>
  </si>
  <si>
    <t>Brian Helgeland</t>
  </si>
  <si>
    <t>BeetlejuiceÂ </t>
  </si>
  <si>
    <t>Mason Lee</t>
  </si>
  <si>
    <t>Mike Tyson</t>
  </si>
  <si>
    <t>hotel|male frontal nudity|pubic hair|thailand|wedding</t>
  </si>
  <si>
    <t>http://www.imdb.com/title/tt1411697/?ref_=fn_tt_tt_1</t>
  </si>
  <si>
    <t>Comedy|Romance|Sci-Fi|Thriller</t>
  </si>
  <si>
    <t>Frank Marshall</t>
  </si>
  <si>
    <t>Andrew Bryniarski</t>
  </si>
  <si>
    <t>box office hit|dc comics|gotham|mayor|penguin</t>
  </si>
  <si>
    <t>http://www.imdb.com/title/tt0103776/?ref_=fn_tt_tt_1</t>
  </si>
  <si>
    <t>Comedy|Crime|Family|Romance</t>
  </si>
  <si>
    <t>Peter Hewitt</t>
  </si>
  <si>
    <t>Anchorman: The Legend of Ron BurgundyÂ </t>
  </si>
  <si>
    <t>bear|food|forest|raccoon|turtle</t>
  </si>
  <si>
    <t>http://www.imdb.com/title/tt0327084/?ref_=fn_tt_tt_1</t>
  </si>
  <si>
    <t>Crime|Horror|Thriller</t>
  </si>
  <si>
    <t>Joe Roth</t>
  </si>
  <si>
    <t>Alvin and the Chipmunks: ChipwreckedÂ </t>
  </si>
  <si>
    <t>Jason Scott Lee</t>
  </si>
  <si>
    <t>David Ogden Stiers</t>
  </si>
  <si>
    <t>alien|escape|fugitive|hawaii|social worker</t>
  </si>
  <si>
    <t>http://www.imdb.com/title/tt0275847/?ref_=fn_tt_tt_1</t>
  </si>
  <si>
    <t>Action|Horror|Mystery|Sci-Fi|Thriller</t>
  </si>
  <si>
    <t>Bennett Miller</t>
  </si>
  <si>
    <t>Act of ValorÂ </t>
  </si>
  <si>
    <t>astronomer|comet|mission|president|secretary</t>
  </si>
  <si>
    <t>http://www.imdb.com/title/tt0120647/?ref_=fn_tt_tt_1</t>
  </si>
  <si>
    <t>Comedy|Fantasy|Sci-Fi</t>
  </si>
  <si>
    <t>Jaume Collet-Serra</t>
  </si>
  <si>
    <t>RED 2Â </t>
  </si>
  <si>
    <t>Garrick Hagon</t>
  </si>
  <si>
    <t>cia|cia agent|rescue|russian|team</t>
  </si>
  <si>
    <t>http://www.imdb.com/title/tt1821694/?ref_=fn_tt_tt_1</t>
  </si>
  <si>
    <t>Adventure|Animation|Comedy|Fantasy|Romance</t>
  </si>
  <si>
    <t>Andy Fickman</t>
  </si>
  <si>
    <t>Madea's Family ReunionÂ </t>
  </si>
  <si>
    <t>Steve Reevis</t>
  </si>
  <si>
    <t>Dalip Singh</t>
  </si>
  <si>
    <t>coach|convict|football|prison|warden</t>
  </si>
  <si>
    <t>http://www.imdb.com/title/tt0398165/?ref_=fn_tt_tt_1</t>
  </si>
  <si>
    <t>Action|Adventure|Family|Thriller</t>
  </si>
  <si>
    <t>James McTeigue</t>
  </si>
  <si>
    <t>Blades of GloryÂ </t>
  </si>
  <si>
    <t>Lauren Gottlieb</t>
  </si>
  <si>
    <t>chipmunk|cruise ship|football ball|overboard|tennis ball</t>
  </si>
  <si>
    <t>http://www.imdb.com/title/tt1615918/?ref_=fn_tt_tt_1</t>
  </si>
  <si>
    <t>Adventure|Comedy|Drama|Romance|Thriller|War</t>
  </si>
  <si>
    <t>Matthew O'Callaghan</t>
  </si>
  <si>
    <t>The PacifierÂ </t>
  </si>
  <si>
    <t>Grown Ups 2Â </t>
  </si>
  <si>
    <t>belching|number in title|party|reference to nicki minaj|sneezing</t>
  </si>
  <si>
    <t>http://www.imdb.com/title/tt2191701/?ref_=fn_tt_tt_1</t>
  </si>
  <si>
    <t>Adventure|Animation|Comedy|Fantasy|Music|Romance</t>
  </si>
  <si>
    <t>Angela Robinson</t>
  </si>
  <si>
    <t>The Social NetworkÂ </t>
  </si>
  <si>
    <t>Get SmartÂ </t>
  </si>
  <si>
    <t>airplane|misunderstanding|obese woman|overweight woman|spy</t>
  </si>
  <si>
    <t>http://www.imdb.com/title/tt0425061/?ref_=fn_tt_tt_1</t>
  </si>
  <si>
    <t>Action|Drama|Fantasy</t>
  </si>
  <si>
    <t>Gary Fleder</t>
  </si>
  <si>
    <t>10 Cloverfield LaneÂ 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</si>
  <si>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</si>
  <si>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</si>
  <si>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</si>
  <si>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</si>
  <si>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</si>
  <si>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Action|Adventure|Drama|Fantasy|War</t>
  </si>
  <si>
    <t>Tommy Wirkola</t>
  </si>
  <si>
    <t>Journey to the Center of the EarthÂ </t>
  </si>
  <si>
    <t>Four ChristmasesÂ </t>
  </si>
  <si>
    <t>Katy Mixon</t>
  </si>
  <si>
    <t>airport|christmas|news broadcast|tv broadcast|tv news</t>
  </si>
  <si>
    <t>http://www.imdb.com/title/tt0369436/?ref_=fn_tt_tt_1</t>
  </si>
  <si>
    <t>Drama|Fantasy|Romance|Sci-Fi</t>
  </si>
  <si>
    <t>Adrian Lyne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</si>
  <si>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</si>
  <si>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</si>
  <si>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</si>
  <si>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</si>
  <si>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</si>
  <si>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Animation|Comedy|Family|Horror|Sci-Fi</t>
  </si>
  <si>
    <t>Stephen Gaghan</t>
  </si>
  <si>
    <t>RansomÂ </t>
  </si>
  <si>
    <t>Face/OffÂ </t>
  </si>
  <si>
    <t>death of child|face|face transplant|prison|terrorist</t>
  </si>
  <si>
    <t>http://www.imdb.com/title/tt0119094/?ref_=fn_tt_tt_1</t>
  </si>
  <si>
    <t>Biography|Drama|Romance|Sport</t>
  </si>
  <si>
    <t>Richard Loncraine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</si>
  <si>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</si>
  <si>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</si>
  <si>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</si>
  <si>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</si>
  <si>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</si>
  <si>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Action|Biography|Drama</t>
  </si>
  <si>
    <t>Christophe Gans</t>
  </si>
  <si>
    <t>Groundhog DayÂ 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</si>
  <si>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</si>
  <si>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</si>
  <si>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</si>
  <si>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</si>
  <si>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</si>
  <si>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Horror|Mystery|Sci-Fi</t>
  </si>
  <si>
    <t>Howard Deutch</t>
  </si>
  <si>
    <t>Out of AfricaÂ 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</si>
  <si>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</si>
  <si>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</si>
  <si>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</si>
  <si>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</si>
  <si>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Adventure|Family|Fantasy|Sci-Fi</t>
  </si>
  <si>
    <t>Jon Hurwitz</t>
  </si>
  <si>
    <t>Born on the Fourth of JulyÂ 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</si>
  <si>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</si>
  <si>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</si>
  <si>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</si>
  <si>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</si>
  <si>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</si>
  <si>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Adventure|Comedy|History|Romance</t>
  </si>
  <si>
    <t>Steven Quale</t>
  </si>
  <si>
    <t>How to Lose a Guy in 10 DaysÂ 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</si>
  <si>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</si>
  <si>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</si>
  <si>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</si>
  <si>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</si>
  <si>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</si>
  <si>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Action|Biography|Drama|Sport</t>
  </si>
  <si>
    <t>John Landis</t>
  </si>
  <si>
    <t>The Pelican BriefÂ </t>
  </si>
  <si>
    <t>Cold MountainÂ </t>
  </si>
  <si>
    <t>civil war|mountain|soldier|well|wounded soldier</t>
  </si>
  <si>
    <t>http://www.imdb.com/title/tt0159365/?ref_=fn_tt_tt_1</t>
  </si>
  <si>
    <t>Drama|Family</t>
  </si>
  <si>
    <t>Alexander Witt</t>
  </si>
  <si>
    <t>Zero Dark ThirtyÂ </t>
  </si>
  <si>
    <t>The Book of EliÂ </t>
  </si>
  <si>
    <t>blind|book|long take|post apocalypse|water</t>
  </si>
  <si>
    <t>http://www.imdb.com/title/tt1037705/?ref_=fn_tt_tt_1</t>
  </si>
  <si>
    <t>Action|Adventure|Crime|Drama|Family|Fantasy|Romance|Thriller</t>
  </si>
  <si>
    <t>Beeban Kidron</t>
  </si>
  <si>
    <t>The RookieÂ 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</si>
  <si>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</si>
  <si>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</si>
  <si>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</si>
  <si>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</si>
  <si>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</si>
  <si>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Biography|Comedy|Romance</t>
  </si>
  <si>
    <t>Carl Franklin</t>
  </si>
  <si>
    <t>The SpongeBob SquarePants MovieÂ </t>
  </si>
  <si>
    <t>Lili Taylor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</si>
  <si>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</si>
  <si>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</si>
  <si>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</si>
  <si>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</si>
  <si>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Action|Biography|Drama|History</t>
  </si>
  <si>
    <t>Steven Seagal</t>
  </si>
  <si>
    <t>Space JamÂ </t>
  </si>
  <si>
    <t>Michael Jordan</t>
  </si>
  <si>
    <t>alien|basketball|basketball game|cult film|monstars</t>
  </si>
  <si>
    <t>http://www.imdb.com/title/tt0117705/?ref_=fn_tt_tt_1</t>
  </si>
  <si>
    <t>Biography|Drama|War</t>
  </si>
  <si>
    <t>Danny Boyle</t>
  </si>
  <si>
    <t>Henry Czerny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</si>
  <si>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</si>
  <si>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</si>
  <si>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</si>
  <si>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</si>
  <si>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</si>
  <si>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Drama|Romance|War</t>
  </si>
  <si>
    <t>Andrew Bergman</t>
  </si>
  <si>
    <t>I Know What You Did Last SummerÂ </t>
  </si>
  <si>
    <t>The Day the Earth Stood StillÂ </t>
  </si>
  <si>
    <t>Juan Riedinger</t>
  </si>
  <si>
    <t>alien|earth|giant robot|military|scientist</t>
  </si>
  <si>
    <t>http://www.imdb.com/title/tt0970416/?ref_=fn_tt_tt_1</t>
  </si>
  <si>
    <t>Adventure|Comedy|Family|Sci-Fi</t>
  </si>
  <si>
    <t>Barbet Schroeder</t>
  </si>
  <si>
    <t>The TownÂ 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</si>
  <si>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</si>
  <si>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</si>
  <si>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</si>
  <si>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</si>
  <si>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</si>
  <si>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Biography|Drama|Family|History|Sport</t>
  </si>
  <si>
    <t>Peter Webber</t>
  </si>
  <si>
    <t>The Princess Diaries 2: Royal EngagementÂ </t>
  </si>
  <si>
    <t>FuryÂ </t>
  </si>
  <si>
    <t>Jim Parrack</t>
  </si>
  <si>
    <t>battle|battlefield|brutality|combat|tank</t>
  </si>
  <si>
    <t>http://www.imdb.com/title/tt2713180/?ref_=fn_tt_tt_1</t>
  </si>
  <si>
    <t>Biography|Comedy|Drama|History|Music</t>
  </si>
  <si>
    <t>Andrew Niccol</t>
  </si>
  <si>
    <t>The Exorcism of Emily RoseÂ </t>
  </si>
  <si>
    <t>Six Days Seven NightsÂ </t>
  </si>
  <si>
    <t>airplane|island|pilot|storm|thunderstorm</t>
  </si>
  <si>
    <t>http://www.imdb.com/title/tt0120828/?ref_=fn_tt_tt_1</t>
  </si>
  <si>
    <t>Fantasy|Horror</t>
  </si>
  <si>
    <t>John Carpenter</t>
  </si>
  <si>
    <t>CloverfieldÂ 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</si>
  <si>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</si>
  <si>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</si>
  <si>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</si>
  <si>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</si>
  <si>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</si>
  <si>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Comedy|Drama|Romance|Sci-Fi</t>
  </si>
  <si>
    <t>Wes Anderson</t>
  </si>
  <si>
    <t>Dear JohnÂ 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</si>
  <si>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</si>
  <si>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</si>
  <si>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</si>
  <si>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</si>
  <si>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</si>
  <si>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Adventure|Animation|Comedy|Family|War</t>
  </si>
  <si>
    <t>David Cronenberg</t>
  </si>
  <si>
    <t>42Â </t>
  </si>
  <si>
    <t>Leslie Bibb</t>
  </si>
  <si>
    <t>ZookeeperÂ </t>
  </si>
  <si>
    <t>Nicholas Turturro</t>
  </si>
  <si>
    <t>champagne bottle|coca cola|jewelry box|red bull|zoo</t>
  </si>
  <si>
    <t>http://www.imdb.com/title/tt1222817/?ref_=fn_tt_tt_1</t>
  </si>
  <si>
    <t>Action|Comedy|Sci-Fi|Thriller</t>
  </si>
  <si>
    <t>John Stockwell</t>
  </si>
  <si>
    <t>My Fair LadyÂ </t>
  </si>
  <si>
    <t>Lost in SpaceÂ </t>
  </si>
  <si>
    <t>June Lockhart</t>
  </si>
  <si>
    <t>based on tv series|remake|robot|scientist|spaceship</t>
  </si>
  <si>
    <t>http://www.imdb.com/title/tt0120738/?ref_=fn_tt_tt_1</t>
  </si>
  <si>
    <t>Comedy|Horror</t>
  </si>
  <si>
    <t>David Gordon Green</t>
  </si>
  <si>
    <t>The Golden ChildÂ 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</si>
  <si>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</si>
  <si>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</si>
  <si>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</si>
  <si>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</si>
  <si>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</si>
  <si>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Drama|Thriller|War</t>
  </si>
  <si>
    <t>Jim Sheridan</t>
  </si>
  <si>
    <t>ThunderballÂ </t>
  </si>
  <si>
    <t>Fran Drescher</t>
  </si>
  <si>
    <t>california|dracula|hotel|transylvania|vampire</t>
  </si>
  <si>
    <t>http://www.imdb.com/title/tt2510894/?ref_=fn_tt_tt_1</t>
  </si>
  <si>
    <t>Comedy|Music</t>
  </si>
  <si>
    <t>Costa-Gavras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</si>
  <si>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</si>
  <si>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</si>
  <si>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</si>
  <si>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</si>
  <si>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</si>
  <si>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</si>
  <si>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Action|Western</t>
  </si>
  <si>
    <t>Patrick Read Johnson</t>
  </si>
  <si>
    <t>Superman IIÂ 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</si>
  <si>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</si>
  <si>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</si>
  <si>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</si>
  <si>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</si>
  <si>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</si>
  <si>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Action|Adventure|Family|Sci-Fi</t>
  </si>
  <si>
    <t>Roland JoffÃ©</t>
  </si>
  <si>
    <t>The VillageÂ </t>
  </si>
  <si>
    <t>Mika Boorem</t>
  </si>
  <si>
    <t>Mighty Joe YoungÂ </t>
  </si>
  <si>
    <t>David Paymer</t>
  </si>
  <si>
    <t>animal|california|gorilla|hunter|poacher</t>
  </si>
  <si>
    <t>http://www.imdb.com/title/tt0120751/?ref_=fn_tt_tt_1</t>
  </si>
  <si>
    <t>Adventure|Biography|Drama|Thriller</t>
  </si>
  <si>
    <t>Richard LaGravenese</t>
  </si>
  <si>
    <t>Julie &amp; JuliaÂ </t>
  </si>
  <si>
    <t>SwordfishÂ </t>
  </si>
  <si>
    <t>computer|secret agent|terrorism|told in flashback|wearing a sound wire</t>
  </si>
  <si>
    <t>http://www.imdb.com/title/tt0244244/?ref_=fn_tt_tt_1</t>
  </si>
  <si>
    <t>Drama|Romance|War|Western</t>
  </si>
  <si>
    <t>Danny DeVito</t>
  </si>
  <si>
    <t>SawÂ 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</si>
  <si>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</si>
  <si>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</si>
  <si>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</si>
  <si>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</si>
  <si>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</si>
  <si>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</si>
  <si>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Action|Comedy|Crime|Western</t>
  </si>
  <si>
    <t>George Armitage</t>
  </si>
  <si>
    <t>He's Just Not That Into YouÂ 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</si>
  <si>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</si>
  <si>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</si>
  <si>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</si>
  <si>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</si>
  <si>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</si>
  <si>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Action|Adventure|Comedy|Drama|Thriller</t>
  </si>
  <si>
    <t>Patrick Lussier</t>
  </si>
  <si>
    <t>Cool RunningsÂ </t>
  </si>
  <si>
    <t>The Brothers GrimmÂ </t>
  </si>
  <si>
    <t>creature|curse|exorcism|girl|village</t>
  </si>
  <si>
    <t>http://www.imdb.com/title/tt0355295/?ref_=fn_tt_tt_1</t>
  </si>
  <si>
    <t>Drama|Music|Romance</t>
  </si>
  <si>
    <t>James Wong</t>
  </si>
  <si>
    <t>Mars Attacks!Â </t>
  </si>
  <si>
    <t>alien|general|martian|president|weapon</t>
  </si>
  <si>
    <t>http://www.imdb.com/title/tt0116996/?ref_=fn_tt_tt_1</t>
  </si>
  <si>
    <t>Action|Adventure|Crime|Drama|Thriller</t>
  </si>
  <si>
    <t>Teenage Mutant Ninja Turtles II: The Secret of the OozeÂ </t>
  </si>
  <si>
    <t>Devin Ratray</t>
  </si>
  <si>
    <t>SurrogatesÂ </t>
  </si>
  <si>
    <t>Boris Kodjoe</t>
  </si>
  <si>
    <t>android|fbi agent|future|murder|robot</t>
  </si>
  <si>
    <t>http://www.imdb.com/title/tt0986263/?ref_=fn_tt_tt_1</t>
  </si>
  <si>
    <t>Adventure|Comedy|Family|Sport</t>
  </si>
  <si>
    <t>Olivier Megaton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</si>
  <si>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</si>
  <si>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</si>
  <si>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</si>
  <si>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</si>
  <si>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</si>
  <si>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Action|Adventure|Drama|Family</t>
  </si>
  <si>
    <t>WitnessÂ 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</si>
  <si>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</si>
  <si>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</si>
  <si>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</si>
  <si>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</si>
  <si>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</si>
  <si>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Action|Comedy|War</t>
  </si>
  <si>
    <t>Penny Marshall</t>
  </si>
  <si>
    <t>The Best Man HolidayÂ </t>
  </si>
  <si>
    <t>Tiya Sircar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</si>
  <si>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</si>
  <si>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</si>
  <si>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</si>
  <si>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</si>
  <si>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</si>
  <si>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Drama|Family|Sport</t>
  </si>
  <si>
    <t>She's All ThatÂ 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</si>
  <si>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</si>
  <si>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</si>
  <si>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</si>
  <si>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</si>
  <si>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</si>
  <si>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Action|Thriller|Western</t>
  </si>
  <si>
    <t>Paul Bolger</t>
  </si>
  <si>
    <t>Chariots of FireÂ 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</si>
  <si>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</si>
  <si>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</si>
  <si>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</si>
  <si>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</si>
  <si>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</si>
  <si>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Action|Drama|Fantasy|Horror|Thriller</t>
  </si>
  <si>
    <t>Stephen Frears</t>
  </si>
  <si>
    <t>Saw IVÂ </t>
  </si>
  <si>
    <t>Elio Germano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</si>
  <si>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</si>
  <si>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</si>
  <si>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</si>
  <si>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</si>
  <si>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</si>
  <si>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Animation|Comedy|Family|Fantasy|Musical</t>
  </si>
  <si>
    <t>Brad Furman</t>
  </si>
  <si>
    <t>Step UpÂ </t>
  </si>
  <si>
    <t>TimelineÂ </t>
  </si>
  <si>
    <t>castle|france|professor|student|time machine</t>
  </si>
  <si>
    <t>http://www.imdb.com/title/tt0300556/?ref_=fn_tt_tt_1</t>
  </si>
  <si>
    <t>Action|Adventure|Comedy|Fantasy|Romance</t>
  </si>
  <si>
    <t>Terence Young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</si>
  <si>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</si>
  <si>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</si>
  <si>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</si>
  <si>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</si>
  <si>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</si>
  <si>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Adventure|Comedy|Crime|Drama</t>
  </si>
  <si>
    <t>David Zucker</t>
  </si>
  <si>
    <t>Road TripÂ 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</si>
  <si>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</si>
  <si>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</si>
  <si>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</si>
  <si>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</si>
  <si>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</si>
  <si>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</si>
  <si>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Drama|Mystery</t>
  </si>
  <si>
    <t>Denis Villeneuve</t>
  </si>
  <si>
    <t>ChronicleÂ 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</si>
  <si>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</si>
  <si>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</si>
  <si>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</si>
  <si>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</si>
  <si>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</si>
  <si>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</si>
  <si>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Comedy|Fantasy|Horror|Thriller</t>
  </si>
  <si>
    <t>Thomas Carter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</si>
  <si>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</si>
  <si>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</si>
  <si>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</si>
  <si>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</si>
  <si>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</si>
  <si>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Crime|Drama|Mystery|Sci-Fi|Thriller</t>
  </si>
  <si>
    <t>Roger Michell</t>
  </si>
  <si>
    <t>Mortal KombatÂ </t>
  </si>
  <si>
    <t>A Sound of ThunderÂ </t>
  </si>
  <si>
    <t>Jemima Rooper</t>
  </si>
  <si>
    <t>butterfly|hunter|time|time travel|wave</t>
  </si>
  <si>
    <t>http://www.imdb.com/title/tt0318081/?ref_=fn_tt_tt_1</t>
  </si>
  <si>
    <t>Comedy|Crime|Musical</t>
  </si>
  <si>
    <t>Luis Llosa</t>
  </si>
  <si>
    <t>Parental GuidanceÂ 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</si>
  <si>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</si>
  <si>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</si>
  <si>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</si>
  <si>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</si>
  <si>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</si>
  <si>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</si>
  <si>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Comedy|Drama|Family|Music|Romance</t>
  </si>
  <si>
    <t>Richard Curtis</t>
  </si>
  <si>
    <t>The Devil InsideÂ </t>
  </si>
  <si>
    <t>Mexico</t>
  </si>
  <si>
    <t>Comedy|Horror|Romance</t>
  </si>
  <si>
    <t>Austin Pendleton</t>
  </si>
  <si>
    <t>Adam Goldberg</t>
  </si>
  <si>
    <t>conspiracy|cryptography|mathematician|mental illness|nobel prize</t>
  </si>
  <si>
    <t>http://www.imdb.com/title/tt0268978/?ref_=fn_tt_tt_1</t>
  </si>
  <si>
    <t>Comedy|Family|Fantasy|Sport</t>
  </si>
  <si>
    <t>Garth Jennings</t>
  </si>
  <si>
    <t>Freddy vs. JasonÂ </t>
  </si>
  <si>
    <t>Niketa Calame</t>
  </si>
  <si>
    <t>king|prince|scar|uncle|unnecessary guilt</t>
  </si>
  <si>
    <t>http://www.imdb.com/title/tt0110357/?ref_=fn_tt_tt_1</t>
  </si>
  <si>
    <t>Animation|Comedy|Family|Mystery|Sci-Fi</t>
  </si>
  <si>
    <t>Joel Zwick</t>
  </si>
  <si>
    <t>Captain PhillipsÂ </t>
  </si>
  <si>
    <t>Journey 2: The Mysterious IslandÂ </t>
  </si>
  <si>
    <t>gold|hurricane|island|mountain|mysterious island</t>
  </si>
  <si>
    <t>http://www.imdb.com/title/tt1397514/?ref_=fn_tt_tt_1</t>
  </si>
  <si>
    <t>Animation|Drama|Family|Fantasy|Musical|Romance</t>
  </si>
  <si>
    <t>Russell Mulcahy</t>
  </si>
  <si>
    <t>ZombielandÂ </t>
  </si>
  <si>
    <t>Cloudy with a Chance of Meatballs 2Â </t>
  </si>
  <si>
    <t>Melissa Sturm</t>
  </si>
  <si>
    <t>food|inventor|island|orangutan|scientist</t>
  </si>
  <si>
    <t>http://www.imdb.com/title/tt1985966/?ref_=fn_tt_tt_1</t>
  </si>
  <si>
    <t>Comedy|Horror|Musical|Sci-Fi</t>
  </si>
  <si>
    <t>David R. Ellis</t>
  </si>
  <si>
    <t>Red DragonÂ </t>
  </si>
  <si>
    <t>Emily Watson</t>
  </si>
  <si>
    <t>criminal profile|fbi agent|madman|tabloid reporter|tragic villain</t>
  </si>
  <si>
    <t>http://www.imdb.com/title/tt0289765/?ref_=fn_tt_tt_1</t>
  </si>
  <si>
    <t>Crime|Drama|Sport</t>
  </si>
  <si>
    <t>Peter Howitt</t>
  </si>
  <si>
    <t>Little Miss SunshineÂ </t>
  </si>
  <si>
    <t>HidalgoÂ </t>
  </si>
  <si>
    <t>arab|cowboy|horse|race|sheik</t>
  </si>
  <si>
    <t>http://www.imdb.com/title/tt0317648/?ref_=fn_tt_tt_1</t>
  </si>
  <si>
    <t>Action|Adventure|Animation|Drama|Mystery|Sci-Fi|Thriller</t>
  </si>
  <si>
    <t>John A. Davis</t>
  </si>
  <si>
    <t>The English PatientÂ 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</si>
  <si>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</si>
  <si>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</si>
  <si>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</si>
  <si>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</si>
  <si>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Action|Adventure|Crime|Drama|Romance</t>
  </si>
  <si>
    <t>David Lynch</t>
  </si>
  <si>
    <t>Lights OutÂ </t>
  </si>
  <si>
    <t>2 Fast 2 FuriousÂ </t>
  </si>
  <si>
    <t>Mo Gallini</t>
  </si>
  <si>
    <t>bust|racing|shotgun|street racing|undercover agent</t>
  </si>
  <si>
    <t>http://www.imdb.com/title/tt0322259/?ref_=fn_tt_tt_1</t>
  </si>
  <si>
    <t>Action|Comedy|Horror</t>
  </si>
  <si>
    <t>Julie Taymor</t>
  </si>
  <si>
    <t>MamaÂ </t>
  </si>
  <si>
    <t>The Little PrinceÂ </t>
  </si>
  <si>
    <t>aviator|based on book|girl|little girl|the little prince</t>
  </si>
  <si>
    <t>http://www.imdb.com/title/tt1754656/?ref_=fn_tt_tt_1</t>
  </si>
  <si>
    <t>Adventure|Horror|Thriller</t>
  </si>
  <si>
    <t>Mathieu Kassovitz</t>
  </si>
  <si>
    <t>Boyz n the HoodÂ 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</si>
  <si>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</si>
  <si>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</si>
  <si>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</si>
  <si>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</si>
  <si>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</si>
  <si>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Biography|Crime|Drama|History|Western</t>
  </si>
  <si>
    <t>John Gray</t>
  </si>
  <si>
    <t>PhiladelphiaÂ 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</si>
  <si>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</si>
  <si>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</si>
  <si>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</si>
  <si>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</si>
  <si>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Action|Biography|Crime|Drama</t>
  </si>
  <si>
    <t>John Schultz</t>
  </si>
  <si>
    <t>The UntouchablesÂ </t>
  </si>
  <si>
    <t>Eric Stonestreet</t>
  </si>
  <si>
    <t>Albert Brooks</t>
  </si>
  <si>
    <t>animal control|lost animal|mongrel|pet|terrier</t>
  </si>
  <si>
    <t>http://www.imdb.com/title/tt2709768/?ref_=fn_tt_tt_1</t>
  </si>
  <si>
    <t>Japan</t>
  </si>
  <si>
    <t>Adventure|Animation|Fantasy</t>
  </si>
  <si>
    <t>Sean Penn</t>
  </si>
  <si>
    <t>Magic Mike XXLÂ 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</si>
  <si>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</si>
  <si>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</si>
  <si>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</si>
  <si>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</si>
  <si>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Adventure|Animation|Comedy|Fantasy</t>
  </si>
  <si>
    <t>Susan Stroman</t>
  </si>
  <si>
    <t>Dumb and Dumber ToÂ </t>
  </si>
  <si>
    <t>Miranda Cosgrove</t>
  </si>
  <si>
    <t>dating|minion|overprotective father|undercover spy|woman agent</t>
  </si>
  <si>
    <t>http://www.imdb.com/title/tt1690953/?ref_=fn_tt_tt_1</t>
  </si>
  <si>
    <t>Biography|Drama|Music|Romance</t>
  </si>
  <si>
    <t>Pete Travis</t>
  </si>
  <si>
    <t>Mary McDonnell</t>
  </si>
  <si>
    <t>alien|area 51|military|spacecraft|spaceship</t>
  </si>
  <si>
    <t>http://www.imdb.com/title/tt0116629/?ref_=fn_tt_tt_1</t>
  </si>
  <si>
    <t>Biography|Comedy|Crime|Drama|Romance|Thriller</t>
  </si>
  <si>
    <t>Simon Wincer</t>
  </si>
  <si>
    <t>Beavis and Butt-Head Do AmericaÂ 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</si>
  <si>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</si>
  <si>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</si>
  <si>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</si>
  <si>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</si>
  <si>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</si>
  <si>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Biography|Crime|Drama|History|Music</t>
  </si>
  <si>
    <t>Billy Bob Thornton</t>
  </si>
  <si>
    <t>Jimmy Neutron: Boy GeniusÂ </t>
  </si>
  <si>
    <t>escape|jungle|lemur|madagascar|zoo</t>
  </si>
  <si>
    <t>http://www.imdb.com/title/tt0351283/?ref_=fn_tt_tt_1</t>
  </si>
  <si>
    <t>Adventure|Animation|Comedy|Drama|Family|Musical</t>
  </si>
  <si>
    <t>Danny Pang</t>
  </si>
  <si>
    <t>The Ugly TruthÂ 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</si>
  <si>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</si>
  <si>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</si>
  <si>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</si>
  <si>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</si>
  <si>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</si>
  <si>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Biography|Comedy|Drama|Music|Romance</t>
  </si>
  <si>
    <t>George P. Cosmatos</t>
  </si>
  <si>
    <t>Ride Along 2Â </t>
  </si>
  <si>
    <t>Tyler Mane</t>
  </si>
  <si>
    <t>first part|mutant|professor|superhero|superhero team</t>
  </si>
  <si>
    <t>http://www.imdb.com/title/tt0120903/?ref_=fn_tt_tt_1</t>
  </si>
  <si>
    <t>Comedy|Drama|Music</t>
  </si>
  <si>
    <t>Oliver Parker</t>
  </si>
  <si>
    <t>You've Got MailÂ </t>
  </si>
  <si>
    <t>assassin|bobble head doll|femme fatale|rejuvenation|strong female lead</t>
  </si>
  <si>
    <t>http://www.imdb.com/title/tt0493464/?ref_=fn_tt_tt_1</t>
  </si>
  <si>
    <t>Adventure|Animation|Sci-Fi</t>
  </si>
  <si>
    <t>Old SchoolÂ </t>
  </si>
  <si>
    <t>Michael Biehn</t>
  </si>
  <si>
    <t>Bokeem Woodbine</t>
  </si>
  <si>
    <t>alcatraz|fbi|general|hostage|rocket</t>
  </si>
  <si>
    <t>http://www.imdb.com/title/tt0117500/?ref_=fn_tt_tt_1</t>
  </si>
  <si>
    <t>Drama|Romance|Thriller</t>
  </si>
  <si>
    <t>Ben Affleck</t>
  </si>
  <si>
    <t>UnbrokenÂ </t>
  </si>
  <si>
    <t>Ray Romano</t>
  </si>
  <si>
    <t>Jay Leno</t>
  </si>
  <si>
    <t>flood|mammoth|no opening credits|squirrel|valley</t>
  </si>
  <si>
    <t>http://www.imdb.com/title/tt0438097/?ref_=fn_tt_tt_1</t>
  </si>
  <si>
    <t>Action|Fantasy|Horror|Thriller</t>
  </si>
  <si>
    <t>Brian Gibson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</si>
  <si>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</si>
  <si>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</si>
  <si>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</si>
  <si>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</si>
  <si>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</si>
  <si>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Adventure|Biography</t>
  </si>
  <si>
    <t>Norman Ferguson</t>
  </si>
  <si>
    <t>The Sum of All FearsÂ </t>
  </si>
  <si>
    <t>Elijah Kelley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</si>
  <si>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</si>
  <si>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</si>
  <si>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</si>
  <si>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</si>
  <si>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</si>
  <si>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Documentary</t>
  </si>
  <si>
    <t>Michael Cimino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</si>
  <si>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</si>
  <si>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</si>
  <si>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</si>
  <si>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</si>
  <si>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</si>
  <si>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Action|Comedy|Family</t>
  </si>
  <si>
    <t>Paul McGuigan</t>
  </si>
  <si>
    <t>Easy AÂ </t>
  </si>
  <si>
    <t>Inspector GadgetÂ </t>
  </si>
  <si>
    <t>actor playing multiple roles|claw|gadget|inspector|police</t>
  </si>
  <si>
    <t>http://www.imdb.com/title/tt0141369/?ref_=fn_tt_tt_1</t>
  </si>
  <si>
    <t>Action|Horror|Romance</t>
  </si>
  <si>
    <t>Gus Van Sant</t>
  </si>
  <si>
    <t>Get HardÂ </t>
  </si>
  <si>
    <t>Now You See MeÂ </t>
  </si>
  <si>
    <t>Michael Kelly</t>
  </si>
  <si>
    <t>bank|fbi|heist|interpol|magician</t>
  </si>
  <si>
    <t>http://www.imdb.com/title/tt1670345/?ref_=fn_tt_tt_1</t>
  </si>
  <si>
    <t>Adventure|Drama|History|Romance|Thriller|War</t>
  </si>
  <si>
    <t>Roger Kumble</t>
  </si>
  <si>
    <t>CasperÂ </t>
  </si>
  <si>
    <t>basketball|coach|daughter|high school|high school basketball</t>
  </si>
  <si>
    <t>http://www.imdb.com/title/tt1375670/?ref_=fn_tt_tt_1</t>
  </si>
  <si>
    <t>Action|Comedy|Crime|Music</t>
  </si>
  <si>
    <t>Burr Steers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</si>
  <si>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</si>
  <si>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</si>
  <si>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</si>
  <si>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</si>
  <si>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Action|Drama|Fantasy|Mystery|Sci-Fi|Thriller</t>
  </si>
  <si>
    <t>John Hamburg</t>
  </si>
  <si>
    <t>Are We There Yet?Â 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</si>
  <si>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</si>
  <si>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</si>
  <si>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</si>
  <si>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</si>
  <si>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</si>
  <si>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Adventure|Family|Fantasy|Horror|Mystery</t>
  </si>
  <si>
    <t>Reginald Hudlin</t>
  </si>
  <si>
    <t>George of the JungleÂ </t>
  </si>
  <si>
    <t>Nicholas Lea</t>
  </si>
  <si>
    <t>Vertical LimitÂ </t>
  </si>
  <si>
    <t>death|die hard scenario|k2|rescue|urination</t>
  </si>
  <si>
    <t>http://www.imdb.com/title/tt0190865/?ref_=fn_tt_tt_1</t>
  </si>
  <si>
    <t>Action|Crime|Drama|History|Western</t>
  </si>
  <si>
    <t>Joseph L. Mankiewicz</t>
  </si>
  <si>
    <t>Charlie Wilson's WarÂ </t>
  </si>
  <si>
    <t>Jud Tylor</t>
  </si>
  <si>
    <t>afghanistan|arms dealer|based on true story|cia|texas</t>
  </si>
  <si>
    <t>http://www.imdb.com/title/tt0472062/?ref_=fn_tt_tt_1</t>
  </si>
  <si>
    <t>Comedy|Crime|Drama</t>
  </si>
  <si>
    <t>Barbra Streisand</t>
  </si>
  <si>
    <t>HookÂ </t>
  </si>
  <si>
    <t>anchor|fish|mobster|shark|vegetarian</t>
  </si>
  <si>
    <t>http://www.imdb.com/title/tt0307453/?ref_=fn_tt_tt_1</t>
  </si>
  <si>
    <t>Comedy|Family|Fantasy|Music|Romance</t>
  </si>
  <si>
    <t>Mark Pellington</t>
  </si>
  <si>
    <t>Hannah Montana: The MovieÂ </t>
  </si>
  <si>
    <t>Jennifer Hudson</t>
  </si>
  <si>
    <t>Loretta Devine</t>
  </si>
  <si>
    <t>DreamgirlsÂ </t>
  </si>
  <si>
    <t>1960s|fire|pop chart|singer|trio</t>
  </si>
  <si>
    <t>http://www.imdb.com/title/tt0443489/?ref_=fn_tt_tt_1</t>
  </si>
  <si>
    <t>Adventure|Comedy|Crime|Music</t>
  </si>
  <si>
    <t>John Glen</t>
  </si>
  <si>
    <t>American WeddingÂ </t>
  </si>
  <si>
    <t>Christina Milian</t>
  </si>
  <si>
    <t>Be CoolÂ </t>
  </si>
  <si>
    <t>concert|mobster|russian|sequel|widow</t>
  </si>
  <si>
    <t>http://www.imdb.com/title/tt0377471/?ref_=fn_tt_tt_1</t>
  </si>
  <si>
    <t>Action|Adventure|Comedy|Sci-Fi|Thriller</t>
  </si>
  <si>
    <t>Catherine Hardwicke</t>
  </si>
  <si>
    <t>No Country for Old MenÂ </t>
  </si>
  <si>
    <t>Moritz Bleibtreu</t>
  </si>
  <si>
    <t>MunichÂ </t>
  </si>
  <si>
    <t>arab|black september|israel|jew|munich olympics</t>
  </si>
  <si>
    <t>http://www.imdb.com/title/tt0408306/?ref_=fn_tt_tt_1</t>
  </si>
  <si>
    <t>Action|Crime|Drama|Western</t>
  </si>
  <si>
    <t>John Herzfeld</t>
  </si>
  <si>
    <t>Scream 3Â </t>
  </si>
  <si>
    <t>Tears of the SunÂ </t>
  </si>
  <si>
    <t>dictator|doctor|jungle|rebel|refugee</t>
  </si>
  <si>
    <t>http://www.imdb.com/title/tt0314353/?ref_=fn_tt_tt_1</t>
  </si>
  <si>
    <t>Action|Adventure|Comedy|Family|Romance|Sci-Fi</t>
  </si>
  <si>
    <t>Annabel Jankel</t>
  </si>
  <si>
    <t>Diary of a Wimpy KidÂ </t>
  </si>
  <si>
    <t>Tom Selleck</t>
  </si>
  <si>
    <t>KillersÂ </t>
  </si>
  <si>
    <t>hired killer|marriage|neighbor|on the run|store clerk</t>
  </si>
  <si>
    <t>http://www.imdb.com/title/tt1103153/?ref_=fn_tt_tt_1</t>
  </si>
  <si>
    <t>Action|Fantasy|Romance|Sci-Fi</t>
  </si>
  <si>
    <t>Julie Anne Robinson</t>
  </si>
  <si>
    <t>Paranormal Activity 4Â 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</si>
  <si>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</si>
  <si>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</si>
  <si>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</si>
  <si>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</si>
  <si>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Comedy|Crime|Mystery|Romance</t>
  </si>
  <si>
    <t>Evan Goldberg</t>
  </si>
  <si>
    <t>Ordinary PeopleÂ 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</si>
  <si>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</si>
  <si>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</si>
  <si>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</si>
  <si>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</si>
  <si>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</si>
  <si>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Adventure|Family</t>
  </si>
  <si>
    <t>Sngmoo Lee</t>
  </si>
  <si>
    <t>Miracles from HeavenÂ </t>
  </si>
  <si>
    <t>Monster HouseÂ </t>
  </si>
  <si>
    <t>babysitter|halloween|house|neighbor|suburb</t>
  </si>
  <si>
    <t>http://www.imdb.com/title/tt0385880/?ref_=fn_tt_tt_1</t>
  </si>
  <si>
    <t>Comedy|Drama|Family|Romance</t>
  </si>
  <si>
    <t>Gordon Chan</t>
  </si>
  <si>
    <t>GoldenEyeÂ 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</si>
  <si>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</si>
  <si>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</si>
  <si>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</si>
  <si>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</si>
  <si>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</si>
  <si>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Action|Drama|Music|Romance</t>
  </si>
  <si>
    <t>Asger Leth</t>
  </si>
  <si>
    <t>Ben Cross</t>
  </si>
  <si>
    <t>Julia Ormond</t>
  </si>
  <si>
    <t>First KnightÂ </t>
  </si>
  <si>
    <t>John Gielgud</t>
  </si>
  <si>
    <t>battle|king|king arthur|knight|marriage</t>
  </si>
  <si>
    <t>http://www.imdb.com/title/tt0113071/?ref_=fn_tt_tt_1</t>
  </si>
  <si>
    <t>Adventure|Comedy|Family|Fantasy|Horror|Mystery</t>
  </si>
  <si>
    <t>John G. Avildsen</t>
  </si>
  <si>
    <t>Deuce Bigalow: Male GigoloÂ 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</si>
  <si>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</si>
  <si>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</si>
  <si>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</si>
  <si>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</si>
  <si>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</si>
  <si>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Adventure|Fantasy|Mystery|Thriller</t>
  </si>
  <si>
    <t>Anne Fletcher</t>
  </si>
  <si>
    <t>The Bucket ListÂ 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</si>
  <si>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</si>
  <si>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</si>
  <si>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</si>
  <si>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</si>
  <si>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</si>
  <si>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Action|Biography|Drama|History|Romance|Western</t>
  </si>
  <si>
    <t>Bruce Beresford</t>
  </si>
  <si>
    <t>HostageÂ </t>
  </si>
  <si>
    <t>Ransford Doherty</t>
  </si>
  <si>
    <t>california|hostage|hostage negotiator|organized crime|police</t>
  </si>
  <si>
    <t>http://www.imdb.com/title/tt0340163/?ref_=fn_tt_tt_1</t>
  </si>
  <si>
    <t>Fantasy|Horror|Mystery</t>
  </si>
  <si>
    <t>Sam Taylor-Johnson</t>
  </si>
  <si>
    <t>Saving Mr. BanksÂ </t>
  </si>
  <si>
    <t>Titan A.E.Â </t>
  </si>
  <si>
    <t>alien|captain|escape|pilot|scientist</t>
  </si>
  <si>
    <t>http://www.imdb.com/title/tt0120913/?ref_=fn_tt_tt_1</t>
  </si>
  <si>
    <t>Biography|Drama|Family</t>
  </si>
  <si>
    <t>Ken Kwapis</t>
  </si>
  <si>
    <t>Four Weddings and a FuneralÂ </t>
  </si>
  <si>
    <t>Hollywood HomicideÂ </t>
  </si>
  <si>
    <t>Lena Olin</t>
  </si>
  <si>
    <t>audition|kissing while having sex|machismo|murder|sex</t>
  </si>
  <si>
    <t>http://www.imdb.com/title/tt0329717/?ref_=fn_tt_tt_1</t>
  </si>
  <si>
    <t>Action|Adventure|Comedy|Crime|Family|Romance|Thriller</t>
  </si>
  <si>
    <t>Wes Craven</t>
  </si>
  <si>
    <t>GoldfingerÂ </t>
  </si>
  <si>
    <t>Sean Pertwee</t>
  </si>
  <si>
    <t>SoldierÂ </t>
  </si>
  <si>
    <t>crash survivor|planet|sergeant|soldier|survivor</t>
  </si>
  <si>
    <t>http://www.imdb.com/title/tt0120157/?ref_=fn_tt_tt_1</t>
  </si>
  <si>
    <t>Drama|Romance|Sci-Fi</t>
  </si>
  <si>
    <t>Etan Cohen</t>
  </si>
  <si>
    <t>CrashÂ 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</si>
  <si>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</si>
  <si>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</si>
  <si>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</si>
  <si>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</si>
  <si>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</si>
  <si>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Comedy|Fantasy|Horror|Romance</t>
  </si>
  <si>
    <t>John Whitesell</t>
  </si>
  <si>
    <t>Flight of the PhoenixÂ </t>
  </si>
  <si>
    <t>captain|desert|rescue|stranded|survivor</t>
  </si>
  <si>
    <t>http://www.imdb.com/title/tt0377062/?ref_=fn_tt_tt_1</t>
  </si>
  <si>
    <t>Comedy|Family|Music</t>
  </si>
  <si>
    <t>Nick Cassavetes</t>
  </si>
  <si>
    <t>Pitch PerfectÂ </t>
  </si>
  <si>
    <t>UnbreakableÂ </t>
  </si>
  <si>
    <t>child with gun|comic book|invulnerability|superhero|train crash</t>
  </si>
  <si>
    <t>http://www.imdb.com/title/tt0217869/?ref_=fn_tt_tt_1</t>
  </si>
  <si>
    <t>Action|Comedy|Music</t>
  </si>
  <si>
    <t>Mark A.Z. DippÃ©</t>
  </si>
  <si>
    <t>antarctica|minion|queen|super villain|villain</t>
  </si>
  <si>
    <t>http://www.imdb.com/title/tt2293640/?ref_=fn_tt_tt_1</t>
  </si>
  <si>
    <t>Adventure|Comedy|Crime</t>
  </si>
  <si>
    <t>Cal Brunker</t>
  </si>
  <si>
    <t>La BambaÂ </t>
  </si>
  <si>
    <t>Sucker PunchÂ </t>
  </si>
  <si>
    <t>alternate reality|escape|girl gang|prostitution|samurai</t>
  </si>
  <si>
    <t>http://www.imdb.com/title/tt0978764/?ref_=fn_tt_tt_1</t>
  </si>
  <si>
    <t>Biography|Comedy|Drama|Sport</t>
  </si>
  <si>
    <t>NimrÃ³d Antal</t>
  </si>
  <si>
    <t>Next FridayÂ 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</si>
  <si>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</si>
  <si>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</si>
  <si>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</si>
  <si>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</si>
  <si>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</si>
  <si>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Fantasy|Horror|Thriller</t>
  </si>
  <si>
    <t>Alejandro Agresti</t>
  </si>
  <si>
    <t>Back to the Future Part IIIÂ 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</si>
  <si>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</si>
  <si>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</si>
  <si>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</si>
  <si>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</si>
  <si>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</si>
  <si>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</si>
  <si>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Comedy|Drama|Romance|Thriller</t>
  </si>
  <si>
    <t>Peter Hedges</t>
  </si>
  <si>
    <t>Spy Kids 2: Island of Lost DreamsÂ </t>
  </si>
  <si>
    <t>The Angry Birds MovieÂ </t>
  </si>
  <si>
    <t>Keegan-Michael Key</t>
  </si>
  <si>
    <t>butt|downward duck|fish|kingfisher|pig</t>
  </si>
  <si>
    <t>http://www.imdb.com/title/tt1985949/?ref_=fn_tt_tt_1</t>
  </si>
  <si>
    <t>Adventure|Comedy|Family|Romance</t>
  </si>
  <si>
    <t>Paul Weiland</t>
  </si>
  <si>
    <t>Die Hard 2Â </t>
  </si>
  <si>
    <t>Fool's GoldÂ </t>
  </si>
  <si>
    <t>Alexis Dziena</t>
  </si>
  <si>
    <t>debt|rapper|treasure|treasure hunter|yacht</t>
  </si>
  <si>
    <t>http://www.imdb.com/title/tt0770752/?ref_=fn_tt_tt_1</t>
  </si>
  <si>
    <t>Adventure|Family|Fantasy|Musical</t>
  </si>
  <si>
    <t>Colin Strause</t>
  </si>
  <si>
    <t>Stomp the YardÂ </t>
  </si>
  <si>
    <t>Funny PeopleÂ </t>
  </si>
  <si>
    <t>Maude Apatow</t>
  </si>
  <si>
    <t>breasts|comedian|craigslist|infidelity|stand up comedian</t>
  </si>
  <si>
    <t>http://www.imdb.com/title/tt1201167/?ref_=fn_tt_tt_1</t>
  </si>
  <si>
    <t>Biography|Crime|Drama|History|Thriller</t>
  </si>
  <si>
    <t>Greg Mottola</t>
  </si>
  <si>
    <t>HolesÂ </t>
  </si>
  <si>
    <t>Gary Cole</t>
  </si>
  <si>
    <t>car racing|french|friend|nascar|racing</t>
  </si>
  <si>
    <t>http://www.imdb.com/title/tt0415306/?ref_=fn_tt_tt_1</t>
  </si>
  <si>
    <t>Crime|Drama|History</t>
  </si>
  <si>
    <t>Jake Kasdan</t>
  </si>
  <si>
    <t>Panic RoomÂ 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</si>
  <si>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</si>
  <si>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</si>
  <si>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</si>
  <si>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</si>
  <si>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</si>
  <si>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Biography|Drama|Thriller|War</t>
  </si>
  <si>
    <t>Diane Keaton</t>
  </si>
  <si>
    <t>Star Trek: The Motion PictureÂ 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</si>
  <si>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</si>
  <si>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</si>
  <si>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</si>
  <si>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</si>
  <si>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</si>
  <si>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</si>
  <si>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Drama|Music|Mystery|Romance|Thriller</t>
  </si>
  <si>
    <t>Kelly Makin</t>
  </si>
  <si>
    <t>Apocalypse NowÂ 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</si>
  <si>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</si>
  <si>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</si>
  <si>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</si>
  <si>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</si>
  <si>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</si>
  <si>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Adventure|Drama</t>
  </si>
  <si>
    <t>Stephen Daldry</t>
  </si>
  <si>
    <t>Snow DayÂ </t>
  </si>
  <si>
    <t>Yeardley Smith</t>
  </si>
  <si>
    <t>Marcia Wallace</t>
  </si>
  <si>
    <t>alaska|dome|lake|pig|the simpsons</t>
  </si>
  <si>
    <t>http://www.imdb.com/title/tt0462538/?ref_=fn_tt_tt_1</t>
  </si>
  <si>
    <t>Action|Adventure|Fantasy|Horror</t>
  </si>
  <si>
    <t>Christian Duguay</t>
  </si>
  <si>
    <t>Star Trek: First ContactÂ 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</si>
  <si>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</si>
  <si>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</si>
  <si>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</si>
  <si>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</si>
  <si>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</si>
  <si>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Crime|Drama|Mystery|Romance</t>
  </si>
  <si>
    <t>Justin Chadwick</t>
  </si>
  <si>
    <t>1408Â </t>
  </si>
  <si>
    <t>DrivenÂ </t>
  </si>
  <si>
    <t>CristiÃ¡n de la Fuente</t>
  </si>
  <si>
    <t>car race|german|race car|race car driver|rookie</t>
  </si>
  <si>
    <t>http://www.imdb.com/title/tt0132245/?ref_=fn_tt_tt_1</t>
  </si>
  <si>
    <t>Action|Adventure|History|Romance</t>
  </si>
  <si>
    <t>Pat O'Connor</t>
  </si>
  <si>
    <t>Barbershop 2: Back in BusinessÂ 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</si>
  <si>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</si>
  <si>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</si>
  <si>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</si>
  <si>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</si>
  <si>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</si>
  <si>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</si>
  <si>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Action|Drama|Western</t>
  </si>
  <si>
    <t>Frederik Du Chau</t>
  </si>
  <si>
    <t>Bad BoysÂ </t>
  </si>
  <si>
    <t>creature|pact|plot twist|village|woods</t>
  </si>
  <si>
    <t>http://www.imdb.com/title/tt0368447/?ref_=fn_tt_tt_1</t>
  </si>
  <si>
    <t>Comedy|Drama|Fantasy</t>
  </si>
  <si>
    <t>Irwin Winkler</t>
  </si>
  <si>
    <t>27 DressesÂ </t>
  </si>
  <si>
    <t>Peter Boyle</t>
  </si>
  <si>
    <t>box office hit|doctor|dog|first part|tiger</t>
  </si>
  <si>
    <t>http://www.imdb.com/title/tt0118998/?ref_=fn_tt_tt_1</t>
  </si>
  <si>
    <t>Comedy|War</t>
  </si>
  <si>
    <t>Joseph Kahn</t>
  </si>
  <si>
    <t>Double JeopardyÂ 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</si>
  <si>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</si>
  <si>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</si>
  <si>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</si>
  <si>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</si>
  <si>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</si>
  <si>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Adventure|Comedy|Family|Fantasy|Music|Sci-Fi</t>
  </si>
  <si>
    <t>Sofia Coppola</t>
  </si>
  <si>
    <t>HalloweenÂ </t>
  </si>
  <si>
    <t>Jennifer Saunders</t>
  </si>
  <si>
    <t>Conrad Vernon</t>
  </si>
  <si>
    <t>drag queen|physical appearance|princess|queen|sequel</t>
  </si>
  <si>
    <t>http://www.imdb.com/title/tt0298148/?ref_=fn_tt_tt_1</t>
  </si>
  <si>
    <t>Adventure|Family|Fantasy|Music|Musical</t>
  </si>
  <si>
    <t>Stephen Kay</t>
  </si>
  <si>
    <t>Cheech Marin</t>
  </si>
  <si>
    <t>George Carlin</t>
  </si>
  <si>
    <t>car|desert|route 66|tow truck|truck</t>
  </si>
  <si>
    <t>http://www.imdb.com/title/tt0317219/?ref_=fn_tt_tt_1</t>
  </si>
  <si>
    <t>Action|Adventure|Animation|Comedy|Fantasy</t>
  </si>
  <si>
    <t>J.A. Bayona</t>
  </si>
  <si>
    <t>Hector Elizondo</t>
  </si>
  <si>
    <t>bride|columnist|journalist|maryland|wedding</t>
  </si>
  <si>
    <t>http://www.imdb.com/title/tt0163187/?ref_=fn_tt_tt_1</t>
  </si>
  <si>
    <t>Adventure|Comedy|Horror|Sci-Fi</t>
  </si>
  <si>
    <t>Elaine May</t>
  </si>
  <si>
    <t>The QueenÂ </t>
  </si>
  <si>
    <t>Eve</t>
  </si>
  <si>
    <t>Leila Arcieri</t>
  </si>
  <si>
    <t>agent|nsa|nsa agent|prague|russian</t>
  </si>
  <si>
    <t>http://www.imdb.com/title/tt0295701/?ref_=fn_tt_tt_1</t>
  </si>
  <si>
    <t>Horror|Sci-Fi</t>
  </si>
  <si>
    <t>Dennie Gordon</t>
  </si>
  <si>
    <t>The EqualizerÂ </t>
  </si>
  <si>
    <t>Billy West</t>
  </si>
  <si>
    <t>Tim Conway</t>
  </si>
  <si>
    <t>book|magic|pirate|plankton|time machine</t>
  </si>
  <si>
    <t>http://www.imdb.com/title/tt2279373/?ref_=fn_tt_tt_1</t>
  </si>
  <si>
    <t>Biography|Comedy|Drama|Family|Sport</t>
  </si>
  <si>
    <t>Charles Shyer</t>
  </si>
  <si>
    <t>Rugrats in Paris: The MovieÂ </t>
  </si>
  <si>
    <t>bounty|fbi|millionaire|money|ransom</t>
  </si>
  <si>
    <t>http://www.imdb.com/title/tt0117438/?ref_=fn_tt_tt_1</t>
  </si>
  <si>
    <t>Action|Crime|Drama|Thriller|Western</t>
  </si>
  <si>
    <t>Ulu Grosbard</t>
  </si>
  <si>
    <t>National Lampoon's VacationÂ </t>
  </si>
  <si>
    <t>Inglourious BasterdsÂ </t>
  </si>
  <si>
    <t>france|german|nazis|revenge|scalping</t>
  </si>
  <si>
    <t>http://www.imdb.com/title/tt0361748/?ref_=fn_tt_tt_1</t>
  </si>
  <si>
    <t>Action|Drama|History</t>
  </si>
  <si>
    <t>William Malone</t>
  </si>
  <si>
    <t>ChocolatÂ </t>
  </si>
  <si>
    <t>1990s|caught in a net|children|duel|hero</t>
  </si>
  <si>
    <t>http://www.imdb.com/title/tt0102057/?ref_=fn_tt_tt_1</t>
  </si>
  <si>
    <t>Drama|Fantasy|Romance|Thriller</t>
  </si>
  <si>
    <t>Jerry Jameson</t>
  </si>
  <si>
    <t>Rocky BalboaÂ </t>
  </si>
  <si>
    <t>Comedy|Family|Sport</t>
  </si>
  <si>
    <t>Mic Rodgers</t>
  </si>
  <si>
    <t>School of RockÂ </t>
  </si>
  <si>
    <t>John Amos</t>
  </si>
  <si>
    <t>Franco Nero</t>
  </si>
  <si>
    <t>airport|fuel|plane|police|terrorist</t>
  </si>
  <si>
    <t>http://www.imdb.com/title/tt0099423/?ref_=fn_tt_tt_1</t>
  </si>
  <si>
    <t>Comedy|Mystery</t>
  </si>
  <si>
    <t>Christian Alvart</t>
  </si>
  <si>
    <t>21Â </t>
  </si>
  <si>
    <t>Josh Charles</t>
  </si>
  <si>
    <t>S.W.A.T.Â </t>
  </si>
  <si>
    <t>hostage|police|prison|swat team|training</t>
  </si>
  <si>
    <t>http://www.imdb.com/title/tt0257076/?ref_=fn_tt_tt_1</t>
  </si>
  <si>
    <t>Comedy|Drama|Musical|Romance|War</t>
  </si>
  <si>
    <t>Jean-Marie PoirÃ©</t>
  </si>
  <si>
    <t>Snow DogsÂ </t>
  </si>
  <si>
    <t>Vanilla SkyÂ </t>
  </si>
  <si>
    <t>death|dream|love|lynchian|reality</t>
  </si>
  <si>
    <t>http://www.imdb.com/title/tt0259711/?ref_=fn_tt_tt_1</t>
  </si>
  <si>
    <t>Drama|History|Music|Romance|War</t>
  </si>
  <si>
    <t>Marc F. Adler</t>
  </si>
  <si>
    <t>The Italian JobÂ </t>
  </si>
  <si>
    <t>Freddy RodrÃ­guez</t>
  </si>
  <si>
    <t>Lady in the WaterÂ </t>
  </si>
  <si>
    <t>Bob Balaban</t>
  </si>
  <si>
    <t>apartment|bedtime story|eagle|stuttering|swimming pool</t>
  </si>
  <si>
    <t>http://www.imdb.com/title/tt0452637/?ref_=fn_tt_tt_1</t>
  </si>
  <si>
    <t>Comedy|History</t>
  </si>
  <si>
    <t>Geoffrey Sax</t>
  </si>
  <si>
    <t>Pet SemataryÂ </t>
  </si>
  <si>
    <t>AVP: Alien vs. PredatorÂ </t>
  </si>
  <si>
    <t>Raoul Bova</t>
  </si>
  <si>
    <t>alien|antarctica|predator|pyramid|satellite</t>
  </si>
  <si>
    <t>http://www.imdb.com/title/tt0370263/?ref_=fn_tt_tt_1</t>
  </si>
  <si>
    <t>Adventure|Animation|Family|Sport</t>
  </si>
  <si>
    <t>Richard Shepard</t>
  </si>
  <si>
    <t>Saw VÂ </t>
  </si>
  <si>
    <t>Bridgit Mendler</t>
  </si>
  <si>
    <t>adidas|chipmunk|hospital|school|waste container</t>
  </si>
  <si>
    <t>http://www.imdb.com/title/tt1231580/?ref_=fn_tt_tt_1</t>
  </si>
  <si>
    <t>Animation|Comedy|Fantasy|Musical</t>
  </si>
  <si>
    <t>Peter Ho-Sun Chan</t>
  </si>
  <si>
    <t>White NoiseÂ </t>
  </si>
  <si>
    <t>We Were SoldiersÂ </t>
  </si>
  <si>
    <t>Chris Klein</t>
  </si>
  <si>
    <t>air cavalry|battle|major|soldier|vietnamese</t>
  </si>
  <si>
    <t>http://www.imdb.com/title/tt0277434/?ref_=fn_tt_tt_1</t>
  </si>
  <si>
    <t>Action|Comedy|Documentary</t>
  </si>
  <si>
    <t>Joon-ho Bong</t>
  </si>
  <si>
    <t>Along Came PollyÂ 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</si>
  <si>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</si>
  <si>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</si>
  <si>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</si>
  <si>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</si>
  <si>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Adventure|Comedy|Drama|Family|Romance</t>
  </si>
  <si>
    <t>S.S. Rajamouli</t>
  </si>
  <si>
    <t>OuijaÂ 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</si>
  <si>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</si>
  <si>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</si>
  <si>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</si>
  <si>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</si>
  <si>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</si>
  <si>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Adventure|Comedy|Drama|Family|Mystery</t>
  </si>
  <si>
    <t>Charles S. Dutton</t>
  </si>
  <si>
    <t>Battle Los AngelesÂ </t>
  </si>
  <si>
    <t>alien|extraterrestrial|invasion|marine|mission</t>
  </si>
  <si>
    <t>http://www.imdb.com/title/tt1217613/?ref_=fn_tt_tt_1</t>
  </si>
  <si>
    <t>Drama|Family|Music|Romance</t>
  </si>
  <si>
    <t>Jonathan Lynn</t>
  </si>
  <si>
    <t>Scary Movie 4Â 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</si>
  <si>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</si>
  <si>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</si>
  <si>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</si>
  <si>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</si>
  <si>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Fantasy|Romance</t>
  </si>
  <si>
    <t>David Carson</t>
  </si>
  <si>
    <t>No Strings AttachedÂ </t>
  </si>
  <si>
    <t>Peter Gerety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</si>
  <si>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</si>
  <si>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</si>
  <si>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</si>
  <si>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</si>
  <si>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</si>
  <si>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Adventure|Animation|Family|Musical</t>
  </si>
  <si>
    <t>Kar-Wai Wong</t>
  </si>
  <si>
    <t>Madea's Witness ProtectionÂ </t>
  </si>
  <si>
    <t>Jeremy Irvine</t>
  </si>
  <si>
    <t>War HorseÂ </t>
  </si>
  <si>
    <t>barbed wire|british|cavalry|horse|world war one</t>
  </si>
  <si>
    <t>http://www.imdb.com/title/tt1568911/?ref_=fn_tt_tt_1</t>
  </si>
  <si>
    <t>Animation|Comedy|Drama|Family|Musical</t>
  </si>
  <si>
    <t>America's SweetheartsÂ </t>
  </si>
  <si>
    <t>The Monuments MenÂ </t>
  </si>
  <si>
    <t>art|art expert|nazi stolen art|soldier|world war two</t>
  </si>
  <si>
    <t>http://www.imdb.com/title/tt2177771/?ref_=fn_tt_tt_1</t>
  </si>
  <si>
    <t>Biography|Crime|Drama|History</t>
  </si>
  <si>
    <t>Norman Jewison</t>
  </si>
  <si>
    <t>Todd Graff</t>
  </si>
  <si>
    <t>The AbyssÂ </t>
  </si>
  <si>
    <t>alien|estranged couple|ocean|submarine|underwater</t>
  </si>
  <si>
    <t>http://www.imdb.com/title/tt0096754/?ref_=fn_tt_tt_1</t>
  </si>
  <si>
    <t>Comedy|Drama|Musical|Romance|Western</t>
  </si>
  <si>
    <t>David Mirkin</t>
  </si>
  <si>
    <t>Bridget Jones's DiaryÂ 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</si>
  <si>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</si>
  <si>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</si>
  <si>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</si>
  <si>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</si>
  <si>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Action|Adventure|Drama|Mystery</t>
  </si>
  <si>
    <t>Luis Mandoki</t>
  </si>
  <si>
    <t>What Happens in VegasÂ 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</si>
  <si>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</si>
  <si>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</si>
  <si>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</si>
  <si>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</si>
  <si>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</si>
  <si>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Comedy|Crime|Family|Mystery|Romance|Thriller</t>
  </si>
  <si>
    <t>Lee Daniels</t>
  </si>
  <si>
    <t>Interview with the Vampire: The Vampire ChroniclesÂ </t>
  </si>
  <si>
    <t>The SiegeÂ </t>
  </si>
  <si>
    <t>Mark Valley</t>
  </si>
  <si>
    <t>abduction|martial law|military|new york city|terrorist</t>
  </si>
  <si>
    <t>http://www.imdb.com/title/tt0133952/?ref_=fn_tt_tt_1</t>
  </si>
  <si>
    <t>Action|Adventure|Drama|Romance|Western</t>
  </si>
  <si>
    <t>Jeb Stuart</t>
  </si>
  <si>
    <t>The Amityville HorrorÂ </t>
  </si>
  <si>
    <t>StardustÂ </t>
  </si>
  <si>
    <t>Nathaniel Parker</t>
  </si>
  <si>
    <t>king|magic|one word title|pirate|village</t>
  </si>
  <si>
    <t>http://www.imdb.com/title/tt0486655/?ref_=fn_tt_tt_1</t>
  </si>
  <si>
    <t>Adventure|Crime|Mystery|Sci-Fi|Thriller</t>
  </si>
  <si>
    <t>Paul Thomas Anderson</t>
  </si>
  <si>
    <t>Seven Years in TibetÂ </t>
  </si>
  <si>
    <t>Victor Wong</t>
  </si>
  <si>
    <t>austria|dalai lama|himalaya|mountain|tibet</t>
  </si>
  <si>
    <t>http://www.imdb.com/title/tt0120102/?ref_=fn_tt_tt_1</t>
  </si>
  <si>
    <t>Adventure|Comedy|Drama|Fantasy</t>
  </si>
  <si>
    <t>SinisterÂ </t>
  </si>
  <si>
    <t>The DilemmaÂ </t>
  </si>
  <si>
    <t>Chelcie Ross</t>
  </si>
  <si>
    <t>best friend|friend|investigation|secret|two word title</t>
  </si>
  <si>
    <t>http://www.imdb.com/title/tt1578275/?ref_=fn_tt_tt_1</t>
  </si>
  <si>
    <t>Adventure|Biography|Drama</t>
  </si>
  <si>
    <t>J Blakeson</t>
  </si>
  <si>
    <t>HopÂ 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</si>
  <si>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</si>
  <si>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</si>
  <si>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</si>
  <si>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</si>
  <si>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</si>
  <si>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Adventure|Drama|Horror|Mystery|Thriller</t>
  </si>
  <si>
    <t>Ryan Coogler</t>
  </si>
  <si>
    <t>Ben Daniels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</si>
  <si>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</si>
  <si>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</si>
  <si>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</si>
  <si>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</si>
  <si>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Crime|Fantasy|Horror</t>
  </si>
  <si>
    <t>Kirk Jones</t>
  </si>
  <si>
    <t>Star Trek VI: The Undiscovered CountryÂ 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</si>
  <si>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</si>
  <si>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</si>
  <si>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</si>
  <si>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</si>
  <si>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</si>
  <si>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Animation|Family|Fantasy|Mystery</t>
  </si>
  <si>
    <t>Ethan Coen</t>
  </si>
  <si>
    <t>Diary of a Mad Black WomanÂ </t>
  </si>
  <si>
    <t>Stephen Rea</t>
  </si>
  <si>
    <t>Underworld: AwakeningÂ </t>
  </si>
  <si>
    <t>Sandrine Holt</t>
  </si>
  <si>
    <t>battle|cryogenics|detective|scientist|vampire</t>
  </si>
  <si>
    <t>http://www.imdb.com/title/tt1496025/?ref_=fn_tt_tt_1</t>
  </si>
  <si>
    <t>Action|Comedy|Crime|Fantasy</t>
  </si>
  <si>
    <t>Jennifer Flackett</t>
  </si>
  <si>
    <t>Legally Blonde 2: Red, White &amp; BlondeÂ 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</si>
  <si>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</si>
  <si>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</si>
  <si>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</si>
  <si>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</si>
  <si>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</si>
  <si>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</si>
  <si>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Comedy|Family|Music|Musical</t>
  </si>
  <si>
    <t>Kevin Smith</t>
  </si>
  <si>
    <t>The Prince of TidesÂ </t>
  </si>
  <si>
    <t>Hart's WarÂ </t>
  </si>
  <si>
    <t>Rory Cochrane</t>
  </si>
  <si>
    <t>colonel|honor|lieutenant|pilot|racism</t>
  </si>
  <si>
    <t>http://www.imdb.com/title/tt0251114/?ref_=fn_tt_tt_1</t>
  </si>
  <si>
    <t>Drama|Mystery|Romance|Thriller|War</t>
  </si>
  <si>
    <t>Christian Ditter</t>
  </si>
  <si>
    <t>PredatorÂ </t>
  </si>
  <si>
    <t>Killer EliteÂ </t>
  </si>
  <si>
    <t>australia|death|mentor|revenge|secret society</t>
  </si>
  <si>
    <t>http://www.imdb.com/title/tt1448755/?ref_=fn_tt_tt_1</t>
  </si>
  <si>
    <t>Action|Crime|Drama|Sport</t>
  </si>
  <si>
    <t>Charles Martin Smith</t>
  </si>
  <si>
    <t>CluelessÂ </t>
  </si>
  <si>
    <t>RollerballÂ </t>
  </si>
  <si>
    <t>ball|blood|skating|song|year 2005</t>
  </si>
  <si>
    <t>http://www.imdb.com/title/tt0246894/?ref_=fn_tt_tt_1</t>
  </si>
  <si>
    <t>Drama|Fantasy|Horror|Mystery</t>
  </si>
  <si>
    <t>Stand by MeÂ 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</si>
  <si>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</si>
  <si>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</si>
  <si>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</si>
  <si>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</si>
  <si>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</si>
  <si>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Comedy|Drama|Music|War</t>
  </si>
  <si>
    <t>Irvin Kershner</t>
  </si>
  <si>
    <t>17 AgainÂ </t>
  </si>
  <si>
    <t>Minnie Driver</t>
  </si>
  <si>
    <t>Hard RainÂ </t>
  </si>
  <si>
    <t>dam|flood|money|police|sheriff</t>
  </si>
  <si>
    <t>http://www.imdb.com/title/tt0120696/?ref_=fn_tt_tt_1</t>
  </si>
  <si>
    <t>Comedy|Musical|Romance</t>
  </si>
  <si>
    <t>Steve Pink</t>
  </si>
  <si>
    <t>Daddy Day CareÂ </t>
  </si>
  <si>
    <t>Brandy Norwood</t>
  </si>
  <si>
    <t>Osmosis JonesÂ </t>
  </si>
  <si>
    <t>blood|body|egg|virus|white blood cell</t>
  </si>
  <si>
    <t>http://www.imdb.com/title/tt0181739/?ref_=fn_tt_tt_1</t>
  </si>
  <si>
    <t>Comedy|Drama|Music|Musical|Romance</t>
  </si>
  <si>
    <t>Scott Hicks</t>
  </si>
  <si>
    <t>Napoleon DynamiteÂ 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</si>
  <si>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</si>
  <si>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</si>
  <si>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</si>
  <si>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</si>
  <si>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</si>
  <si>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Comedy|Crime|Drama|Mystery|Romance</t>
  </si>
  <si>
    <t>Chris Rock</t>
  </si>
  <si>
    <t>Cape FearÂ 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</si>
  <si>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</si>
  <si>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</si>
  <si>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</si>
  <si>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</si>
  <si>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</si>
  <si>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Biography|Comedy|Drama|History|Music|Musical</t>
  </si>
  <si>
    <t>Wilson Yip</t>
  </si>
  <si>
    <t>The Other WomanÂ 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</si>
  <si>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</si>
  <si>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</si>
  <si>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</si>
  <si>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</si>
  <si>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Animation|Drama|Mystery|Sci-Fi|Thriller</t>
  </si>
  <si>
    <t>Robert Wise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</si>
  <si>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</si>
  <si>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</si>
  <si>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</si>
  <si>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</si>
  <si>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</si>
  <si>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</si>
  <si>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Adventure|Comedy|Drama|Romance</t>
  </si>
  <si>
    <t>Kevin Rodney Sullivan</t>
  </si>
  <si>
    <t>50 Cent</t>
  </si>
  <si>
    <t>Escape PlanÂ </t>
  </si>
  <si>
    <t>Matt Gerald</t>
  </si>
  <si>
    <t>cia agent|escape|muslim|prison|ship</t>
  </si>
  <si>
    <t>http://www.imdb.com/title/tt1211956/?ref_=fn_tt_tt_1</t>
  </si>
  <si>
    <t>Comedy|Drama|Mystery|Romance|Thriller|War</t>
  </si>
  <si>
    <t>Kevin Munroe</t>
  </si>
  <si>
    <t>Date NightÂ 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</si>
  <si>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</si>
  <si>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</si>
  <si>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</si>
  <si>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</si>
  <si>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</si>
  <si>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</si>
  <si>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Biography|Comedy|Musical</t>
  </si>
  <si>
    <t>Michael Tollin</t>
  </si>
  <si>
    <t>The MuppetsÂ </t>
  </si>
  <si>
    <t>Philip Baker Hall</t>
  </si>
  <si>
    <t>analyst|cia|nuclear bomb|nuclear weapons|russia</t>
  </si>
  <si>
    <t>http://www.imdb.com/title/tt0164184/?ref_=fn_tt_tt_1</t>
  </si>
  <si>
    <t>Crime|Drama|Western</t>
  </si>
  <si>
    <t>Nicholas Stoller</t>
  </si>
  <si>
    <t>Inside ManÂ </t>
  </si>
  <si>
    <t>friendship|graduation|revenge|vampire|werewolf</t>
  </si>
  <si>
    <t>http://www.imdb.com/title/tt1325004/?ref_=fn_tt_tt_1</t>
  </si>
  <si>
    <t>Action|Adventure|Animation|Family|Sci-Fi|Thriller</t>
  </si>
  <si>
    <t>Patrick Tatopoulos</t>
  </si>
  <si>
    <t>My GirlÂ </t>
  </si>
  <si>
    <t>The ScoreÂ </t>
  </si>
  <si>
    <t>Gary Farmer</t>
  </si>
  <si>
    <t>partner|running|scepter|surveillance|thief</t>
  </si>
  <si>
    <t>http://www.imdb.com/title/tt0227445/?ref_=fn_tt_tt_1</t>
  </si>
  <si>
    <t>Comedy|Family|Fantasy|Sci-Fi</t>
  </si>
  <si>
    <t>Gary David Goldberg</t>
  </si>
  <si>
    <t>Safe HavenÂ </t>
  </si>
  <si>
    <t>girl|minion|moon|pyramid|white picket fence</t>
  </si>
  <si>
    <t>http://www.imdb.com/title/tt1323594/?ref_=fn_tt_tt_1</t>
  </si>
  <si>
    <t>Action|Comedy|Crime|Fantasy|Horror|Mystery|Sci-Fi|Thriller</t>
  </si>
  <si>
    <t>Tobe Hooper</t>
  </si>
  <si>
    <t>The Last SongÂ </t>
  </si>
  <si>
    <t>Robert Blake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</si>
  <si>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</si>
  <si>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</si>
  <si>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</si>
  <si>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</si>
  <si>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</si>
  <si>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Crime|Drama|Mystery</t>
  </si>
  <si>
    <t>Alan Poul</t>
  </si>
  <si>
    <t>A Bug's LifeÂ </t>
  </si>
  <si>
    <t>Ted 2Â </t>
  </si>
  <si>
    <t>baby|f word|fight|lawyer|marriage</t>
  </si>
  <si>
    <t>http://www.imdb.com/title/tt2637276/?ref_=fn_tt_tt_1</t>
  </si>
  <si>
    <t>Romance|Short</t>
  </si>
  <si>
    <t>Luke Greenfield</t>
  </si>
  <si>
    <t>Project XÂ 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</si>
  <si>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</si>
  <si>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</si>
  <si>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</si>
  <si>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</si>
  <si>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</si>
  <si>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</si>
  <si>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</si>
  <si>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Animation</t>
  </si>
  <si>
    <t>Gil Junger</t>
  </si>
  <si>
    <t>Mystery MenÂ </t>
  </si>
  <si>
    <t>bowling|rajah|sphinx|spleen|superhero</t>
  </si>
  <si>
    <t>http://www.imdb.com/title/tt0132347/?ref_=fn_tt_tt_1</t>
  </si>
  <si>
    <t>Drama|Horror</t>
  </si>
  <si>
    <t>Steven E. de Souza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</si>
  <si>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</si>
  <si>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</si>
  <si>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</si>
  <si>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</si>
  <si>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</si>
  <si>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Adventure|Comedy|Romance</t>
  </si>
  <si>
    <t>Alexandre Aja</t>
  </si>
  <si>
    <t>The InsiderÂ </t>
  </si>
  <si>
    <t>cbs|cbs news|research|tobacco|whistleblower</t>
  </si>
  <si>
    <t>http://www.imdb.com/title/tt0140352/?ref_=fn_tt_tt_1</t>
  </si>
  <si>
    <t>Family|Fantasy|Music</t>
  </si>
  <si>
    <t>Michael Rymer</t>
  </si>
  <si>
    <t>Divine Secrets of the Ya-Ya SisterhoodÂ 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</si>
  <si>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</si>
  <si>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</si>
  <si>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</si>
  <si>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</si>
  <si>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</si>
  <si>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Crime|Drama|Music|Thriller</t>
  </si>
  <si>
    <t>Hugh Wilson</t>
  </si>
  <si>
    <t>HostelÂ </t>
  </si>
  <si>
    <t>Abraham Lincoln: Vampire HunterÂ </t>
  </si>
  <si>
    <t>chopping down a tree|hanging upside down|shopkeeper|vampire|vampire hunter</t>
  </si>
  <si>
    <t>http://www.imdb.com/title/tt1611224/?ref_=fn_tt_tt_1</t>
  </si>
  <si>
    <t>Action|Drama|Fantasy|Mystery|Thriller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</si>
  <si>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</si>
  <si>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</si>
  <si>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</si>
  <si>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</si>
  <si>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</si>
  <si>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Biography|Drama|Family|Sport</t>
  </si>
  <si>
    <t>A Nightmare on Elm Street 4: The Dream MasterÂ </t>
  </si>
  <si>
    <t>Mitch Pileggi</t>
  </si>
  <si>
    <t>The X FilesÂ </t>
  </si>
  <si>
    <t>agent|alien|bomb|fbi|government</t>
  </si>
  <si>
    <t>http://www.imdb.com/title/tt0120902/?ref_=fn_tt_tt_1</t>
  </si>
  <si>
    <t>Comedy|Drama|War</t>
  </si>
  <si>
    <t>Susanna White</t>
  </si>
  <si>
    <t>The Full MontyÂ </t>
  </si>
  <si>
    <t>The Last LegionÂ </t>
  </si>
  <si>
    <t>Owen Teale</t>
  </si>
  <si>
    <t>5th century|boy|capri|roman legion|soldier</t>
  </si>
  <si>
    <t>http://www.imdb.com/title/tt0462396/?ref_=fn_tt_tt_1</t>
  </si>
  <si>
    <t>Biography|Drama|Romance|War</t>
  </si>
  <si>
    <t>Chris Carter</t>
  </si>
  <si>
    <t>army|invasion|killed in action|normandy|soldier</t>
  </si>
  <si>
    <t>http://www.imdb.com/title/tt0120815/?ref_=fn_tt_tt_1</t>
  </si>
  <si>
    <t>Action|Horror|Romance|Sci-Fi|Thriller</t>
  </si>
  <si>
    <t>Tommy O'Haver</t>
  </si>
  <si>
    <t>Need for SpeedÂ </t>
  </si>
  <si>
    <t>cross country|custom car|illegal street racing|police officer crushed|street racing</t>
  </si>
  <si>
    <t>http://www.imdb.com/title/tt2369135/?ref_=fn_tt_tt_1</t>
  </si>
  <si>
    <t>Thriller</t>
  </si>
  <si>
    <t>Peter Landesman</t>
  </si>
  <si>
    <t>Lisa Edelstein</t>
  </si>
  <si>
    <t>advertising|battle of the sexes|ex husband ex wife relationship|pantyhose|telepathy</t>
  </si>
  <si>
    <t>http://www.imdb.com/title/tt0207201/?ref_=fn_tt_tt_1</t>
  </si>
  <si>
    <t>Action|Drama|History|Romance|War|Western</t>
  </si>
  <si>
    <t>Gary Chapman</t>
  </si>
  <si>
    <t>baby|ice|ice age|sleeping|sloth</t>
  </si>
  <si>
    <t>http://www.imdb.com/title/tt0268380/?ref_=fn_tt_tt_1</t>
  </si>
  <si>
    <t>Action|Animation|Sci-Fi|Thriller</t>
  </si>
  <si>
    <t>Craig Mazin</t>
  </si>
  <si>
    <t>The Big ShortÂ </t>
  </si>
  <si>
    <t>DreamcatcherÂ </t>
  </si>
  <si>
    <t>Reece Thompson</t>
  </si>
  <si>
    <t>alien|friend|maine|military|woods</t>
  </si>
  <si>
    <t>http://www.imdb.com/title/tt0285531/?ref_=fn_tt_tt_1</t>
  </si>
  <si>
    <t>Action|Animation|Comedy|Crime|Family</t>
  </si>
  <si>
    <t>Allen Hughes</t>
  </si>
  <si>
    <t>Insidious: Chapter 3Â </t>
  </si>
  <si>
    <t>cultural conflict|politics|president|slavery|u.s. president</t>
  </si>
  <si>
    <t>http://www.imdb.com/title/tt0443272/?ref_=fn_tt_tt_1</t>
  </si>
  <si>
    <t>Drama|Family|Music|Musical</t>
  </si>
  <si>
    <t>Bad SantaÂ 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</si>
  <si>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</si>
  <si>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</si>
  <si>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</si>
  <si>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</si>
  <si>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Drama|Family|Musical|Romance</t>
  </si>
  <si>
    <t>My Cousin VinnyÂ 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</si>
  <si>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</si>
  <si>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</si>
  <si>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</si>
  <si>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</si>
  <si>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</si>
  <si>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Comedy|Drama|Family|Fantasy|Sci-Fi</t>
  </si>
  <si>
    <t>Lasse HallstrÃ¶m</t>
  </si>
  <si>
    <t>Get ShortyÂ </t>
  </si>
  <si>
    <t>barricade|innkeeper|parole|rebellion|student</t>
  </si>
  <si>
    <t>http://www.imdb.com/title/tt1707386/?ref_=fn_tt_tt_1</t>
  </si>
  <si>
    <t>Comedy|Music|Romance</t>
  </si>
  <si>
    <t>Jean-Marc VallÃ©e</t>
  </si>
  <si>
    <t>Jean Stapleton</t>
  </si>
  <si>
    <t>bookstore|competing businesses|instant messaging|new york city|shop owner</t>
  </si>
  <si>
    <t>http://www.imdb.com/title/tt0128853/?ref_=fn_tt_tt_1</t>
  </si>
  <si>
    <t>Adventure|Comedy|Family|Fantasy|Musical</t>
  </si>
  <si>
    <t>Hark Tsui</t>
  </si>
  <si>
    <t>Eight BelowÂ </t>
  </si>
  <si>
    <t>Step BrothersÂ </t>
  </si>
  <si>
    <t>Andrea Savage</t>
  </si>
  <si>
    <t>dream|friendship|karaoke|love|slacker</t>
  </si>
  <si>
    <t>http://www.imdb.com/title/tt0838283/?ref_=fn_tt_tt_1</t>
  </si>
  <si>
    <t>Adventure|Crime|Drama|Romance</t>
  </si>
  <si>
    <t>Lexi Alexander</t>
  </si>
  <si>
    <t>My Big Fat Greek Wedding 2Â 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</si>
  <si>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</si>
  <si>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</si>
  <si>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</si>
  <si>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</si>
  <si>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</si>
  <si>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Comedy|Mystery|Sci-Fi|Thriller</t>
  </si>
  <si>
    <t>Ronny Yu</t>
  </si>
  <si>
    <t>ContrabandÂ </t>
  </si>
  <si>
    <t>Due DateÂ </t>
  </si>
  <si>
    <t>Matt Walsh</t>
  </si>
  <si>
    <t>actor|aspiring actor|birth|misadventure|suitcase</t>
  </si>
  <si>
    <t>http://www.imdb.com/title/tt1231583/?ref_=fn_tt_tt_1</t>
  </si>
  <si>
    <t>Sci-Fi</t>
  </si>
  <si>
    <t>Bille August</t>
  </si>
  <si>
    <t>Non-StopÂ </t>
  </si>
  <si>
    <t>Jack O'Connell</t>
  </si>
  <si>
    <t>Finn Wittrock</t>
  </si>
  <si>
    <t>Alex Russell</t>
  </si>
  <si>
    <t>emaciation|male nudity|plane crash|prisoner of war|torture</t>
  </si>
  <si>
    <t>http://www.imdb.com/title/tt1809398/?ref_=fn_tt_tt_1</t>
  </si>
  <si>
    <t>Drama|Fantasy|War</t>
  </si>
  <si>
    <t>The Talented Mr. RipleyÂ 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</si>
  <si>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</si>
  <si>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</si>
  <si>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</si>
  <si>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</si>
  <si>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</si>
  <si>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Action|Comedy|Crime|Family</t>
  </si>
  <si>
    <t>Taken 3Â 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</si>
  <si>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</si>
  <si>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</si>
  <si>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</si>
  <si>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</si>
  <si>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</si>
  <si>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Action|Comedy|Mystery</t>
  </si>
  <si>
    <t>Ken Scott</t>
  </si>
  <si>
    <t>Think Like a Man TooÂ </t>
  </si>
  <si>
    <t>Samantha Mathis</t>
  </si>
  <si>
    <t>Broken ArrowÂ </t>
  </si>
  <si>
    <t>captain|desert|major|park ranger|utah</t>
  </si>
  <si>
    <t>http://www.imdb.com/title/tt0115759/?ref_=fn_tt_tt_1</t>
  </si>
  <si>
    <t>Comedy|Crime|Mystery</t>
  </si>
  <si>
    <t>Hugh Johnson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</si>
  <si>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</si>
  <si>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</si>
  <si>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</si>
  <si>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</si>
  <si>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</si>
  <si>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Action|Crime|Sci-Fi</t>
  </si>
  <si>
    <t>Hayao Miyazaki</t>
  </si>
  <si>
    <t>Paul Blart: Mall Cop 2Â </t>
  </si>
  <si>
    <t>Jay Hernandez</t>
  </si>
  <si>
    <t>World Trade CenterÂ </t>
  </si>
  <si>
    <t>based on true story|police|rescue|rubble|trapped</t>
  </si>
  <si>
    <t>http://www.imdb.com/title/tt0469641/?ref_=fn_tt_tt_1</t>
  </si>
  <si>
    <t>Comedy|Horror|Sci-Fi</t>
  </si>
  <si>
    <t>George Tillman Jr.</t>
  </si>
  <si>
    <t>StepmomÂ </t>
  </si>
  <si>
    <t>Mona Lisa SmileÂ </t>
  </si>
  <si>
    <t>Marian Seldes</t>
  </si>
  <si>
    <t>art|college|school|student|wellesley college</t>
  </si>
  <si>
    <t>http://www.imdb.com/title/tt0304415/?ref_=fn_tt_tt_1</t>
  </si>
  <si>
    <t>Drama|Family|Romance</t>
  </si>
  <si>
    <t>Rand Ravich</t>
  </si>
  <si>
    <t>Fiddler on the RoofÂ </t>
  </si>
  <si>
    <t>The DictatorÂ </t>
  </si>
  <si>
    <t>Horatio Sanz</t>
  </si>
  <si>
    <t>dictator|hotel|oil|overalls|sunglasses</t>
  </si>
  <si>
    <t>http://www.imdb.com/title/tt1645170/?ref_=fn_tt_tt_1</t>
  </si>
  <si>
    <t>Adventure|Comedy|Family|Music|Romance</t>
  </si>
  <si>
    <t>Hugh Hudson</t>
  </si>
  <si>
    <t>Vinessa Shaw</t>
  </si>
  <si>
    <t>Eyes Wide ShutÂ </t>
  </si>
  <si>
    <t>doctor|orgy|party|pianist|sexual fantasy</t>
  </si>
  <si>
    <t>http://www.imdb.com/title/tt0120663/?ref_=fn_tt_tt_1</t>
  </si>
  <si>
    <t>Comedy|Horror|Thriller</t>
  </si>
  <si>
    <t>Jeremy Degruson</t>
  </si>
  <si>
    <t>The Mighty DucksÂ 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</si>
  <si>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</si>
  <si>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</si>
  <si>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</si>
  <si>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</si>
  <si>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</si>
  <si>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Comedy|Family|Music|Romance</t>
  </si>
  <si>
    <t>Chris Gorak</t>
  </si>
  <si>
    <t>Star Trek: GenerationsÂ </t>
  </si>
  <si>
    <t>FocusÂ </t>
  </si>
  <si>
    <t>Gerald McRaney</t>
  </si>
  <si>
    <t>con artist|con man|deception|rivalry|seduction</t>
  </si>
  <si>
    <t>http://www.imdb.com/title/tt2381941/?ref_=fn_tt_tt_1</t>
  </si>
  <si>
    <t>Adventure|Fantasy|Horror|Mystery|Thriller</t>
  </si>
  <si>
    <t>Scott Speer</t>
  </si>
  <si>
    <t>OctopussyÂ 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</si>
  <si>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</si>
  <si>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</si>
  <si>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</si>
  <si>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</si>
  <si>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</si>
  <si>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Crime|Drama|Musical|Romance</t>
  </si>
  <si>
    <t>Joe Charbanic</t>
  </si>
  <si>
    <t>GarfieldÂ </t>
  </si>
  <si>
    <t>Natasha Lyonne</t>
  </si>
  <si>
    <t>Blade: TrinityÂ </t>
  </si>
  <si>
    <t>blade|blood|dracula|vampire hunter|vampire slayer</t>
  </si>
  <si>
    <t>http://www.imdb.com/title/tt0359013/?ref_=fn_tt_tt_1</t>
  </si>
  <si>
    <t>Biography|Drama|History|Thriller|War</t>
  </si>
  <si>
    <t>Jonathan Hensleigh</t>
  </si>
  <si>
    <t>A Nightmare on Elm Street 3: Dream WarriorsÂ </t>
  </si>
  <si>
    <t>Lea Thompson</t>
  </si>
  <si>
    <t>Adventure|Crime|Drama|Mystery|Western</t>
  </si>
  <si>
    <t>Danny Cannon</t>
  </si>
  <si>
    <t>The InternÂ 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</si>
  <si>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</si>
  <si>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</si>
  <si>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</si>
  <si>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</si>
  <si>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</si>
  <si>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</si>
  <si>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Comedy|Crime|Drama|Thriller|War</t>
  </si>
  <si>
    <t>Boaz Yakin</t>
  </si>
  <si>
    <t>Why Did I Get Married?Â </t>
  </si>
  <si>
    <t>Resident Evil: RetributionÂ </t>
  </si>
  <si>
    <t>corporation|fight|rescue|umbrella|zombie</t>
  </si>
  <si>
    <t>http://www.imdb.com/title/tt1855325/?ref_=fn_tt_tt_1</t>
  </si>
  <si>
    <t>Action|Comedy|Drama|War</t>
  </si>
  <si>
    <t>Richard Marquand</t>
  </si>
  <si>
    <t>Death RaceÂ </t>
  </si>
  <si>
    <t>armored car|car|murder|prison|warden</t>
  </si>
  <si>
    <t>http://www.imdb.com/title/tt0452608/?ref_=fn_tt_tt_1</t>
  </si>
  <si>
    <t>Comedy|Drama|Fantasy|Music|Romance</t>
  </si>
  <si>
    <t>Neil Marshall</t>
  </si>
  <si>
    <t>Kill Bill: Vol. 1Â 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</si>
  <si>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</si>
  <si>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</si>
  <si>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</si>
  <si>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</si>
  <si>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</si>
  <si>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</si>
  <si>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Biography</t>
  </si>
  <si>
    <t>Rupert Wainwright</t>
  </si>
  <si>
    <t>Why Did I Get Married Too?Â 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</si>
  <si>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</si>
  <si>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</si>
  <si>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</si>
  <si>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</si>
  <si>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</si>
  <si>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Drama|Family|Music</t>
  </si>
  <si>
    <t>John Luessenhop</t>
  </si>
  <si>
    <t>Midnight in ParisÂ 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</si>
  <si>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</si>
  <si>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</si>
  <si>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</si>
  <si>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</si>
  <si>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Adventure|Mystery|Thriller</t>
  </si>
  <si>
    <t>Justin Zackham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</si>
  <si>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</si>
  <si>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</si>
  <si>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</si>
  <si>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</si>
  <si>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</si>
  <si>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Comedy|Mystery|Romance</t>
  </si>
  <si>
    <t>John Gatins</t>
  </si>
  <si>
    <t>Ever After: A Cinderella StoryÂ 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</si>
  <si>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</si>
  <si>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</si>
  <si>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</si>
  <si>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</si>
  <si>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Biography|Crime|Drama|War</t>
  </si>
  <si>
    <t>Miguel Sapochnik</t>
  </si>
  <si>
    <t>Sea of LoveÂ </t>
  </si>
  <si>
    <t>Hudson HawkÂ </t>
  </si>
  <si>
    <t>blackmail|burglar|critically bashed|leonardo da vinci|prison</t>
  </si>
  <si>
    <t>http://www.imdb.com/title/tt0102070/?ref_=fn_tt_tt_1</t>
  </si>
  <si>
    <t>Biography|Comedy|Drama|War</t>
  </si>
  <si>
    <t>Hyung-rae Shim</t>
  </si>
  <si>
    <t>Me, Myself &amp; IreneÂ </t>
  </si>
  <si>
    <t>Michael Moore</t>
  </si>
  <si>
    <t>Lucky NumbersÂ </t>
  </si>
  <si>
    <t>celebrity|lottery|murder|snowmobile|weatherman</t>
  </si>
  <si>
    <t>http://www.imdb.com/title/tt0219952/?ref_=fn_tt_tt_1</t>
  </si>
  <si>
    <t>Adventure|Family|Sci-Fi</t>
  </si>
  <si>
    <t>Don Scardino</t>
  </si>
  <si>
    <t>If I StayÂ </t>
  </si>
  <si>
    <t>Kevin Grevioux</t>
  </si>
  <si>
    <t>Caitlin Stasey</t>
  </si>
  <si>
    <t>I, FrankensteinÂ </t>
  </si>
  <si>
    <t>army|creature|demon|frankenstein|gargoyle</t>
  </si>
  <si>
    <t>http://www.imdb.com/title/tt1418377/?ref_=fn_tt_tt_1</t>
  </si>
  <si>
    <t>Adventure|Comedy|Romance|Sci-Fi</t>
  </si>
  <si>
    <t>Tim Robbins</t>
  </si>
  <si>
    <t>Instructions Not IncludedÂ 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</si>
  <si>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</si>
  <si>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</si>
  <si>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</si>
  <si>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</si>
  <si>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</si>
  <si>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</si>
  <si>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Action|Adventure|Comedy|Family</t>
  </si>
  <si>
    <t>No Good DeedÂ </t>
  </si>
  <si>
    <t>ElektraÂ </t>
  </si>
  <si>
    <t>assassin|battle|heroine|martial arts|spin off</t>
  </si>
  <si>
    <t>http://www.imdb.com/title/tt0357277/?ref_=fn_tt_tt_1</t>
  </si>
  <si>
    <t>Biography|Comedy|Crime|Drama|Romance</t>
  </si>
  <si>
    <t>Nanette Burstein</t>
  </si>
  <si>
    <t>Role ModelsÂ </t>
  </si>
  <si>
    <t>Sin City: A Dame to Kill ForÂ </t>
  </si>
  <si>
    <t>box office flop|female frontal nudity|female rear nudity|jackpot|rescue</t>
  </si>
  <si>
    <t>http://www.imdb.com/title/tt0458481/?ref_=fn_tt_tt_1</t>
  </si>
  <si>
    <t>Comedy|Drama|Family|Sport</t>
  </si>
  <si>
    <t>Lewis Gilbert</t>
  </si>
  <si>
    <t>The Last ExorcismÂ </t>
  </si>
  <si>
    <t>Random HeartsÂ </t>
  </si>
  <si>
    <t>Bill Cobbs</t>
  </si>
  <si>
    <t>death|plane crash|police|police sergeant|politician</t>
  </si>
  <si>
    <t>http://www.imdb.com/title/tt0156934/?ref_=fn_tt_tt_1</t>
  </si>
  <si>
    <t>Animation|Comedy|Crime|Drama|Family</t>
  </si>
  <si>
    <t>John Francis Daley</t>
  </si>
  <si>
    <t>Without a PaddleÂ 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</si>
  <si>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</si>
  <si>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</si>
  <si>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</si>
  <si>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</si>
  <si>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</si>
  <si>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Action|Adventure|Comedy|Fantasy|Mystery</t>
  </si>
  <si>
    <t>J.B. Rogers</t>
  </si>
  <si>
    <t>BenjiÂ 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</si>
  <si>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</si>
  <si>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</si>
  <si>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</si>
  <si>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</si>
  <si>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</si>
  <si>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</si>
  <si>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Action|Adventure|Drama|Thriller|War</t>
  </si>
  <si>
    <t>Michael Sucsy</t>
  </si>
  <si>
    <t>Alexander and the Terrible, Horrible, No Good, Very Bad DayÂ </t>
  </si>
  <si>
    <t>Josh Zuckerman</t>
  </si>
  <si>
    <t>Robert Wagner</t>
  </si>
  <si>
    <t>fem bot|prison|seductive fembot|spy|time travel</t>
  </si>
  <si>
    <t>http://www.imdb.com/title/tt0295178/?ref_=fn_tt_tt_1</t>
  </si>
  <si>
    <t>Crime|Drama|Music|Romance</t>
  </si>
  <si>
    <t>Tom Vaughan</t>
  </si>
  <si>
    <t>The CallÂ 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</si>
  <si>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</si>
  <si>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</si>
  <si>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</si>
  <si>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</si>
  <si>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</si>
  <si>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Adventure|Animation|Comedy|Crime</t>
  </si>
  <si>
    <t>Stephen Hillenburg</t>
  </si>
  <si>
    <t>Maid in ManhattanÂ </t>
  </si>
  <si>
    <t>Bob Peck</t>
  </si>
  <si>
    <t>dinosaur|jurassic park|survival|theme park|tyrannosaurus rex</t>
  </si>
  <si>
    <t>http://www.imdb.com/title/tt0107290/?ref_=fn_tt_tt_1</t>
  </si>
  <si>
    <t>Comedy|Drama|Family|Fantasy|Musical</t>
  </si>
  <si>
    <t>Stig Bergqvist</t>
  </si>
  <si>
    <t>Major LeagueÂ 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</si>
  <si>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</si>
  <si>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</si>
  <si>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</si>
  <si>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</si>
  <si>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Comedy|Crime|Family</t>
  </si>
  <si>
    <t>Jason Reitman</t>
  </si>
  <si>
    <t>The GiftÂ </t>
  </si>
  <si>
    <t>Dean Jones</t>
  </si>
  <si>
    <t>cia|colombia|colombian drug cartel|drugs|president</t>
  </si>
  <si>
    <t>http://www.imdb.com/title/tt0109444/?ref_=fn_tt_tt_1</t>
  </si>
  <si>
    <t>Adventure|Drama|Thriller|War</t>
  </si>
  <si>
    <t>Alexander Payne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</si>
  <si>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</si>
  <si>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</si>
  <si>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</si>
  <si>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</si>
  <si>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</si>
  <si>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</si>
  <si>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Comedy|Drama|Horror|Sci-Fi</t>
  </si>
  <si>
    <t>Jonathan Levine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</si>
  <si>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</si>
  <si>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</si>
  <si>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</si>
  <si>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</si>
  <si>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</si>
  <si>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Adventure|Crime|Thriller</t>
  </si>
  <si>
    <t>Rian Johnson</t>
  </si>
  <si>
    <t>I Can Do Bad All by MyselfÂ </t>
  </si>
  <si>
    <t>U-571Â </t>
  </si>
  <si>
    <t>David Keith</t>
  </si>
  <si>
    <t>battle|historically inaccurate|submarine movie|u boat|world war two</t>
  </si>
  <si>
    <t>http://www.imdb.com/title/tt0141926/?ref_=fn_tt_tt_1</t>
  </si>
  <si>
    <t>Mystery|Romance|Sci-Fi|Thriller</t>
  </si>
  <si>
    <t>Chris Noonan</t>
  </si>
  <si>
    <t>Failure to LaunchÂ </t>
  </si>
  <si>
    <t>Shawna Waldron</t>
  </si>
  <si>
    <t>The American PresidentÂ </t>
  </si>
  <si>
    <t>lobbyist|president|senator|state dinner|widower</t>
  </si>
  <si>
    <t>http://www.imdb.com/title/tt0112346/?ref_=fn_tt_tt_1</t>
  </si>
  <si>
    <t>Fantasy|Mystery|Thriller</t>
  </si>
  <si>
    <t>Michael McCullers</t>
  </si>
  <si>
    <t>Romany Malco</t>
  </si>
  <si>
    <t>The Love GuruÂ </t>
  </si>
  <si>
    <t>bloopers during credits|bucket of popcorn|chastity belt|guru|toronto maple leafs</t>
  </si>
  <si>
    <t>http://www.imdb.com/title/tt0811138/?ref_=fn_tt_tt_1</t>
  </si>
  <si>
    <t>Family|Musical</t>
  </si>
  <si>
    <t>Forest Whitaker</t>
  </si>
  <si>
    <t>The Color of MoneyÂ </t>
  </si>
  <si>
    <t>3000 Miles to GracelandÂ </t>
  </si>
  <si>
    <t>Ice-T</t>
  </si>
  <si>
    <t>casino|elvis impersonator|gun|heist|rascal</t>
  </si>
  <si>
    <t>http://www.imdb.com/title/tt0233142/?ref_=fn_tt_tt_1</t>
  </si>
  <si>
    <t>Drama|Fantasy|Music|Romance</t>
  </si>
  <si>
    <t>Gary Winick</t>
  </si>
  <si>
    <t>Crimson TideÂ 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</si>
  <si>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</si>
  <si>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</si>
  <si>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</si>
  <si>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</si>
  <si>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Adventure|Drama|History|War</t>
  </si>
  <si>
    <t>Woody Allen</t>
  </si>
  <si>
    <t>Patriot GamesÂ </t>
  </si>
  <si>
    <t>competition|fight|ice|jock strap|nintendo game boy advance</t>
  </si>
  <si>
    <t>http://www.imdb.com/title/tt0445934/?ref_=fn_tt_tt_1</t>
  </si>
  <si>
    <t>Family|Sci-Fi</t>
  </si>
  <si>
    <t>Peter Lepeniotis</t>
  </si>
  <si>
    <t>Elizabeth Perkins</t>
  </si>
  <si>
    <t>Chelsea Handler</t>
  </si>
  <si>
    <t>drummer|easter|easter bunny|piaggio vespa gtv 250|slacker</t>
  </si>
  <si>
    <t>http://www.imdb.com/title/tt1411704/?ref_=fn_tt_tt_1</t>
  </si>
  <si>
    <t>Adventure|Comedy|Music|Sci-Fi</t>
  </si>
  <si>
    <t>Ted Demme</t>
  </si>
  <si>
    <t>Vincent Regan</t>
  </si>
  <si>
    <t>battle|epic|greece|spartan|warrior</t>
  </si>
  <si>
    <t>http://www.imdb.com/title/tt0416449/?ref_=fn_tt_tt_1</t>
  </si>
  <si>
    <t>Drama|Family|Musical</t>
  </si>
  <si>
    <t>William Shatner</t>
  </si>
  <si>
    <t>Just MarriedÂ </t>
  </si>
  <si>
    <t>bare butt|defecation|father in law son in law relationship|nurse|sexual innuendo in title</t>
  </si>
  <si>
    <t>http://www.imdb.com/title/tt0290002/?ref_=fn_tt_tt_1</t>
  </si>
  <si>
    <t>Action|Comedy|Drama|Music</t>
  </si>
  <si>
    <t>Steve Box</t>
  </si>
  <si>
    <t>Kathleen Turner</t>
  </si>
  <si>
    <t>Eric Dane</t>
  </si>
  <si>
    <t>Haley Bennett</t>
  </si>
  <si>
    <t>box office hit|dog|dog movie|florida|pet name in title</t>
  </si>
  <si>
    <t>http://www.imdb.com/title/tt0822832/?ref_=fn_tt_tt_1</t>
  </si>
  <si>
    <t>Fantasy|Horror|Sci-Fi</t>
  </si>
  <si>
    <t>Lee Toland Krieger</t>
  </si>
  <si>
    <t>TakersÂ </t>
  </si>
  <si>
    <t>1930s|death row inmate|healing|prison guard|southern u.s.</t>
  </si>
  <si>
    <t>http://www.imdb.com/title/tt0120689/?ref_=fn_tt_tt_1</t>
  </si>
  <si>
    <t>Western</t>
  </si>
  <si>
    <t>Tim McCanlies</t>
  </si>
  <si>
    <t>Son of GodÂ </t>
  </si>
  <si>
    <t>Chicken LittleÂ </t>
  </si>
  <si>
    <t>alien invasion|chicken|fish|friend|panic</t>
  </si>
  <si>
    <t>http://www.imdb.com/title/tt0371606/?ref_=fn_tt_tt_1</t>
  </si>
  <si>
    <t>Comedy|Romance|Thriller</t>
  </si>
  <si>
    <t>Drew Goddard</t>
  </si>
  <si>
    <t>West Side StoryÂ 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</si>
  <si>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</si>
  <si>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</si>
  <si>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</si>
  <si>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</si>
  <si>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Biography|Crime|Drama|Romance</t>
  </si>
  <si>
    <t>Jason Friedberg</t>
  </si>
  <si>
    <t>A Haunted HouseÂ </t>
  </si>
  <si>
    <t>Josh Hamilton</t>
  </si>
  <si>
    <t>Nicky NaudÃ©</t>
  </si>
  <si>
    <t>amnesia|assassin|money|political thriller|three word title</t>
  </si>
  <si>
    <t>http://www.imdb.com/title/tt0258463/?ref_=fn_tt_tt_1</t>
  </si>
  <si>
    <t>Adventure|Comedy|Drama|Romance|Sci-Fi</t>
  </si>
  <si>
    <t>Paul Michael Glaser</t>
  </si>
  <si>
    <t>PreciousÂ </t>
  </si>
  <si>
    <t>agent|cossack|official james bond series|russia|russian</t>
  </si>
  <si>
    <t>http://www.imdb.com/title/tt0113189/?ref_=fn_tt_tt_1</t>
  </si>
  <si>
    <t>Drama|Music|Mystery|Romance</t>
  </si>
  <si>
    <t>John R. Leonetti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</si>
  <si>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</si>
  <si>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</si>
  <si>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</si>
  <si>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</si>
  <si>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</si>
  <si>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Action|Crime|Drama</t>
  </si>
  <si>
    <t>The Woman in BlackÂ </t>
  </si>
  <si>
    <t>Peter Krause</t>
  </si>
  <si>
    <t>controlled environment|fictional reality show|hidden camera|innocence lost|simulated reality</t>
  </si>
  <si>
    <t>http://www.imdb.com/title/tt0120382/?ref_=fn_tt_tt_1</t>
  </si>
  <si>
    <t>Adventure|Biography|Drama|War</t>
  </si>
  <si>
    <t>Kimberly Peirce</t>
  </si>
  <si>
    <t>The ShallowsÂ 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</si>
  <si>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</si>
  <si>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</si>
  <si>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</si>
  <si>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</si>
  <si>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</si>
  <si>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Action|Comedy|Drama</t>
  </si>
  <si>
    <t>Liz Friedlander</t>
  </si>
  <si>
    <t>Coach CarterÂ 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</si>
  <si>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</si>
  <si>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</si>
  <si>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</si>
  <si>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Adventure|Animation</t>
  </si>
  <si>
    <t>Phil Joanou</t>
  </si>
  <si>
    <t>Evil DeadÂ 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</si>
  <si>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</si>
  <si>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</si>
  <si>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</si>
  <si>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</si>
  <si>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</si>
  <si>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Comedy|Drama|Horror|Romance</t>
  </si>
  <si>
    <t>Shane Acker</t>
  </si>
  <si>
    <t>28 Days Later...Â 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</si>
  <si>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</si>
  <si>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</si>
  <si>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</si>
  <si>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</si>
  <si>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</si>
  <si>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Action|Comedy|Drama|Western</t>
  </si>
  <si>
    <t>Stephen J. Anderson</t>
  </si>
  <si>
    <t>It's a Mad, Mad, Mad, Mad WorldÂ </t>
  </si>
  <si>
    <t>Jimmy Shubert</t>
  </si>
  <si>
    <t>gold|heist|revenge|traffic jam|venice italy</t>
  </si>
  <si>
    <t>http://www.imdb.com/title/tt0317740/?ref_=fn_tt_tt_1</t>
  </si>
  <si>
    <t>Adventure|Animation|Fantasy|Horror|Sci-Fi</t>
  </si>
  <si>
    <t>Troy Miller</t>
  </si>
  <si>
    <t>Varsity BluesÂ </t>
  </si>
  <si>
    <t>Alicia Witt</t>
  </si>
  <si>
    <t>Two Weeks NoticeÂ </t>
  </si>
  <si>
    <t>developer|divorce|lawyer|love|new york city</t>
  </si>
  <si>
    <t>http://www.imdb.com/title/tt0313737/?ref_=fn_tt_tt_1</t>
  </si>
  <si>
    <t>Action|Drama|Romance|Thriller</t>
  </si>
  <si>
    <t>Austin Powers: International Man of MysteryÂ </t>
  </si>
  <si>
    <t>AntzÂ </t>
  </si>
  <si>
    <t>Anne Bancroft</t>
  </si>
  <si>
    <t>ant|friend|princess|soldier|worker</t>
  </si>
  <si>
    <t>http://www.imdb.com/title/tt0120587/?ref_=fn_tt_tt_1</t>
  </si>
  <si>
    <t>Biography|Comedy|Drama|Family|Romance</t>
  </si>
  <si>
    <t>Brett Leonard</t>
  </si>
  <si>
    <t>Days of ThunderÂ </t>
  </si>
  <si>
    <t>driver|hot shot|racing|stock car driver|team</t>
  </si>
  <si>
    <t>http://www.imdb.com/title/tt0099371/?ref_=fn_tt_tt_1</t>
  </si>
  <si>
    <t>Action|Biography|Drama|History|Romance|War</t>
  </si>
  <si>
    <t>Nick Hurran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</si>
  <si>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</si>
  <si>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</si>
  <si>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</si>
  <si>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</si>
  <si>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</si>
  <si>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Adventure|Comedy|Fantasy|Sci-Fi</t>
  </si>
  <si>
    <t>Charles Stone III</t>
  </si>
  <si>
    <t>BabeÂ 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</si>
  <si>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</si>
  <si>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</si>
  <si>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</si>
  <si>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</si>
  <si>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</si>
  <si>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Horror|Musical|Sci-Fi</t>
  </si>
  <si>
    <t>Kurt Wimmer</t>
  </si>
  <si>
    <t>Legends of the FallÂ </t>
  </si>
  <si>
    <t>Eat Pray LoveÂ </t>
  </si>
  <si>
    <t>divorce|emotional balance|female protagonist|indonesia|inner peace</t>
  </si>
  <si>
    <t>http://www.imdb.com/title/tt0879870/?ref_=fn_tt_tt_1</t>
  </si>
  <si>
    <t>Biography|Drama|Family|Musical|Romance</t>
  </si>
  <si>
    <t>Kevin Hooks</t>
  </si>
  <si>
    <t>My Bloody ValentineÂ </t>
  </si>
  <si>
    <t>The Family ManÂ </t>
  </si>
  <si>
    <t>bowling|christmas|parallel universe|salesman|unfaithfulness</t>
  </si>
  <si>
    <t>http://www.imdb.com/title/tt0218967/?ref_=fn_tt_tt_1</t>
  </si>
  <si>
    <t>Comedy|Crime|Drama|Romance|Thriller</t>
  </si>
  <si>
    <t>Ellory Elkayem</t>
  </si>
  <si>
    <t>LooperÂ </t>
  </si>
  <si>
    <t>REDÂ </t>
  </si>
  <si>
    <t>Jaqueline Fleming</t>
  </si>
  <si>
    <t>cia|female assassin|interrogation|office cubicle|spy</t>
  </si>
  <si>
    <t>http://www.imdb.com/title/tt1245526/?ref_=fn_tt_tt_1</t>
  </si>
  <si>
    <t>Animation|Comedy|Drama|Romance</t>
  </si>
  <si>
    <t>Niki Caro</t>
  </si>
  <si>
    <t>DrumlineÂ </t>
  </si>
  <si>
    <t>Any Given SundayÂ </t>
  </si>
  <si>
    <t>breasts|coach|football|in medias res|vomiting</t>
  </si>
  <si>
    <t>http://www.imdb.com/title/tt0146838/?ref_=fn_tt_tt_1</t>
  </si>
  <si>
    <t>Comedy|Crime|Musical|Romance</t>
  </si>
  <si>
    <t>Vincenzo Natali</t>
  </si>
  <si>
    <t>The Best Exotic Marigold HotelÂ </t>
  </si>
  <si>
    <t>The Horse WhispererÂ </t>
  </si>
  <si>
    <t>Jessalyn Gilsig</t>
  </si>
  <si>
    <t>grace|groom|horse|montana|western u.s.</t>
  </si>
  <si>
    <t>http://www.imdb.com/title/tt0119314/?ref_=fn_tt_tt_1</t>
  </si>
  <si>
    <t>Comedy|Crime|Musical|Mystery</t>
  </si>
  <si>
    <t>Willard Huyck</t>
  </si>
  <si>
    <t>MiracleÂ </t>
  </si>
  <si>
    <t>CollateralÂ </t>
  </si>
  <si>
    <t>city by night|contract killer|driving at night|los angeles california|taxi</t>
  </si>
  <si>
    <t>http://www.imdb.com/title/tt0369339/?ref_=fn_tt_tt_1</t>
  </si>
  <si>
    <t>Action|Animation|Sci-Fi</t>
  </si>
  <si>
    <t>Gavin O'Connor</t>
  </si>
  <si>
    <t>Edward ScissorhandsÂ </t>
  </si>
  <si>
    <t>The Scorpion KingÂ </t>
  </si>
  <si>
    <t>desert|king|showdown|sorceress|warrior</t>
  </si>
  <si>
    <t>http://www.imdb.com/title/tt0277296/?ref_=fn_tt_tt_1</t>
  </si>
  <si>
    <t>Drama|War|Western</t>
  </si>
  <si>
    <t>Bruce Hunt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</si>
  <si>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</si>
  <si>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</si>
  <si>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</si>
  <si>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</si>
  <si>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</si>
  <si>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Animation|Biography|Drama|War</t>
  </si>
  <si>
    <t>Craig Gillespie</t>
  </si>
  <si>
    <t>Open RangeÂ </t>
  </si>
  <si>
    <t>Jack ReacherÂ </t>
  </si>
  <si>
    <t>coma|mysterious villain|police chase|shooting range|sniper</t>
  </si>
  <si>
    <t>http://www.imdb.com/title/tt0790724/?ref_=fn_tt_tt_1</t>
  </si>
  <si>
    <t>Adventure|Fantasy|Thriller</t>
  </si>
  <si>
    <t>Chris Roberts</t>
  </si>
  <si>
    <t>Kill Bill: Vol. 2Â 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</si>
  <si>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</si>
  <si>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</si>
  <si>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</si>
  <si>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</si>
  <si>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Adventure|Biography|Drama|History</t>
  </si>
  <si>
    <t>Jee-woon Kim</t>
  </si>
  <si>
    <t>Me Before YouÂ 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</si>
  <si>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</si>
  <si>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</si>
  <si>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</si>
  <si>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</si>
  <si>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</si>
  <si>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</si>
  <si>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Action|Crime|Horror|Sci-Fi|Thriller</t>
  </si>
  <si>
    <t>Nick Hamm</t>
  </si>
  <si>
    <t>About Last NightÂ 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</si>
  <si>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</si>
  <si>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</si>
  <si>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</si>
  <si>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</si>
  <si>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</si>
  <si>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Comedy|Fantasy|Horror|Mystery</t>
  </si>
  <si>
    <t>Andy Cadiff</t>
  </si>
  <si>
    <t>This ChristmasÂ 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</si>
  <si>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</si>
  <si>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</si>
  <si>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</si>
  <si>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</si>
  <si>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</si>
  <si>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Drama|Mystery|War</t>
  </si>
  <si>
    <t>Mike Disa</t>
  </si>
  <si>
    <t>The Bridges of Madison CountyÂ 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</si>
  <si>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</si>
  <si>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</si>
  <si>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</si>
  <si>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</si>
  <si>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</si>
  <si>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Mystery|Romance|Thriller</t>
  </si>
  <si>
    <t>Sergio Leone</t>
  </si>
  <si>
    <t>Last VegasÂ </t>
  </si>
  <si>
    <t>The HappeningÂ </t>
  </si>
  <si>
    <t>Kristen Connolly</t>
  </si>
  <si>
    <t>bee|nature|park|school|teacher</t>
  </si>
  <si>
    <t>http://www.imdb.com/title/tt0949731/?ref_=fn_tt_tt_1</t>
  </si>
  <si>
    <t>Adventure|Comedy|Drama|Family</t>
  </si>
  <si>
    <t>Niels Arden Oplev</t>
  </si>
  <si>
    <t>The Land Before TimeÂ </t>
  </si>
  <si>
    <t>Man on FireÂ </t>
  </si>
  <si>
    <t>bodyguard|journalist|kidnapping|mexico|police corruption</t>
  </si>
  <si>
    <t>http://www.imdb.com/title/tt0328107/?ref_=fn_tt_tt_1</t>
  </si>
  <si>
    <t>Musical|Romance</t>
  </si>
  <si>
    <t>Michael Radford</t>
  </si>
  <si>
    <t>FlatlinersÂ </t>
  </si>
  <si>
    <t>The Shaggy DogÂ </t>
  </si>
  <si>
    <t>animal as human|dog movie|elevator|human becoming an animal|sheepdog</t>
  </si>
  <si>
    <t>http://www.imdb.com/title/tt0393735/?ref_=fn_tt_tt_1</t>
  </si>
  <si>
    <t>Documentary|Drama|War</t>
  </si>
  <si>
    <t>Kaige Chen</t>
  </si>
  <si>
    <t>Starsky &amp; HutchÂ </t>
  </si>
  <si>
    <t>Fred Williamson</t>
  </si>
  <si>
    <t>cocaine|cop|criminal|partner|police</t>
  </si>
  <si>
    <t>http://www.imdb.com/title/tt0335438/?ref_=fn_tt_tt_1</t>
  </si>
  <si>
    <t>Biography|Crime|Drama|Western</t>
  </si>
  <si>
    <t>Corey Yuen</t>
  </si>
  <si>
    <t>Bad MomsÂ 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</si>
  <si>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</si>
  <si>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</si>
  <si>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</si>
  <si>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</si>
  <si>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</si>
  <si>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Comedy|Family|Fantasy|Musical</t>
  </si>
  <si>
    <t>Andrew Dominik</t>
  </si>
  <si>
    <t>James Babson</t>
  </si>
  <si>
    <t>HellboyÂ </t>
  </si>
  <si>
    <t>assassin|demon|hero|nazi|superhero</t>
  </si>
  <si>
    <t>http://www.imdb.com/title/tt0167190/?ref_=fn_tt_tt_1</t>
  </si>
  <si>
    <t>Crime|Drama|Musical|Romance|Thriller</t>
  </si>
  <si>
    <t>Li Zhang</t>
  </si>
  <si>
    <t>A Civil ActionÂ </t>
  </si>
  <si>
    <t>1980s|law firm|lawsuit|lawyer|toxic waste</t>
  </si>
  <si>
    <t>http://www.imdb.com/title/tt0120633/?ref_=fn_tt_tt_1</t>
  </si>
  <si>
    <t>Fantasy|Horror|Romance|Thriller</t>
  </si>
  <si>
    <t>The Lucky OneÂ </t>
  </si>
  <si>
    <t>ParaNormanÂ </t>
  </si>
  <si>
    <t>Elaine Stritch</t>
  </si>
  <si>
    <t>curse|ghost|outcast|witch|zombie</t>
  </si>
  <si>
    <t>http://www.imdb.com/title/tt1623288/?ref_=fn_tt_tt_1</t>
  </si>
  <si>
    <t>Comedy|Drama|Musical</t>
  </si>
  <si>
    <t>The JackalÂ </t>
  </si>
  <si>
    <t>Sophie Okonedo</t>
  </si>
  <si>
    <t>assassin|fbi|ira|jackal|russian</t>
  </si>
  <si>
    <t>http://www.imdb.com/title/tt0119395/?ref_=fn_tt_tt_1</t>
  </si>
  <si>
    <t>Comedy|Drama|Music|Musical</t>
  </si>
  <si>
    <t>RayÂ </t>
  </si>
  <si>
    <t>PaycheckÂ </t>
  </si>
  <si>
    <t>anti hero|babe scientist|engineer|memory|money</t>
  </si>
  <si>
    <t>http://www.imdb.com/title/tt0338337/?ref_=fn_tt_tt_1</t>
  </si>
  <si>
    <t>Adventure|Crime|Drama|Thriller</t>
  </si>
  <si>
    <t>Dolphin TaleÂ 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</si>
  <si>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</si>
  <si>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</si>
  <si>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</si>
  <si>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</si>
  <si>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Thriller|War</t>
  </si>
  <si>
    <t>Annie HallÂ </t>
  </si>
  <si>
    <t>The Tale of DespereauxÂ </t>
  </si>
  <si>
    <t>book|darkness|dungeon|princess|rat</t>
  </si>
  <si>
    <t>http://www.imdb.com/title/tt0420238/?ref_=fn_tt_tt_1</t>
  </si>
  <si>
    <t>Action|Sport</t>
  </si>
  <si>
    <t>Elizabeth Banks</t>
  </si>
  <si>
    <t>The Original Kings of ComedyÂ </t>
  </si>
  <si>
    <t>The TuxedoÂ </t>
  </si>
  <si>
    <t>Ritchie Coster</t>
  </si>
  <si>
    <t>chauffeur|hospital|secret agent|spying|tuxedo</t>
  </si>
  <si>
    <t>http://www.imdb.com/title/tt0290095/?ref_=fn_tt_tt_1</t>
  </si>
  <si>
    <t>Mystery|Western</t>
  </si>
  <si>
    <t>Edward Norton</t>
  </si>
  <si>
    <t>The PossessionÂ 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</si>
  <si>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</si>
  <si>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</si>
  <si>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</si>
  <si>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</si>
  <si>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</si>
  <si>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</si>
  <si>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Action|Comedy|Drama|Thriller</t>
  </si>
  <si>
    <t>Ben Falcone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</si>
  <si>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</si>
  <si>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</si>
  <si>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</si>
  <si>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</si>
  <si>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</si>
  <si>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Comedy|Horror|Sci-Fi|Thriller</t>
  </si>
  <si>
    <t>Richard Attenborough</t>
  </si>
  <si>
    <t>John QÂ </t>
  </si>
  <si>
    <t>JoyÂ </t>
  </si>
  <si>
    <t>based on real person|female inventor|mop|sales pitch|woman holding a shotgun</t>
  </si>
  <si>
    <t>http://www.imdb.com/title/tt2446980/?ref_=fn_tt_tt_1</t>
  </si>
  <si>
    <t>Drama|Horror|Mystery|Sci-Fi|Thriller</t>
  </si>
  <si>
    <t>Don Mancini</t>
  </si>
  <si>
    <t>About SchmidtÂ </t>
  </si>
  <si>
    <t>London Has FallenÂ </t>
  </si>
  <si>
    <t>Julian Kostov</t>
  </si>
  <si>
    <t>british|funeral|good versus evil|mole|sequel</t>
  </si>
  <si>
    <t>http://www.imdb.com/title/tt3300542/?ref_=fn_tt_tt_1</t>
  </si>
  <si>
    <t>Comedy|Documentary</t>
  </si>
  <si>
    <t>John Maybury</t>
  </si>
  <si>
    <t>Step Up 2: The StreetsÂ </t>
  </si>
  <si>
    <t>Gary Dourdan</t>
  </si>
  <si>
    <t>Alien: ResurrectionÂ </t>
  </si>
  <si>
    <t>alien|blood|breeding|clone|scientist</t>
  </si>
  <si>
    <t>http://www.imdb.com/title/tt0118583/?ref_=fn_tt_tt_1</t>
  </si>
  <si>
    <t>Adventure|Drama|Family|Fantasy|Sci-Fi</t>
  </si>
  <si>
    <t>Igor Kovalyov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</si>
  <si>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</si>
  <si>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</si>
  <si>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</si>
  <si>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</si>
  <si>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</si>
  <si>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</si>
  <si>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Comedy|Music|Sci-Fi</t>
  </si>
  <si>
    <t>David Wain</t>
  </si>
  <si>
    <t>Little WomenÂ 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</si>
  <si>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</si>
  <si>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</si>
  <si>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</si>
  <si>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</si>
  <si>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</si>
  <si>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Biography|Crime|Drama|Romance|Thriller</t>
  </si>
  <si>
    <t>Cop LandÂ </t>
  </si>
  <si>
    <t>Dianne Wiest</t>
  </si>
  <si>
    <t>Practical MagicÂ </t>
  </si>
  <si>
    <t>curse|death|island|love|magic</t>
  </si>
  <si>
    <t>http://www.imdb.com/title/tt0120791/?ref_=fn_tt_tt_1</t>
  </si>
  <si>
    <t>Comedy|Crime|Drama|Mystery|Thriller</t>
  </si>
  <si>
    <t>Miguel Arteta</t>
  </si>
  <si>
    <t>FlightplanÂ </t>
  </si>
  <si>
    <t>Alison Brie</t>
  </si>
  <si>
    <t>based on toy|dual personality|evil businessman|good cop bad cop|lego</t>
  </si>
  <si>
    <t>http://www.imdb.com/title/tt1490017/?ref_=fn_tt_tt_1</t>
  </si>
  <si>
    <t>Biography|Crime|Drama|Mystery|Thriller</t>
  </si>
  <si>
    <t>James Gray</t>
  </si>
  <si>
    <t>The Best Little Whorehouse in TexasÂ 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</si>
  <si>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</si>
  <si>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</si>
  <si>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</si>
  <si>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</si>
  <si>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</si>
  <si>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Crime|Horror|Music|Thriller</t>
  </si>
  <si>
    <t>Janusz Kaminski</t>
  </si>
  <si>
    <t>Pale RiderÂ </t>
  </si>
  <si>
    <t>Reign of FireÂ </t>
  </si>
  <si>
    <t>castle|dragon|fire breathing dragon|militia|survival</t>
  </si>
  <si>
    <t>http://www.imdb.com/title/tt0253556/?ref_=fn_tt_tt_1</t>
  </si>
  <si>
    <t>Crime|Thriller|War</t>
  </si>
  <si>
    <t>Michael Ritchie</t>
  </si>
  <si>
    <t>For Your Eyes OnlyÂ 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</si>
  <si>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</si>
  <si>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</si>
  <si>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</si>
  <si>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</si>
  <si>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</si>
  <si>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Comedy|Crime|Horror|Thriller</t>
  </si>
  <si>
    <t>Robert B. Weide</t>
  </si>
  <si>
    <t>Crazy, Stupid, Love.Â </t>
  </si>
  <si>
    <t>Year OneÂ </t>
  </si>
  <si>
    <t>Xander Berkeley</t>
  </si>
  <si>
    <t>abraham|hunter|princess|sodom|tribe</t>
  </si>
  <si>
    <t>http://www.imdb.com/title/tt1045778/?ref_=fn_tt_tt_1</t>
  </si>
  <si>
    <t>Family</t>
  </si>
  <si>
    <t>Jeff Wadlow</t>
  </si>
  <si>
    <t>InvictusÂ </t>
  </si>
  <si>
    <t>Leleti Khumalo</t>
  </si>
  <si>
    <t>apartheid|nation|nelson mandela|president|rugby</t>
  </si>
  <si>
    <t>http://www.imdb.com/title/tt1057500/?ref_=fn_tt_tt_1</t>
  </si>
  <si>
    <t>Comedy|Drama|Romance|War</t>
  </si>
  <si>
    <t>Down to EarthÂ </t>
  </si>
  <si>
    <t>DuplicityÂ </t>
  </si>
  <si>
    <t>Denis O'Hare</t>
  </si>
  <si>
    <t>ceo|dubai|product|rivalry|spy</t>
  </si>
  <si>
    <t>http://www.imdb.com/title/tt1135487/?ref_=fn_tt_tt_1</t>
  </si>
  <si>
    <t>Biography|Drama|Romance|Western</t>
  </si>
  <si>
    <t>Camille Delamarre</t>
  </si>
  <si>
    <t>Sin CityÂ 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</si>
  <si>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</si>
  <si>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</si>
  <si>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</si>
  <si>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</si>
  <si>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</si>
  <si>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</si>
  <si>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Drama|Musical</t>
  </si>
  <si>
    <t>Malcolm D. Lee</t>
  </si>
  <si>
    <t>The Grand Budapest HotelÂ 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</si>
  <si>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</si>
  <si>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</si>
  <si>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</si>
  <si>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</si>
  <si>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</si>
  <si>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</si>
  <si>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Action|Drama|History|Thriller|War</t>
  </si>
  <si>
    <t>David Lean</t>
  </si>
  <si>
    <t>The BossÂ </t>
  </si>
  <si>
    <t>Planet 51Â </t>
  </si>
  <si>
    <t>alien|alien planet|astronaut|planet|teenager</t>
  </si>
  <si>
    <t>http://www.imdb.com/title/tt0762125/?ref_=fn_tt_tt_1</t>
  </si>
  <si>
    <t>Fantasy|Thriller</t>
  </si>
  <si>
    <t>Richard Eyre</t>
  </si>
  <si>
    <t>End of WatchÂ </t>
  </si>
  <si>
    <t>Star Trek: NemesisÂ </t>
  </si>
  <si>
    <t>earth|federation|romulan|slave|space</t>
  </si>
  <si>
    <t>http://www.imdb.com/title/tt0253754/?ref_=fn_tt_tt_1</t>
  </si>
  <si>
    <t>Drama|Horror|Mystery</t>
  </si>
  <si>
    <t>Nicholas Meyer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</si>
  <si>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</si>
  <si>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</si>
  <si>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</si>
  <si>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</si>
  <si>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</si>
  <si>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Adventure|Drama|History|Thriller|War</t>
  </si>
  <si>
    <t>Callie Khouri</t>
  </si>
  <si>
    <t>The AnimalÂ 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</si>
  <si>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</si>
  <si>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</si>
  <si>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</si>
  <si>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</si>
  <si>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Crime|Drama|Fantasy|Romance</t>
  </si>
  <si>
    <t>Dude, Where's My Car?Â </t>
  </si>
  <si>
    <t>Penelope Ann Miller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</si>
  <si>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</si>
  <si>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</si>
  <si>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</si>
  <si>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</si>
  <si>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</si>
  <si>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Action|Crime|Horror|Thriller</t>
  </si>
  <si>
    <t>Steve Miner</t>
  </si>
  <si>
    <t>You Only Live TwiceÂ 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</si>
  <si>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</si>
  <si>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</si>
  <si>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</si>
  <si>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</si>
  <si>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</si>
  <si>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Comedy|Horror|Mystery</t>
  </si>
  <si>
    <t>Philip Kaufman</t>
  </si>
  <si>
    <t>Phone BoothÂ </t>
  </si>
  <si>
    <t>Righteous KillÂ </t>
  </si>
  <si>
    <t>blood splatter|execution|new york city|nypd|serial killer</t>
  </si>
  <si>
    <t>http://www.imdb.com/title/tt1034331/?ref_=fn_tt_tt_1</t>
  </si>
  <si>
    <t>Drama|Family|History|Musical</t>
  </si>
  <si>
    <t>Saul Dibb</t>
  </si>
  <si>
    <t>Hoodwinked!Â </t>
  </si>
  <si>
    <t>Mercury RisingÂ </t>
  </si>
  <si>
    <t>Carrie Preston</t>
  </si>
  <si>
    <t>autistic child|boy|child in danger|fbi|nsa</t>
  </si>
  <si>
    <t>http://www.imdb.com/title/tt0120749/?ref_=fn_tt_tt_1</t>
  </si>
  <si>
    <t>Adventure|Biography|Drama|Romance</t>
  </si>
  <si>
    <t>Hope SpringsÂ </t>
  </si>
  <si>
    <t>The SoloistÂ </t>
  </si>
  <si>
    <t>columnist|journalist|los angeles times|musician|wearing a traffic cone as a hat</t>
  </si>
  <si>
    <t>http://www.imdb.com/title/tt0821642/?ref_=fn_tt_tt_1</t>
  </si>
  <si>
    <t>Adventure|War|Western</t>
  </si>
  <si>
    <t>Richard Linklater</t>
  </si>
  <si>
    <t>Kiss the GirlsÂ </t>
  </si>
  <si>
    <t>The Legend of Bagger VanceÂ </t>
  </si>
  <si>
    <t>caddy|game|golf|golf course|golfer</t>
  </si>
  <si>
    <t>http://www.imdb.com/title/tt0146984/?ref_=fn_tt_tt_1</t>
  </si>
  <si>
    <t>Biography|Comedy|Musical|Romance|Western</t>
  </si>
  <si>
    <t>E. Elias Merhige</t>
  </si>
  <si>
    <t>Almost FamousÂ </t>
  </si>
  <si>
    <t>band|magazine|rolling stone magazine|smoking marijuana|tour</t>
  </si>
  <si>
    <t>http://www.imdb.com/title/tt0181875/?ref_=fn_tt_tt_1</t>
  </si>
  <si>
    <t>Adventure|Comedy|Musical|Romance</t>
  </si>
  <si>
    <t>Menno Meyjes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</si>
  <si>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</si>
  <si>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</si>
  <si>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</si>
  <si>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</si>
  <si>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</si>
  <si>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</si>
  <si>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Comedy|Drama|Romance|Western</t>
  </si>
  <si>
    <t>Jodie Foster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</si>
  <si>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</si>
  <si>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</si>
  <si>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</si>
  <si>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</si>
  <si>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</si>
  <si>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Comedy|Drama|Fantasy|Horror</t>
  </si>
  <si>
    <t>Scott Frank</t>
  </si>
  <si>
    <t>Event HorizonÂ </t>
  </si>
  <si>
    <t>solar system|space|spaceship|starship|year 2047</t>
  </si>
  <si>
    <t>http://www.imdb.com/title/tt0119081/?ref_=fn_tt_tt_1</t>
  </si>
  <si>
    <t>Action|Biography|Crime|Drama|Family|Fantasy</t>
  </si>
  <si>
    <t>Kevin Costner</t>
  </si>
  <si>
    <t>Action|Animation|Crime|Sci-Fi|Thriller</t>
  </si>
  <si>
    <t>Kevin Allen</t>
  </si>
  <si>
    <t>The Whole Nine YardsÂ </t>
  </si>
  <si>
    <t>Susanna Thompson</t>
  </si>
  <si>
    <t>DragonflyÂ </t>
  </si>
  <si>
    <t>death|doctor|grave|patient|venezuela</t>
  </si>
  <si>
    <t>http://www.imdb.com/title/tt0259288/?ref_=fn_tt_tt_1</t>
  </si>
  <si>
    <t>Crime|Documentary|Drama</t>
  </si>
  <si>
    <t>Michael Cristofer</t>
  </si>
  <si>
    <t>Mia Kirshner</t>
  </si>
  <si>
    <t>The Black DahliaÂ </t>
  </si>
  <si>
    <t>black dahlia|boxer|corpse|death|partner</t>
  </si>
  <si>
    <t>http://www.imdb.com/title/tt0387877/?ref_=fn_tt_tt_1</t>
  </si>
  <si>
    <t>Biography|Comedy|Documentary</t>
  </si>
  <si>
    <t>Andrew Morahan</t>
  </si>
  <si>
    <t>Eye for an EyeÂ </t>
  </si>
  <si>
    <t>The Last CastleÂ </t>
  </si>
  <si>
    <t>Michael Irby</t>
  </si>
  <si>
    <t>colonel|general|military|prison|three star general</t>
  </si>
  <si>
    <t>http://www.imdb.com/title/tt0272020/?ref_=fn_tt_tt_1</t>
  </si>
  <si>
    <t>Comedy|Thriller</t>
  </si>
  <si>
    <t>Bob Rafelson</t>
  </si>
  <si>
    <t>Guess WhoÂ 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</si>
  <si>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</si>
  <si>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</si>
  <si>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</si>
  <si>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</si>
  <si>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</si>
  <si>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</si>
  <si>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Crime|Drama|History|Romance</t>
  </si>
  <si>
    <t>FireproofÂ 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</si>
  <si>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</si>
  <si>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</si>
  <si>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</si>
  <si>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</si>
  <si>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</si>
  <si>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Adventure|Crime|Drama</t>
  </si>
  <si>
    <t>Alan Shapiro</t>
  </si>
  <si>
    <t>Dawn of the DeadÂ </t>
  </si>
  <si>
    <t>Kevin Zegers</t>
  </si>
  <si>
    <t>The Mortal Instruments: City of BonesÂ </t>
  </si>
  <si>
    <t>battle|demon|magic|secret|warrior</t>
  </si>
  <si>
    <t>http://www.imdb.com/title/tt1538403/?ref_=fn_tt_tt_1</t>
  </si>
  <si>
    <t>Action|Adventure|Crime|Drama</t>
  </si>
  <si>
    <t>Fernando Meirelles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</si>
  <si>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</si>
  <si>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</si>
  <si>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</si>
  <si>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</si>
  <si>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</si>
  <si>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Adventure|Family|Sport</t>
  </si>
  <si>
    <t>Michael Hoffman</t>
  </si>
  <si>
    <t>Forgetting Sarah MarshallÂ 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</si>
  <si>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</si>
  <si>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</si>
  <si>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</si>
  <si>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</si>
  <si>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</si>
  <si>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Romance</t>
  </si>
  <si>
    <t>When a Stranger CallsÂ </t>
  </si>
  <si>
    <t>EdtvÂ </t>
  </si>
  <si>
    <t>female removes her clothes|one word title|producer|television|video store</t>
  </si>
  <si>
    <t>http://www.imdb.com/title/tt0131369/?ref_=fn_tt_tt_1</t>
  </si>
  <si>
    <t>Drama|Fantasy|Romance|War</t>
  </si>
  <si>
    <t>Michael Pressman</t>
  </si>
  <si>
    <t>Big Fat LiarÂ </t>
  </si>
  <si>
    <t>InkheartÂ </t>
  </si>
  <si>
    <t>Jamie Foreman</t>
  </si>
  <si>
    <t>book|escape|girl|overalls|villain</t>
  </si>
  <si>
    <t>http://www.imdb.com/title/tt0494238/?ref_=fn_tt_tt_1</t>
  </si>
  <si>
    <t>Comedy|Crime|Drama|Sci-Fi</t>
  </si>
  <si>
    <t>Sharon Maguire</t>
  </si>
  <si>
    <t>Olivia Munn</t>
  </si>
  <si>
    <t>MortdecaiÂ </t>
  </si>
  <si>
    <t>Ulrich Thomsen</t>
  </si>
  <si>
    <t>art dealer|fake painting|macguffin|moustache|stolen painting</t>
  </si>
  <si>
    <t>http://www.imdb.com/title/tt3045616/?ref_=fn_tt_tt_1</t>
  </si>
  <si>
    <t>Comedy|Family|Musical|Romance|Short</t>
  </si>
  <si>
    <t>Charles Herman-Wurmfeld</t>
  </si>
  <si>
    <t>The MexicanÂ 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</si>
  <si>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</si>
  <si>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</si>
  <si>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</si>
  <si>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</si>
  <si>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</si>
  <si>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Comedy|Documentary|War</t>
  </si>
  <si>
    <t>Gabor Csupo</t>
  </si>
  <si>
    <t>The Spy Who Loved MeÂ </t>
  </si>
  <si>
    <t>Beyond BordersÂ </t>
  </si>
  <si>
    <t>africa|american|border|doctor|well</t>
  </si>
  <si>
    <t>http://www.imdb.com/title/tt0294357/?ref_=fn_tt_tt_1</t>
  </si>
  <si>
    <t>Drama|Romance|Sci-Fi|Thriller</t>
  </si>
  <si>
    <t>Tyler Perry</t>
  </si>
  <si>
    <t>Joe Carnahan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</si>
  <si>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</si>
  <si>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</si>
  <si>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</si>
  <si>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</si>
  <si>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</si>
  <si>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Action|Comedy|Horror|Sci-Fi</t>
  </si>
  <si>
    <t>John Polson</t>
  </si>
  <si>
    <t>This Is 40Â </t>
  </si>
  <si>
    <t>Ed Skrein</t>
  </si>
  <si>
    <t>Stefan Kapicic</t>
  </si>
  <si>
    <t>based on comic book|breaking the fourth wall|mercenary|mutant|self healing</t>
  </si>
  <si>
    <t>http://www.imdb.com/title/tt1431045/?ref_=fn_tt_tt_1</t>
  </si>
  <si>
    <t>Adventure|Drama|Romance|Western</t>
  </si>
  <si>
    <t>Bernardo Bertolucci</t>
  </si>
  <si>
    <t>CourageousÂ 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</si>
  <si>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</si>
  <si>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</si>
  <si>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</si>
  <si>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</si>
  <si>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</si>
  <si>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Animation|Biography|Documentary|Drama|History|War</t>
  </si>
  <si>
    <t>Cathy Malkasian</t>
  </si>
  <si>
    <t>Crazy HeartÂ </t>
  </si>
  <si>
    <t>Leonard Roberts</t>
  </si>
  <si>
    <t>Keir O'Donnell</t>
  </si>
  <si>
    <t>assassin|death of child|iraq|sniper|sniper rifle</t>
  </si>
  <si>
    <t>http://www.imdb.com/title/tt2179136/?ref_=fn_tt_tt_1</t>
  </si>
  <si>
    <t>Documentary|War</t>
  </si>
  <si>
    <t>John Eng</t>
  </si>
  <si>
    <t>The Last of the MohicansÂ </t>
  </si>
  <si>
    <t>Dylan Minnette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</si>
  <si>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</si>
  <si>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</si>
  <si>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</si>
  <si>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</si>
  <si>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</si>
  <si>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Documentary|History</t>
  </si>
  <si>
    <t>Chris Nahon</t>
  </si>
  <si>
    <t>Just Like HeavenÂ </t>
  </si>
  <si>
    <t>Willie Garson</t>
  </si>
  <si>
    <t>apartment|architect|coma|doctor|spirit</t>
  </si>
  <si>
    <t>http://www.imdb.com/title/tt0425123/?ref_=fn_tt_tt_1</t>
  </si>
  <si>
    <t>Biography|Documentary|History</t>
  </si>
  <si>
    <t>Fred Wolf</t>
  </si>
  <si>
    <t>Bridge of SpiesÂ 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</si>
  <si>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</si>
  <si>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</si>
  <si>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</si>
  <si>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</si>
  <si>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Action|Adventure|Comedy|Drama|Music|Sci-Fi</t>
  </si>
  <si>
    <t>Victor Salva</t>
  </si>
  <si>
    <t>Vantage PointÂ </t>
  </si>
  <si>
    <t>Kurtwood Smith</t>
  </si>
  <si>
    <t>Rambo IIIÂ </t>
  </si>
  <si>
    <t>Richard Crenna</t>
  </si>
  <si>
    <t>afghanistan|colonel|rambo|rescue|soviet</t>
  </si>
  <si>
    <t>http://www.imdb.com/title/tt0095956/?ref_=fn_tt_tt_1</t>
  </si>
  <si>
    <t>Crime|Drama|Film-Noir|Mystery|Thriller</t>
  </si>
  <si>
    <t>Mark Helfrich</t>
  </si>
  <si>
    <t>The Hundred-Foot JourneyÂ 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</si>
  <si>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</si>
  <si>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</si>
  <si>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</si>
  <si>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</si>
  <si>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</si>
  <si>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</si>
  <si>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Comedy|Fantasy|Musical|Sci-Fi</t>
  </si>
  <si>
    <t>Steve Bendelack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</si>
  <si>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</si>
  <si>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</si>
  <si>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</si>
  <si>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</si>
  <si>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</si>
  <si>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Action|Adventure|History|Western</t>
  </si>
  <si>
    <t>Dwight H. Little</t>
  </si>
  <si>
    <t>Mad Max Beyond ThunderdomeÂ 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</si>
  <si>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</si>
  <si>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</si>
  <si>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</si>
  <si>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</si>
  <si>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</si>
  <si>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Documentary|Drama|History|News</t>
  </si>
  <si>
    <t>Guillaume Canet</t>
  </si>
  <si>
    <t>White ChicksÂ </t>
  </si>
  <si>
    <t>Resident Evil: AfterlifeÂ </t>
  </si>
  <si>
    <t>Shawn Roberts</t>
  </si>
  <si>
    <t>alaska|female gunfighter|mutation|ship|siege</t>
  </si>
  <si>
    <t>http://www.imdb.com/title/tt1220634/?ref_=fn_tt_tt_1</t>
  </si>
  <si>
    <t>Biography|Crime|Documentary|History|Thriller</t>
  </si>
  <si>
    <t>Kirsten Sheridan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</si>
  <si>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</si>
  <si>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</si>
  <si>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</si>
  <si>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</si>
  <si>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</si>
  <si>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Comedy|Crime|Sci-Fi|Thriller</t>
  </si>
  <si>
    <t>Richard Fleischer</t>
  </si>
  <si>
    <t>You Got ServedÂ </t>
  </si>
  <si>
    <t>The Devil's AdvocateÂ </t>
  </si>
  <si>
    <t>deal with the devil|lawyer|money|reality|supernatural power</t>
  </si>
  <si>
    <t>http://www.imdb.com/title/tt0118971/?ref_=fn_tt_tt_1</t>
  </si>
  <si>
    <t>Adventure|Comedy|Horror</t>
  </si>
  <si>
    <t>Bob Spiers</t>
  </si>
  <si>
    <t>SelmaÂ 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</si>
  <si>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</si>
  <si>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</si>
  <si>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</si>
  <si>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</si>
  <si>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Horror|Romance|Thriller</t>
  </si>
  <si>
    <t>Damien Dante Wayans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</si>
  <si>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</si>
  <si>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</si>
  <si>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</si>
  <si>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</si>
  <si>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</si>
  <si>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Drama|Film-Noir|Mystery|Thriller</t>
  </si>
  <si>
    <t>John Wells</t>
  </si>
  <si>
    <t>The RobeÂ </t>
  </si>
  <si>
    <t>After the SunsetÂ </t>
  </si>
  <si>
    <t>Chris Penn</t>
  </si>
  <si>
    <t>diamond|fbi|fbi agent|island|thief</t>
  </si>
  <si>
    <t>http://www.imdb.com/title/tt0367479/?ref_=fn_tt_tt_1</t>
  </si>
  <si>
    <t>Crime|Film-Noir|Thriller</t>
  </si>
  <si>
    <t>Nigel Cole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</si>
  <si>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</si>
  <si>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</si>
  <si>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</si>
  <si>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</si>
  <si>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</si>
  <si>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Action|Adventure|Romance|War</t>
  </si>
  <si>
    <t>The TerminatorÂ 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</si>
  <si>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</si>
  <si>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</si>
  <si>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</si>
  <si>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</si>
  <si>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</si>
  <si>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Action|Horror|Mystery|Thriller</t>
  </si>
  <si>
    <t>Jeremy Leven</t>
  </si>
  <si>
    <t>Red EyeÂ </t>
  </si>
  <si>
    <t>bodyguard|death of husband|male nanny|nanny|wrestling match</t>
  </si>
  <si>
    <t>http://www.imdb.com/title/tt0395699/?ref_=fn_tt_tt_1</t>
  </si>
  <si>
    <t>Adventure|Comedy|Sport</t>
  </si>
  <si>
    <t>Sylvain White</t>
  </si>
  <si>
    <t>Romeo + JulietÂ 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</si>
  <si>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</si>
  <si>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</si>
  <si>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</si>
  <si>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</si>
  <si>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</si>
  <si>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Action|Drama|Horror|Thriller</t>
  </si>
  <si>
    <t>Troy Nixey</t>
  </si>
  <si>
    <t>Young GunsÂ </t>
  </si>
  <si>
    <t>Siobhan Fallon Hogan</t>
  </si>
  <si>
    <t>Sam Anderson</t>
  </si>
  <si>
    <t>amputee|love|vietnam|vietnam war|war hero</t>
  </si>
  <si>
    <t>http://www.imdb.com/title/tt0109830/?ref_=fn_tt_tt_1</t>
  </si>
  <si>
    <t>Comedy|Horror|Musical</t>
  </si>
  <si>
    <t>Philip G. Atwell</t>
  </si>
  <si>
    <t>Diary of a Wimpy Kid: Rodrick RulesÂ </t>
  </si>
  <si>
    <t>Beth Riesgraf</t>
  </si>
  <si>
    <t>Matthew Gray Gubler</t>
  </si>
  <si>
    <t>based on cartoon|chipmunk|concert|fart joke|talking animal</t>
  </si>
  <si>
    <t>http://www.imdb.com/title/tt0952640/?ref_=fn_tt_tt_1</t>
  </si>
  <si>
    <t>Adventure|Comedy|History</t>
  </si>
  <si>
    <t>Jeff Schaffer</t>
  </si>
  <si>
    <t>PaybackÂ </t>
  </si>
  <si>
    <t>cat|cia|jewish|male nurse|nurse</t>
  </si>
  <si>
    <t>http://www.imdb.com/title/tt0212338/?ref_=fn_tt_tt_1</t>
  </si>
  <si>
    <t>Adventure|Horror</t>
  </si>
  <si>
    <t>Don Michael Paul</t>
  </si>
  <si>
    <t>TombstoneÂ </t>
  </si>
  <si>
    <t>Irene Bedard</t>
  </si>
  <si>
    <t>actor playing multiple roles|love|one word title|unsubtitled foreign language|virginia</t>
  </si>
  <si>
    <t>http://www.imdb.com/title/tt0114148/?ref_=fn_tt_tt_1</t>
  </si>
  <si>
    <t>Comedy|Fantasy|Mystery</t>
  </si>
  <si>
    <t>James Bridges</t>
  </si>
  <si>
    <t>A Cinderella StoryÂ </t>
  </si>
  <si>
    <t>Margot Kidder</t>
  </si>
  <si>
    <t>1970s|clark kent|planet|superhero|year 1978</t>
  </si>
  <si>
    <t>http://www.imdb.com/title/tt0078346/?ref_=fn_tt_tt_1</t>
  </si>
  <si>
    <t>Biography|Crime|Documentary|History</t>
  </si>
  <si>
    <t>Steve Barron</t>
  </si>
  <si>
    <t>The Boy Next DoorÂ </t>
  </si>
  <si>
    <t>advice|friendship|gossip|newspaper|quitting a job</t>
  </si>
  <si>
    <t>http://www.imdb.com/title/tt0386588/?ref_=fn_tt_tt_1</t>
  </si>
  <si>
    <t>Crime|Documentary|War</t>
  </si>
  <si>
    <t>Richard Kelly</t>
  </si>
  <si>
    <t>Warm BodiesÂ </t>
  </si>
  <si>
    <t>Holland Taylor</t>
  </si>
  <si>
    <t>animal companion|heiress|hero|jungle|male objectification</t>
  </si>
  <si>
    <t>http://www.imdb.com/title/tt0119190/?ref_=fn_tt_tt_1</t>
  </si>
  <si>
    <t>Documentary|Sport</t>
  </si>
  <si>
    <t>Carter Smith</t>
  </si>
  <si>
    <t>I Love You, ManÂ </t>
  </si>
  <si>
    <t>Thomas Ian Nicholas</t>
  </si>
  <si>
    <t>Alyson Hannigan</t>
  </si>
  <si>
    <t>bachelor party|blow job|breasts|friend|wedding</t>
  </si>
  <si>
    <t>http://www.imdb.com/title/tt0328828/?ref_=fn_tt_tt_1</t>
  </si>
  <si>
    <t>Adventure|Biography|Documentary|Drama</t>
  </si>
  <si>
    <t>John Schlesinger</t>
  </si>
  <si>
    <t>Chris Mulkey</t>
  </si>
  <si>
    <t>Michael Chernus</t>
  </si>
  <si>
    <t>hijacking|hostage|leader|ship|somalia</t>
  </si>
  <si>
    <t>http://www.imdb.com/title/tt1535109/?ref_=fn_tt_tt_1</t>
  </si>
  <si>
    <t>Action|Adventure|Comedy|Fantasy|Sci-Fi</t>
  </si>
  <si>
    <t>Ringo Lam</t>
  </si>
  <si>
    <t>Training DayÂ </t>
  </si>
  <si>
    <t>city|new york city|night|reservation|restaurant</t>
  </si>
  <si>
    <t>http://www.imdb.com/title/tt1279935/?ref_=fn_tt_tt_1</t>
  </si>
  <si>
    <t>Drama|Musical|Sci-Fi</t>
  </si>
  <si>
    <t>Bruce McCulloch</t>
  </si>
  <si>
    <t>Fred Rogers</t>
  </si>
  <si>
    <t>casper|friendly ghost|ghost|maine|mansion</t>
  </si>
  <si>
    <t>http://www.imdb.com/title/tt0112642/?ref_=fn_tt_tt_1</t>
  </si>
  <si>
    <t>Documentary|News</t>
  </si>
  <si>
    <t>Patricia Riggen</t>
  </si>
  <si>
    <t>The Age of InnocenceÂ </t>
  </si>
  <si>
    <t>James Wilcox</t>
  </si>
  <si>
    <t>assassin|ex soldier|gangster|hanged man|mysterious past</t>
  </si>
  <si>
    <t>http://www.imdb.com/title/tt0455944/?ref_=fn_tt_tt_1</t>
  </si>
  <si>
    <t>Comedy|Fantasy|Thriller</t>
  </si>
  <si>
    <t>Natasha Richardson</t>
  </si>
  <si>
    <t>hotel|maid|new york city|place name in title|the bronx</t>
  </si>
  <si>
    <t>http://www.imdb.com/title/tt0252076/?ref_=fn_tt_tt_1</t>
  </si>
  <si>
    <t>Drama|Fantasy|Sci-Fi</t>
  </si>
  <si>
    <t>Jonathan Kaplan</t>
  </si>
  <si>
    <t>UnknownÂ </t>
  </si>
  <si>
    <t>Ricky Schroder</t>
  </si>
  <si>
    <t>alabama|mutiny|order|radio|submarine</t>
  </si>
  <si>
    <t>http://www.imdb.com/title/tt0112740/?ref_=fn_tt_tt_1</t>
  </si>
  <si>
    <t>Action|Comedy|Drama|Sci-Fi</t>
  </si>
  <si>
    <t>Ole Bornedal</t>
  </si>
  <si>
    <t>Kurt Fuller</t>
  </si>
  <si>
    <t>James Karen</t>
  </si>
  <si>
    <t>bus|intern|internship|salesman|stockbroker</t>
  </si>
  <si>
    <t>http://www.imdb.com/title/tt0454921/?ref_=fn_tt_tt_1</t>
  </si>
  <si>
    <t>Action|Adventure|Drama|War</t>
  </si>
  <si>
    <t>Richard Benjamin</t>
  </si>
  <si>
    <t>CongoÂ </t>
  </si>
  <si>
    <t>Erika Christensen</t>
  </si>
  <si>
    <t>Haley Ramm</t>
  </si>
  <si>
    <t>captain|flight|flight attendant|plane|search</t>
  </si>
  <si>
    <t>http://www.imdb.com/title/tt0408790/?ref_=fn_tt_tt_1</t>
  </si>
  <si>
    <t>Action|Adventure|Animation|Comedy|Fantasy|Sci-Fi</t>
  </si>
  <si>
    <t>Craig R. Baxley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</si>
  <si>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</si>
  <si>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</si>
  <si>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</si>
  <si>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</si>
  <si>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Documentary|Drama|Sport</t>
  </si>
  <si>
    <t>John Hillcoat</t>
  </si>
  <si>
    <t>South Park: Bigger Longer &amp; UncutÂ </t>
  </si>
  <si>
    <t>City of AngelsÂ </t>
  </si>
  <si>
    <t>angel|doctor|fall|heart surgeon|hospital</t>
  </si>
  <si>
    <t>http://www.imdb.com/title/tt0120632/?ref_=fn_tt_tt_1</t>
  </si>
  <si>
    <t>Documentary|History|Music</t>
  </si>
  <si>
    <t>David Carradine</t>
  </si>
  <si>
    <t>Chiaki Kuriyama</t>
  </si>
  <si>
    <t>bride|coma|japan|revenge|sword</t>
  </si>
  <si>
    <t>http://www.imdb.com/title/tt0266697/?ref_=fn_tt_tt_1</t>
  </si>
  <si>
    <t>Biography|Documentary|Drama</t>
  </si>
  <si>
    <t>Marcos Siega</t>
  </si>
  <si>
    <t>Romeo Must DieÂ 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</si>
  <si>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</si>
  <si>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</si>
  <si>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</si>
  <si>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</si>
  <si>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Adventure|Family|Romance</t>
  </si>
  <si>
    <t>Rachel Talalay</t>
  </si>
  <si>
    <t>2016: Obama's AmericaÂ </t>
  </si>
  <si>
    <t>Michael Parks</t>
  </si>
  <si>
    <t>assassin|assassination|bride|death|vengeance</t>
  </si>
  <si>
    <t>http://www.imdb.com/title/tt0378194/?ref_=fn_tt_tt_1</t>
  </si>
  <si>
    <t>Adventure|Biography|Drama|Horror|Thriller</t>
  </si>
  <si>
    <t>Jeffrey W. Byrd</t>
  </si>
  <si>
    <t>Shallow HalÂ 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</si>
  <si>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</si>
  <si>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</si>
  <si>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</si>
  <si>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</si>
  <si>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</si>
  <si>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Biography|Documentary|Sport</t>
  </si>
  <si>
    <t>Atom Egoyan</t>
  </si>
  <si>
    <t>Friday the 13th: The Final ChapterÂ </t>
  </si>
  <si>
    <t>Death Becomes HerÂ </t>
  </si>
  <si>
    <t>plastic surgeon|rejuvenation|revenge|rival|rivalry</t>
  </si>
  <si>
    <t>http://www.imdb.com/title/tt0104070/?ref_=fn_tt_tt_1</t>
  </si>
  <si>
    <t>Biography|Documentary|Music</t>
  </si>
  <si>
    <t>Robert Towne</t>
  </si>
  <si>
    <t>The Texas Chain Saw MassacreÂ 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</si>
  <si>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</si>
  <si>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</si>
  <si>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</si>
  <si>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</si>
  <si>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</si>
  <si>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Action|Romance|Sport</t>
  </si>
  <si>
    <t>Giuseppe Tornatore</t>
  </si>
  <si>
    <t>Executive DecisionÂ </t>
  </si>
  <si>
    <t>J.T. Walsh</t>
  </si>
  <si>
    <t>bomb|hostage|military|plane|terrorist</t>
  </si>
  <si>
    <t>http://www.imdb.com/title/tt0116253/?ref_=fn_tt_tt_1</t>
  </si>
  <si>
    <t>Horror|Musical</t>
  </si>
  <si>
    <t>Werner Herzog</t>
  </si>
  <si>
    <t>UnfriendedÂ 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</si>
  <si>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</si>
  <si>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</si>
  <si>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</si>
  <si>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</si>
  <si>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</si>
  <si>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Action|Biography|Documentary|Sport</t>
  </si>
  <si>
    <t>Bill &amp; Ted's Excellent AdventureÂ </t>
  </si>
  <si>
    <t>Thomas McDonell</t>
  </si>
  <si>
    <t>The Forbidden KingdomÂ </t>
  </si>
  <si>
    <t>monkey king|staff|teenager|urination|warrior</t>
  </si>
  <si>
    <t>http://www.imdb.com/title/tt0865556/?ref_=fn_tt_tt_1</t>
  </si>
  <si>
    <t>Comedy|Fantasy|Horror|Musical</t>
  </si>
  <si>
    <t>JFKÂ </t>
  </si>
  <si>
    <t>Carlos Ponce</t>
  </si>
  <si>
    <t>Free BirdsÂ </t>
  </si>
  <si>
    <t>chipmunk|hunting dog|sabotage|thanksgiving|turkey the bird</t>
  </si>
  <si>
    <t>http://www.imdb.com/title/tt1621039/?ref_=fn_tt_tt_1</t>
  </si>
  <si>
    <t>Biography|Documentary</t>
  </si>
  <si>
    <t>Holt McCallany</t>
  </si>
  <si>
    <t>Alien 3Â </t>
  </si>
  <si>
    <t>Paul McGann</t>
  </si>
  <si>
    <t>alien|crash|planet|prison|survivor</t>
  </si>
  <si>
    <t>http://www.imdb.com/title/tt0103644/?ref_=fn_tt_tt_1</t>
  </si>
  <si>
    <t>Action|Fantasy|Horror|Mystery|Thriller</t>
  </si>
  <si>
    <t>ShineÂ 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</si>
  <si>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</si>
  <si>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</si>
  <si>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</si>
  <si>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</si>
  <si>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</si>
  <si>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</si>
  <si>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Action|Comedy|Sci-Fi|Sport</t>
  </si>
  <si>
    <t>Teddy Chan</t>
  </si>
  <si>
    <t>Final DestinationÂ </t>
  </si>
  <si>
    <t>RoninÂ </t>
  </si>
  <si>
    <t>Michael Lonsdale</t>
  </si>
  <si>
    <t>case|ex kgb|ronin|russian|suitcase</t>
  </si>
  <si>
    <t>http://www.imdb.com/title/tt0122690/?ref_=fn_tt_tt_1</t>
  </si>
  <si>
    <t>Comedy|Crime|Drama|Horror|Mystery|Thriller</t>
  </si>
  <si>
    <t>Mario Van Peebles</t>
  </si>
  <si>
    <t>The Dukes of HazzardÂ </t>
  </si>
  <si>
    <t>The Ghost and the DarknessÂ </t>
  </si>
  <si>
    <t>Om Puri</t>
  </si>
  <si>
    <t>bridge|engineer|hunter|lion|railway</t>
  </si>
  <si>
    <t>http://www.imdb.com/title/tt0116409/?ref_=fn_tt_tt_1</t>
  </si>
  <si>
    <t>Action|Adventure|Mystery|Romance|Thriller</t>
  </si>
  <si>
    <t>Baby MamaÂ </t>
  </si>
  <si>
    <t>Matt Lucas</t>
  </si>
  <si>
    <t>Julie Walters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</si>
  <si>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</si>
  <si>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</si>
  <si>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</si>
  <si>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</si>
  <si>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Animation|Comedy|Drama|Fantasy|Sci-Fi</t>
  </si>
  <si>
    <t>Herbert Ross</t>
  </si>
  <si>
    <t>A Walk to RememberÂ </t>
  </si>
  <si>
    <t>Nicholas Braun</t>
  </si>
  <si>
    <t>The WatchÂ </t>
  </si>
  <si>
    <t>alien|escape|manager|neighborhood watch|ohio</t>
  </si>
  <si>
    <t>http://www.imdb.com/title/tt1298649/?ref_=fn_tt_tt_1</t>
  </si>
  <si>
    <t>Adventure|Drama|Fantasy|Thriller|Western</t>
  </si>
  <si>
    <t>Bonnie Hunt</t>
  </si>
  <si>
    <t>Big Momma's House 2Â 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</si>
  <si>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</si>
  <si>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</si>
  <si>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</si>
  <si>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</si>
  <si>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</si>
  <si>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Adventure|Horror|Sci-Fi</t>
  </si>
  <si>
    <t>Neil LaBute</t>
  </si>
  <si>
    <t>InstinctÂ </t>
  </si>
  <si>
    <t>John Ashton</t>
  </si>
  <si>
    <t>africa|anthropologist|murder|poacher|psychiatrist</t>
  </si>
  <si>
    <t>http://www.imdb.com/title/tt0128278/?ref_=fn_tt_tt_1</t>
  </si>
  <si>
    <t>Comedy|Drama|History|Musical|Romance</t>
  </si>
  <si>
    <t>BoomerangÂ 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</si>
  <si>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</si>
  <si>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</si>
  <si>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</si>
  <si>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</si>
  <si>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</si>
  <si>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Crime|Documentary</t>
  </si>
  <si>
    <t>George Gallo</t>
  </si>
  <si>
    <t>Hope FloatsÂ </t>
  </si>
  <si>
    <t>Semi-ProÂ </t>
  </si>
  <si>
    <t>flint michigan|merger|michigan|nba|team</t>
  </si>
  <si>
    <t>http://www.imdb.com/title/tt0839980/?ref_=fn_tt_tt_1</t>
  </si>
  <si>
    <t>Drama|Music|Mystery|Romance|Sci-Fi</t>
  </si>
  <si>
    <t>Sidney Lumet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</si>
  <si>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</si>
  <si>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</si>
  <si>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</si>
  <si>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</si>
  <si>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Documentary|Family</t>
  </si>
  <si>
    <t>Douglas McGrath</t>
  </si>
  <si>
    <t>Open WaterÂ 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</si>
  <si>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</si>
  <si>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</si>
  <si>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</si>
  <si>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Comedy|Documentary|Drama</t>
  </si>
  <si>
    <t>Chain ReactionÂ </t>
  </si>
  <si>
    <t>cold fusion|die hard scenario|man with glasses|on the run|outrunning explosion</t>
  </si>
  <si>
    <t>http://www.imdb.com/title/tt0115857/?ref_=fn_tt_tt_1</t>
  </si>
  <si>
    <t>Crime|Drama|Horror</t>
  </si>
  <si>
    <t>Steve Boyum</t>
  </si>
  <si>
    <t>The FanÂ </t>
  </si>
  <si>
    <t>Ellen Barkin</t>
  </si>
  <si>
    <t>baseball|fan|obsession|salesman|san francisco giants</t>
  </si>
  <si>
    <t>http://www.imdb.com/title/tt0116277/?ref_=fn_tt_tt_1</t>
  </si>
  <si>
    <t>Comedy|Crime|Horror</t>
  </si>
  <si>
    <t>Richard Williams</t>
  </si>
  <si>
    <t>MonsterÂ 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</si>
  <si>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</si>
  <si>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</si>
  <si>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</si>
  <si>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</si>
  <si>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Mary McGuckian</t>
  </si>
  <si>
    <t>KnowingÂ </t>
  </si>
  <si>
    <t>Elizabeth: The Golden AgeÂ </t>
  </si>
  <si>
    <t>court|intrigue|queen|spain|virgin</t>
  </si>
  <si>
    <t>http://www.imdb.com/title/tt0414055/?ref_=fn_tt_tt_1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</si>
  <si>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</si>
  <si>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</si>
  <si>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</si>
  <si>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</si>
  <si>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Jonathan Newman</t>
  </si>
  <si>
    <t>The ArtistÂ 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</si>
  <si>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</si>
  <si>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</si>
  <si>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</si>
  <si>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</si>
  <si>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</si>
  <si>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</si>
  <si>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Michael Dinner</t>
  </si>
  <si>
    <t>L.A. ConfidentialÂ </t>
  </si>
  <si>
    <t>Lauren Holly</t>
  </si>
  <si>
    <t>TurbulenceÂ </t>
  </si>
  <si>
    <t>airplane|christmas|marshal|pilot|u.s. marshal</t>
  </si>
  <si>
    <t>http://www.imdb.com/title/tt0120390/?ref_=fn_tt_tt_1</t>
  </si>
  <si>
    <t>Joseph Sargent</t>
  </si>
  <si>
    <t>Moonrise KingdomÂ </t>
  </si>
  <si>
    <t>Imagine ThatÂ </t>
  </si>
  <si>
    <t>blanket|competition|family relationships|feather|sleepover</t>
  </si>
  <si>
    <t>http://www.imdb.com/title/tt0780567/?ref_=fn_tt_tt_1</t>
  </si>
  <si>
    <t>Jerry Zaks</t>
  </si>
  <si>
    <t>Four BrothersÂ </t>
  </si>
  <si>
    <t>Tina Fey</t>
  </si>
  <si>
    <t>Muppets Most WantedÂ </t>
  </si>
  <si>
    <t>Hugh Bonneville</t>
  </si>
  <si>
    <t>europe|frog|gulag|prison break|puppet</t>
  </si>
  <si>
    <t>http://www.imdb.com/title/tt2281587/?ref_=fn_tt_tt_1</t>
  </si>
  <si>
    <t>Fred Durst</t>
  </si>
  <si>
    <t>UnderworldÂ </t>
  </si>
  <si>
    <t>Philip Winchester</t>
  </si>
  <si>
    <t>ThunderbirdsÂ </t>
  </si>
  <si>
    <t>Brady Corbet</t>
  </si>
  <si>
    <t>astronaut|island|lady penelope|rescue|the hood</t>
  </si>
  <si>
    <t>http://www.imdb.com/title/tt0167456/?ref_=fn_tt_tt_1</t>
  </si>
  <si>
    <t>Anne Fontaine</t>
  </si>
  <si>
    <t>My Dog SkipÂ </t>
  </si>
  <si>
    <t>Peter Gallagher</t>
  </si>
  <si>
    <t>BurlesqueÂ </t>
  </si>
  <si>
    <t>David Walton</t>
  </si>
  <si>
    <t>burlesque|dancer|iowa|small town girl|stage</t>
  </si>
  <si>
    <t>http://www.imdb.com/title/tt1126591/?ref_=fn_tt_tt_1</t>
  </si>
  <si>
    <t>Final Destination 3Â 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</si>
  <si>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</si>
  <si>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</si>
  <si>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</si>
  <si>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</si>
  <si>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</si>
  <si>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</si>
  <si>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Mira Nair</t>
  </si>
  <si>
    <t>Bend It Like BeckhamÂ </t>
  </si>
  <si>
    <t>Lois Maxwell</t>
  </si>
  <si>
    <t>Not Rated</t>
  </si>
  <si>
    <t>Mel Brooks</t>
  </si>
  <si>
    <t>Sky HighÂ </t>
  </si>
  <si>
    <t>Tom Berenger</t>
  </si>
  <si>
    <t>Russell Crowe</t>
  </si>
  <si>
    <t>Norman Reedus</t>
  </si>
  <si>
    <t>Blade IIÂ </t>
  </si>
  <si>
    <t>blade the character|cult film|mutation|vampire|warrior</t>
  </si>
  <si>
    <t>http://www.imdb.com/title/tt0187738/?ref_=fn_tt_tt_1</t>
  </si>
  <si>
    <t>Jessie Nelson</t>
  </si>
  <si>
    <t>In &amp; OutÂ 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</si>
  <si>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</si>
  <si>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</si>
  <si>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</si>
  <si>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</si>
  <si>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Christopher Spencer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</si>
  <si>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</si>
  <si>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</si>
  <si>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</si>
  <si>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</si>
  <si>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</si>
  <si>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Mike Bigelow</t>
  </si>
  <si>
    <t>The NetÂ </t>
  </si>
  <si>
    <t>The Godfather: Part IIIÂ </t>
  </si>
  <si>
    <t>1970s|family relationships|mob hit|opera|repeating history</t>
  </si>
  <si>
    <t>http://www.imdb.com/title/tt0099674/?ref_=fn_tt_tt_1</t>
  </si>
  <si>
    <t>Daniel Sackheim</t>
  </si>
  <si>
    <t>Bride WarsÂ </t>
  </si>
  <si>
    <t>ElizabethtownÂ </t>
  </si>
  <si>
    <t>flight|flight attendant|kentucky|shoes|travel</t>
  </si>
  <si>
    <t>http://www.imdb.com/title/tt0368709/?ref_=fn_tt_tt_1</t>
  </si>
  <si>
    <t>Harry Elfont</t>
  </si>
  <si>
    <t>MoonrakerÂ 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</si>
  <si>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</si>
  <si>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</si>
  <si>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</si>
  <si>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</si>
  <si>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</si>
  <si>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</si>
  <si>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Uli Edel</t>
  </si>
  <si>
    <t>Date MovieÂ </t>
  </si>
  <si>
    <t>Jackie Cooper</t>
  </si>
  <si>
    <t>alien invasion|based on comic book|flying superhero|phantom zone|revenge</t>
  </si>
  <si>
    <t>http://www.imdb.com/title/tt0081573/?ref_=fn_tt_tt_1</t>
  </si>
  <si>
    <t>Fred Dekker</t>
  </si>
  <si>
    <t>Escape from AlcatrazÂ 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</si>
  <si>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</si>
  <si>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</si>
  <si>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</si>
  <si>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</si>
  <si>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</si>
  <si>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</si>
  <si>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Brian Trenchard-Smith</t>
  </si>
  <si>
    <t>The Ides of MarchÂ </t>
  </si>
  <si>
    <t>All the King's MenÂ </t>
  </si>
  <si>
    <t>governor|journalist|louisiana|mistress|politician</t>
  </si>
  <si>
    <t>http://www.imdb.com/title/tt0405676/?ref_=fn_tt_tt_1</t>
  </si>
  <si>
    <t>Blake Edwards</t>
  </si>
  <si>
    <t>Return to Never LandÂ </t>
  </si>
  <si>
    <t>ShaftÂ </t>
  </si>
  <si>
    <t>blaxploitation|detective|drugs|shaft|trial</t>
  </si>
  <si>
    <t>http://www.imdb.com/title/tt0162650/?ref_=fn_tt_tt_1</t>
  </si>
  <si>
    <t>Christian Carion</t>
  </si>
  <si>
    <t>Live and Let DieÂ 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</si>
  <si>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</si>
  <si>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</si>
  <si>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</si>
  <si>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</si>
  <si>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David Palmer</t>
  </si>
  <si>
    <t>Leaving Las VegasÂ 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</si>
  <si>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</si>
  <si>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</si>
  <si>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</si>
  <si>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</si>
  <si>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Rowan Joffe</t>
  </si>
  <si>
    <t>The CellÂ </t>
  </si>
  <si>
    <t>Domestic DisturbanceÂ </t>
  </si>
  <si>
    <t>Matt O'Leary</t>
  </si>
  <si>
    <t>amateur detective|boat builder|boy|stepfather|witness</t>
  </si>
  <si>
    <t>http://www.imdb.com/title/tt0249478/?ref_=fn_tt_tt_1</t>
  </si>
  <si>
    <t>John Curran</t>
  </si>
  <si>
    <t>Black MassÂ </t>
  </si>
  <si>
    <t>based on true story|boston massachusetts|fbi agent|gangster|true crime</t>
  </si>
  <si>
    <t>http://www.imdb.com/title/tt1355683/?ref_=fn_tt_tt_1</t>
  </si>
  <si>
    <t>Laurent Tirard</t>
  </si>
  <si>
    <t>Dead Man WalkingÂ </t>
  </si>
  <si>
    <t>Flags of Our FathersÂ </t>
  </si>
  <si>
    <t>imperial japan|japan|japanese army|japanese soldier|world war two</t>
  </si>
  <si>
    <t>http://www.imdb.com/title/tt0418689/?ref_=fn_tt_tt_1</t>
  </si>
  <si>
    <t>Juan JosÃ© Campanella</t>
  </si>
  <si>
    <t>Wag the DogÂ </t>
  </si>
  <si>
    <t>Law Abiding CitizenÂ </t>
  </si>
  <si>
    <t>attorney|deal|district attorney|investigation|justice</t>
  </si>
  <si>
    <t>http://www.imdb.com/title/tt1197624/?ref_=fn_tt_tt_1</t>
  </si>
  <si>
    <t>Trey Parker</t>
  </si>
  <si>
    <t>GrindhouseÂ </t>
  </si>
  <si>
    <t>anthropophagus|blood and gore|double feature|real twins playing twins|zombie</t>
  </si>
  <si>
    <t>http://www.imdb.com/title/tt0462322/?ref_=fn_tt_tt_1</t>
  </si>
  <si>
    <t>Stuart Gillard</t>
  </si>
  <si>
    <t>SnitchÂ </t>
  </si>
  <si>
    <t>Kimberly Elise</t>
  </si>
  <si>
    <t>BelovedÂ </t>
  </si>
  <si>
    <t>Hill Harper</t>
  </si>
  <si>
    <t>farm|freedom|ohio|slavery|spirit</t>
  </si>
  <si>
    <t>http://www.imdb.com/title/tt0120603/?ref_=fn_tt_tt_1</t>
  </si>
  <si>
    <t>Katt Shea</t>
  </si>
  <si>
    <t>The Jungle Book 2Â 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</si>
  <si>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</si>
  <si>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</si>
  <si>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</si>
  <si>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</si>
  <si>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Joshua Michael Stern</t>
  </si>
  <si>
    <t>VacationÂ </t>
  </si>
  <si>
    <t>attorney|cat and mouse|fbi|pan am|pilot</t>
  </si>
  <si>
    <t>http://www.imdb.com/title/tt0264464/?ref_=fn_tt_tt_1</t>
  </si>
  <si>
    <t>Tomas Alfredson</t>
  </si>
  <si>
    <t>PremonitionÂ </t>
  </si>
  <si>
    <t>Harold Perrineau</t>
  </si>
  <si>
    <t>Parker Sawyers</t>
  </si>
  <si>
    <t>al qaeda|cia|interrogation|lie|navy seal</t>
  </si>
  <si>
    <t>http://www.imdb.com/title/tt1790885/?ref_=fn_tt_tt_1</t>
  </si>
  <si>
    <t>John Duigan</t>
  </si>
  <si>
    <t>Ann-Margret</t>
  </si>
  <si>
    <t>art|break up|football video game|kitchen|talking to one's self in a mirror</t>
  </si>
  <si>
    <t>http://www.imdb.com/title/tt0452594/?ref_=fn_tt_tt_1</t>
  </si>
  <si>
    <t>Colin Higgins</t>
  </si>
  <si>
    <t>Cruel IntentionsÂ </t>
  </si>
  <si>
    <t>bride|greece|island|mediterranean|wedding</t>
  </si>
  <si>
    <t>http://www.imdb.com/title/tt0795421/?ref_=fn_tt_tt_1</t>
  </si>
  <si>
    <t>Jim Sonzero</t>
  </si>
  <si>
    <t>The CrowÂ </t>
  </si>
  <si>
    <t>flower|indian restaurant|tv station|valentine|valentine's day</t>
  </si>
  <si>
    <t>http://www.imdb.com/title/tt0817230/?ref_=fn_tt_tt_1</t>
  </si>
  <si>
    <t>Penelope Spheeris</t>
  </si>
  <si>
    <t>Yes ManÂ </t>
  </si>
  <si>
    <t>Jessica Simpson</t>
  </si>
  <si>
    <t>Alice Greczyn</t>
  </si>
  <si>
    <t>Michael Weston</t>
  </si>
  <si>
    <t>1969 dodge charger|bikini|farm|misogynist|tow truck</t>
  </si>
  <si>
    <t>http://www.imdb.com/title/tt0377818/?ref_=fn_tt_tt_1</t>
  </si>
  <si>
    <t>Jeff Tremaine</t>
  </si>
  <si>
    <t>Jackie BrownÂ </t>
  </si>
  <si>
    <t>The Thin Red LineÂ </t>
  </si>
  <si>
    <t>Dash Mihok</t>
  </si>
  <si>
    <t>battle|hill|jungle|multiple perspectives|tropical island</t>
  </si>
  <si>
    <t>http://www.imdb.com/title/tt0120863/?ref_=fn_tt_tt_1</t>
  </si>
  <si>
    <t>Jeannot Szwarc</t>
  </si>
  <si>
    <t>The Change-UpÂ </t>
  </si>
  <si>
    <t>Mircea Monroe</t>
  </si>
  <si>
    <t>best friend|fountain|law firm|lawyer|sex</t>
  </si>
  <si>
    <t>http://www.imdb.com/title/tt1488555/?ref_=fn_tt_tt_1</t>
  </si>
  <si>
    <t>Thea Sharrock</t>
  </si>
  <si>
    <t>KrampusÂ 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</si>
  <si>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</si>
  <si>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</si>
  <si>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</si>
  <si>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</si>
  <si>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</si>
  <si>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</si>
  <si>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Jon Lucas</t>
  </si>
  <si>
    <t>A Madea ChristmasÂ </t>
  </si>
  <si>
    <t>CasinoÂ </t>
  </si>
  <si>
    <t>car bomb|card cheat|cash|casino|gambling syndicate</t>
  </si>
  <si>
    <t>http://www.imdb.com/title/tt0112641/?ref_=fn_tt_tt_1</t>
  </si>
  <si>
    <t>Aaron Seltzer</t>
  </si>
  <si>
    <t>Jeepers CreepersÂ 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</si>
  <si>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</si>
  <si>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</si>
  <si>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</si>
  <si>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</si>
  <si>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</si>
  <si>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</si>
  <si>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Robin Budd</t>
  </si>
  <si>
    <t>McFarland, USAÂ </t>
  </si>
  <si>
    <t>Bulletproof MonkÂ </t>
  </si>
  <si>
    <t>Victoria Smurfit</t>
  </si>
  <si>
    <t>monastery|monk|scroll|tibetan|tibetan monk</t>
  </si>
  <si>
    <t>http://www.imdb.com/title/tt0245803/?ref_=fn_tt_tt_1</t>
  </si>
  <si>
    <t>Ava DuVernay</t>
  </si>
  <si>
    <t>Star Trek V: The Final FrontierÂ 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</si>
  <si>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</si>
  <si>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</si>
  <si>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</si>
  <si>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</si>
  <si>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Trenbirth</t>
  </si>
  <si>
    <t>BrooklynÂ </t>
  </si>
  <si>
    <t>Rob Paulsen</t>
  </si>
  <si>
    <t>BarnyardÂ </t>
  </si>
  <si>
    <t>cow|farmer|howl|howling at the moon|vegetarian</t>
  </si>
  <si>
    <t>http://www.imdb.com/title/tt0414853/?ref_=fn_tt_tt_1</t>
  </si>
  <si>
    <t>Mennan Yapo</t>
  </si>
  <si>
    <t>Monster's BallÂ </t>
  </si>
  <si>
    <t>forks washington|protecting a woman|title same as book|vampire|werewolf</t>
  </si>
  <si>
    <t>http://www.imdb.com/title/tt1259571/?ref_=fn_tt_tt_1</t>
  </si>
  <si>
    <t>Jun Falkenstein</t>
  </si>
  <si>
    <t>Kathleen Freeman</t>
  </si>
  <si>
    <t>Bobby Block</t>
  </si>
  <si>
    <t>donkey|fairy tale|ogre|princess|swamp</t>
  </si>
  <si>
    <t>http://www.imdb.com/title/tt0126029/?ref_=fn_tt_tt_1</t>
  </si>
  <si>
    <t>The Blues BrothersÂ 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</si>
  <si>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</si>
  <si>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</si>
  <si>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</si>
  <si>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</si>
  <si>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Takashi Shimizu</t>
  </si>
  <si>
    <t>The Bounty HunterÂ </t>
  </si>
  <si>
    <t>balladeer|crusades|england|king|modern minstrel</t>
  </si>
  <si>
    <t>http://www.imdb.com/title/tt0102798/?ref_=fn_tt_tt_1</t>
  </si>
  <si>
    <t>Set It OffÂ </t>
  </si>
  <si>
    <t>agent|career|client|fiance|sports agent</t>
  </si>
  <si>
    <t>http://www.imdb.com/title/tt0116695/?ref_=fn_tt_tt_1</t>
  </si>
  <si>
    <t>Anton Corbijn</t>
  </si>
  <si>
    <t>Diary of a Wimpy Kid: Dog DaysÂ </t>
  </si>
  <si>
    <t>2010s|car accident|sex scene|teddy bear|testicle</t>
  </si>
  <si>
    <t>http://www.imdb.com/title/tt1637725/?ref_=fn_tt_tt_1</t>
  </si>
  <si>
    <t>Gregory Nava</t>
  </si>
  <si>
    <t>The Odd Life of Timothy GreenÂ </t>
  </si>
  <si>
    <t>Lupe Ontiveros</t>
  </si>
  <si>
    <t>Shirley Knight</t>
  </si>
  <si>
    <t>dog|friendship|neighbor|unlikely friendship|writer</t>
  </si>
  <si>
    <t>http://www.imdb.com/title/tt0119822/?ref_=fn_tt_tt_1</t>
  </si>
  <si>
    <t>John Patrick Shanley</t>
  </si>
  <si>
    <t>Once Upon a Time in MexicoÂ </t>
  </si>
  <si>
    <t>doctor|hospital|mental institution|nurse|student</t>
  </si>
  <si>
    <t>http://www.imdb.com/title/tt0129290/?ref_=fn_tt_tt_1</t>
  </si>
  <si>
    <t>The Hills Have EyesÂ 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</si>
  <si>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</si>
  <si>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</si>
  <si>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</si>
  <si>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Steve Beck</t>
  </si>
  <si>
    <t>The Secret Life of BeesÂ </t>
  </si>
  <si>
    <t>abbreviation in title|reporter|small town|sudden wealth|unknowing heir</t>
  </si>
  <si>
    <t>http://www.imdb.com/title/tt0280590/?ref_=fn_tt_tt_1</t>
  </si>
  <si>
    <t>Todd Strauss-Schulson</t>
  </si>
  <si>
    <t>A Thin Line Between Love and HateÂ </t>
  </si>
  <si>
    <t>Joel Courtney</t>
  </si>
  <si>
    <t>Zach Mills</t>
  </si>
  <si>
    <t>deputy|group of friends|time|train|train crash</t>
  </si>
  <si>
    <t>http://www.imdb.com/title/tt1650062/?ref_=fn_tt_tt_1</t>
  </si>
  <si>
    <t>John McNaughton</t>
  </si>
  <si>
    <t>Finding NeverlandÂ </t>
  </si>
  <si>
    <t>Conchata Ferrell</t>
  </si>
  <si>
    <t>contamination|corporate crime|environmental issue|female protagonist|working single mother</t>
  </si>
  <si>
    <t>http://www.imdb.com/title/tt0195685/?ref_=fn_tt_tt_1</t>
  </si>
  <si>
    <t>Eric Valette</t>
  </si>
  <si>
    <t>The UnbornÂ </t>
  </si>
  <si>
    <t>Thomas Lennon</t>
  </si>
  <si>
    <t>advertising executive|diamond|magazine|party|wager</t>
  </si>
  <si>
    <t>http://www.imdb.com/title/tt0251127/?ref_=fn_tt_tt_1</t>
  </si>
  <si>
    <t>Andrew Fleming</t>
  </si>
  <si>
    <t>Craig Roberts</t>
  </si>
  <si>
    <t>college|drugs|hidden camera|tattoo|undercover</t>
  </si>
  <si>
    <t>http://www.imdb.com/title/tt2294449/?ref_=fn_tt_tt_1</t>
  </si>
  <si>
    <t>Michael Spierig</t>
  </si>
  <si>
    <t>CleopatraÂ </t>
  </si>
  <si>
    <t>betrayal|dangerous friend|gothic|monster as victim|vampire</t>
  </si>
  <si>
    <t>http://www.imdb.com/title/tt0110148/?ref_=fn_tt_tt_1</t>
  </si>
  <si>
    <t>Jim Field Smith</t>
  </si>
  <si>
    <t>Happy GilmoreÂ </t>
  </si>
  <si>
    <t>Danny Masterson</t>
  </si>
  <si>
    <t>best friend|dvd|girlfriend|loan|self help</t>
  </si>
  <si>
    <t>http://www.imdb.com/title/tt1068680/?ref_=fn_tt_tt_1</t>
  </si>
  <si>
    <t>Thomas Bezucha</t>
  </si>
  <si>
    <t>The GreyÂ </t>
  </si>
  <si>
    <t>Megan Park</t>
  </si>
  <si>
    <t>accountant|blooper|espionage|facebook|high school reunion</t>
  </si>
  <si>
    <t>http://www.imdb.com/title/tt1489889/?ref_=fn_tt_tt_1</t>
  </si>
  <si>
    <t>William Brent Bell</t>
  </si>
  <si>
    <t>The Final DestinationÂ </t>
  </si>
  <si>
    <t>Herbert Russell</t>
  </si>
  <si>
    <t>attorney|cancer|custody|fashion photographer|photographer</t>
  </si>
  <si>
    <t>http://www.imdb.com/title/tt0120686/?ref_=fn_tt_tt_1</t>
  </si>
  <si>
    <t>Anthony Bell</t>
  </si>
  <si>
    <t>Galaxy QuestÂ </t>
  </si>
  <si>
    <t>based on stage musical|cinderella|little red riding hood|singing|witch</t>
  </si>
  <si>
    <t>http://www.imdb.com/title/tt2180411/?ref_=fn_tt_tt_1</t>
  </si>
  <si>
    <t>Henry Joost</t>
  </si>
  <si>
    <t>Freddy's Dead: The Final NightmareÂ </t>
  </si>
  <si>
    <t>James Ransone</t>
  </si>
  <si>
    <t>bank|detective|negotiation|police|robber</t>
  </si>
  <si>
    <t>http://www.imdb.com/title/tt0454848/?ref_=fn_tt_tt_1</t>
  </si>
  <si>
    <t>Alfred Hitchcock</t>
  </si>
  <si>
    <t>BoogeymanÂ </t>
  </si>
  <si>
    <t>Deborah Kara Unger</t>
  </si>
  <si>
    <t>Bill Duke</t>
  </si>
  <si>
    <t>anti hero|criminal|greed|prostitute|tough guy</t>
  </si>
  <si>
    <t>http://www.imdb.com/title/tt0120784/?ref_=fn_tt_tt_1</t>
  </si>
  <si>
    <t>Shana Feste</t>
  </si>
  <si>
    <t>Scary Movie 2Â </t>
  </si>
  <si>
    <t>Dylan Walsh</t>
  </si>
  <si>
    <t>captain|congo|expedition|laser|lost city</t>
  </si>
  <si>
    <t>http://www.imdb.com/title/tt0112715/?ref_=fn_tt_tt_1</t>
  </si>
  <si>
    <t>Steve Rash</t>
  </si>
  <si>
    <t>Sense and SensibilityÂ </t>
  </si>
  <si>
    <t>Chandler Canterbury</t>
  </si>
  <si>
    <t>disaster|end of the world|number|student|time capsule</t>
  </si>
  <si>
    <t>http://www.imdb.com/title/tt0448011/?ref_=fn_tt_tt_1</t>
  </si>
  <si>
    <t>Mike Binder</t>
  </si>
  <si>
    <t>friend|intervention|moving|secret|slacker</t>
  </si>
  <si>
    <t>http://www.imdb.com/title/tt0427229/?ref_=fn_tt_tt_1</t>
  </si>
  <si>
    <t>Michael J. Bassett</t>
  </si>
  <si>
    <t>The Curse of the Were-RabbitÂ </t>
  </si>
  <si>
    <t>bar|divorce|friend|girl|male objectification</t>
  </si>
  <si>
    <t>http://www.imdb.com/title/tt1570728/?ref_=fn_tt_tt_1</t>
  </si>
  <si>
    <t>Frank Nissen</t>
  </si>
  <si>
    <t>Earth to EchoÂ </t>
  </si>
  <si>
    <t>Mark Christopher Lawrence</t>
  </si>
  <si>
    <t>Michael Monks</t>
  </si>
  <si>
    <t>cat|dog|first part|lasagna|veterinarian</t>
  </si>
  <si>
    <t>http://www.imdb.com/title/tt0356634/?ref_=fn_tt_tt_1</t>
  </si>
  <si>
    <t>Stephen Chow</t>
  </si>
  <si>
    <t>Soul SurferÂ </t>
  </si>
  <si>
    <t>Christmas with the KranksÂ </t>
  </si>
  <si>
    <t>act of kindness|christmas|christmas eve|neighbor|vacation</t>
  </si>
  <si>
    <t>http://www.imdb.com/title/tt0388419/?ref_=fn_tt_tt_1</t>
  </si>
  <si>
    <t>Peter Hastings</t>
  </si>
  <si>
    <t>The BoyÂ </t>
  </si>
  <si>
    <t>MoneyballÂ </t>
  </si>
  <si>
    <t>baseball|meeting|statistics|strategy|voice over</t>
  </si>
  <si>
    <t>http://www.imdb.com/title/tt1210166/?ref_=fn_tt_tt_1</t>
  </si>
  <si>
    <t>Paul Abascal</t>
  </si>
  <si>
    <t>PhilomenaÂ </t>
  </si>
  <si>
    <t>OutbreakÂ </t>
  </si>
  <si>
    <t>disease|epidemic|monkey|quarantine|virus</t>
  </si>
  <si>
    <t>http://www.imdb.com/title/tt0114069/?ref_=fn_tt_tt_1</t>
  </si>
  <si>
    <t>Chris Koch</t>
  </si>
  <si>
    <t>FirefoxÂ </t>
  </si>
  <si>
    <t>Scoot McNairy</t>
  </si>
  <si>
    <t>air marshal|death|passenger|terrorist|transatlantic flight</t>
  </si>
  <si>
    <t>http://www.imdb.com/title/tt2024469/?ref_=fn_tt_tt_1</t>
  </si>
  <si>
    <t>Amy Heckerling</t>
  </si>
  <si>
    <t>The Lizzie McGuire MovieÂ </t>
  </si>
  <si>
    <t>Billy Brown</t>
  </si>
  <si>
    <t>Race to Witch MountainÂ </t>
  </si>
  <si>
    <t>alien|military|mountain|spacecraft|ufo</t>
  </si>
  <si>
    <t>http://www.imdb.com/title/tt1075417/?ref_=fn_tt_tt_1</t>
  </si>
  <si>
    <t>George Stevens</t>
  </si>
  <si>
    <t>Saw 3D: The Final ChapterÂ </t>
  </si>
  <si>
    <t>V for VendettaÂ </t>
  </si>
  <si>
    <t>Rupert Graves</t>
  </si>
  <si>
    <t>dystopia|freedom|government|revolution|terrorist</t>
  </si>
  <si>
    <t>http://www.imdb.com/title/tt0434409/?ref_=fn_tt_tt_1</t>
  </si>
  <si>
    <t>Billy Ray</t>
  </si>
  <si>
    <t>Teenage Mutant Ninja Turtles IIIÂ 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</si>
  <si>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</si>
  <si>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</si>
  <si>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</si>
  <si>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</si>
  <si>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</si>
  <si>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</si>
  <si>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Mark Mylod</t>
  </si>
  <si>
    <t>Curious GeorgeÂ </t>
  </si>
  <si>
    <t>hat|monkey|museum|shrine|yellow</t>
  </si>
  <si>
    <t>http://www.imdb.com/title/tt0381971/?ref_=fn_tt_tt_1</t>
  </si>
  <si>
    <t>James Mather</t>
  </si>
  <si>
    <t>Under the Tuscan SunÂ </t>
  </si>
  <si>
    <t>Herbie Fully LoadedÂ </t>
  </si>
  <si>
    <t>Cheryl Hines</t>
  </si>
  <si>
    <t>automobile racing|car|mechanic|nascar|street racing</t>
  </si>
  <si>
    <t>http://www.imdb.com/title/tt0400497/?ref_=fn_tt_tt_1</t>
  </si>
  <si>
    <t>Michael O. Sajbel</t>
  </si>
  <si>
    <t>The DUFFÂ 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</si>
  <si>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</si>
  <si>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</si>
  <si>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</si>
  <si>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</si>
  <si>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</si>
  <si>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Charles T. Kanganis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</si>
  <si>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</si>
  <si>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</si>
  <si>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</si>
  <si>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</si>
  <si>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Damon Santostefano</t>
  </si>
  <si>
    <t>The Wedding PlannerÂ 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</si>
  <si>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</si>
  <si>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</si>
  <si>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</si>
  <si>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</si>
  <si>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</si>
  <si>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</si>
  <si>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Bob Clark</t>
  </si>
  <si>
    <t>Dressed to KillÂ 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</si>
  <si>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</si>
  <si>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</si>
  <si>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</si>
  <si>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</si>
  <si>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</si>
  <si>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</si>
  <si>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CrossroadsÂ </t>
  </si>
  <si>
    <t>Amr Waked</t>
  </si>
  <si>
    <t>SyrianaÂ </t>
  </si>
  <si>
    <t>Kayvan Novak</t>
  </si>
  <si>
    <t>cia|hezbollah|lebanon|oil|prince</t>
  </si>
  <si>
    <t>http://www.imdb.com/title/tt0365737/?ref_=fn_tt_tt_1</t>
  </si>
  <si>
    <t>Dave Borthwick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</si>
  <si>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</si>
  <si>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</si>
  <si>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</si>
  <si>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</si>
  <si>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</si>
  <si>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Glen Morgan</t>
  </si>
  <si>
    <t>The Best ManÂ </t>
  </si>
  <si>
    <t>FirewallÂ </t>
  </si>
  <si>
    <t>Mary Lynn Rajskub</t>
  </si>
  <si>
    <t>architect|bank|cayman islands|meeting|murder</t>
  </si>
  <si>
    <t>http://www.imdb.com/title/tt0408345/?ref_=fn_tt_tt_1</t>
  </si>
  <si>
    <t>Mike Leigh</t>
  </si>
  <si>
    <t>The FacultyÂ </t>
  </si>
  <si>
    <t>Absolute PowerÂ </t>
  </si>
  <si>
    <t>death|death of wife|murder|thief|violence</t>
  </si>
  <si>
    <t>http://www.imdb.com/title/tt0118548/?ref_=fn_tt_tt_1</t>
  </si>
  <si>
    <t>Alejandro Monteverde</t>
  </si>
  <si>
    <t>SpeciesÂ </t>
  </si>
  <si>
    <t>The GameÂ </t>
  </si>
  <si>
    <t>Charles Martinet</t>
  </si>
  <si>
    <t>birthday|falling through a glass roof|game|hitchcockian|suicide</t>
  </si>
  <si>
    <t>http://www.imdb.com/title/tt0119174/?ref_=fn_tt_tt_1</t>
  </si>
  <si>
    <t>Jonathan Glazer</t>
  </si>
  <si>
    <t>BladeÂ </t>
  </si>
  <si>
    <t>Silent HillÂ </t>
  </si>
  <si>
    <t>Alice Krige</t>
  </si>
  <si>
    <t>gothic|police|police officer|silent hill|sleepwalking</t>
  </si>
  <si>
    <t>http://www.imdb.com/title/tt0384537/?ref_=fn_tt_tt_1</t>
  </si>
  <si>
    <t>J.C. Chandor</t>
  </si>
  <si>
    <t>SpotlightÂ </t>
  </si>
  <si>
    <t>The ReplacementsÂ </t>
  </si>
  <si>
    <t>Faizon Love</t>
  </si>
  <si>
    <t>coach|football player|misfits|strike|sumo wrestler</t>
  </si>
  <si>
    <t>http://www.imdb.com/title/tt0191397/?ref_=fn_tt_tt_1</t>
  </si>
  <si>
    <t>Paul Gross</t>
  </si>
  <si>
    <t>500 Days of SummerÂ 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</si>
  <si>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</si>
  <si>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</si>
  <si>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</si>
  <si>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</si>
  <si>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Marc Abraham</t>
  </si>
  <si>
    <t>Michael Cudlitz</t>
  </si>
  <si>
    <t>The NegotiatorÂ </t>
  </si>
  <si>
    <t>hostage|innocence|murder|negotiator|police</t>
  </si>
  <si>
    <t>http://www.imdb.com/title/tt0120768/?ref_=fn_tt_tt_1</t>
  </si>
  <si>
    <t>Todd Haynes</t>
  </si>
  <si>
    <t>Rumble in the BronxÂ 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</si>
  <si>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</si>
  <si>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</si>
  <si>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</si>
  <si>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</si>
  <si>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</si>
  <si>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Mabrouk El Mechri</t>
  </si>
  <si>
    <t>Jon Tenney</t>
  </si>
  <si>
    <t>Louis Lombardi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</si>
  <si>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</si>
  <si>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</si>
  <si>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</si>
  <si>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</si>
  <si>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Charlie Kaufman</t>
  </si>
  <si>
    <t>A Bridge Too FarÂ 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</si>
  <si>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</si>
  <si>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</si>
  <si>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</si>
  <si>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</si>
  <si>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</si>
  <si>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Jean-Paul Rappeneau</t>
  </si>
  <si>
    <t>The JudgeÂ </t>
  </si>
  <si>
    <t>courtroom|dysfunctional family|indiana|lawyer|trial</t>
  </si>
  <si>
    <t>http://www.imdb.com/title/tt1872194/?ref_=fn_tt_tt_1</t>
  </si>
  <si>
    <t>Nancy Walker</t>
  </si>
  <si>
    <t>A Nightmare on Elm StreetÂ </t>
  </si>
  <si>
    <t>The PeacemakerÂ </t>
  </si>
  <si>
    <t>Marcel Iures</t>
  </si>
  <si>
    <t>nuclear explosion|nuclear weapon|russia|train|train crash</t>
  </si>
  <si>
    <t>http://www.imdb.com/title/tt0119874/?ref_=fn_tt_tt_1</t>
  </si>
  <si>
    <t>Matthew Diamond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</si>
  <si>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</si>
  <si>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</si>
  <si>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</si>
  <si>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</si>
  <si>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Katsuhiro Ã”tomo</t>
  </si>
  <si>
    <t>SecretariatÂ 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</si>
  <si>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</si>
  <si>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</si>
  <si>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</si>
  <si>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</si>
  <si>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David Anspaugh</t>
  </si>
  <si>
    <t>The BenchwarmersÂ </t>
  </si>
  <si>
    <t>Out of TimeÂ </t>
  </si>
  <si>
    <t>John Billingsley</t>
  </si>
  <si>
    <t>cancer|florida|insurance|life insurance policy|small town</t>
  </si>
  <si>
    <t>http://www.imdb.com/title/tt0313443/?ref_=fn_tt_tt_1</t>
  </si>
  <si>
    <t>Daniel Algrant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</si>
  <si>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</si>
  <si>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</si>
  <si>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</si>
  <si>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</si>
  <si>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</si>
  <si>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</si>
  <si>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</si>
  <si>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</si>
  <si>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</si>
  <si>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The Time Traveler's WifeÂ 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</si>
  <si>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</si>
  <si>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</si>
  <si>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</si>
  <si>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</si>
  <si>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</si>
  <si>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FridayÂ 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</si>
  <si>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</si>
  <si>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</si>
  <si>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</si>
  <si>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</si>
  <si>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</si>
  <si>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</si>
  <si>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</si>
  <si>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</si>
  <si>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</si>
  <si>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The Master of DisguiseÂ 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</si>
  <si>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</si>
  <si>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</si>
  <si>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</si>
  <si>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</si>
  <si>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Rumer Willis</t>
  </si>
  <si>
    <t>StripteaseÂ </t>
  </si>
  <si>
    <t>bouncer|breasts|congressman|private dancer|stripper</t>
  </si>
  <si>
    <t>http://www.imdb.com/title/tt0117765/?ref_=fn_tt_tt_1</t>
  </si>
  <si>
    <t>Mark Rosman</t>
  </si>
  <si>
    <t>Birdman or (The Unexpected Virtue of Ignorance)Â </t>
  </si>
  <si>
    <t>MarmadukeÂ </t>
  </si>
  <si>
    <t>dog|great dane|rivalry|talking animal|talking cat</t>
  </si>
  <si>
    <t>http://www.imdb.com/title/tt1392197/?ref_=fn_tt_tt_1</t>
  </si>
  <si>
    <t>Jay Mohr</t>
  </si>
  <si>
    <t>HereafterÂ </t>
  </si>
  <si>
    <t>death|france|near death experience|tsunami|twin brother</t>
  </si>
  <si>
    <t>http://www.imdb.com/title/tt1212419/?ref_=fn_tt_tt_1</t>
  </si>
  <si>
    <t>Britt Allcroft</t>
  </si>
  <si>
    <t>Garden StateÂ 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</si>
  <si>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</si>
  <si>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</si>
  <si>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</si>
  <si>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</si>
  <si>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Brian Percival</t>
  </si>
  <si>
    <t>Child's PlayÂ 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</si>
  <si>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</si>
  <si>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</si>
  <si>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</si>
  <si>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</si>
  <si>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</si>
  <si>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Anand Tucker</t>
  </si>
  <si>
    <t>The Bridge on the River KwaiÂ 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</si>
  <si>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</si>
  <si>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</si>
  <si>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</si>
  <si>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</si>
  <si>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</si>
  <si>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Pan's LabyrinthÂ 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</si>
  <si>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</si>
  <si>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</si>
  <si>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</si>
  <si>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</si>
  <si>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</si>
  <si>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Michael Dowse</t>
  </si>
  <si>
    <t>SnatchÂ 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</si>
  <si>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</si>
  <si>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</si>
  <si>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</si>
  <si>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</si>
  <si>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</si>
  <si>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Emile Ardolino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</si>
  <si>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</si>
  <si>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</si>
  <si>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</si>
  <si>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</si>
  <si>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</si>
  <si>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Robert Altman</t>
  </si>
  <si>
    <t>Blood WorkÂ </t>
  </si>
  <si>
    <t>Rick Hoffman</t>
  </si>
  <si>
    <t>boat|heart transplant|murder|serial killer|sister</t>
  </si>
  <si>
    <t>http://www.imdb.com/title/tt0309377/?ref_=fn_tt_tt_1</t>
  </si>
  <si>
    <t>Andrew Douglas</t>
  </si>
  <si>
    <t>Urban LegendÂ </t>
  </si>
  <si>
    <t>The InternationalÂ </t>
  </si>
  <si>
    <t>bank|chase|district attorney|interpol|murder</t>
  </si>
  <si>
    <t>http://www.imdb.com/title/tt0963178/?ref_=fn_tt_tt_1</t>
  </si>
  <si>
    <t>Ricky Gervais</t>
  </si>
  <si>
    <t>Dirty GrandpaÂ 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</si>
  <si>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</si>
  <si>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</si>
  <si>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</si>
  <si>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</si>
  <si>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</si>
  <si>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Vic Armstrong</t>
  </si>
  <si>
    <t>Good Night, and Good Luck.Â </t>
  </si>
  <si>
    <t>The Iron GiantÂ </t>
  </si>
  <si>
    <t>M. Emmet Walsh</t>
  </si>
  <si>
    <t>boy|friend|government agent|maine|robot</t>
  </si>
  <si>
    <t>http://www.imdb.com/title/tt0129167/?ref_=fn_tt_tt_1</t>
  </si>
  <si>
    <t>Terry Zwigoff</t>
  </si>
  <si>
    <t>The Life Aquatic with Steve ZissouÂ </t>
  </si>
  <si>
    <t>expedition|oceanographer|sea|shark|team</t>
  </si>
  <si>
    <t>http://www.imdb.com/title/tt0362270/?ref_=fn_tt_tt_1</t>
  </si>
  <si>
    <t>Nelson McCormick</t>
  </si>
  <si>
    <t>Pain &amp; GainÂ 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</si>
  <si>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</si>
  <si>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</si>
  <si>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</si>
  <si>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</si>
  <si>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</si>
  <si>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Audrey Wells</t>
  </si>
  <si>
    <t>The IllusionistÂ </t>
  </si>
  <si>
    <t>The Life of David GaleÂ </t>
  </si>
  <si>
    <t>activist|death|death row|murder|texas</t>
  </si>
  <si>
    <t>http://www.imdb.com/title/tt0289992/?ref_=fn_tt_tt_1</t>
  </si>
  <si>
    <t>Bille Woodruff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</si>
  <si>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</si>
  <si>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</si>
  <si>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</si>
  <si>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</si>
  <si>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Rick Friedberg</t>
  </si>
  <si>
    <t>Prom NightÂ </t>
  </si>
  <si>
    <t>Run All NightÂ </t>
  </si>
  <si>
    <t>death|drug dealer|limousine|limousine driver|one night</t>
  </si>
  <si>
    <t>http://www.imdb.com/title/tt2199571/?ref_=fn_tt_tt_1</t>
  </si>
  <si>
    <t>Sean McNamara</t>
  </si>
  <si>
    <t>NightcrawlerÂ </t>
  </si>
  <si>
    <t>Eastern PromisesÂ </t>
  </si>
  <si>
    <t>Raza Jaffrey</t>
  </si>
  <si>
    <t>male pubic hair|pubic hair|russian|sex scene|turkish bath</t>
  </si>
  <si>
    <t>http://www.imdb.com/title/tt0765443/?ref_=fn_tt_tt_1</t>
  </si>
  <si>
    <t>Jody Hill</t>
  </si>
  <si>
    <t>Into the BlueÂ </t>
  </si>
  <si>
    <t>bahamas|blood splatter|cocaine|hairy chest|shark</t>
  </si>
  <si>
    <t>http://www.imdb.com/title/tt0378109/?ref_=fn_tt_tt_1</t>
  </si>
  <si>
    <t>Brandon Camp</t>
  </si>
  <si>
    <t>P.S. I Love YouÂ 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</si>
  <si>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</si>
  <si>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</si>
  <si>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</si>
  <si>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</si>
  <si>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</si>
  <si>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</si>
  <si>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Kevin Tancharoen</t>
  </si>
  <si>
    <t>Sling BladeÂ </t>
  </si>
  <si>
    <t>Your HighnessÂ </t>
  </si>
  <si>
    <t>knight|prince|quest|rescue|thong bikini</t>
  </si>
  <si>
    <t>http://www.imdb.com/title/tt1240982/?ref_=fn_tt_tt_1</t>
  </si>
  <si>
    <t>Nicholas Hytner</t>
  </si>
  <si>
    <t>DevilÂ 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</si>
  <si>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</si>
  <si>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</si>
  <si>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</si>
  <si>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</si>
  <si>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Bart Freundlich</t>
  </si>
  <si>
    <t>Sex, Lies, and VideotapeÂ </t>
  </si>
  <si>
    <t>Mad CityÂ </t>
  </si>
  <si>
    <t>William Atherton</t>
  </si>
  <si>
    <t>hostage|museum|natural history museum|news reporter|reporter</t>
  </si>
  <si>
    <t>http://www.imdb.com/title/tt0119592/?ref_=fn_tt_tt_1</t>
  </si>
  <si>
    <t>William A. Fraker</t>
  </si>
  <si>
    <t>The Texas Chainsaw Massacre: The BeginningÂ </t>
  </si>
  <si>
    <t>Lara Flynn Boyle</t>
  </si>
  <si>
    <t>Baby's Day OutÂ </t>
  </si>
  <si>
    <t>Cynthia Nixon</t>
  </si>
  <si>
    <t>baby|baby boy|kidnapping|kidnapping a child|taxi</t>
  </si>
  <si>
    <t>http://www.imdb.com/title/tt0109190/?ref_=fn_tt_tt_1</t>
  </si>
  <si>
    <t>John Boorman</t>
  </si>
  <si>
    <t>Peggy Sue Got MarriedÂ </t>
  </si>
  <si>
    <t>The Scarlet LetterÂ </t>
  </si>
  <si>
    <t>17th century|adultery|letter|pubic hair|swimming</t>
  </si>
  <si>
    <t>http://www.imdb.com/title/tt0114345/?ref_=fn_tt_tt_1</t>
  </si>
  <si>
    <t>Courtney Solomon</t>
  </si>
  <si>
    <t>Fair GameÂ </t>
  </si>
  <si>
    <t>bush administration|cia|interview|iraq|new york times</t>
  </si>
  <si>
    <t>http://www.imdb.com/title/tt0977855/?ref_=fn_tt_tt_1</t>
  </si>
  <si>
    <t>IstvÃ¡n SzabÃ³</t>
  </si>
  <si>
    <t>Burn After ReadingÂ </t>
  </si>
  <si>
    <t>Mo'Nique</t>
  </si>
  <si>
    <t>Ian Ziering</t>
  </si>
  <si>
    <t>DominoÂ </t>
  </si>
  <si>
    <t>bounty hunter|fbi|female bounty hunter|female nudity|reality show</t>
  </si>
  <si>
    <t>http://www.imdb.com/title/tt0421054/?ref_=fn_tt_tt_1</t>
  </si>
  <si>
    <t>Matthew Robbins</t>
  </si>
  <si>
    <t>Texas Chainsaw 3DÂ </t>
  </si>
  <si>
    <t>JadeÂ </t>
  </si>
  <si>
    <t>blackmail|investigation|murder|panties pulled down|prostitution</t>
  </si>
  <si>
    <t>http://www.imdb.com/title/tt0113451/?ref_=fn_tt_tt_1</t>
  </si>
  <si>
    <t>Hal Needham</t>
  </si>
  <si>
    <t>GamerÂ </t>
  </si>
  <si>
    <t>battle|convict|death|mind control|role playing</t>
  </si>
  <si>
    <t>http://www.imdb.com/title/tt1034032/?ref_=fn_tt_tt_1</t>
  </si>
  <si>
    <t>Jeff Nichols</t>
  </si>
  <si>
    <t>The House BunnyÂ 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</si>
  <si>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</si>
  <si>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</si>
  <si>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</si>
  <si>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</si>
  <si>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</si>
  <si>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</si>
  <si>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Jonathan Teplitzky</t>
  </si>
  <si>
    <t>The Second Best Exotic Marigold HotelÂ </t>
  </si>
  <si>
    <t>Death to SmoochyÂ </t>
  </si>
  <si>
    <t>children|children's tv show|money|revenge|scandal</t>
  </si>
  <si>
    <t>http://www.imdb.com/title/tt0266452/?ref_=fn_tt_tt_1</t>
  </si>
  <si>
    <t>Mike Marvin</t>
  </si>
  <si>
    <t>Zoolander 2Â </t>
  </si>
  <si>
    <t>chosen one|fashion|fashion model|model|retired</t>
  </si>
  <si>
    <t>http://www.imdb.com/title/tt1608290/?ref_=fn_tt_tt_1</t>
  </si>
  <si>
    <t>Gregor Jordan</t>
  </si>
  <si>
    <t>Letters to JulietÂ 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</si>
  <si>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</si>
  <si>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</si>
  <si>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</si>
  <si>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</si>
  <si>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</si>
  <si>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The Last DragonÂ </t>
  </si>
  <si>
    <t>What Planet Are You From?Â </t>
  </si>
  <si>
    <t>alien|baby|banker|pregnancy|question in title</t>
  </si>
  <si>
    <t>http://www.imdb.com/title/tt0181151/?ref_=fn_tt_tt_1</t>
  </si>
  <si>
    <t>Lance Hool</t>
  </si>
  <si>
    <t>Drive AngryÂ </t>
  </si>
  <si>
    <t>baby|cult|oklahoma|sex scene|waitress</t>
  </si>
  <si>
    <t>http://www.imdb.com/title/tt1502404/?ref_=fn_tt_tt_1</t>
  </si>
  <si>
    <t>Christian Volckman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</si>
  <si>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</si>
  <si>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</si>
  <si>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</si>
  <si>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</si>
  <si>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</si>
  <si>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Rodrigo CortÃ©s</t>
  </si>
  <si>
    <t>BlowÂ </t>
  </si>
  <si>
    <t>The OneÂ </t>
  </si>
  <si>
    <t>fight|multiverse|police|police officer|prison</t>
  </si>
  <si>
    <t>http://www.imdb.com/title/tt0267804/?ref_=fn_tt_tt_1</t>
  </si>
  <si>
    <t>Monster-in-LawÂ 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</si>
  <si>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</si>
  <si>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</si>
  <si>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</si>
  <si>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</si>
  <si>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</si>
  <si>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Cory Edwards</t>
  </si>
  <si>
    <t>WildÂ </t>
  </si>
  <si>
    <t>Jacob Vargas</t>
  </si>
  <si>
    <t>James Lew</t>
  </si>
  <si>
    <t>cocaine|drug smuggling|interlinked stories|judge|mexico</t>
  </si>
  <si>
    <t>http://www.imdb.com/title/tt0181865/?ref_=fn_tt_tt_1</t>
  </si>
  <si>
    <t>Terry George</t>
  </si>
  <si>
    <t>From Russia with LoveÂ </t>
  </si>
  <si>
    <t>Alison Doody</t>
  </si>
  <si>
    <t>castle|diary|holy grail|map|nazi</t>
  </si>
  <si>
    <t>http://www.imdb.com/title/tt0097576/?ref_=fn_tt_tt_1</t>
  </si>
  <si>
    <t>Xavier Gens</t>
  </si>
  <si>
    <t>Source CodeÂ </t>
  </si>
  <si>
    <t>ChappieÂ </t>
  </si>
  <si>
    <t>artificial intelligence|consciousness|future|mind uploading|robot</t>
  </si>
  <si>
    <t>http://www.imdb.com/title/tt1823672/?ref_=fn_tt_tt_1</t>
  </si>
  <si>
    <t>Kasi Lemmons</t>
  </si>
  <si>
    <t>OculusÂ 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</si>
  <si>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</si>
  <si>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</si>
  <si>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</si>
  <si>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</si>
  <si>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</si>
  <si>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</si>
  <si>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</si>
  <si>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</si>
  <si>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Matt Dillon</t>
  </si>
  <si>
    <t>The GallowsÂ </t>
  </si>
  <si>
    <t>Lochlyn Munro</t>
  </si>
  <si>
    <t>P.J. Soles</t>
  </si>
  <si>
    <t>George Cukor</t>
  </si>
  <si>
    <t>MaxÂ </t>
  </si>
  <si>
    <t>Three KingsÂ </t>
  </si>
  <si>
    <t>Mykelti Williamson</t>
  </si>
  <si>
    <t>gold|gulf war|iraq|kuwait|map</t>
  </si>
  <si>
    <t>http://www.imdb.com/title/tt0120188/?ref_=fn_tt_tt_1</t>
  </si>
  <si>
    <t>John Hoffman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</si>
  <si>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</si>
  <si>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</si>
  <si>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</si>
  <si>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</si>
  <si>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</si>
  <si>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</si>
  <si>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Kevin Greutert</t>
  </si>
  <si>
    <t>The DescentÂ 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</si>
  <si>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</si>
  <si>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</si>
  <si>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</si>
  <si>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</si>
  <si>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</si>
  <si>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</si>
  <si>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John Fortenberry</t>
  </si>
  <si>
    <t>The Lazarus EffectÂ </t>
  </si>
  <si>
    <t>K-PAXÂ </t>
  </si>
  <si>
    <t>extraterrestrial|hospital|patient|planet|science</t>
  </si>
  <si>
    <t>http://www.imdb.com/title/tt0272152/?ref_=fn_tt_tt_1</t>
  </si>
  <si>
    <t>Daniel Barnz</t>
  </si>
  <si>
    <t>Nick and Norah's Infinite PlaylistÂ 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</si>
  <si>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</si>
  <si>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</si>
  <si>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</si>
  <si>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</si>
  <si>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Jason Moore</t>
  </si>
  <si>
    <t>SouthpawÂ 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</si>
  <si>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</si>
  <si>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</si>
  <si>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</si>
  <si>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</si>
  <si>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</si>
  <si>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Robert Harmon</t>
  </si>
  <si>
    <t>The Cotton ClubÂ </t>
  </si>
  <si>
    <t>Fred Gwynne</t>
  </si>
  <si>
    <t>brothers hugging|jazz|jealousy|nudity|parole violation</t>
  </si>
  <si>
    <t>http://www.imdb.com/title/tt0087089/?ref_=fn_tt_tt_1</t>
  </si>
  <si>
    <t>Trent Cooper</t>
  </si>
  <si>
    <t>Woman in GoldÂ </t>
  </si>
  <si>
    <t>3:10 to YumaÂ </t>
  </si>
  <si>
    <t>Gretchen Mol</t>
  </si>
  <si>
    <t>outlaw|rancher|small western town|stagecoach|train</t>
  </si>
  <si>
    <t>http://www.imdb.com/title/tt0381849/?ref_=fn_tt_tt_1</t>
  </si>
  <si>
    <t>Gary Halvorson</t>
  </si>
  <si>
    <t>Dallas Buyers ClubÂ </t>
  </si>
  <si>
    <t>Jon Gries</t>
  </si>
  <si>
    <t>betrayal|death|final showdown|murder|on the run</t>
  </si>
  <si>
    <t>http://www.imdb.com/title/tt2446042/?ref_=fn_tt_tt_1</t>
  </si>
  <si>
    <t>No EscapeÂ </t>
  </si>
  <si>
    <t>Out of SightÂ </t>
  </si>
  <si>
    <t>Keith Hudson</t>
  </si>
  <si>
    <t>heist|neo noir|one last job|opposites attract|u.s. marshal</t>
  </si>
  <si>
    <t>http://www.imdb.com/title/tt0120780/?ref_=fn_tt_tt_1</t>
  </si>
  <si>
    <t>Fede Alvarez</t>
  </si>
  <si>
    <t>The Nut JobÂ </t>
  </si>
  <si>
    <t>The Cable GuyÂ </t>
  </si>
  <si>
    <t>Andy Dick</t>
  </si>
  <si>
    <t>cable guy|foreplay|friend|kissing|television</t>
  </si>
  <si>
    <t>http://www.imdb.com/title/tt0115798/?ref_=fn_tt_tt_1</t>
  </si>
  <si>
    <t>Sidney J. Furie</t>
  </si>
  <si>
    <t>ArachnophobiaÂ </t>
  </si>
  <si>
    <t>Charlie Korsmo</t>
  </si>
  <si>
    <t>Dick TracyÂ </t>
  </si>
  <si>
    <t>crime boss|detective|dick tracy|gangster|orphan</t>
  </si>
  <si>
    <t>http://www.imdb.com/title/tt0099422/?ref_=fn_tt_tt_1</t>
  </si>
  <si>
    <t>Wayne Kramer</t>
  </si>
  <si>
    <t>Nanny McPheeÂ </t>
  </si>
  <si>
    <t>Faye Dunaway</t>
  </si>
  <si>
    <t>The Thomas Crown AffairÂ </t>
  </si>
  <si>
    <t>art|insurance investigator|martinique|painting|trust</t>
  </si>
  <si>
    <t>http://www.imdb.com/title/tt0155267/?ref_=fn_tt_tt_1</t>
  </si>
  <si>
    <t>Jim Goddard</t>
  </si>
  <si>
    <t>Fat AlbertÂ 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</si>
  <si>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</si>
  <si>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</si>
  <si>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</si>
  <si>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</si>
  <si>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</si>
  <si>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Noel Marshall</t>
  </si>
  <si>
    <t>The Lawnmower ManÂ </t>
  </si>
  <si>
    <t>Happily N'Ever AfterÂ </t>
  </si>
  <si>
    <t>apostrophe in title|cinderella|first of series|punctuation in title|three word title</t>
  </si>
  <si>
    <t>http://www.imdb.com/title/tt0308353/?ref_=fn_tt_tt_1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</si>
  <si>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</si>
  <si>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</si>
  <si>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</si>
  <si>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</si>
  <si>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</si>
  <si>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SerendipityÂ </t>
  </si>
  <si>
    <t>actor|love|movie star|press|publicist</t>
  </si>
  <si>
    <t>http://www.imdb.com/title/tt0265029/?ref_=fn_tt_tt_1</t>
  </si>
  <si>
    <t>Todd Lincoln</t>
  </si>
  <si>
    <t>Not Another Teen MovieÂ </t>
  </si>
  <si>
    <t>InsomniaÂ </t>
  </si>
  <si>
    <t>Crystal Lowe</t>
  </si>
  <si>
    <t>detective|insomnia|murder|partner|police</t>
  </si>
  <si>
    <t>http://www.imdb.com/title/tt0278504/?ref_=fn_tt_tt_1</t>
  </si>
  <si>
    <t>Howard Zieff</t>
  </si>
  <si>
    <t>The Man in the Iron MaskÂ </t>
  </si>
  <si>
    <t>21st century|borg|borg sphere|captain|sphere</t>
  </si>
  <si>
    <t>http://www.imdb.com/title/tt0117731/?ref_=fn_tt_tt_1</t>
  </si>
  <si>
    <t>Steven Shainberg</t>
  </si>
  <si>
    <t>Thir13en GhostsÂ 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</si>
  <si>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</si>
  <si>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</si>
  <si>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</si>
  <si>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</si>
  <si>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</si>
  <si>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Julian Jarrold</t>
  </si>
  <si>
    <t>House on Haunted HillÂ </t>
  </si>
  <si>
    <t>Courage Under FireÂ </t>
  </si>
  <si>
    <t>bravery|honor|medal of honor|military life|unreliable flashback</t>
  </si>
  <si>
    <t>http://www.imdb.com/title/tt0115956/?ref_=fn_tt_tt_1</t>
  </si>
  <si>
    <t>Joe Nussbaum</t>
  </si>
  <si>
    <t>GoodfellasÂ 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</si>
  <si>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</si>
  <si>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</si>
  <si>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</si>
  <si>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</si>
  <si>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Vadim Perelman</t>
  </si>
  <si>
    <t>Changing LanesÂ </t>
  </si>
  <si>
    <t>Amy Ryan</t>
  </si>
  <si>
    <t>The InfiltratorÂ </t>
  </si>
  <si>
    <t>Olympia Dukakis</t>
  </si>
  <si>
    <t>http://www.imdb.com/title/tt1355631/?ref_=fn_tt_tt_1</t>
  </si>
  <si>
    <t>Peter Farrelly</t>
  </si>
  <si>
    <t>Waking Ned DevineÂ </t>
  </si>
  <si>
    <t>Jacqueline Bisset</t>
  </si>
  <si>
    <t>South Korea</t>
  </si>
  <si>
    <t>Michel Hazanavicius</t>
  </si>
  <si>
    <t>CapoteÂ </t>
  </si>
  <si>
    <t>1000000 b.c.|box office hit|lawn mowing|product placement|stone age</t>
  </si>
  <si>
    <t>http://www.imdb.com/title/tt0109813/?ref_=fn_tt_tt_1</t>
  </si>
  <si>
    <t>Cyrus Nowrasteh</t>
  </si>
  <si>
    <t>Luke Grimes</t>
  </si>
  <si>
    <t>albanian|revenge|revenge motive|teenage daughter|vacation</t>
  </si>
  <si>
    <t>http://www.imdb.com/title/tt1397280/?ref_=fn_tt_tt_1</t>
  </si>
  <si>
    <t>Perry Andelin Blake</t>
  </si>
  <si>
    <t>The WitchÂ 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</si>
  <si>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</si>
  <si>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</si>
  <si>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</si>
  <si>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</si>
  <si>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</si>
  <si>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Christian E. Christiansen</t>
  </si>
  <si>
    <t>Air BudÂ </t>
  </si>
  <si>
    <t>Wendy Raquel Robinson</t>
  </si>
  <si>
    <t>Candice Bergen</t>
  </si>
  <si>
    <t>Heather Burns</t>
  </si>
  <si>
    <t>beauty pageant|fbi|female agent|pageant|undercover</t>
  </si>
  <si>
    <t>http://www.imdb.com/title/tt0212346/?ref_=fn_tt_tt_1</t>
  </si>
  <si>
    <t>Sheldon Lettich</t>
  </si>
  <si>
    <t>Anita Briem</t>
  </si>
  <si>
    <t>cave|lost world|missing brother|mountain|venus flytrap</t>
  </si>
  <si>
    <t>http://www.imdb.com/title/tt0373051/?ref_=fn_tt_tt_1</t>
  </si>
  <si>
    <t>Diane English</t>
  </si>
  <si>
    <t>coronation|horse|princess|queen|side saddle</t>
  </si>
  <si>
    <t>http://www.imdb.com/title/tt0368933/?ref_=fn_tt_tt_1</t>
  </si>
  <si>
    <t>The Best Years of Our LivesÂ </t>
  </si>
  <si>
    <t>college professor|fbi|president|professor|supreme court</t>
  </si>
  <si>
    <t>http://www.imdb.com/title/tt0107798/?ref_=fn_tt_tt_1</t>
  </si>
  <si>
    <t>Robert Iscove</t>
  </si>
  <si>
    <t>Noel Gugliemi</t>
  </si>
  <si>
    <t>billionaire|friend|hospital|list|mechanic</t>
  </si>
  <si>
    <t>http://www.imdb.com/title/tt0825232/?ref_=fn_tt_tt_1</t>
  </si>
  <si>
    <t>Peter Kosminsky</t>
  </si>
  <si>
    <t>Gosford ParkÂ </t>
  </si>
  <si>
    <t>Patrick Bergin</t>
  </si>
  <si>
    <t>analyst|cia|ira|terrorist|terrorist attack</t>
  </si>
  <si>
    <t>http://www.imdb.com/title/tt0105112/?ref_=fn_tt_tt_1</t>
  </si>
  <si>
    <t>Nick Gomez</t>
  </si>
  <si>
    <t>IdentityÂ </t>
  </si>
  <si>
    <t>Jane Fonda</t>
  </si>
  <si>
    <t>breakdown|fight|mother in law|scheme|wedding</t>
  </si>
  <si>
    <t>http://www.imdb.com/title/tt0369735/?ref_=fn_tt_tt_1</t>
  </si>
  <si>
    <t>Allen Coulter</t>
  </si>
  <si>
    <t>Don JonÂ </t>
  </si>
  <si>
    <t>PrisonersÂ </t>
  </si>
  <si>
    <t>child abduction|detective|investigation|police|sex offender</t>
  </si>
  <si>
    <t>http://www.imdb.com/title/tt1392214/?ref_=fn_tt_tt_1</t>
  </si>
  <si>
    <t>Clare Kilner</t>
  </si>
  <si>
    <t>The BrothersÂ </t>
  </si>
  <si>
    <t>lapd|narc|narcotics|title spoken by character|training</t>
  </si>
  <si>
    <t>http://www.imdb.com/title/tt0139654/?ref_=fn_tt_tt_1</t>
  </si>
  <si>
    <t>Josef Rusnak</t>
  </si>
  <si>
    <t>Like MikeÂ 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</si>
  <si>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</si>
  <si>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</si>
  <si>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</si>
  <si>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</si>
  <si>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</si>
  <si>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</si>
  <si>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Bruce Paltrow</t>
  </si>
  <si>
    <t>The RoommateÂ </t>
  </si>
  <si>
    <t>Eric Jacobson</t>
  </si>
  <si>
    <t>Steve Whitmire</t>
  </si>
  <si>
    <t>bel air california|book|friends who live together|the muppets|tribute band</t>
  </si>
  <si>
    <t>http://www.imdb.com/title/tt1204342/?ref_=fn_tt_tt_1</t>
  </si>
  <si>
    <t>Adam Rifkin</t>
  </si>
  <si>
    <t>Agent Cody BanksÂ </t>
  </si>
  <si>
    <t>Traci Lords</t>
  </si>
  <si>
    <t>1990s|blade|blood|vampire|vampire hunter</t>
  </si>
  <si>
    <t>http://www.imdb.com/title/tt0120611/?ref_=fn_tt_tt_1</t>
  </si>
  <si>
    <t>Susanne Bier</t>
  </si>
  <si>
    <t>Robert Ri'chard</t>
  </si>
  <si>
    <t>basketball|basketball coach|coach|contract|high school</t>
  </si>
  <si>
    <t>http://www.imdb.com/title/tt0393162/?ref_=fn_tt_tt_1</t>
  </si>
  <si>
    <t>Kenneth Johnson</t>
  </si>
  <si>
    <t>The Living DaylightsÂ </t>
  </si>
  <si>
    <t>Matt Malloy</t>
  </si>
  <si>
    <t>Bruce Altman</t>
  </si>
  <si>
    <t>car accident|feud|lawyer|revenge|road rage</t>
  </si>
  <si>
    <t>http://www.imdb.com/title/tt0264472/?ref_=fn_tt_tt_1</t>
  </si>
  <si>
    <t>James Ivory</t>
  </si>
  <si>
    <t>Eric Stoltz</t>
  </si>
  <si>
    <t>AnacondaÂ </t>
  </si>
  <si>
    <t>Kari Wuhrer</t>
  </si>
  <si>
    <t>amazon|anaconda|boat|jungle|snake</t>
  </si>
  <si>
    <t>http://www.imdb.com/title/tt0118615/?ref_=fn_tt_tt_1</t>
  </si>
  <si>
    <t>Dany Boon</t>
  </si>
  <si>
    <t>Darkness FallsÂ 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</si>
  <si>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</si>
  <si>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</si>
  <si>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</si>
  <si>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</si>
  <si>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</si>
  <si>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Vicente Amorim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</si>
  <si>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</si>
  <si>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</si>
  <si>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</si>
  <si>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</si>
  <si>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Gaspar NoÃ©</t>
  </si>
  <si>
    <t>Naked Gun 33 1/3: The Final InsultÂ </t>
  </si>
  <si>
    <t>Madeline Kahn</t>
  </si>
  <si>
    <t>ant|circus|grasshopper|misunderstanding|overhearing</t>
  </si>
  <si>
    <t>http://www.imdb.com/title/tt0120623/?ref_=fn_tt_tt_1</t>
  </si>
  <si>
    <t>Hide and SeekÂ </t>
  </si>
  <si>
    <t>From HellÂ </t>
  </si>
  <si>
    <t>Ian Richardson</t>
  </si>
  <si>
    <t>freemason|jack the ripper|opium|prostitute|victorian era</t>
  </si>
  <si>
    <t>http://www.imdb.com/title/tt0120681/?ref_=fn_tt_tt_1</t>
  </si>
  <si>
    <t>Tommy Lee Jones</t>
  </si>
  <si>
    <t>Do the Right ThingÂ 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</si>
  <si>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</si>
  <si>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</si>
  <si>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</si>
  <si>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</si>
  <si>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</si>
  <si>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</si>
  <si>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Jesse Vaughan</t>
  </si>
  <si>
    <t>StigmataÂ </t>
  </si>
  <si>
    <t>Don Johnson</t>
  </si>
  <si>
    <t>Tin CupÂ </t>
  </si>
  <si>
    <t>driving range|golf|golfer|tournament|winnebago</t>
  </si>
  <si>
    <t>http://www.imdb.com/title/tt0117918/?ref_=fn_tt_tt_1</t>
  </si>
  <si>
    <t>Wayne Beach</t>
  </si>
  <si>
    <t>Superman IIIÂ </t>
  </si>
  <si>
    <t>Tom Bosley</t>
  </si>
  <si>
    <t>Unrated</t>
  </si>
  <si>
    <t>GÃ©rard Krawczyk</t>
  </si>
  <si>
    <t>The Last EmperorÂ </t>
  </si>
  <si>
    <t>Kicking &amp; ScreamingÂ </t>
  </si>
  <si>
    <t>book|child|slapstick comedy|soccer|suburb</t>
  </si>
  <si>
    <t>http://www.imdb.com/title/tt0384642/?ref_=fn_tt_tt_1</t>
  </si>
  <si>
    <t>Udayan Prasad</t>
  </si>
  <si>
    <t>40 Days and 40 NightsÂ </t>
  </si>
  <si>
    <t>Kelly Macdonald</t>
  </si>
  <si>
    <t>The Hitchhiker's Guide to the GalaxyÂ </t>
  </si>
  <si>
    <t>alien|friend|galaxy|hyperspace|spaceship</t>
  </si>
  <si>
    <t>http://www.imdb.com/title/tt0371724/?ref_=fn_tt_tt_1</t>
  </si>
  <si>
    <t>Morten Tyldum</t>
  </si>
  <si>
    <t>AtonementÂ </t>
  </si>
  <si>
    <t>Nick Zano</t>
  </si>
  <si>
    <t>animated sequence|junkyard|love|party|television</t>
  </si>
  <si>
    <t>http://www.imdb.com/title/tt0396592/?ref_=fn_tt_tt_1</t>
  </si>
  <si>
    <t>AndrÃ©s Muschietti</t>
  </si>
  <si>
    <t>Resident Evil: ExtinctionÂ </t>
  </si>
  <si>
    <t>James Tumminia</t>
  </si>
  <si>
    <t>clone|convoy|crow|desert|satellite</t>
  </si>
  <si>
    <t>http://www.imdb.com/title/tt0432021/?ref_=fn_tt_tt_1</t>
  </si>
  <si>
    <t>Gillian Armstrong</t>
  </si>
  <si>
    <t>The Theory of EverythingÂ </t>
  </si>
  <si>
    <t>BlendedÂ </t>
  </si>
  <si>
    <t>Joel McHale</t>
  </si>
  <si>
    <t>blind date|children|date|daughter|son</t>
  </si>
  <si>
    <t>http://www.imdb.com/title/tt1086772/?ref_=fn_tt_tt_1</t>
  </si>
  <si>
    <t>James Watkins</t>
  </si>
  <si>
    <t>Friends with BenefitsÂ </t>
  </si>
  <si>
    <t>Last HolidayÂ </t>
  </si>
  <si>
    <t>chef|congressman|cook|hotel|senator</t>
  </si>
  <si>
    <t>http://www.imdb.com/title/tt0408985/?ref_=fn_tt_tt_1</t>
  </si>
  <si>
    <t>Jim Fall</t>
  </si>
  <si>
    <t>White FangÂ </t>
  </si>
  <si>
    <t>The River WildÂ </t>
  </si>
  <si>
    <t>William Lucking</t>
  </si>
  <si>
    <t>criminal|rafting|river|robber|white water rafting</t>
  </si>
  <si>
    <t>http://www.imdb.com/title/tt0110997/?ref_=fn_tt_tt_1</t>
  </si>
  <si>
    <t>Ric Roman Waugh</t>
  </si>
  <si>
    <t>Water for ElephantsÂ </t>
  </si>
  <si>
    <t>Vincent Kartheiser</t>
  </si>
  <si>
    <t>The Indian in the CupboardÂ </t>
  </si>
  <si>
    <t>best friend|birthday|boy|friend|magic</t>
  </si>
  <si>
    <t>http://www.imdb.com/title/tt0113419/?ref_=fn_tt_tt_1</t>
  </si>
  <si>
    <t>Michael Dougherty</t>
  </si>
  <si>
    <t>Dangerous LiaisonsÂ 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</si>
  <si>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</si>
  <si>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</si>
  <si>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</si>
  <si>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</si>
  <si>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</si>
  <si>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</si>
  <si>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Joel Gallen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</si>
  <si>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</si>
  <si>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</si>
  <si>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</si>
  <si>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</si>
  <si>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</si>
  <si>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James Marsh</t>
  </si>
  <si>
    <t>The RoseÂ 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</si>
  <si>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</si>
  <si>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</si>
  <si>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</si>
  <si>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</si>
  <si>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</si>
  <si>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Matt Williams</t>
  </si>
  <si>
    <t>The Ant BullyÂ </t>
  </si>
  <si>
    <t>ant|miniaturization|punishment|shrinking|sudden change in size</t>
  </si>
  <si>
    <t>http://www.imdb.com/title/tt0429589/?ref_=fn_tt_tt_1</t>
  </si>
  <si>
    <t>Rob Zombie</t>
  </si>
  <si>
    <t>DogmaÂ </t>
  </si>
  <si>
    <t>DuneÂ </t>
  </si>
  <si>
    <t>JosÃ© Ferrer</t>
  </si>
  <si>
    <t>desert planet|dune|giant worm|space travel|spice</t>
  </si>
  <si>
    <t>http://www.imdb.com/title/tt0087182/?ref_=fn_tt_tt_1</t>
  </si>
  <si>
    <t>Dennis Iliadis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</si>
  <si>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</si>
  <si>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</si>
  <si>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</si>
  <si>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</si>
  <si>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</si>
  <si>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Rick Rosenthal</t>
  </si>
  <si>
    <t>Good Boy!Â 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</si>
  <si>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</si>
  <si>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</si>
  <si>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</si>
  <si>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</si>
  <si>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</si>
  <si>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</si>
  <si>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</si>
  <si>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Nicolas Winding Refn</t>
  </si>
  <si>
    <t>Babylon A.D.Â </t>
  </si>
  <si>
    <t>David Belle</t>
  </si>
  <si>
    <t>box office flop|convent|mercenary|new york|pregnant</t>
  </si>
  <si>
    <t>http://www.imdb.com/title/tt0364970/?ref_=fn_tt_tt_1</t>
  </si>
  <si>
    <t>Sara Sugarman</t>
  </si>
  <si>
    <t>Final Destination 2Â </t>
  </si>
  <si>
    <t>Alexa PenaVega</t>
  </si>
  <si>
    <t>The Glimmer ManÂ </t>
  </si>
  <si>
    <t>detective|heavy rain|murder|partner|serial killer</t>
  </si>
  <si>
    <t>http://www.imdb.com/title/tt0116421/?ref_=fn_tt_tt_1</t>
  </si>
  <si>
    <t>Juan Carlos Fresnadillo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</si>
  <si>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</si>
  <si>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</si>
  <si>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</si>
  <si>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</si>
  <si>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</si>
  <si>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Phil Traill</t>
  </si>
  <si>
    <t>A View to a KillÂ 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</si>
  <si>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</si>
  <si>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</si>
  <si>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</si>
  <si>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</si>
  <si>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</si>
  <si>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Joe Berlinger</t>
  </si>
  <si>
    <t>Neighbors 2: Sorority RisingÂ 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</si>
  <si>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</si>
  <si>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</si>
  <si>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</si>
  <si>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</si>
  <si>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</si>
  <si>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</si>
  <si>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Elizabeth Allen Rosenbaum</t>
  </si>
  <si>
    <t>The ProducersÂ </t>
  </si>
  <si>
    <t>accountant|money|opening night|scheme|swedish</t>
  </si>
  <si>
    <t>http://www.imdb.com/title/tt0395251/?ref_=fn_tt_tt_1</t>
  </si>
  <si>
    <t>Michael Mayer</t>
  </si>
  <si>
    <t>The WrestlerÂ 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</si>
  <si>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</si>
  <si>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</si>
  <si>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</si>
  <si>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</si>
  <si>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</si>
  <si>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</si>
  <si>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Martin Weisz</t>
  </si>
  <si>
    <t>The PhantomÂ </t>
  </si>
  <si>
    <t>Kristy Swanson</t>
  </si>
  <si>
    <t>ghost|new york city|phantom|skull|superhero</t>
  </si>
  <si>
    <t>http://www.imdb.com/title/tt0117331/?ref_=fn_tt_tt_1</t>
  </si>
  <si>
    <t>John Ottman</t>
  </si>
  <si>
    <t>TMNTÂ </t>
  </si>
  <si>
    <t>Henry Thomas</t>
  </si>
  <si>
    <t>All the Pretty HorsesÂ </t>
  </si>
  <si>
    <t>1940s|cowboy|mexico|railway station|texas</t>
  </si>
  <si>
    <t>http://www.imdb.com/title/tt0149624/?ref_=fn_tt_tt_1</t>
  </si>
  <si>
    <t>John Bonito</t>
  </si>
  <si>
    <t>The GiverÂ </t>
  </si>
  <si>
    <t>NixonÂ </t>
  </si>
  <si>
    <t>courtship|election|paranoia|president|quaker</t>
  </si>
  <si>
    <t>http://www.imdb.com/title/tt0113987/?ref_=fn_tt_tt_1</t>
  </si>
  <si>
    <t>Peter Atencio</t>
  </si>
  <si>
    <t>DriveÂ </t>
  </si>
  <si>
    <t>The Ghost WriterÂ </t>
  </si>
  <si>
    <t>british prime minister|death|island|memoir|writer</t>
  </si>
  <si>
    <t>http://www.imdb.com/title/tt1139328/?ref_=fn_tt_tt_1</t>
  </si>
  <si>
    <t>David Nutter</t>
  </si>
  <si>
    <t>Deep RisingÂ </t>
  </si>
  <si>
    <t>creature feature|hijacker|ocean|ship|shot in the leg</t>
  </si>
  <si>
    <t>http://www.imdb.com/title/tt0118956/?ref_=fn_tt_tt_1</t>
  </si>
  <si>
    <t>Derek Cianfrance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</si>
  <si>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</si>
  <si>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</si>
  <si>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</si>
  <si>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</si>
  <si>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</si>
  <si>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Mark L. Lester</t>
  </si>
  <si>
    <t>The SkullsÂ 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</si>
  <si>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</si>
  <si>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</si>
  <si>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</si>
  <si>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</si>
  <si>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</si>
  <si>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Tom Green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</si>
  <si>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</si>
  <si>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</si>
  <si>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</si>
  <si>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</si>
  <si>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</si>
  <si>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Mike Nawrocki</t>
  </si>
  <si>
    <t>Big TroubleÂ </t>
  </si>
  <si>
    <t>Omar Epps</t>
  </si>
  <si>
    <t>airport|fbi agent|person in a car trunk|suitcase|suitcase bomb</t>
  </si>
  <si>
    <t>http://www.imdb.com/title/tt0246464/?ref_=fn_tt_tt_1</t>
  </si>
  <si>
    <t>Douglas Aarniokoski</t>
  </si>
  <si>
    <t>Paper TownsÂ 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</si>
  <si>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</si>
  <si>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</si>
  <si>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</si>
  <si>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</si>
  <si>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</si>
  <si>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</si>
  <si>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Bryan Barber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</si>
  <si>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</si>
  <si>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</si>
  <si>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</si>
  <si>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</si>
  <si>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Lone Scherfig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</si>
  <si>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</si>
  <si>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</si>
  <si>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</si>
  <si>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</si>
  <si>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</si>
  <si>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</si>
  <si>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Drew Barrymore</t>
  </si>
  <si>
    <t>Our Idiot BrotherÂ </t>
  </si>
  <si>
    <t>James Foley</t>
  </si>
  <si>
    <t>Loaded Weapon 1Â </t>
  </si>
  <si>
    <t>Clea DuVall</t>
  </si>
  <si>
    <t>1970s|cia|f word|u.s. embassy|year 1979</t>
  </si>
  <si>
    <t>http://www.imdb.com/title/tt1024648/?ref_=fn_tt_tt_1</t>
  </si>
  <si>
    <t>Epic MovieÂ </t>
  </si>
  <si>
    <t>Daniel Roebuck</t>
  </si>
  <si>
    <t>hospital|on the run|one armed man|surgeon|u.s. marshal</t>
  </si>
  <si>
    <t>http://www.imdb.com/title/tt0106977/?ref_=fn_tt_tt_1</t>
  </si>
  <si>
    <t>Steve Gomer</t>
  </si>
  <si>
    <t>ScarfaceÂ </t>
  </si>
  <si>
    <t>bounty hunter|death|murder|police officer|reporter</t>
  </si>
  <si>
    <t>http://www.imdb.com/title/tt1038919/?ref_=fn_tt_tt_1</t>
  </si>
  <si>
    <t>Mark Piznarski</t>
  </si>
  <si>
    <t>QuarantineÂ </t>
  </si>
  <si>
    <t>SleepersÂ </t>
  </si>
  <si>
    <t>boy|guard|kicked in the crotch|prank|sexual abuse</t>
  </si>
  <si>
    <t>http://www.imdb.com/title/tt0117665/?ref_=fn_tt_tt_1</t>
  </si>
  <si>
    <t>Craig Brewer</t>
  </si>
  <si>
    <t>One Hour PhotoÂ </t>
  </si>
  <si>
    <t>Julia Nickson</t>
  </si>
  <si>
    <t>Martin Kove</t>
  </si>
  <si>
    <t>1980s|mission|prison|rambo|vietnam</t>
  </si>
  <si>
    <t>http://www.imdb.com/title/tt0089880/?ref_=fn_tt_tt_1</t>
  </si>
  <si>
    <t>Michael Winterbottom</t>
  </si>
  <si>
    <t>GothikaÂ </t>
  </si>
  <si>
    <t>The JurorÂ </t>
  </si>
  <si>
    <t>breasts|mafia|sex scene|temple|woods</t>
  </si>
  <si>
    <t>http://www.imdb.com/title/tt0116731/?ref_=fn_tt_tt_1</t>
  </si>
  <si>
    <t>David Raynr</t>
  </si>
  <si>
    <t>Dickie Jones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</si>
  <si>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</si>
  <si>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</si>
  <si>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</si>
  <si>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</si>
  <si>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</si>
  <si>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Mort Nathan</t>
  </si>
  <si>
    <t>O Brother, Where Art Thou?Â </t>
  </si>
  <si>
    <t>Heaven's GateÂ </t>
  </si>
  <si>
    <t>Isabelle Huppert</t>
  </si>
  <si>
    <t>1890s|hired gun|immigrant|johnson county war|sheriff</t>
  </si>
  <si>
    <t>http://www.imdb.com/title/tt0080855/?ref_=fn_tt_tt_1</t>
  </si>
  <si>
    <t>Wil Shriner</t>
  </si>
  <si>
    <t>Never Say Never AgainÂ </t>
  </si>
  <si>
    <t>Underworld: EvolutionÂ </t>
  </si>
  <si>
    <t>death|feud|forbidden love|vampire|werewolf</t>
  </si>
  <si>
    <t>http://www.imdb.com/title/tt0401855/?ref_=fn_tt_tt_1</t>
  </si>
  <si>
    <t>Martin McDonagh</t>
  </si>
  <si>
    <t>Twilight Zone: The MovieÂ 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</si>
  <si>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</si>
  <si>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</si>
  <si>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</si>
  <si>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</si>
  <si>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Tina Gordon Chism</t>
  </si>
  <si>
    <t>In Good CompanyÂ 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</si>
  <si>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</si>
  <si>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</si>
  <si>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</si>
  <si>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</si>
  <si>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</si>
  <si>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Peter Cattaneo</t>
  </si>
  <si>
    <t>Nothing to LoseÂ </t>
  </si>
  <si>
    <t>28 DaysÂ </t>
  </si>
  <si>
    <t>12 step program|box office hit|car accident|vomiting|wedding</t>
  </si>
  <si>
    <t>http://www.imdb.com/title/tt0191754/?ref_=fn_tt_tt_1</t>
  </si>
  <si>
    <t>Vicky Jenson</t>
  </si>
  <si>
    <t>The Wizard of OzÂ </t>
  </si>
  <si>
    <t>UnleashedÂ </t>
  </si>
  <si>
    <t>collar|dog|fight|fighting|piano</t>
  </si>
  <si>
    <t>http://www.imdb.com/title/tt0342258/?ref_=fn_tt_tt_1</t>
  </si>
  <si>
    <t>Mary Lambert</t>
  </si>
  <si>
    <t>The EyeÂ 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</si>
  <si>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</si>
  <si>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</si>
  <si>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</si>
  <si>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</si>
  <si>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</si>
  <si>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</si>
  <si>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Peter Kassovitz</t>
  </si>
  <si>
    <t>A Low Down Dirty ShameÂ </t>
  </si>
  <si>
    <t>Wilford Brimley</t>
  </si>
  <si>
    <t>bar|fbi|law|law firm|lawyer</t>
  </si>
  <si>
    <t>http://www.imdb.com/title/tt0106918/?ref_=fn_tt_tt_1</t>
  </si>
  <si>
    <t>Mark Romanek</t>
  </si>
  <si>
    <t>Brown SugarÂ 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</si>
  <si>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</si>
  <si>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</si>
  <si>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</si>
  <si>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</si>
  <si>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</si>
  <si>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</si>
  <si>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Brad Anderson</t>
  </si>
  <si>
    <t>Escape from New YorkÂ </t>
  </si>
  <si>
    <t>The MechanicÂ </t>
  </si>
  <si>
    <t>apprentice|disobeying orders|gas station|hitman|nightclub</t>
  </si>
  <si>
    <t>http://www.imdb.com/title/tt0472399/?ref_=fn_tt_tt_1</t>
  </si>
  <si>
    <t>Michael Chapman</t>
  </si>
  <si>
    <t>Dax Flame</t>
  </si>
  <si>
    <t>narcotics|parody|police|remake|undercover cop</t>
  </si>
  <si>
    <t>http://www.imdb.com/title/tt1232829/?ref_=fn_tt_tt_1</t>
  </si>
  <si>
    <t>Antonio Banderas</t>
  </si>
  <si>
    <t>The Count of Monte CristoÂ </t>
  </si>
  <si>
    <t>Clarke Peters</t>
  </si>
  <si>
    <t>Dylan Moran</t>
  </si>
  <si>
    <t>actress|bookstore|friend|kiss|love</t>
  </si>
  <si>
    <t>http://www.imdb.com/title/tt0125439/?ref_=fn_tt_tt_1</t>
  </si>
  <si>
    <t>Michael Haneke</t>
  </si>
  <si>
    <t>Julia Sawalha</t>
  </si>
  <si>
    <t>chicken|escape|farm|freedom|rooster</t>
  </si>
  <si>
    <t>http://www.imdb.com/title/tt0120630/?ref_=fn_tt_tt_1</t>
  </si>
  <si>
    <t>Fritz Lang</t>
  </si>
  <si>
    <t>HardballÂ </t>
  </si>
  <si>
    <t>Masi Oka</t>
  </si>
  <si>
    <t>bride|friend|honeymoon|insurance|insurance company</t>
  </si>
  <si>
    <t>http://www.imdb.com/title/tt0343135/?ref_=fn_tt_tt_1</t>
  </si>
  <si>
    <t>Hsiao-Hsien Hou</t>
  </si>
  <si>
    <t>My Sister's KeeperÂ </t>
  </si>
  <si>
    <t>Geoffrey Holder</t>
  </si>
  <si>
    <t>advertising|battle of the sexes|dating|one word title|womanizer</t>
  </si>
  <si>
    <t>http://www.imdb.com/title/tt0103859/?ref_=fn_tt_tt_1</t>
  </si>
  <si>
    <t>Tony Jaa</t>
  </si>
  <si>
    <t>Johnson Family VacationÂ </t>
  </si>
  <si>
    <t>William Xifaras</t>
  </si>
  <si>
    <t>drug lord|fbi|fbi agent|hospital|shot in the crotch</t>
  </si>
  <si>
    <t>http://www.imdb.com/title/tt2404463/?ref_=fn_tt_tt_1</t>
  </si>
  <si>
    <t>RyÃ»hei Kitamura</t>
  </si>
  <si>
    <t>How HighÂ </t>
  </si>
  <si>
    <t>Richard Burton</t>
  </si>
  <si>
    <t>Roddy McDowall</t>
  </si>
  <si>
    <t>cleopatra|egypt|epic|queen|roman empire</t>
  </si>
  <si>
    <t>http://www.imdb.com/title/tt0056937/?ref_=fn_tt_tt_1</t>
  </si>
  <si>
    <t>The Grudge 2Â 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</si>
  <si>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</si>
  <si>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</si>
  <si>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</si>
  <si>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</si>
  <si>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</si>
  <si>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Dito Montiel</t>
  </si>
  <si>
    <t>Clerks IIÂ </t>
  </si>
  <si>
    <t>High CrimesÂ </t>
  </si>
  <si>
    <t>defense lawyer|lawyer|marine|murder|villager</t>
  </si>
  <si>
    <t>http://www.imdb.com/title/tt0257756/?ref_=fn_tt_tt_1</t>
  </si>
  <si>
    <t>Stefan Ruzowitzky</t>
  </si>
  <si>
    <t>The CraziesÂ </t>
  </si>
  <si>
    <t>The Mirror Has Two FacesÂ </t>
  </si>
  <si>
    <t>Mimi Rogers</t>
  </si>
  <si>
    <t>columbia university|lecture|marriage|professor|sex</t>
  </si>
  <si>
    <t>http://www.imdb.com/title/tt0117057/?ref_=fn_tt_tt_1</t>
  </si>
  <si>
    <t>Jake Paltrow</t>
  </si>
  <si>
    <t>Friday the 13th: A New BeginningÂ 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</si>
  <si>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</si>
  <si>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</si>
  <si>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</si>
  <si>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</si>
  <si>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Behind Enemy LinesÂ 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</si>
  <si>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</si>
  <si>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</si>
  <si>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</si>
  <si>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</si>
  <si>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</si>
  <si>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13 Going on 30Â 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</si>
  <si>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</si>
  <si>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</si>
  <si>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</si>
  <si>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</si>
  <si>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</si>
  <si>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One Direction: This Is UsÂ </t>
  </si>
  <si>
    <t>Red Riding HoodÂ </t>
  </si>
  <si>
    <t>death|forest|love|werewolf|werewolf bite</t>
  </si>
  <si>
    <t>http://www.imdb.com/title/tt1486185/?ref_=fn_tt_tt_1</t>
  </si>
  <si>
    <t>All About SteveÂ </t>
  </si>
  <si>
    <t>15 MinutesÂ </t>
  </si>
  <si>
    <t>criminal|detective|fire|homicide|media</t>
  </si>
  <si>
    <t>http://www.imdb.com/title/tt0179626/?ref_=fn_tt_tt_1</t>
  </si>
  <si>
    <t>Where the Heart IsÂ </t>
  </si>
  <si>
    <t>Fisher Stevens</t>
  </si>
  <si>
    <t>Super Mario Bros.Â </t>
  </si>
  <si>
    <t>based on video game|dinosaur|king|mario|plumber</t>
  </si>
  <si>
    <t>http://www.imdb.com/title/tt0108255/?ref_=fn_tt_tt_1</t>
  </si>
  <si>
    <t>Exit WoundsÂ 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</si>
  <si>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</si>
  <si>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</si>
  <si>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</si>
  <si>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</si>
  <si>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</si>
  <si>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Gregory Jacobs</t>
  </si>
  <si>
    <t>Because of Winn-DixieÂ 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</si>
  <si>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</si>
  <si>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</si>
  <si>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</si>
  <si>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</si>
  <si>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</si>
  <si>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Gilles Paquet-Brenner</t>
  </si>
  <si>
    <t>Smokin' AcesÂ 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</si>
  <si>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</si>
  <si>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</si>
  <si>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</si>
  <si>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</si>
  <si>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DesperadoÂ 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</si>
  <si>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</si>
  <si>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</si>
  <si>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</si>
  <si>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</si>
  <si>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</si>
  <si>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Lars von Trier</t>
  </si>
  <si>
    <t>The Constant GardenerÂ </t>
  </si>
  <si>
    <t>Dong-gun Jang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</si>
  <si>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</si>
  <si>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</si>
  <si>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</si>
  <si>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</si>
  <si>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John Cornell</t>
  </si>
  <si>
    <t>The Players ClubÂ </t>
  </si>
  <si>
    <t>MicmacsÂ </t>
  </si>
  <si>
    <t>bullet|contortionist|gag humor|human cannonball|revenge</t>
  </si>
  <si>
    <t>http://www.imdb.com/title/tt1149361/?ref_=fn_tt_tt_1</t>
  </si>
  <si>
    <t>Evan Jones</t>
  </si>
  <si>
    <t>competition|contest|friend|self expression|white rapper</t>
  </si>
  <si>
    <t>http://www.imdb.com/title/tt0298203/?ref_=fn_tt_tt_1</t>
  </si>
  <si>
    <t>Jamie Blanks</t>
  </si>
  <si>
    <t>A Knight's TaleÂ </t>
  </si>
  <si>
    <t>BÃ©rÃ©nice Bejo</t>
  </si>
  <si>
    <t>chaucer|jousting|knight|medieval times|tournament</t>
  </si>
  <si>
    <t>http://www.imdb.com/title/tt0183790/?ref_=fn_tt_tt_1</t>
  </si>
  <si>
    <t>Randal Kleiser</t>
  </si>
  <si>
    <t>Sgt. BilkoÂ 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</si>
  <si>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</si>
  <si>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</si>
  <si>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</si>
  <si>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</si>
  <si>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</si>
  <si>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</si>
  <si>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Rick Famuyiwa</t>
  </si>
  <si>
    <t>Halloween IIÂ </t>
  </si>
  <si>
    <t>able to see the dead|ghost|plot twist|psychic|surprise ending</t>
  </si>
  <si>
    <t>http://www.imdb.com/title/tt0167404/?ref_=fn_tt_tt_1</t>
  </si>
  <si>
    <t>Alan Cohn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</si>
  <si>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</si>
  <si>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</si>
  <si>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</si>
  <si>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</si>
  <si>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</si>
  <si>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Franco Zeffirelli</t>
  </si>
  <si>
    <t>The Big YearÂ </t>
  </si>
  <si>
    <t>JoBeth Williams</t>
  </si>
  <si>
    <t>alaska|birding|competition|migration|storm</t>
  </si>
  <si>
    <t>http://www.imdb.com/title/tt1053810/?ref_=fn_tt_tt_1</t>
  </si>
  <si>
    <t>Tom Holland</t>
  </si>
  <si>
    <t>Malibu's Most WantedÂ </t>
  </si>
  <si>
    <t>William Zabka</t>
  </si>
  <si>
    <t>William Bassett</t>
  </si>
  <si>
    <t>apartment|bully|fight|karate|master</t>
  </si>
  <si>
    <t>http://www.imdb.com/title/tt0087538/?ref_=fn_tt_tt_1</t>
  </si>
  <si>
    <t>James Isaac</t>
  </si>
  <si>
    <t>Thank You for SmokingÂ </t>
  </si>
  <si>
    <t>based on true story|con artist|drunk wife|fbi investigation|scam</t>
  </si>
  <si>
    <t>http://www.imdb.com/title/tt1800241/?ref_=fn_tt_tt_1</t>
  </si>
  <si>
    <t>Emilio Estevez</t>
  </si>
  <si>
    <t>I Am SamÂ </t>
  </si>
  <si>
    <t>alaska|deportation|father son relationship|male objectification|sitka alaska</t>
  </si>
  <si>
    <t>http://www.imdb.com/title/tt1041829/?ref_=fn_tt_tt_1</t>
  </si>
  <si>
    <t>Josh Schwartz</t>
  </si>
  <si>
    <t>Annabeth Gish</t>
  </si>
  <si>
    <t>Bruce Campbell</t>
  </si>
  <si>
    <t>blood|murder|sex scene|wrongful arrest|wrongful conviction</t>
  </si>
  <si>
    <t>http://www.imdb.com/title/tt0150377/?ref_=fn_tt_tt_1</t>
  </si>
  <si>
    <t>Todd Field</t>
  </si>
  <si>
    <t>The Secret in Their EyesÂ 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</si>
  <si>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</si>
  <si>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</si>
  <si>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</si>
  <si>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</si>
  <si>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Davis Guggenheim</t>
  </si>
  <si>
    <t>Jeepers Creepers IIÂ </t>
  </si>
  <si>
    <t>brain capacity|drugs|fictional drug|one woman army|tough girl</t>
  </si>
  <si>
    <t>http://www.imdb.com/title/tt2872732/?ref_=fn_tt_tt_1</t>
  </si>
  <si>
    <t>Stephen Carpenter</t>
  </si>
  <si>
    <t>That Awkward MomentÂ </t>
  </si>
  <si>
    <t>female frontal nudity|female nudity|perversion|sex scene|spanking</t>
  </si>
  <si>
    <t>http://www.imdb.com/title/tt2322441/?ref_=fn_tt_tt_1</t>
  </si>
  <si>
    <t>James Fargo</t>
  </si>
  <si>
    <t>Kick-AssÂ 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</si>
  <si>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</si>
  <si>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</si>
  <si>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</si>
  <si>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</si>
  <si>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Kenneth Lonergan</t>
  </si>
  <si>
    <t>The Lincoln LawyerÂ </t>
  </si>
  <si>
    <t>9 year old|house|illinois|new job|vomiting</t>
  </si>
  <si>
    <t>http://www.imdb.com/title/tt0349205/?ref_=fn_tt_tt_1</t>
  </si>
  <si>
    <t>Danny Leiner</t>
  </si>
  <si>
    <t>A Room with a ViewÂ </t>
  </si>
  <si>
    <t>Scott Elrod</t>
  </si>
  <si>
    <t>Jerry Ferrara</t>
  </si>
  <si>
    <t>Dan Bilzerian</t>
  </si>
  <si>
    <t>courage|navy seal|outnumbered|shot multiple times|survival</t>
  </si>
  <si>
    <t>http://www.imdb.com/title/tt1091191/?ref_=fn_tt_tt_1</t>
  </si>
  <si>
    <t>Christopher Cain</t>
  </si>
  <si>
    <t>ShutterÂ </t>
  </si>
  <si>
    <t>Lori Petty</t>
  </si>
  <si>
    <t>Rosie O'Donnell</t>
  </si>
  <si>
    <t>baseball|friend|oregon|rivalry|softball</t>
  </si>
  <si>
    <t>http://www.imdb.com/title/tt0104694/?ref_=fn_tt_tt_1</t>
  </si>
  <si>
    <t>Ed Decter</t>
  </si>
  <si>
    <t>The Fisher KingÂ </t>
  </si>
  <si>
    <t>Javier Botet</t>
  </si>
  <si>
    <t>based on supposedly true story|house|paranormal investigating|psychic|second part</t>
  </si>
  <si>
    <t>http://www.imdb.com/title/tt3065204/?ref_=fn_tt_tt_1</t>
  </si>
  <si>
    <t>Gene Quintano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</si>
  <si>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</si>
  <si>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</si>
  <si>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</si>
  <si>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</si>
  <si>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Eric Bress</t>
  </si>
  <si>
    <t>Friday the 13th Part 2Â 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</si>
  <si>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</si>
  <si>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</si>
  <si>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</si>
  <si>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</si>
  <si>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</si>
  <si>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Preston A. Whitmore II</t>
  </si>
  <si>
    <t>Beau Mirchoff</t>
  </si>
  <si>
    <t>female nudity|male nudity|parody|reference to myspace|sequel</t>
  </si>
  <si>
    <t>http://www.imdb.com/title/tt0362120/?ref_=fn_tt_tt_1</t>
  </si>
  <si>
    <t>Kirk Wong</t>
  </si>
  <si>
    <t>Sinister 2Â </t>
  </si>
  <si>
    <t>Roger Jackson</t>
  </si>
  <si>
    <t>Kelly Rutherford</t>
  </si>
  <si>
    <t>death|ghostface|murder|scream|survivor</t>
  </si>
  <si>
    <t>http://www.imdb.com/title/tt0134084/?ref_=fn_tt_tt_1</t>
  </si>
  <si>
    <t>Bronwen Hughes</t>
  </si>
  <si>
    <t>The Last House on the LeftÂ </t>
  </si>
  <si>
    <t>band|dog|letter|time machine|tombstone</t>
  </si>
  <si>
    <t>http://www.imdb.com/title/tt0099088/?ref_=fn_tt_tt_1</t>
  </si>
  <si>
    <t>John Lafia</t>
  </si>
  <si>
    <t>camera focus on female butt|gay bar|millionaire|singing in a car|two word title</t>
  </si>
  <si>
    <t>http://www.imdb.com/title/tt2561572/?ref_=fn_tt_tt_1</t>
  </si>
  <si>
    <t>Sam Miller</t>
  </si>
  <si>
    <t>american|blog|book|cook|cooking</t>
  </si>
  <si>
    <t>http://www.imdb.com/title/tt1135503/?ref_=fn_tt_tt_1</t>
  </si>
  <si>
    <t>Alex Garland</t>
  </si>
  <si>
    <t>How Stella Got Her Groove BackÂ </t>
  </si>
  <si>
    <t>Nicole Beharie</t>
  </si>
  <si>
    <t>baseball|baseball player|brooklyn dodgers|major league baseball|racism</t>
  </si>
  <si>
    <t>http://www.imdb.com/title/tt0453562/?ref_=fn_tt_tt_1</t>
  </si>
  <si>
    <t>Mark Brown</t>
  </si>
  <si>
    <t>The Adventures of Huck FinnÂ </t>
  </si>
  <si>
    <t>1950s|italy|mistaken identity|nudity|sociopath</t>
  </si>
  <si>
    <t>http://www.imdb.com/title/tt0134119/?ref_=fn_tt_tt_1</t>
  </si>
  <si>
    <t>Michael Polish</t>
  </si>
  <si>
    <t>adoption|highway travel|road trip|sequel|stupidity</t>
  </si>
  <si>
    <t>http://www.imdb.com/title/tt2096672/?ref_=fn_tt_tt_1</t>
  </si>
  <si>
    <t>Daisy von Scherler Mayer</t>
  </si>
  <si>
    <t>Wendy Crewson</t>
  </si>
  <si>
    <t>antarctica|dog|siberian husky|sled dog|survival</t>
  </si>
  <si>
    <t>http://www.imdb.com/title/tt0397313/?ref_=fn_tt_tt_1</t>
  </si>
  <si>
    <t>Lenny Abrahamson</t>
  </si>
  <si>
    <t>The Age of AdalineÂ </t>
  </si>
  <si>
    <t>reference to ben affleck|reference to brad pitt|reference to george clooney|reference to jack nicholson|website</t>
  </si>
  <si>
    <t>http://www.imdb.com/title/tt2361509/?ref_=fn_tt_tt_1</t>
  </si>
  <si>
    <t>Bob Saget</t>
  </si>
  <si>
    <t>TimecopÂ </t>
  </si>
  <si>
    <t>Nadine Velazquez</t>
  </si>
  <si>
    <t>computer hacker|crime boss|detective|drugs|wedding</t>
  </si>
  <si>
    <t>http://www.imdb.com/title/tt2869728/?ref_=fn_tt_tt_1</t>
  </si>
  <si>
    <t>John Waters</t>
  </si>
  <si>
    <t>Man of the YearÂ </t>
  </si>
  <si>
    <t>Terry Kinney</t>
  </si>
  <si>
    <t>Eric Schweig</t>
  </si>
  <si>
    <t>18th century|based on novel|colonel|french and indian war|revenge</t>
  </si>
  <si>
    <t>http://www.imdb.com/title/tt0104691/?ref_=fn_tt_tt_1</t>
  </si>
  <si>
    <t>Craig Bolotin</t>
  </si>
  <si>
    <t>The Kids Are All RightÂ </t>
  </si>
  <si>
    <t>Curtis Armstrong</t>
  </si>
  <si>
    <t>1950s|1960s|racism|rhythm and blues|singer</t>
  </si>
  <si>
    <t>http://www.imdb.com/title/tt0350258/?ref_=fn_tt_tt_1</t>
  </si>
  <si>
    <t>Mark Christopher</t>
  </si>
  <si>
    <t>Super TroopersÂ </t>
  </si>
  <si>
    <t>Powers Boothe</t>
  </si>
  <si>
    <t>Jason Douglas</t>
  </si>
  <si>
    <t>anthology|corruption|hearing characters thoughts|neo noir|night</t>
  </si>
  <si>
    <t>http://www.imdb.com/title/tt0401792/?ref_=fn_tt_tt_1</t>
  </si>
  <si>
    <t>Blair Hayes</t>
  </si>
  <si>
    <t>RadioÂ </t>
  </si>
  <si>
    <t>explosion|multiple perspectives|president|secret service|shooting</t>
  </si>
  <si>
    <t>http://www.imdb.com/title/tt0443274/?ref_=fn_tt_tt_1</t>
  </si>
  <si>
    <t>Jez Butterworth</t>
  </si>
  <si>
    <t>The Usual SuspectsÂ </t>
  </si>
  <si>
    <t>Jane Curtin</t>
  </si>
  <si>
    <t>bromance|friend|gay brother|homosexual subtext|wedding</t>
  </si>
  <si>
    <t>http://www.imdb.com/title/tt1155056/?ref_=fn_tt_tt_1</t>
  </si>
  <si>
    <t>Olivier Assayas</t>
  </si>
  <si>
    <t>Lakeview TerraceÂ </t>
  </si>
  <si>
    <t>Susan Ward</t>
  </si>
  <si>
    <t>dying|friend|inner beauty|love|self help guru</t>
  </si>
  <si>
    <t>http://www.imdb.com/title/tt0256380/?ref_=fn_tt_tt_1</t>
  </si>
  <si>
    <t>Patrice Leconte</t>
  </si>
  <si>
    <t>Bowling for ColumbineÂ 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</si>
  <si>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</si>
  <si>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</si>
  <si>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</si>
  <si>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</si>
  <si>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</si>
  <si>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Paul Mazursky</t>
  </si>
  <si>
    <t>Nia Long</t>
  </si>
  <si>
    <t>Marisol Nichols</t>
  </si>
  <si>
    <t>cheerleading|fbi|fbi agent|nanny|undercover</t>
  </si>
  <si>
    <t>http://www.imdb.com/title/tt0421729/?ref_=fn_tt_tt_1</t>
  </si>
  <si>
    <t>Stephen Chbosky</t>
  </si>
  <si>
    <t>Chernobyl DiariesÂ </t>
  </si>
  <si>
    <t>curse|hostage|mexico|pistol|vomiting</t>
  </si>
  <si>
    <t>http://www.imdb.com/title/tt0236493/?ref_=fn_tt_tt_1</t>
  </si>
  <si>
    <t>Jon Hess</t>
  </si>
  <si>
    <t>WaitressÂ </t>
  </si>
  <si>
    <t>Joe Cornish</t>
  </si>
  <si>
    <t>Matthew Perry</t>
  </si>
  <si>
    <t>adult as child|father son relationship|high school student|janitor|school</t>
  </si>
  <si>
    <t>http://www.imdb.com/title/tt0974661/?ref_=fn_tt_tt_1</t>
  </si>
  <si>
    <t>John H. Lee</t>
  </si>
  <si>
    <t>Escape from Planet EarthÂ 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</si>
  <si>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</si>
  <si>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</si>
  <si>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</si>
  <si>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</si>
  <si>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John Stainton</t>
  </si>
  <si>
    <t>Andrew Fiscella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</si>
  <si>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</si>
  <si>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</si>
  <si>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</si>
  <si>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</si>
  <si>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</si>
  <si>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</si>
  <si>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Paul Schrader</t>
  </si>
  <si>
    <t>The HowlingÂ </t>
  </si>
  <si>
    <t>Joaquim de Almeida</t>
  </si>
  <si>
    <t>Sam Jaeger</t>
  </si>
  <si>
    <t>battle|massacre|navigator|navy|rescue</t>
  </si>
  <si>
    <t>http://www.imdb.com/title/tt0159273/?ref_=fn_tt_tt_1</t>
  </si>
  <si>
    <t>Stewart Hendler</t>
  </si>
  <si>
    <t>The Iron LadyÂ </t>
  </si>
  <si>
    <t>Nick Cannon</t>
  </si>
  <si>
    <t>Shall We DanceÂ </t>
  </si>
  <si>
    <t>dance|dance competition|dance lesson|love|teacher</t>
  </si>
  <si>
    <t>http://www.imdb.com/title/tt0358135/?ref_=fn_tt_tt_1</t>
  </si>
  <si>
    <t>Mark Herman</t>
  </si>
  <si>
    <t>SicarioÂ </t>
  </si>
  <si>
    <t>Small SoldiersÂ </t>
  </si>
  <si>
    <t>action figure|battle|computer|military|toy</t>
  </si>
  <si>
    <t>http://www.imdb.com/title/tt0122718/?ref_=fn_tt_tt_1</t>
  </si>
  <si>
    <t>Abel Ferrara</t>
  </si>
  <si>
    <t>RisenÂ 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</si>
  <si>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</si>
  <si>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</si>
  <si>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</si>
  <si>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</si>
  <si>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Brian Koppelman</t>
  </si>
  <si>
    <t>count|escape|island|revenge|sailor</t>
  </si>
  <si>
    <t>http://www.imdb.com/title/tt0245844/?ref_=fn_tt_tt_1</t>
  </si>
  <si>
    <t>Ethan Maniquis</t>
  </si>
  <si>
    <t>Men of HonorÂ </t>
  </si>
  <si>
    <t>Margarita Levieva</t>
  </si>
  <si>
    <t>Frances Fisher</t>
  </si>
  <si>
    <t>defense attorney|defense lawyer|lawyer|plot twist|prostitute</t>
  </si>
  <si>
    <t>http://www.imdb.com/title/tt1189340/?ref_=fn_tt_tt_1</t>
  </si>
  <si>
    <t>George Hickenlooper</t>
  </si>
  <si>
    <t>Saw VIÂ </t>
  </si>
  <si>
    <t>Aidan Quinn</t>
  </si>
  <si>
    <t>agriculture|airport|amnesia|nurse|scientist</t>
  </si>
  <si>
    <t>http://www.imdb.com/title/tt1401152/?ref_=fn_tt_tt_1</t>
  </si>
  <si>
    <t>William Dear</t>
  </si>
  <si>
    <t>Vampires SuckÂ </t>
  </si>
  <si>
    <t>The PrestigeÂ </t>
  </si>
  <si>
    <t>illusion|magician|obsession|rivalry|secret</t>
  </si>
  <si>
    <t>http://www.imdb.com/title/tt0482571/?ref_=fn_tt_tt_1</t>
  </si>
  <si>
    <t>StÃ©phane Aubier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</si>
  <si>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</si>
  <si>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</si>
  <si>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</si>
  <si>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</si>
  <si>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John Badham</t>
  </si>
  <si>
    <t>Paul Scheer</t>
  </si>
  <si>
    <t>Jonathan Morgan Heit</t>
  </si>
  <si>
    <t>alien|cult film|mission control|product placement|rescue</t>
  </si>
  <si>
    <t>http://www.imdb.com/title/tt0765446/?ref_=fn_tt_tt_1</t>
  </si>
  <si>
    <t>Mike McCoy</t>
  </si>
  <si>
    <t>SuperstarÂ 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</si>
  <si>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</si>
  <si>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</si>
  <si>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</si>
  <si>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</si>
  <si>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</si>
  <si>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</si>
  <si>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Mike Judge</t>
  </si>
  <si>
    <t>The HoursÂ </t>
  </si>
  <si>
    <t>british agent|defection|escape|kgb|soviet general</t>
  </si>
  <si>
    <t>http://www.imdb.com/title/tt0093428/?ref_=fn_tt_tt_1</t>
  </si>
  <si>
    <t>Tamra Davis</t>
  </si>
  <si>
    <t>The Wedding DateÂ 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</si>
  <si>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</si>
  <si>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</si>
  <si>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</si>
  <si>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</si>
  <si>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Nima Nourizadeh</t>
  </si>
  <si>
    <t>The ForestÂ 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</si>
  <si>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</si>
  <si>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</si>
  <si>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</si>
  <si>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</si>
  <si>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</si>
  <si>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Franklin J. Schaffner</t>
  </si>
  <si>
    <t>MementoÂ </t>
  </si>
  <si>
    <t>Secret WindowÂ </t>
  </si>
  <si>
    <t>adultery|extramarital affair|infidelity|unfaithfulness|writer</t>
  </si>
  <si>
    <t>http://www.imdb.com/title/tt0363988/?ref_=fn_tt_tt_1</t>
  </si>
  <si>
    <t>John Erick Dowdle</t>
  </si>
  <si>
    <t>The Lake HouseÂ </t>
  </si>
  <si>
    <t>Ebon Moss-Bachrach</t>
  </si>
  <si>
    <t>house|lake|letter|love across time|parallel time</t>
  </si>
  <si>
    <t>http://www.imdb.com/title/tt0410297/?ref_=fn_tt_tt_1</t>
  </si>
  <si>
    <t>David Moreau</t>
  </si>
  <si>
    <t>The Way Way BackÂ 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</si>
  <si>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</si>
  <si>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</si>
  <si>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</si>
  <si>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</si>
  <si>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</si>
  <si>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</si>
  <si>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Christopher Erskin</t>
  </si>
  <si>
    <t>Kingdom of the SpidersÂ </t>
  </si>
  <si>
    <t>dodgeball|portrait|soccer|soccer game|young love</t>
  </si>
  <si>
    <t>http://www.imdb.com/title/tt1462769/?ref_=fn_tt_tt_1</t>
  </si>
  <si>
    <t>Brian Henson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</si>
  <si>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</si>
  <si>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</si>
  <si>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</si>
  <si>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</si>
  <si>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</si>
  <si>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Dan Cutforth</t>
  </si>
  <si>
    <t>United 93Â 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</si>
  <si>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</si>
  <si>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</si>
  <si>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</si>
  <si>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</si>
  <si>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</si>
  <si>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</si>
  <si>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Josh Boone</t>
  </si>
  <si>
    <t>Employee of the MonthÂ </t>
  </si>
  <si>
    <t>The RainmakerÂ </t>
  </si>
  <si>
    <t>courtroom|domestic violence|insurance company|lawyer|underdog</t>
  </si>
  <si>
    <t>http://www.imdb.com/title/tt0119978/?ref_=fn_tt_tt_1</t>
  </si>
  <si>
    <t>Jake Schreier</t>
  </si>
  <si>
    <t>Friday the 13th Part VII: The New BloodÂ </t>
  </si>
  <si>
    <t>memory|murder|patient|psychiatrist|the devil</t>
  </si>
  <si>
    <t>http://www.imdb.com/title/tt0348836/?ref_=fn_tt_tt_1</t>
  </si>
  <si>
    <t>Ernest R. Dickerson</t>
  </si>
  <si>
    <t>Two Can Play That GameÂ </t>
  </si>
  <si>
    <t>AmistadÂ </t>
  </si>
  <si>
    <t>courtroom|mutiny|ship|slave ship|slave trade</t>
  </si>
  <si>
    <t>http://www.imdb.com/title/tt0118607/?ref_=fn_tt_tt_1</t>
  </si>
  <si>
    <t>Wallace Wolodarsky</t>
  </si>
  <si>
    <t>Pitch BlackÂ 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</si>
  <si>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</si>
  <si>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</si>
  <si>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</si>
  <si>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</si>
  <si>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</si>
  <si>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</si>
  <si>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Nicholas Jarecki</t>
  </si>
  <si>
    <t>As Above, So BelowÂ 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</si>
  <si>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</si>
  <si>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</si>
  <si>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</si>
  <si>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</si>
  <si>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</si>
  <si>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</si>
  <si>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Dean Israelite</t>
  </si>
  <si>
    <t>Martin Lawrence Live: RunteldatÂ 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</si>
  <si>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</si>
  <si>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</si>
  <si>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</si>
  <si>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</si>
  <si>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</si>
  <si>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</si>
  <si>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Darnell Martin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</si>
  <si>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</si>
  <si>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</si>
  <si>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</si>
  <si>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</si>
  <si>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</si>
  <si>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</si>
  <si>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Scott Alexander</t>
  </si>
  <si>
    <t>MacheteÂ 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</si>
  <si>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</si>
  <si>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</si>
  <si>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</si>
  <si>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</si>
  <si>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</si>
  <si>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Christopher Guest</t>
  </si>
  <si>
    <t>Money TalksÂ 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</si>
  <si>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</si>
  <si>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</si>
  <si>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</si>
  <si>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</si>
  <si>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</si>
  <si>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Jane Campion</t>
  </si>
  <si>
    <t>A Very Harold &amp; Kumar 3D ChristmasÂ </t>
  </si>
  <si>
    <t>8MMÂ </t>
  </si>
  <si>
    <t>Anthony Heald</t>
  </si>
  <si>
    <t>investigation|obsession|private eye|private investigator|snuff film</t>
  </si>
  <si>
    <t>http://www.imdb.com/title/tt0134273/?ref_=fn_tt_tt_1</t>
  </si>
  <si>
    <t>Fred Schepisi</t>
  </si>
  <si>
    <t>The DoorsÂ </t>
  </si>
  <si>
    <t>death|paris france|rock band|singer|the doors</t>
  </si>
  <si>
    <t>http://www.imdb.com/title/tt0101761/?ref_=fn_tt_tt_1</t>
  </si>
  <si>
    <t>Antonia Bird</t>
  </si>
  <si>
    <t>Logan's RunÂ </t>
  </si>
  <si>
    <t>Sex TapeÂ </t>
  </si>
  <si>
    <t>Nat Faxon</t>
  </si>
  <si>
    <t>sex in a car|sex video|sexual desire|sexuality|undressing</t>
  </si>
  <si>
    <t>http://www.imdb.com/title/tt1956620/?ref_=fn_tt_tt_1</t>
  </si>
  <si>
    <t>Jon Poll</t>
  </si>
  <si>
    <t>What a Girl WantsÂ 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</si>
  <si>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</si>
  <si>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</si>
  <si>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</si>
  <si>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</si>
  <si>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</si>
  <si>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Paolo Sorrentino</t>
  </si>
  <si>
    <t>I Still Know What You Did Last SummerÂ 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</si>
  <si>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</si>
  <si>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</si>
  <si>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</si>
  <si>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</si>
  <si>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</si>
  <si>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Peter Care</t>
  </si>
  <si>
    <t>The New GuyÂ </t>
  </si>
  <si>
    <t>Mickey Blue EyesÂ </t>
  </si>
  <si>
    <t>auctioneer|fbi|mafia|mobster|painting</t>
  </si>
  <si>
    <t>http://www.imdb.com/title/tt0130121/?ref_=fn_tt_tt_1</t>
  </si>
  <si>
    <t>Chan-wook Park</t>
  </si>
  <si>
    <t>CrankÂ </t>
  </si>
  <si>
    <t>Pay It ForwardÂ </t>
  </si>
  <si>
    <t>Angie Dickinson</t>
  </si>
  <si>
    <t>alcoholism|boy|good deed|protective male|teacher</t>
  </si>
  <si>
    <t>http://www.imdb.com/title/tt0223897/?ref_=fn_tt_tt_1</t>
  </si>
  <si>
    <t>Ira Sachs</t>
  </si>
  <si>
    <t>On Her Majesty's Secret ServiceÂ 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</si>
  <si>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</si>
  <si>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</si>
  <si>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</si>
  <si>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</si>
  <si>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</si>
  <si>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</si>
  <si>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Carroll Ballard</t>
  </si>
  <si>
    <t>Shaun Weiss</t>
  </si>
  <si>
    <t>Drillbit TaylorÂ </t>
  </si>
  <si>
    <t>bodyguard|bully|generation y|high school|nerd</t>
  </si>
  <si>
    <t>http://www.imdb.com/title/tt0817538/?ref_=fn_tt_tt_1</t>
  </si>
  <si>
    <t>Takeshi Kitano</t>
  </si>
  <si>
    <t>God's Not Dead 2Â </t>
  </si>
  <si>
    <t>A Million Ways to Die in the WestÂ </t>
  </si>
  <si>
    <t>dancing sheep|fetish|musical scene|racial humor|snake poison</t>
  </si>
  <si>
    <t>http://www.imdb.com/title/tt2557490/?ref_=fn_tt_tt_1</t>
  </si>
  <si>
    <t>Marco Kreuzpaintner</t>
  </si>
  <si>
    <t>The ShadowÂ </t>
  </si>
  <si>
    <t>1930s|bomb|city|invisibility|the shadow</t>
  </si>
  <si>
    <t>http://www.imdb.com/title/tt0111143/?ref_=fn_tt_tt_1</t>
  </si>
  <si>
    <t>Lajos Koltai</t>
  </si>
  <si>
    <t>The ApostleÂ 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</si>
  <si>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</si>
  <si>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</si>
  <si>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</si>
  <si>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</si>
  <si>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</si>
  <si>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Alan Rudolph</t>
  </si>
  <si>
    <t>HitmanÂ 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</si>
  <si>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</si>
  <si>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</si>
  <si>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</si>
  <si>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</si>
  <si>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</si>
  <si>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</si>
  <si>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Chuan Lu</t>
  </si>
  <si>
    <t>Black RainÂ </t>
  </si>
  <si>
    <t>Get Rich or Die Tryin'Â </t>
  </si>
  <si>
    <t>male frontal nudity|male pubic hair|prison|pubic hair|violence</t>
  </si>
  <si>
    <t>http://www.imdb.com/title/tt0430308/?ref_=fn_tt_tt_1</t>
  </si>
  <si>
    <t>The Art of WarÂ </t>
  </si>
  <si>
    <t>Anne Archer</t>
  </si>
  <si>
    <t>blood splatter|fbi|murder|secretary general|united nations</t>
  </si>
  <si>
    <t>http://www.imdb.com/title/tt0160009/?ref_=fn_tt_tt_1</t>
  </si>
  <si>
    <t>Christopher Smith</t>
  </si>
  <si>
    <t>Hot FuzzÂ 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</si>
  <si>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</si>
  <si>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</si>
  <si>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</si>
  <si>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</si>
  <si>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</si>
  <si>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Timothy Hines</t>
  </si>
  <si>
    <t>The OutsidersÂ 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</si>
  <si>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</si>
  <si>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</si>
  <si>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</si>
  <si>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</si>
  <si>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</si>
  <si>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The AmericanÂ 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</si>
  <si>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</si>
  <si>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</si>
  <si>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</si>
  <si>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</si>
  <si>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</si>
  <si>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</si>
  <si>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Akira Kurosawa</t>
  </si>
  <si>
    <t>Freedom WritersÂ 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</si>
  <si>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</si>
  <si>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</si>
  <si>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</si>
  <si>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</si>
  <si>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The Tigger MovieÂ 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</si>
  <si>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</si>
  <si>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</si>
  <si>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</si>
  <si>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</si>
  <si>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</si>
  <si>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The Other Boleyn GirlÂ </t>
  </si>
  <si>
    <t>children|court|king|king henry viii|love</t>
  </si>
  <si>
    <t>http://www.imdb.com/title/tt0467200/?ref_=fn_tt_tt_1</t>
  </si>
  <si>
    <t>Dan Mazer</t>
  </si>
  <si>
    <t>SickoÂ </t>
  </si>
  <si>
    <t>Sweet NovemberÂ </t>
  </si>
  <si>
    <t>advertising|cancer|dog|san francisco california|terminal illness</t>
  </si>
  <si>
    <t>http://www.imdb.com/title/tt0230838/?ref_=fn_tt_tt_1</t>
  </si>
  <si>
    <t>R.J. Cutler</t>
  </si>
  <si>
    <t>Child's Play 2Â 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</si>
  <si>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</si>
  <si>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</si>
  <si>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</si>
  <si>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</si>
  <si>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</si>
  <si>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David S. Ward</t>
  </si>
  <si>
    <t>The Fourth KindÂ 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</si>
  <si>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</si>
  <si>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</si>
  <si>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</si>
  <si>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</si>
  <si>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</si>
  <si>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Gina Prince-Bythewood</t>
  </si>
  <si>
    <t>SelenaÂ 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</si>
  <si>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</si>
  <si>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</si>
  <si>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</si>
  <si>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</si>
  <si>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</si>
  <si>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Rob Pritts</t>
  </si>
  <si>
    <t>SpaceballsÂ </t>
  </si>
  <si>
    <t>Jaleel White</t>
  </si>
  <si>
    <t>The Magic Sword: Quest for CamelotÂ </t>
  </si>
  <si>
    <t>camelot|dragon|excalibur|knight|sword</t>
  </si>
  <si>
    <t>http://www.imdb.com/title/tt0120800/?ref_=fn_tt_tt_1</t>
  </si>
  <si>
    <t>John Crowley</t>
  </si>
  <si>
    <t>The Crocodile Hunter: Collision CourseÂ </t>
  </si>
  <si>
    <t>City by the SeaÂ </t>
  </si>
  <si>
    <t>John Doman</t>
  </si>
  <si>
    <t>beach|grandson|murder|new york city|police</t>
  </si>
  <si>
    <t>http://www.imdb.com/title/tt0269095/?ref_=fn_tt_tt_1</t>
  </si>
  <si>
    <t>Brendan Malloy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</si>
  <si>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</si>
  <si>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</si>
  <si>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</si>
  <si>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</si>
  <si>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</si>
  <si>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Dustin Hoffman</t>
  </si>
  <si>
    <t>Can't Hardly WaitÂ </t>
  </si>
  <si>
    <t>Dane Cook</t>
  </si>
  <si>
    <t>TorqueÂ </t>
  </si>
  <si>
    <t>murder|on the run|security camera|surveillance footage|timebomb</t>
  </si>
  <si>
    <t>http://www.imdb.com/title/tt0329691/?ref_=fn_tt_tt_1</t>
  </si>
  <si>
    <t>Gregory Poirier</t>
  </si>
  <si>
    <t>City HallÂ </t>
  </si>
  <si>
    <t>drug dealer|mayor|new york city|probation|scandal</t>
  </si>
  <si>
    <t>http://www.imdb.com/title/tt0115907/?ref_=fn_tt_tt_1</t>
  </si>
  <si>
    <t>Bill Paxton</t>
  </si>
  <si>
    <t>The Muppet Christmas CarolÂ 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</si>
  <si>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</si>
  <si>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</si>
  <si>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</si>
  <si>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</si>
  <si>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</si>
  <si>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</si>
  <si>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Simon Curtis</t>
  </si>
  <si>
    <t>Marie AntoinetteÂ </t>
  </si>
  <si>
    <t>austria|cake|france|queen|versailles</t>
  </si>
  <si>
    <t>http://www.imdb.com/title/tt0422720/?ref_=fn_tt_tt_1</t>
  </si>
  <si>
    <t>Dewey Nicks</t>
  </si>
  <si>
    <t>Halloween: ResurrectionÂ </t>
  </si>
  <si>
    <t>Kiss of DeathÂ </t>
  </si>
  <si>
    <t>beard|female nudity|police brutality|stripper|woman in lingerie</t>
  </si>
  <si>
    <t>http://www.imdb.com/title/tt0113552/?ref_=fn_tt_tt_1</t>
  </si>
  <si>
    <t>Philip Saville</t>
  </si>
  <si>
    <t>Get CarterÂ </t>
  </si>
  <si>
    <t>Lauren Lee Smith</t>
  </si>
  <si>
    <t>affair|car crash|enforcer|funeral|murder</t>
  </si>
  <si>
    <t>http://www.imdb.com/title/tt0208988/?ref_=fn_tt_tt_1</t>
  </si>
  <si>
    <t>The Great DebatersÂ 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</si>
  <si>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</si>
  <si>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</si>
  <si>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</si>
  <si>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</si>
  <si>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</si>
  <si>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William A. Graham</t>
  </si>
  <si>
    <t>There Will Be BloodÂ </t>
  </si>
  <si>
    <t>Carol Kane</t>
  </si>
  <si>
    <t>IshtarÂ </t>
  </si>
  <si>
    <t>Isabelle Adjani</t>
  </si>
  <si>
    <t>cia|emir|hotel|map|morocco</t>
  </si>
  <si>
    <t>http://www.imdb.com/title/tt0093278/?ref_=fn_tt_tt_1</t>
  </si>
  <si>
    <t>Fruitvale StationÂ </t>
  </si>
  <si>
    <t>Fantastic Mr. FoxÂ </t>
  </si>
  <si>
    <t>cider|farm|farmer|fox|tale</t>
  </si>
  <si>
    <t>http://www.imdb.com/title/tt0432283/?ref_=fn_tt_tt_1</t>
  </si>
  <si>
    <t>Agnieszka Holland</t>
  </si>
  <si>
    <t>Malcolm XÂ </t>
  </si>
  <si>
    <t>Life or Something Like ItÂ </t>
  </si>
  <si>
    <t>James Gammon</t>
  </si>
  <si>
    <t>football|homeless man|interview|psychic|reporter</t>
  </si>
  <si>
    <t>http://www.imdb.com/title/tt0282687/?ref_=fn_tt_tt_1</t>
  </si>
  <si>
    <t>David Hackl</t>
  </si>
  <si>
    <t>When the Game Stands TallÂ </t>
  </si>
  <si>
    <t>Michael McKean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</si>
  <si>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</si>
  <si>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</si>
  <si>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</si>
  <si>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</si>
  <si>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</si>
  <si>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Ray Lawrence</t>
  </si>
  <si>
    <t>Double ImpactÂ 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</si>
  <si>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</si>
  <si>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</si>
  <si>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</si>
  <si>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</si>
  <si>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</si>
  <si>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Karan Johar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</si>
  <si>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</si>
  <si>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</si>
  <si>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</si>
  <si>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</si>
  <si>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</si>
  <si>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Ruairi Robinson</t>
  </si>
  <si>
    <t>Van Wilder: Party LiaisonÂ </t>
  </si>
  <si>
    <t>AlfieÂ </t>
  </si>
  <si>
    <t>best friend|commitment|friend|limousine driver|one night stand</t>
  </si>
  <si>
    <t>http://www.imdb.com/title/tt0375173/?ref_=fn_tt_tt_1</t>
  </si>
  <si>
    <t>Jaume BalaguerÃ³</t>
  </si>
  <si>
    <t>Big MiracleÂ </t>
  </si>
  <si>
    <t>Andrew Daly</t>
  </si>
  <si>
    <t>arctic circle|reporter|small town|volunteer|whale</t>
  </si>
  <si>
    <t>http://www.imdb.com/title/tt1430615/?ref_=fn_tt_tt_1</t>
  </si>
  <si>
    <t>Floyd Mutrux</t>
  </si>
  <si>
    <t>Dr. NoÂ 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</si>
  <si>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</si>
  <si>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</si>
  <si>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</si>
  <si>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</si>
  <si>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Jeffrey Combs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</si>
  <si>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</si>
  <si>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</si>
  <si>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</si>
  <si>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</si>
  <si>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</si>
  <si>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</si>
  <si>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Darren Lynn Bousman</t>
  </si>
  <si>
    <t>James DeMonaco</t>
  </si>
  <si>
    <t>The Wild Thornberrys MovieÂ </t>
  </si>
  <si>
    <t>DuplexÂ </t>
  </si>
  <si>
    <t>christmas|duplex|television|tenant|writer</t>
  </si>
  <si>
    <t>http://www.imdb.com/title/tt0266489/?ref_=fn_tt_tt_1</t>
  </si>
  <si>
    <t>The Princess BrideÂ </t>
  </si>
  <si>
    <t>Jason Robards</t>
  </si>
  <si>
    <t>Raise the TitanicÂ </t>
  </si>
  <si>
    <t>military|mineral|ocean|ship|titanic</t>
  </si>
  <si>
    <t>http://www.imdb.com/title/tt0081400/?ref_=fn_tt_tt_1</t>
  </si>
  <si>
    <t>Carol Reed</t>
  </si>
  <si>
    <t>Universal Soldier: The ReturnÂ </t>
  </si>
  <si>
    <t>combat|computer|general|military|reporter</t>
  </si>
  <si>
    <t>http://www.imdb.com/title/tt0176269/?ref_=fn_tt_tt_1</t>
  </si>
  <si>
    <t>Chuck Sheetz</t>
  </si>
  <si>
    <t>Whale RiderÂ </t>
  </si>
  <si>
    <t>PandorumÂ </t>
  </si>
  <si>
    <t>Eddie Rouse</t>
  </si>
  <si>
    <t>future|mission|space|spaceship|survival</t>
  </si>
  <si>
    <t>http://www.imdb.com/title/tt1188729/?ref_=fn_tt_tt_1</t>
  </si>
  <si>
    <t>Marcus Raboy</t>
  </si>
  <si>
    <t>Sweet Sweetback's Baadasssss SongÂ </t>
  </si>
  <si>
    <t>ImpostorÂ </t>
  </si>
  <si>
    <t>Tim Guinee</t>
  </si>
  <si>
    <t>alien|android|bomb|future|weapon</t>
  </si>
  <si>
    <t>http://www.imdb.com/title/tt0160399/?ref_=fn_tt_tt_1</t>
  </si>
  <si>
    <t>Leigh Whannell</t>
  </si>
  <si>
    <t>Bridgette Wilson-Sampras</t>
  </si>
  <si>
    <t>Extreme OpsÂ </t>
  </si>
  <si>
    <t>commercial|extreme sports|mountain|serbian|terrorist</t>
  </si>
  <si>
    <t>http://www.imdb.com/title/tt0283160/?ref_=fn_tt_tt_1</t>
  </si>
  <si>
    <t>Michael Schultz</t>
  </si>
  <si>
    <t>Much Ado About NothingÂ 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</si>
  <si>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</si>
  <si>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</si>
  <si>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</si>
  <si>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</si>
  <si>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</si>
  <si>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Peter Sollett</t>
  </si>
  <si>
    <t>This Is Where I Leave YouÂ </t>
  </si>
  <si>
    <t>SunshineÂ </t>
  </si>
  <si>
    <t>Troy Garity</t>
  </si>
  <si>
    <t>astronaut|earth|future|icarus|sun</t>
  </si>
  <si>
    <t>http://www.imdb.com/title/tt0448134/?ref_=fn_tt_tt_1</t>
  </si>
  <si>
    <t>Rowdy Herrington</t>
  </si>
  <si>
    <t>Old DogsÂ </t>
  </si>
  <si>
    <t>Lou Saliba</t>
  </si>
  <si>
    <t>A Thousand WordsÂ </t>
  </si>
  <si>
    <t>Greg Collins</t>
  </si>
  <si>
    <t>box office flop|buddhist|liar|literary agent|magical tree</t>
  </si>
  <si>
    <t>http://www.imdb.com/title/tt0763831/?ref_=fn_tt_tt_1</t>
  </si>
  <si>
    <t>Greg Coolidge</t>
  </si>
  <si>
    <t>Doug's 1st MovieÂ </t>
  </si>
  <si>
    <t>DelgoÂ </t>
  </si>
  <si>
    <t>Kelly Ripa</t>
  </si>
  <si>
    <t>box office flop|computer animation|one word title|surrealism|villainess</t>
  </si>
  <si>
    <t>http://www.imdb.com/title/tt0361500/?ref_=fn_tt_tt_1</t>
  </si>
  <si>
    <t>CiarÃ¡n Foy</t>
  </si>
  <si>
    <t>Rugrats Go WildÂ </t>
  </si>
  <si>
    <t>The GunmanÂ </t>
  </si>
  <si>
    <t>Jasmine Trinca</t>
  </si>
  <si>
    <t>assassination|blood vomiting|death|hit squad|mercenary</t>
  </si>
  <si>
    <t>http://www.imdb.com/title/tt2515034/?ref_=fn_tt_tt_1</t>
  </si>
  <si>
    <t>Salim Akil</t>
  </si>
  <si>
    <t>Alex Rider: Operation StormbreakerÂ </t>
  </si>
  <si>
    <t>Ashley Walters</t>
  </si>
  <si>
    <t>14 year old|british|gadget|spy|training</t>
  </si>
  <si>
    <t>http://www.imdb.com/title/tt0457495/?ref_=fn_tt_tt_1</t>
  </si>
  <si>
    <t>Olatunde Osunsanmi</t>
  </si>
  <si>
    <t>Confessions of a Teenage Drama QueenÂ </t>
  </si>
  <si>
    <t>Aaron Yoo</t>
  </si>
  <si>
    <t>Sarah Roemer</t>
  </si>
  <si>
    <t>binoculars|electronic tag|house arrest|neighbor|watching someone</t>
  </si>
  <si>
    <t>http://www.imdb.com/title/tt0486822/?ref_=fn_tt_tt_1</t>
  </si>
  <si>
    <t>Leon Ichaso</t>
  </si>
  <si>
    <t>House Party 2Â </t>
  </si>
  <si>
    <t>HackersÂ </t>
  </si>
  <si>
    <t>computer|computer virus|cyberpunk|fight the system|sexual fantasy</t>
  </si>
  <si>
    <t>http://www.imdb.com/title/tt0113243/?ref_=fn_tt_tt_1</t>
  </si>
  <si>
    <t>Joseph Zito</t>
  </si>
  <si>
    <t>Hot Tub Time MachineÂ 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</si>
  <si>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</si>
  <si>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</si>
  <si>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</si>
  <si>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</si>
  <si>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</si>
  <si>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</si>
  <si>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Patricia Rozema</t>
  </si>
  <si>
    <t>Hustle &amp; FlowÂ </t>
  </si>
  <si>
    <t>The Hudsucker ProxyÂ </t>
  </si>
  <si>
    <t>John Mahoney</t>
  </si>
  <si>
    <t>art deco|board of directors|industry|mail|stock</t>
  </si>
  <si>
    <t>http://www.imdb.com/title/tt0110074/?ref_=fn_tt_tt_1</t>
  </si>
  <si>
    <t>Rob Schmidt</t>
  </si>
  <si>
    <t>A Nightmare on Elm Street 5: The Dream ChildÂ 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</si>
  <si>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</si>
  <si>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</si>
  <si>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</si>
  <si>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</si>
  <si>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</si>
  <si>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Robert Ben Garant</t>
  </si>
  <si>
    <t>LegionÂ </t>
  </si>
  <si>
    <t>Kuno Becker</t>
  </si>
  <si>
    <t>Nomad: The WarriorÂ </t>
  </si>
  <si>
    <t>1800s|kazakhstan|nomad</t>
  </si>
  <si>
    <t>http://www.imdb.com/title/tt0374089/?ref_=fn_tt_tt_1</t>
  </si>
  <si>
    <t>Morgan Spurlock</t>
  </si>
  <si>
    <t>BreakdownÂ 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</si>
  <si>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</si>
  <si>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</si>
  <si>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</si>
  <si>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</si>
  <si>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Tuck Tucker</t>
  </si>
  <si>
    <t>Eternal Sunshine of the Spotless MindÂ </t>
  </si>
  <si>
    <t>FranÃ§ois Cluzet</t>
  </si>
  <si>
    <t>Theodore Witcher</t>
  </si>
  <si>
    <t>The Object of My AffectionÂ </t>
  </si>
  <si>
    <t>back from the dead|crime boss|crow|gothic|vigilante</t>
  </si>
  <si>
    <t>http://www.imdb.com/title/tt0109506/?ref_=fn_tt_tt_1</t>
  </si>
  <si>
    <t>Joel Edgerton</t>
  </si>
  <si>
    <t>Stay AliveÂ </t>
  </si>
  <si>
    <t>Anushka Shetty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</si>
  <si>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</si>
  <si>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</si>
  <si>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</si>
  <si>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</si>
  <si>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</si>
  <si>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India</t>
  </si>
  <si>
    <t>Jim Hanon</t>
  </si>
  <si>
    <t>Along Came a SpiderÂ </t>
  </si>
  <si>
    <t>Brooklynn Proulx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</si>
  <si>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</si>
  <si>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</si>
  <si>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</si>
  <si>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</si>
  <si>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Michael Patrick Jann</t>
  </si>
  <si>
    <t>The Big HitÂ </t>
  </si>
  <si>
    <t>Jorma Taccone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</si>
  <si>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</si>
  <si>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</si>
  <si>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</si>
  <si>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</si>
  <si>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Jeff Lowell</t>
  </si>
  <si>
    <t>DerailedÂ 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</si>
  <si>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</si>
  <si>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</si>
  <si>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</si>
  <si>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</si>
  <si>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</si>
  <si>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Lorene Scafaria</t>
  </si>
  <si>
    <t>The Sisterhood of the Traveling PantsÂ </t>
  </si>
  <si>
    <t>Against the RopesÂ </t>
  </si>
  <si>
    <t>boxer|boxing|boxing arena|boxing manager|directed by co star</t>
  </si>
  <si>
    <t>http://www.imdb.com/title/tt0312329/?ref_=fn_tt_tt_1</t>
  </si>
  <si>
    <t>Tony Kaye</t>
  </si>
  <si>
    <t>Money MonsterÂ </t>
  </si>
  <si>
    <t>Robert Vaughn</t>
  </si>
  <si>
    <t>computer|high school|kryptonite|smallville|villain</t>
  </si>
  <si>
    <t>http://www.imdb.com/title/tt0086393/?ref_=fn_tt_tt_1</t>
  </si>
  <si>
    <t>Marcus Dunstan</t>
  </si>
  <si>
    <t>FrequencyÂ </t>
  </si>
  <si>
    <t>Red CliffÂ </t>
  </si>
  <si>
    <t>Wei Zhao</t>
  </si>
  <si>
    <t>alliance|battle|china|chinese|strategy</t>
  </si>
  <si>
    <t>http://www.imdb.com/title/tt0425637/?ref_=fn_tt_tt_1</t>
  </si>
  <si>
    <t>Timothy BjÃ¶rklund</t>
  </si>
  <si>
    <t>Courtney Gains</t>
  </si>
  <si>
    <t>alabama|divorce|divorce papers|husband wife relationship|new york city</t>
  </si>
  <si>
    <t>http://www.imdb.com/title/tt0256415/?ref_=fn_tt_tt_1</t>
  </si>
  <si>
    <t>FranÃ§ois Girard</t>
  </si>
  <si>
    <t>Must Love DogsÂ </t>
  </si>
  <si>
    <t>Eric Winter</t>
  </si>
  <si>
    <t>call in|chick flick|date|hot air balloon|show producer</t>
  </si>
  <si>
    <t>http://www.imdb.com/title/tt1142988/?ref_=fn_tt_tt_1</t>
  </si>
  <si>
    <t>Scott Kalvert</t>
  </si>
  <si>
    <t>Phil Hartman</t>
  </si>
  <si>
    <t>Max Casella</t>
  </si>
  <si>
    <t>greenland|military|revenge|soldier|u.s. soldier</t>
  </si>
  <si>
    <t>http://www.imdb.com/title/tt0117608/?ref_=fn_tt_tt_1</t>
  </si>
  <si>
    <t>Jason Bateman</t>
  </si>
  <si>
    <t>FridaÂ </t>
  </si>
  <si>
    <t>Emily Osment</t>
  </si>
  <si>
    <t>island|mad scientist|scientist|sequel|spy</t>
  </si>
  <si>
    <t>http://www.imdb.com/title/tt0287717/?ref_=fn_tt_tt_1</t>
  </si>
  <si>
    <t>23rd century|bare chested male bondage|enterprise the starship|rescue|sacrifice</t>
  </si>
  <si>
    <t>http://www.imdb.com/title/tt0111280/?ref_=fn_tt_tt_1</t>
  </si>
  <si>
    <t>Eric Bross</t>
  </si>
  <si>
    <t>Little Shop of HorrorsÂ 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</si>
  <si>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</si>
  <si>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</si>
  <si>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</si>
  <si>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</si>
  <si>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</si>
  <si>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Dan Fogelman</t>
  </si>
  <si>
    <t>circus|circus vargas|elephant|fear|train</t>
  </si>
  <si>
    <t>http://www.imdb.com/title/tt1067583/?ref_=fn_tt_tt_1</t>
  </si>
  <si>
    <t>Jay Duplass</t>
  </si>
  <si>
    <t>Recess: School's OutÂ </t>
  </si>
  <si>
    <t>Luca Guadagnino</t>
  </si>
  <si>
    <t>Still AliceÂ </t>
  </si>
  <si>
    <t>The HurricaneÂ </t>
  </si>
  <si>
    <t>african american|book|boxer|boxing|murder</t>
  </si>
  <si>
    <t>http://www.imdb.com/title/tt0174856/?ref_=fn_tt_tt_1</t>
  </si>
  <si>
    <t>Peter Medak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</si>
  <si>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</si>
  <si>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</si>
  <si>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</si>
  <si>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</si>
  <si>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Paul Haggis</t>
  </si>
  <si>
    <t>28 Weeks LaterÂ </t>
  </si>
  <si>
    <t>HeartbreakersÂ </t>
  </si>
  <si>
    <t>bank|infidelity|millionaire|money|scam</t>
  </si>
  <si>
    <t>http://www.imdb.com/title/tt0125022/?ref_=fn_tt_tt_1</t>
  </si>
  <si>
    <t>Terence Davies</t>
  </si>
  <si>
    <t>HellraiserÂ 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</si>
  <si>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</si>
  <si>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</si>
  <si>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</si>
  <si>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</si>
  <si>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</si>
  <si>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Tom Brady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</si>
  <si>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</si>
  <si>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</si>
  <si>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</si>
  <si>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</si>
  <si>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</si>
  <si>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Jason Zada</t>
  </si>
  <si>
    <t>Harriet the SpyÂ </t>
  </si>
  <si>
    <t>Joe SomebodyÂ </t>
  </si>
  <si>
    <t>bully|co worker|divorce|fight|karate</t>
  </si>
  <si>
    <t>http://www.imdb.com/title/tt0279889/?ref_=fn_tt_tt_1</t>
  </si>
  <si>
    <t>Noah Baumbach</t>
  </si>
  <si>
    <t>DoubtÂ </t>
  </si>
  <si>
    <t>The Ninth GateÂ </t>
  </si>
  <si>
    <t>bare butt|gnosticism|lucifer|rare book|sex</t>
  </si>
  <si>
    <t>http://www.imdb.com/title/tt0142688/?ref_=fn_tt_tt_1</t>
  </si>
  <si>
    <t>Eric Blakeney</t>
  </si>
  <si>
    <t>Corpse BrideÂ </t>
  </si>
  <si>
    <t>Extreme MeasuresÂ </t>
  </si>
  <si>
    <t>Bill Nunn</t>
  </si>
  <si>
    <t>cartoon on tv|doctor|emergency room|hospital|nudity</t>
  </si>
  <si>
    <t>http://www.imdb.com/title/tt0116259/?ref_=fn_tt_tt_1</t>
  </si>
  <si>
    <t>Ariel Vromen</t>
  </si>
  <si>
    <t>A Night at the RoxburyÂ 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</si>
  <si>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</si>
  <si>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</si>
  <si>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</si>
  <si>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</si>
  <si>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</si>
  <si>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</si>
  <si>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Derrick Borte</t>
  </si>
  <si>
    <t>A Haunted House 2Â </t>
  </si>
  <si>
    <t>Mariah Carey</t>
  </si>
  <si>
    <t>abuse|african american lesbian|lesbian|lesbian couple|school</t>
  </si>
  <si>
    <t>http://www.imdb.com/title/tt0929632/?ref_=fn_tt_tt_1</t>
  </si>
  <si>
    <t>Richard Kwietniowski</t>
  </si>
  <si>
    <t>Top FiveÂ 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</si>
  <si>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</si>
  <si>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</si>
  <si>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</si>
  <si>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</si>
  <si>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</si>
  <si>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Bob Odenkirk</t>
  </si>
  <si>
    <t>Nolan Gerard Funk</t>
  </si>
  <si>
    <t>RiddickÂ </t>
  </si>
  <si>
    <t>alien|left for dead|mercenary|survival|vomiting</t>
  </si>
  <si>
    <t>http://www.imdb.com/title/tt1411250/?ref_=fn_tt_tt_1</t>
  </si>
  <si>
    <t>Joshua Seftel</t>
  </si>
  <si>
    <t>Action JacksonÂ 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</si>
  <si>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</si>
  <si>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</si>
  <si>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</si>
  <si>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</si>
  <si>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</si>
  <si>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</si>
  <si>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Vincent Gallo</t>
  </si>
  <si>
    <t>Katy Perry: Part of MeÂ </t>
  </si>
  <si>
    <t>City of EmberÂ </t>
  </si>
  <si>
    <t>Harry Treadaway</t>
  </si>
  <si>
    <t>box|food|mayor|pipeworks|scientist</t>
  </si>
  <si>
    <t>http://www.imdb.com/title/tt0970411/?ref_=fn_tt_tt_1</t>
  </si>
  <si>
    <t>Claude Chabrol</t>
  </si>
  <si>
    <t>Undercover BrotherÂ 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</si>
  <si>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</si>
  <si>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</si>
  <si>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</si>
  <si>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</si>
  <si>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</si>
  <si>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</si>
  <si>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</si>
  <si>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Dan Harris</t>
  </si>
  <si>
    <t>The ExpressÂ </t>
  </si>
  <si>
    <t>african american|coach|football movie|nonlinear timeline|syracuse university</t>
  </si>
  <si>
    <t>http://www.imdb.com/title/tt0469903/?ref_=fn_tt_tt_1</t>
  </si>
  <si>
    <t>Mel Smith</t>
  </si>
  <si>
    <t>Waiting...Â 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</si>
  <si>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</si>
  <si>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</si>
  <si>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</si>
  <si>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</si>
  <si>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</si>
  <si>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Stuart Gordon</t>
  </si>
  <si>
    <t>Phylicia Rashad</t>
  </si>
  <si>
    <t>Graham McTavish</t>
  </si>
  <si>
    <t>boxing|boxing match|fight|montage|philadelphia</t>
  </si>
  <si>
    <t>http://www.imdb.com/title/tt3076658/?ref_=fn_tt_tt_1</t>
  </si>
  <si>
    <t>Alan Metter</t>
  </si>
  <si>
    <t>Baggage ClaimÂ </t>
  </si>
  <si>
    <t>Owen Burke</t>
  </si>
  <si>
    <t>bank manager|bank robbery|criminal gang|heist|prison</t>
  </si>
  <si>
    <t>http://www.imdb.com/title/tt0840361/?ref_=fn_tt_tt_1</t>
  </si>
  <si>
    <t>Rafa Lara</t>
  </si>
  <si>
    <t>Road HouseÂ </t>
  </si>
  <si>
    <t>What to Expect When You're ExpectingÂ </t>
  </si>
  <si>
    <t>baby|expecting twins|hawaiian shirt|photographer|pregnancy</t>
  </si>
  <si>
    <t>http://www.imdb.com/title/tt1586265/?ref_=fn_tt_tt_1</t>
  </si>
  <si>
    <t>Arthur Hiller</t>
  </si>
  <si>
    <t>Grosse Pointe BlankÂ </t>
  </si>
  <si>
    <t>cia|divorce|embassy|gym|memoir</t>
  </si>
  <si>
    <t>http://www.imdb.com/title/tt0887883/?ref_=fn_tt_tt_1</t>
  </si>
  <si>
    <t>Michael Meredith</t>
  </si>
  <si>
    <t>TrainspottingÂ 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</si>
  <si>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</si>
  <si>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</si>
  <si>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</si>
  <si>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</si>
  <si>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</si>
  <si>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Julio DePietro</t>
  </si>
  <si>
    <t>Friday After NextÂ </t>
  </si>
  <si>
    <t>RushÂ </t>
  </si>
  <si>
    <t>Alexandra Maria Lara</t>
  </si>
  <si>
    <t>1970s|female rear nudity|formula 1|rivalry|sex with a nurse</t>
  </si>
  <si>
    <t>http://www.imdb.com/title/tt1979320/?ref_=fn_tt_tt_1</t>
  </si>
  <si>
    <t>Katherine Dieckmann</t>
  </si>
  <si>
    <t>Corky RomanoÂ 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</si>
  <si>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</si>
  <si>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</si>
  <si>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</si>
  <si>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</si>
  <si>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</si>
  <si>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</si>
  <si>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</si>
  <si>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baseball card|detective|partner|thief|wedding</t>
  </si>
  <si>
    <t>http://www.imdb.com/title/tt1385867/?ref_=fn_tt_tt_1</t>
  </si>
  <si>
    <t>Scott Marshall</t>
  </si>
  <si>
    <t>How to Be SingleÂ </t>
  </si>
  <si>
    <t>motor scooter|new york city|newborn baby|scooter|single</t>
  </si>
  <si>
    <t>http://www.imdb.com/title/tt1292566/?ref_=fn_tt_tt_1</t>
  </si>
  <si>
    <t>Ãlex de la Iglesia</t>
  </si>
  <si>
    <t>Halloween 4: The Return of Michael MyersÂ </t>
  </si>
  <si>
    <t>Michael Roark</t>
  </si>
  <si>
    <t>boy|dolphin|prosthetics|tail|trap</t>
  </si>
  <si>
    <t>http://www.imdb.com/title/tt1564349/?ref_=fn_tt_tt_1</t>
  </si>
  <si>
    <t>Michael Clancy</t>
  </si>
  <si>
    <t>August: Osage CountyÂ </t>
  </si>
  <si>
    <t>blood|high school|love|school|vampire</t>
  </si>
  <si>
    <t>http://www.imdb.com/title/tt1099212/?ref_=fn_tt_tt_1</t>
  </si>
  <si>
    <t>WoodstockÂ </t>
  </si>
  <si>
    <t>Laura Harring</t>
  </si>
  <si>
    <t>health care|heart transplant|hospital|hostage|insurance</t>
  </si>
  <si>
    <t>http://www.imdb.com/title/tt0251160/?ref_=fn_tt_tt_1</t>
  </si>
  <si>
    <t>Apollo 18Â 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</si>
  <si>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</si>
  <si>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</si>
  <si>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</si>
  <si>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</si>
  <si>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</si>
  <si>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</si>
  <si>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</si>
  <si>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</si>
  <si>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Benedikt Erlingsson</t>
  </si>
  <si>
    <t>21 &amp; OverÂ </t>
  </si>
  <si>
    <t>Russia</t>
  </si>
  <si>
    <t>Gurinder Chadha</t>
  </si>
  <si>
    <t>It FollowsÂ </t>
  </si>
  <si>
    <t>car breakdown|diner|jeep|paranoia|violence</t>
  </si>
  <si>
    <t>http://www.imdb.com/title/tt0118771/?ref_=fn_tt_tt_1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</si>
  <si>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</si>
  <si>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</si>
  <si>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</si>
  <si>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</si>
  <si>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</si>
  <si>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</si>
  <si>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</si>
  <si>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</si>
  <si>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</si>
  <si>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Best in ShowÂ </t>
  </si>
  <si>
    <t>Taylor Blackwell</t>
  </si>
  <si>
    <t>Dolphin Tale 2Â </t>
  </si>
  <si>
    <t>dolphin|latex gloves|medical scrubs|purple gloves|turtle</t>
  </si>
  <si>
    <t>http://www.imdb.com/title/tt2978462/?ref_=fn_tt_tt_1</t>
  </si>
  <si>
    <t>Black or WhiteÂ </t>
  </si>
  <si>
    <t>Reindeer GamesÂ </t>
  </si>
  <si>
    <t>casino|christmas|christmas season|girlfriend|release from prison</t>
  </si>
  <si>
    <t>http://www.imdb.com/title/tt0184858/?ref_=fn_tt_tt_1</t>
  </si>
  <si>
    <t>Andy Garcia</t>
  </si>
  <si>
    <t>A Man ApartÂ </t>
  </si>
  <si>
    <t>Larenz Tate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</si>
  <si>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</si>
  <si>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</si>
  <si>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</si>
  <si>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</si>
  <si>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</si>
  <si>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</si>
  <si>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</si>
  <si>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</si>
  <si>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Gary Sherman</t>
  </si>
  <si>
    <t>Duel in the SunÂ </t>
  </si>
  <si>
    <t>Reeve Carney</t>
  </si>
  <si>
    <t>Snow Falling on CedarsÂ </t>
  </si>
  <si>
    <t>fisherman|japanese|love|trial|washington state</t>
  </si>
  <si>
    <t>http://www.imdb.com/title/tt0120834/?ref_=fn_tt_tt_1</t>
  </si>
  <si>
    <t>Step Up 3DÂ </t>
  </si>
  <si>
    <t>Colin O'Donoghue</t>
  </si>
  <si>
    <t>The RiteÂ </t>
  </si>
  <si>
    <t>demon|exorcism|exorcist|faith|seminary</t>
  </si>
  <si>
    <t>http://www.imdb.com/title/tt1161864/?ref_=fn_tt_tt_1</t>
  </si>
  <si>
    <t>Stanley Kramer</t>
  </si>
  <si>
    <t>AddictedÂ 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</si>
  <si>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</si>
  <si>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</si>
  <si>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</si>
  <si>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</si>
  <si>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</si>
  <si>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Spaced InvadersÂ </t>
  </si>
  <si>
    <t>Isn't She GreatÂ </t>
  </si>
  <si>
    <t>autistic son|cancer|female protagonist|new york city|son</t>
  </si>
  <si>
    <t>http://www.imdb.com/title/tt0141399/?ref_=fn_tt_tt_1</t>
  </si>
  <si>
    <t>Anurag Basu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</si>
  <si>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</si>
  <si>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</si>
  <si>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</si>
  <si>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</si>
  <si>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</si>
  <si>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Head of StateÂ </t>
  </si>
  <si>
    <t>alderman|party|president|presidential candidate|washington d.c.</t>
  </si>
  <si>
    <t>http://www.imdb.com/title/tt0325537/?ref_=fn_tt_tt_1</t>
  </si>
  <si>
    <t>Yash Chopra</t>
  </si>
  <si>
    <t>drunkenness|female nudity|hangover|hedonism|morning after</t>
  </si>
  <si>
    <t>http://www.imdb.com/title/tt1119646/?ref_=fn_tt_tt_1</t>
  </si>
  <si>
    <t>Floria Sigismondi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</si>
  <si>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</si>
  <si>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</si>
  <si>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</si>
  <si>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</si>
  <si>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</si>
  <si>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The Informant!Â </t>
  </si>
  <si>
    <t>penis joke|phallic image|sexy agent|spy|volcano hideout</t>
  </si>
  <si>
    <t>http://www.imdb.com/title/tt0145660/?ref_=fn_tt_tt_1</t>
  </si>
  <si>
    <t>Kris Isacsson</t>
  </si>
  <si>
    <t>William Hootkins</t>
  </si>
  <si>
    <t>city|dc comics|gotham|pantyhose|police</t>
  </si>
  <si>
    <t>http://www.imdb.com/title/tt0096895/?ref_=fn_tt_tt_1</t>
  </si>
  <si>
    <t>Ben Younger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</si>
  <si>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</si>
  <si>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</si>
  <si>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</si>
  <si>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</si>
  <si>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Hart Bochner</t>
  </si>
  <si>
    <t>gangster|gun|internal affairs|police|police officer</t>
  </si>
  <si>
    <t>http://www.imdb.com/title/tt0104714/?ref_=fn_tt_tt_1</t>
  </si>
  <si>
    <t>Drag Me to HellÂ 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</si>
  <si>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</si>
  <si>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</si>
  <si>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</si>
  <si>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</si>
  <si>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Chatrichalerm Yukol</t>
  </si>
  <si>
    <t>CopycatÂ </t>
  </si>
  <si>
    <t>brother sister relationship|espionage|rescue|secret agent|spy</t>
  </si>
  <si>
    <t>http://www.imdb.com/title/tt0227538/?ref_=fn_tt_tt_1</t>
  </si>
  <si>
    <t>Dario Argento</t>
  </si>
  <si>
    <t>The Cabin in the WoodsÂ </t>
  </si>
  <si>
    <t>Reginald Ballard</t>
  </si>
  <si>
    <t>black comedy|boss|chemical company|dental assistant|murder</t>
  </si>
  <si>
    <t>http://www.imdb.com/title/tt1499658/?ref_=fn_tt_tt_1</t>
  </si>
  <si>
    <t>Marc Forby</t>
  </si>
  <si>
    <t>Scary Movie 5Â </t>
  </si>
  <si>
    <t>Bruce Green</t>
  </si>
  <si>
    <t>arkansas|murder|sheriff|texas ranger|u.s. marshal</t>
  </si>
  <si>
    <t>http://www.imdb.com/title/tt1403865/?ref_=fn_tt_tt_1</t>
  </si>
  <si>
    <t>Ole Christian Madsen</t>
  </si>
  <si>
    <t>Rebecca Mader</t>
  </si>
  <si>
    <t>fashion|fashion industry|magazine|new york city|publishing</t>
  </si>
  <si>
    <t>http://www.imdb.com/title/tt0458352/?ref_=fn_tt_tt_1</t>
  </si>
  <si>
    <t>Meiert Avis</t>
  </si>
  <si>
    <t>Halloween III: Season of the WitchÂ 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</si>
  <si>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</si>
  <si>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</si>
  <si>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</si>
  <si>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</si>
  <si>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</si>
  <si>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</si>
  <si>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Peter Faiman</t>
  </si>
  <si>
    <t>MilkÂ </t>
  </si>
  <si>
    <t>Robert Mitchum</t>
  </si>
  <si>
    <t>lawyer|neo noir|prison|rapist|southern gothic</t>
  </si>
  <si>
    <t>http://www.imdb.com/title/tt0101540/?ref_=fn_tt_tt_1</t>
  </si>
  <si>
    <t>Kiss of the DragonÂ </t>
  </si>
  <si>
    <t>based on true story|blackjack|card counting|gambling|massachusetts institute of technology</t>
  </si>
  <si>
    <t>http://www.imdb.com/title/tt0478087/?ref_=fn_tt_tt_1</t>
  </si>
  <si>
    <t>Chasing AmyÂ 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</si>
  <si>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</si>
  <si>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</si>
  <si>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</si>
  <si>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</si>
  <si>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Joby Harold</t>
  </si>
  <si>
    <t>Hit and RunÂ </t>
  </si>
  <si>
    <t>Nicole Sullivan</t>
  </si>
  <si>
    <t>Sherri Shepherd</t>
  </si>
  <si>
    <t>argument|engagement|family relationships|love|undressing</t>
  </si>
  <si>
    <t>http://www.imdb.com/title/tt0372237/?ref_=fn_tt_tt_1</t>
  </si>
  <si>
    <t>Mark Rydell</t>
  </si>
  <si>
    <t>Larry the Cable Guy: Health InspectorÂ </t>
  </si>
  <si>
    <t>church|english|flashback|nurse|patient</t>
  </si>
  <si>
    <t>http://www.imdb.com/title/tt0116209/?ref_=fn_tt_tt_1</t>
  </si>
  <si>
    <t>David E. Talbert</t>
  </si>
  <si>
    <t>Matt McCoy</t>
  </si>
  <si>
    <t>1950s|call girl|corruption|murder|police detective</t>
  </si>
  <si>
    <t>http://www.imdb.com/title/tt0119488/?ref_=fn_tt_tt_1</t>
  </si>
  <si>
    <t>Y Tu MamÃ¡ TambiÃ©nÂ </t>
  </si>
  <si>
    <t>coming of age|friend|high school|sidekick|superpower</t>
  </si>
  <si>
    <t>http://www.imdb.com/title/tt0405325/?ref_=fn_tt_tt_1</t>
  </si>
  <si>
    <t>The Last King of ScotlandÂ </t>
  </si>
  <si>
    <t>Lauren Ambrose</t>
  </si>
  <si>
    <t>academy award|gay|high school|reporter|teacher</t>
  </si>
  <si>
    <t>http://www.imdb.com/title/tt0119360/?ref_=fn_tt_tt_1</t>
  </si>
  <si>
    <t>Ari Sandel</t>
  </si>
  <si>
    <t>MudÂ 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</si>
  <si>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</si>
  <si>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</si>
  <si>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</si>
  <si>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</si>
  <si>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</si>
  <si>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Vondie Curtis-Hall</t>
  </si>
  <si>
    <t>She's Out of My LeagueÂ 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</si>
  <si>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</si>
  <si>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</si>
  <si>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</si>
  <si>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</si>
  <si>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</si>
  <si>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Jonah: A VeggieTales MovieÂ </t>
  </si>
  <si>
    <t>coma|fbi|race against time|serial killer|strong female lead</t>
  </si>
  <si>
    <t>http://www.imdb.com/title/tt0209958/?ref_=fn_tt_tt_1</t>
  </si>
  <si>
    <t>DarknessÂ </t>
  </si>
  <si>
    <t>Anne Parillaud</t>
  </si>
  <si>
    <t>Judith GodrÃ¨che</t>
  </si>
  <si>
    <t>france|musketeer|three musketeers|twin|twin brother</t>
  </si>
  <si>
    <t>http://www.imdb.com/title/tt0120744/?ref_=fn_tt_tt_1</t>
  </si>
  <si>
    <t>John Sayles</t>
  </si>
  <si>
    <t>Spy Kids: All the Time in the World in 4DÂ </t>
  </si>
  <si>
    <t>Kevin Connolly</t>
  </si>
  <si>
    <t>eccentric|horse racing|newspaper clipping|stallion|triple crown</t>
  </si>
  <si>
    <t>http://www.imdb.com/title/tt1028576/?ref_=fn_tt_tt_1</t>
  </si>
  <si>
    <t>Hocus PocusÂ </t>
  </si>
  <si>
    <t>martial arts master|monster|new york city|turtle|warrior</t>
  </si>
  <si>
    <t>http://www.imdb.com/title/tt0453556/?ref_=fn_tt_tt_1</t>
  </si>
  <si>
    <t>All About the BenjaminsÂ </t>
  </si>
  <si>
    <t>coach|football|football coach|high school|radio</t>
  </si>
  <si>
    <t>http://www.imdb.com/title/tt0316465/?ref_=fn_tt_tt_1</t>
  </si>
  <si>
    <t>Dan Gilroy</t>
  </si>
  <si>
    <t>Super Size MeÂ </t>
  </si>
  <si>
    <t>blow job|female rear nudity|girl in panties|male objectification|no panties</t>
  </si>
  <si>
    <t>http://www.imdb.com/title/tt1632708/?ref_=fn_tt_tt_1</t>
  </si>
  <si>
    <t>Jonathan Dayton</t>
  </si>
  <si>
    <t>The Remains of the DayÂ </t>
  </si>
  <si>
    <t>Kiersey Clemons</t>
  </si>
  <si>
    <t>bare chested male|gay|gay best friend|gay man|gay marriage proposal</t>
  </si>
  <si>
    <t>http://www.imdb.com/title/tt4438848/?ref_=fn_tt_tt_1</t>
  </si>
  <si>
    <t>Chris Stokes</t>
  </si>
  <si>
    <t>Million Dollar ArmÂ </t>
  </si>
  <si>
    <t>author|disney|loss of father|reference to walt disney|suppression of emotion</t>
  </si>
  <si>
    <t>http://www.imdb.com/title/tt2140373/?ref_=fn_tt_tt_1</t>
  </si>
  <si>
    <t>Don Siegel</t>
  </si>
  <si>
    <t>Book of Shadows: Blair Witch 2Â </t>
  </si>
  <si>
    <t>Al Freeman Jr.</t>
  </si>
  <si>
    <t>african american|black history|civil rights|ku klux klan|nation of islam</t>
  </si>
  <si>
    <t>http://www.imdb.com/title/tt0104797/?ref_=fn_tt_tt_1</t>
  </si>
  <si>
    <t>Martin Lawrence</t>
  </si>
  <si>
    <t>Secondhand LionsÂ </t>
  </si>
  <si>
    <t>Charlyne Yi</t>
  </si>
  <si>
    <t>Mackenzie Aladjem</t>
  </si>
  <si>
    <t>40th birthday|aging|birthday|sex|viagra</t>
  </si>
  <si>
    <t>http://www.imdb.com/title/tt1758830/?ref_=fn_tt_tt_1</t>
  </si>
  <si>
    <t>Masayuki Ochiai</t>
  </si>
  <si>
    <t>Boogie NightsÂ </t>
  </si>
  <si>
    <t>best friend|business deal|impulse|public relations|twin</t>
  </si>
  <si>
    <t>http://www.imdb.com/title/tt0976238/?ref_=fn_tt_tt_1</t>
  </si>
  <si>
    <t>Tom Gormican</t>
  </si>
  <si>
    <t>SkylineÂ 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</si>
  <si>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</si>
  <si>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</si>
  <si>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</si>
  <si>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</si>
  <si>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</si>
  <si>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</si>
  <si>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</si>
  <si>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</si>
  <si>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</si>
  <si>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Peter R. Hunt</t>
  </si>
  <si>
    <t>baseball|baseball team|bully|millionaire|team</t>
  </si>
  <si>
    <t>http://www.imdb.com/title/tt0437863/?ref_=fn_tt_tt_1</t>
  </si>
  <si>
    <t>Jonas Elmer</t>
  </si>
  <si>
    <t>Ramona and BeezusÂ </t>
  </si>
  <si>
    <t>Victor Webster</t>
  </si>
  <si>
    <t>date|dating|dog|love|teacher</t>
  </si>
  <si>
    <t>http://www.imdb.com/title/tt0417001/?ref_=fn_tt_tt_1</t>
  </si>
  <si>
    <t>Mary Harron</t>
  </si>
  <si>
    <t>The DebtÂ </t>
  </si>
  <si>
    <t>Donnie BrascoÂ </t>
  </si>
  <si>
    <t>fbi|mafia|money|racial slur|singer</t>
  </si>
  <si>
    <t>http://www.imdb.com/title/tt0119008/?ref_=fn_tt_tt_1</t>
  </si>
  <si>
    <t>Troy Duffy</t>
  </si>
  <si>
    <t>The Running ManÂ </t>
  </si>
  <si>
    <t>Jaymes Butler</t>
  </si>
  <si>
    <t>Resident EvilÂ </t>
  </si>
  <si>
    <t>amnesia|quarantine|special forces|virus|zombie</t>
  </si>
  <si>
    <t>http://www.imdb.com/title/tt0120804/?ref_=fn_tt_tt_1</t>
  </si>
  <si>
    <t>Nicole Holofcener</t>
  </si>
  <si>
    <t>Zelda Rubinstein</t>
  </si>
  <si>
    <t>Heather O'Rourke</t>
  </si>
  <si>
    <t>ghost|haunted|haunting|house|paranormal investigator</t>
  </si>
  <si>
    <t>http://www.imdb.com/title/tt0084516/?ref_=fn_tt_tt_1</t>
  </si>
  <si>
    <t>Duke Johnson</t>
  </si>
  <si>
    <t>Transporter 2Â </t>
  </si>
  <si>
    <t>The LadykillersÂ </t>
  </si>
  <si>
    <t>casino|irony of fate|landlady|professor|remake</t>
  </si>
  <si>
    <t>http://www.imdb.com/title/tt0335245/?ref_=fn_tt_tt_1</t>
  </si>
  <si>
    <t>FranÃ§ois Ozon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</si>
  <si>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</si>
  <si>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</si>
  <si>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</si>
  <si>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</si>
  <si>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</si>
  <si>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Anna Boden</t>
  </si>
  <si>
    <t>In TimeÂ </t>
  </si>
  <si>
    <t>currency|future|murder|on the run|time</t>
  </si>
  <si>
    <t>http://www.imdb.com/title/tt1637688/?ref_=fn_tt_tt_1</t>
  </si>
  <si>
    <t>Steve James</t>
  </si>
  <si>
    <t>Noureen DeWulf</t>
  </si>
  <si>
    <t>Danneel Ackles</t>
  </si>
  <si>
    <t>The Back-up PlanÂ </t>
  </si>
  <si>
    <t>artificial insemination|baby|cheese|chick flick|pet shop</t>
  </si>
  <si>
    <t>http://www.imdb.com/title/tt1212436/?ref_=fn_tt_tt_1</t>
  </si>
  <si>
    <t>Down to YouÂ 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</si>
  <si>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</si>
  <si>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</si>
  <si>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</si>
  <si>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</si>
  <si>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</si>
  <si>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</si>
  <si>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Tomm Moore</t>
  </si>
  <si>
    <t>OÂ </t>
  </si>
  <si>
    <t>Black KnightÂ </t>
  </si>
  <si>
    <t>14th century|king|knight|sword duel|time travel</t>
  </si>
  <si>
    <t>http://www.imdb.com/title/tt0265087/?ref_=fn_tt_tt_1</t>
  </si>
  <si>
    <t>John Carney</t>
  </si>
  <si>
    <t>Raul Julia</t>
  </si>
  <si>
    <t>Street FighterÂ </t>
  </si>
  <si>
    <t>guile|hostage|ransom|soldier|united nations</t>
  </si>
  <si>
    <t>http://www.imdb.com/title/tt0111301/?ref_=fn_tt_tt_1</t>
  </si>
  <si>
    <t>David Jacobson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</si>
  <si>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</si>
  <si>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</si>
  <si>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</si>
  <si>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</si>
  <si>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</si>
  <si>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</si>
  <si>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Michael Corrente</t>
  </si>
  <si>
    <t>ClockstoppersÂ </t>
  </si>
  <si>
    <t>Keith Gordon</t>
  </si>
  <si>
    <t>Beasts of the Southern WildÂ 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</si>
  <si>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</si>
  <si>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</si>
  <si>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</si>
  <si>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</si>
  <si>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</si>
  <si>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</si>
  <si>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Andrew Currie</t>
  </si>
  <si>
    <t>RoundersÂ 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</si>
  <si>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</si>
  <si>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</si>
  <si>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</si>
  <si>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</si>
  <si>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</si>
  <si>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</si>
  <si>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</si>
  <si>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</si>
  <si>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</si>
  <si>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Marc SchÃ¶lermann</t>
  </si>
  <si>
    <t>BeastlyÂ </t>
  </si>
  <si>
    <t>J. EdgarÂ </t>
  </si>
  <si>
    <t>Kaitlyn Dever</t>
  </si>
  <si>
    <t>agent|fbi|federal bureau of investigation|gay relationship|secret</t>
  </si>
  <si>
    <t>http://www.imdb.com/title/tt1616195/?ref_=fn_tt_tt_1</t>
  </si>
  <si>
    <t>Thomas Vinterberg</t>
  </si>
  <si>
    <t>MirrorsÂ </t>
  </si>
  <si>
    <t>estranged wife|evil|fire|medication|mirror</t>
  </si>
  <si>
    <t>http://www.imdb.com/title/tt0790686/?ref_=fn_tt_tt_1</t>
  </si>
  <si>
    <t>Claudia Llosa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</si>
  <si>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</si>
  <si>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</si>
  <si>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</si>
  <si>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</si>
  <si>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BloodsportÂ </t>
  </si>
  <si>
    <t>Predator 2Â </t>
  </si>
  <si>
    <t>Kevin Peter Hall</t>
  </si>
  <si>
    <t>alien|drug lord|gang|hunter|predator</t>
  </si>
  <si>
    <t>http://www.imdb.com/title/tt0100403/?ref_=fn_tt_tt_1</t>
  </si>
  <si>
    <t>Do You Believe?Â 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</si>
  <si>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</si>
  <si>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</si>
  <si>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</si>
  <si>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</si>
  <si>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</si>
  <si>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Ol Parker</t>
  </si>
  <si>
    <t>Hey Arnold! The MovieÂ </t>
  </si>
  <si>
    <t>Sissy Spacek</t>
  </si>
  <si>
    <t>Blast from the PastÂ </t>
  </si>
  <si>
    <t>Douglas Smith</t>
  </si>
  <si>
    <t>1960s|bomb shelter|cuban missile crisis|food|naive man</t>
  </si>
  <si>
    <t>http://www.imdb.com/title/tt0124298/?ref_=fn_tt_tt_1</t>
  </si>
  <si>
    <t>David Webb Peoples</t>
  </si>
  <si>
    <t>About a BoyÂ </t>
  </si>
  <si>
    <t>Stanley Tong</t>
  </si>
  <si>
    <t>Silent HouseÂ </t>
  </si>
  <si>
    <t>Jersey GirlÂ </t>
  </si>
  <si>
    <t>baby|childbirth|death|karma|publicist</t>
  </si>
  <si>
    <t>http://www.imdb.com/title/tt0300051/?ref_=fn_tt_tt_1</t>
  </si>
  <si>
    <t>Creepshow 2Â 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</si>
  <si>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</si>
  <si>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</si>
  <si>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</si>
  <si>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</si>
  <si>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</si>
  <si>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Eli Roth</t>
  </si>
  <si>
    <t>ReligulousÂ 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</si>
  <si>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</si>
  <si>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</si>
  <si>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</si>
  <si>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</si>
  <si>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Tony Richardson</t>
  </si>
  <si>
    <t>Charles Robert Carner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</si>
  <si>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</si>
  <si>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</si>
  <si>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</si>
  <si>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</si>
  <si>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</si>
  <si>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Russell Holt</t>
  </si>
  <si>
    <t>Ex MachinaÂ </t>
  </si>
  <si>
    <t>Frank Whaley</t>
  </si>
  <si>
    <t>HoffaÂ </t>
  </si>
  <si>
    <t>labor|labor union|leader|mafia|union</t>
  </si>
  <si>
    <t>http://www.imdb.com/title/tt0104427/?ref_=fn_tt_tt_1</t>
  </si>
  <si>
    <t>Claude Miller</t>
  </si>
  <si>
    <t>A Passage to IndiaÂ 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</si>
  <si>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</si>
  <si>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</si>
  <si>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</si>
  <si>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</si>
  <si>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The WomenÂ </t>
  </si>
  <si>
    <t>Ella EnchantedÂ </t>
  </si>
  <si>
    <t>Joanna Lumley</t>
  </si>
  <si>
    <t>curse|fairy|obedience|prince|strong female character</t>
  </si>
  <si>
    <t>http://www.imdb.com/title/tt0327679/?ref_=fn_tt_tt_1</t>
  </si>
  <si>
    <t>Rodrigo GarcÃ­a</t>
  </si>
  <si>
    <t>ValentineÂ </t>
  </si>
  <si>
    <t>ConcussionÂ </t>
  </si>
  <si>
    <t>chronic traumatic encephalopathy|concussion|football|football player|pathologist</t>
  </si>
  <si>
    <t>http://www.imdb.com/title/tt3322364/?ref_=fn_tt_tt_1</t>
  </si>
  <si>
    <t>Pride &amp; PrejudiceÂ 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</si>
  <si>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</si>
  <si>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</si>
  <si>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</si>
  <si>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</si>
  <si>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</si>
  <si>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</si>
  <si>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Siddharth Anand</t>
  </si>
  <si>
    <t>GoÂ </t>
  </si>
  <si>
    <t>ValiantÂ </t>
  </si>
  <si>
    <t>Pip Torrens</t>
  </si>
  <si>
    <t>dove|falcon|nursing|pigeon|psychological torture</t>
  </si>
  <si>
    <t>http://www.imdb.com/title/tt0361089/?ref_=fn_tt_tt_1</t>
  </si>
  <si>
    <t>Vincent Paronnaud</t>
  </si>
  <si>
    <t>Reno 911!: MiamiÂ 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</si>
  <si>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</si>
  <si>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</si>
  <si>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</si>
  <si>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</si>
  <si>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A Prairie Home CompanionÂ 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</si>
  <si>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</si>
  <si>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</si>
  <si>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</si>
  <si>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</si>
  <si>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</si>
  <si>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Guy Hamilton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</si>
  <si>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</si>
  <si>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</si>
  <si>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</si>
  <si>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</si>
  <si>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</si>
  <si>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Michael Anderson</t>
  </si>
  <si>
    <t>Project AlmanacÂ </t>
  </si>
  <si>
    <t>Portia de Rossi</t>
  </si>
  <si>
    <t>Shannon Elizabeth</t>
  </si>
  <si>
    <t>CursedÂ </t>
  </si>
  <si>
    <t>creature|death|party|rescue|werewolf</t>
  </si>
  <si>
    <t>http://www.imdb.com/title/tt0257516/?ref_=fn_tt_tt_1</t>
  </si>
  <si>
    <t>Matt Bettinelli-Olpin</t>
  </si>
  <si>
    <t>Premium RushÂ </t>
  </si>
  <si>
    <t>chase|courier|delivery|envelope|police</t>
  </si>
  <si>
    <t>http://www.imdb.com/title/tt1547234/?ref_=fn_tt_tt_1</t>
  </si>
  <si>
    <t>HannaÂ 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</si>
  <si>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</si>
  <si>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</si>
  <si>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</si>
  <si>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</si>
  <si>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</si>
  <si>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</si>
  <si>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Tony Maylam</t>
  </si>
  <si>
    <t>Brooklyn's FinestÂ </t>
  </si>
  <si>
    <t>ParkerÂ </t>
  </si>
  <si>
    <t>Wendell Pierce</t>
  </si>
  <si>
    <t>action hero|disguise|hospital|real estate agent|thief</t>
  </si>
  <si>
    <t>http://www.imdb.com/title/tt1904996/?ref_=fn_tt_tt_1</t>
  </si>
  <si>
    <t>Kevin Brodie</t>
  </si>
  <si>
    <t>The Last Exorcism Part IIÂ </t>
  </si>
  <si>
    <t>WimbledonÂ </t>
  </si>
  <si>
    <t>Austin Nichols</t>
  </si>
  <si>
    <t>career|player|tennis|tennis player|wimbledon</t>
  </si>
  <si>
    <t>http://www.imdb.com/title/tt0360201/?ref_=fn_tt_tt_1</t>
  </si>
  <si>
    <t>Lynne Ramsay</t>
  </si>
  <si>
    <t>Halloween: The Curse of Michael MyersÂ 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</si>
  <si>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</si>
  <si>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</si>
  <si>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</si>
  <si>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</si>
  <si>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</si>
  <si>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Tim Chambers</t>
  </si>
  <si>
    <t>Blue CrushÂ </t>
  </si>
  <si>
    <t>Alex Zamm</t>
  </si>
  <si>
    <t>Spencer Susser</t>
  </si>
  <si>
    <t>Facing the GiantsÂ </t>
  </si>
  <si>
    <t>Lions for LambsÂ </t>
  </si>
  <si>
    <t>afghanistan|professor|reporter|student|university</t>
  </si>
  <si>
    <t>http://www.imdb.com/title/tt0891527/?ref_=fn_tt_tt_1</t>
  </si>
  <si>
    <t>Thaddeus O'Sullivan</t>
  </si>
  <si>
    <t>The Bank JobÂ 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</si>
  <si>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</si>
  <si>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</si>
  <si>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</si>
  <si>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</si>
  <si>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</si>
  <si>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</si>
  <si>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Shari Springer Berman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</si>
  <si>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</si>
  <si>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</si>
  <si>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</si>
  <si>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</si>
  <si>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</si>
  <si>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</si>
  <si>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</si>
  <si>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Stephen Milburn Anderson</t>
  </si>
  <si>
    <t>Good Luck ChuckÂ </t>
  </si>
  <si>
    <t>American OutlawsÂ </t>
  </si>
  <si>
    <t>legend|old west|outlaw|railroad|stealing from the rich</t>
  </si>
  <si>
    <t>http://www.imdb.com/title/tt0244000/?ref_=fn_tt_tt_1</t>
  </si>
  <si>
    <t>The November ManÂ 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</si>
  <si>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</si>
  <si>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</si>
  <si>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</si>
  <si>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</si>
  <si>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DaybreakersÂ 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</si>
  <si>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</si>
  <si>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</si>
  <si>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</si>
  <si>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</si>
  <si>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</si>
  <si>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CraftÂ </t>
  </si>
  <si>
    <t>The Tree of LifeÂ </t>
  </si>
  <si>
    <t>1950s|children|ice cube|texas|waco texas</t>
  </si>
  <si>
    <t>http://www.imdb.com/title/tt0478304/?ref_=fn_tt_tt_1</t>
  </si>
  <si>
    <t>Being John MalkovichÂ 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</si>
  <si>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</si>
  <si>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</si>
  <si>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</si>
  <si>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</si>
  <si>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</si>
  <si>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</si>
  <si>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</si>
  <si>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</si>
  <si>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</si>
  <si>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</si>
  <si>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</si>
  <si>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Max FÃ¤rberbÃ¶ck</t>
  </si>
  <si>
    <t>WhiplashÂ </t>
  </si>
  <si>
    <t>The OrderÂ </t>
  </si>
  <si>
    <t>Benno FÃ¼rmann</t>
  </si>
  <si>
    <t>death|exorcism|heaven|priest|sin eater</t>
  </si>
  <si>
    <t>http://www.imdb.com/title/tt0304711/?ref_=fn_tt_tt_1</t>
  </si>
  <si>
    <t>Arie Posin</t>
  </si>
  <si>
    <t>The Upside of AngerÂ </t>
  </si>
  <si>
    <t>Julie Benz</t>
  </si>
  <si>
    <t>Punisher: War ZoneÂ </t>
  </si>
  <si>
    <t>gun fu|plastic surgery|psychopath|undercover|vigilante</t>
  </si>
  <si>
    <t>http://www.imdb.com/title/tt0450314/?ref_=fn_tt_tt_1</t>
  </si>
  <si>
    <t>Damian Nieman</t>
  </si>
  <si>
    <t>Wild ThingsÂ </t>
  </si>
  <si>
    <t>ZoomÂ </t>
  </si>
  <si>
    <t>bruise|female hero|super strength|superhero|teenage superhero</t>
  </si>
  <si>
    <t>http://www.imdb.com/title/tt0383060/?ref_=fn_tt_tt_1</t>
  </si>
  <si>
    <t>Luis Valdez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</si>
  <si>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</si>
  <si>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</si>
  <si>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</si>
  <si>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</si>
  <si>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</si>
  <si>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Louis Morneau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</si>
  <si>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</si>
  <si>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</si>
  <si>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</si>
  <si>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</si>
  <si>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</si>
  <si>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</si>
  <si>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Caroline Link</t>
  </si>
  <si>
    <t>The Legend of Drunken MasterÂ </t>
  </si>
  <si>
    <t>A Good YearÂ </t>
  </si>
  <si>
    <t>based on novel|inheritance|provence|uncle|wine</t>
  </si>
  <si>
    <t>http://www.imdb.com/title/tt0401445/?ref_=fn_tt_tt_1</t>
  </si>
  <si>
    <t>Steve McQueen</t>
  </si>
  <si>
    <t>Enough SaidÂ </t>
  </si>
  <si>
    <t>Radio FlyerÂ </t>
  </si>
  <si>
    <t>father son relationship|physical abuse|radio flyer|stepfather|stepfather stepson relationship</t>
  </si>
  <si>
    <t>http://www.imdb.com/title/tt0105211/?ref_=fn_tt_tt_1</t>
  </si>
  <si>
    <t>Sterling Van Wagenen</t>
  </si>
  <si>
    <t>Boys Don't CryÂ </t>
  </si>
  <si>
    <t>Blood In, Blood OutÂ </t>
  </si>
  <si>
    <t>1970s|1980s|barrio|gang war|mexican</t>
  </si>
  <si>
    <t>http://www.imdb.com/title/tt0106469/?ref_=fn_tt_tt_1</t>
  </si>
  <si>
    <t>Zal Batmanglij</t>
  </si>
  <si>
    <t>Shaun of the DeadÂ </t>
  </si>
  <si>
    <t>Smilla's Sense of SnowÂ </t>
  </si>
  <si>
    <t>boy|greenland|neighbor|roof|snow</t>
  </si>
  <si>
    <t>http://www.imdb.com/title/tt0120152/?ref_=fn_tt_tt_1</t>
  </si>
  <si>
    <t>Denmark</t>
  </si>
  <si>
    <t>Hans Petter Moland</t>
  </si>
  <si>
    <t>The RuinsÂ </t>
  </si>
  <si>
    <t>Femme FataleÂ </t>
  </si>
  <si>
    <t>Rie Rasmussen</t>
  </si>
  <si>
    <t>ambassador|cannes|identity|suicide|thief</t>
  </si>
  <si>
    <t>http://www.imdb.com/title/tt0280665/?ref_=fn_tt_tt_1</t>
  </si>
  <si>
    <t>Oren Moverman</t>
  </si>
  <si>
    <t>Wolfgang Becker</t>
  </si>
  <si>
    <t>Joe DirtÂ 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</si>
  <si>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</si>
  <si>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</si>
  <si>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</si>
  <si>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</si>
  <si>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</si>
  <si>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</si>
  <si>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Raising CainÂ </t>
  </si>
  <si>
    <t>George Roy Hill</t>
  </si>
  <si>
    <t>Aml Ameen</t>
  </si>
  <si>
    <t>Jacob Latimore</t>
  </si>
  <si>
    <t>based on novel|concrete wall|maze|open ended|teenage boy</t>
  </si>
  <si>
    <t>http://www.imdb.com/title/tt1790864/?ref_=fn_tt_tt_1</t>
  </si>
  <si>
    <t>Robert Stevenson</t>
  </si>
  <si>
    <t>BabelÂ 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</si>
  <si>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</si>
  <si>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</si>
  <si>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</si>
  <si>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</si>
  <si>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</si>
  <si>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Jerome Robbins</t>
  </si>
  <si>
    <t>The Lives of OthersÂ </t>
  </si>
  <si>
    <t>19th century|countess|lawyer|love|new york</t>
  </si>
  <si>
    <t>http://www.imdb.com/title/tt0106226/?ref_=fn_tt_tt_1</t>
  </si>
  <si>
    <t>Gary Hardwick</t>
  </si>
  <si>
    <t>Love the CoopersÂ </t>
  </si>
  <si>
    <t>Ellen Burstyn</t>
  </si>
  <si>
    <t>The FountainÂ </t>
  </si>
  <si>
    <t>eternity|love|mayan|tree|tree of life</t>
  </si>
  <si>
    <t>http://www.imdb.com/title/tt0414993/?ref_=fn_tt_tt_1</t>
  </si>
  <si>
    <t>King Vidor</t>
  </si>
  <si>
    <t>Half BakedÂ 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</si>
  <si>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</si>
  <si>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</si>
  <si>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</si>
  <si>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</si>
  <si>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</si>
  <si>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Fred Savage</t>
  </si>
  <si>
    <t>Harold &amp; Kumar Go to White CastleÂ </t>
  </si>
  <si>
    <t>StolenÂ </t>
  </si>
  <si>
    <t>Sami Gayle</t>
  </si>
  <si>
    <t>bank|money|presumed dead|rescue|thief</t>
  </si>
  <si>
    <t>http://www.imdb.com/title/tt1656186/?ref_=fn_tt_tt_1</t>
  </si>
  <si>
    <t>Kevin Macdonald</t>
  </si>
  <si>
    <t>Stir of EchoesÂ 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</si>
  <si>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</si>
  <si>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</si>
  <si>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</si>
  <si>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</si>
  <si>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</si>
  <si>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</si>
  <si>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Dominique Othenin-Girard</t>
  </si>
  <si>
    <t>Spring BreakersÂ 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</si>
  <si>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</si>
  <si>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</si>
  <si>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</si>
  <si>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</si>
  <si>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</si>
  <si>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</si>
  <si>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Ed Harris</t>
  </si>
  <si>
    <t>DinerÂ </t>
  </si>
  <si>
    <t>The Astronaut's WifeÂ </t>
  </si>
  <si>
    <t>astronaut|electrocuted in bathtub|mission|pilot|sister</t>
  </si>
  <si>
    <t>http://www.imdb.com/title/tt0138304/?ref_=fn_tt_tt_1</t>
  </si>
  <si>
    <t>Risa Bramon Garcia</t>
  </si>
  <si>
    <t>30 Minutes or LessÂ 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</si>
  <si>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</si>
  <si>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</si>
  <si>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</si>
  <si>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</si>
  <si>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</si>
  <si>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Brian Klugman</t>
  </si>
  <si>
    <t>Playing for KeepsÂ </t>
  </si>
  <si>
    <t>coach|soccer|soccer coach|soccer mom|soccer team</t>
  </si>
  <si>
    <t>http://www.imdb.com/title/tt1540128/?ref_=fn_tt_tt_1</t>
  </si>
  <si>
    <t>Matt Piedmont</t>
  </si>
  <si>
    <t>Cry_WolfÂ 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</si>
  <si>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</si>
  <si>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</si>
  <si>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</si>
  <si>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</si>
  <si>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</si>
  <si>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</si>
  <si>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Raymond De Felitta</t>
  </si>
  <si>
    <t>The Good GirlÂ </t>
  </si>
  <si>
    <t>John Michael McDonagh</t>
  </si>
  <si>
    <t>They LiveÂ </t>
  </si>
  <si>
    <t>cuba|guantanamo|lance corporal|lawyer|murder</t>
  </si>
  <si>
    <t>http://www.imdb.com/title/tt0104257/?ref_=fn_tt_tt_1</t>
  </si>
  <si>
    <t>Deb Hagan</t>
  </si>
  <si>
    <t>Boiler RoomÂ </t>
  </si>
  <si>
    <t>corrupt cop|drug dealer|drugs|heroin|vice president</t>
  </si>
  <si>
    <t>http://www.imdb.com/title/tt0242445/?ref_=fn_tt_tt_1</t>
  </si>
  <si>
    <t>Zach Cregger</t>
  </si>
  <si>
    <t>Spy HardÂ </t>
  </si>
  <si>
    <t>Tichina Arnold</t>
  </si>
  <si>
    <t>disguise|fbi|female impersonation|gender disguise|obesity</t>
  </si>
  <si>
    <t>http://www.imdb.com/title/tt0208003/?ref_=fn_tt_tt_1</t>
  </si>
  <si>
    <t>Mark Tarlov</t>
  </si>
  <si>
    <t>NerveÂ 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</si>
  <si>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</si>
  <si>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</si>
  <si>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</si>
  <si>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</si>
  <si>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</si>
  <si>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Belgium</t>
  </si>
  <si>
    <t>John Cameron Mitchell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</si>
  <si>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</si>
  <si>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</si>
  <si>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</si>
  <si>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</si>
  <si>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</si>
  <si>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David Atkins</t>
  </si>
  <si>
    <t>GloryÂ 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</si>
  <si>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</si>
  <si>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</si>
  <si>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</si>
  <si>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</si>
  <si>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</si>
  <si>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Sam Peckinpah</t>
  </si>
  <si>
    <t>Snakes on a PlaneÂ </t>
  </si>
  <si>
    <t>Rachel Blanchard</t>
  </si>
  <si>
    <t>baby rattle|famous line|murder|passenger|snake</t>
  </si>
  <si>
    <t>http://www.imdb.com/title/tt0417148/?ref_=fn_tt_tt_1</t>
  </si>
  <si>
    <t>Eve's BayouÂ </t>
  </si>
  <si>
    <t>The WatcherÂ </t>
  </si>
  <si>
    <t>Chris Ellis</t>
  </si>
  <si>
    <t>fbi|murder|scene of the crime|serial killer|therapy</t>
  </si>
  <si>
    <t>http://www.imdb.com/title/tt0204626/?ref_=fn_tt_tt_1</t>
  </si>
  <si>
    <t>Sylvio Tabet</t>
  </si>
  <si>
    <t>Devil's DueÂ 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</si>
  <si>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</si>
  <si>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</si>
  <si>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</si>
  <si>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</si>
  <si>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</si>
  <si>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Rick Bieber</t>
  </si>
  <si>
    <t>Goal! The Dream BeginsÂ </t>
  </si>
  <si>
    <t>barrio|border|newcastle united|party|soccer</t>
  </si>
  <si>
    <t>http://www.imdb.com/title/tt0380389/?ref_=fn_tt_tt_1</t>
  </si>
  <si>
    <t>Joey Lauren Adams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</si>
  <si>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</si>
  <si>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</si>
  <si>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</si>
  <si>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</si>
  <si>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</si>
  <si>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</si>
  <si>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</si>
  <si>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S.R. Bindler</t>
  </si>
  <si>
    <t>The SwitchÂ </t>
  </si>
  <si>
    <t>Kenny Baker</t>
  </si>
  <si>
    <t>death star|emperor|empire|princess|rebel</t>
  </si>
  <si>
    <t>http://www.imdb.com/title/tt0086190/?ref_=fn_tt_tt_1</t>
  </si>
  <si>
    <t>New in TownÂ </t>
  </si>
  <si>
    <t>Ryan Kruger</t>
  </si>
  <si>
    <t>DoomsdayÂ </t>
  </si>
  <si>
    <t>cure|quarantine|scotland|virus|wall</t>
  </si>
  <si>
    <t>http://www.imdb.com/title/tt0483607/?ref_=fn_tt_tt_1</t>
  </si>
  <si>
    <t>On the WaterfrontÂ 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</si>
  <si>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</si>
  <si>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</si>
  <si>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</si>
  <si>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</si>
  <si>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</si>
  <si>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Return to MeÂ </t>
  </si>
  <si>
    <t>baby|christmas spirit|elf|new york city|north pole</t>
  </si>
  <si>
    <t>http://www.imdb.com/title/tt0319343/?ref_=fn_tt_tt_1</t>
  </si>
  <si>
    <t>CÃ©dric Klapisch</t>
  </si>
  <si>
    <t>Halloween 5Â </t>
  </si>
  <si>
    <t>dentist|dog|inheritance|race|sled dog</t>
  </si>
  <si>
    <t>http://www.imdb.com/title/tt0281373/?ref_=fn_tt_tt_1</t>
  </si>
  <si>
    <t>Kate Barker-Froyland</t>
  </si>
  <si>
    <t>The GamblerÂ </t>
  </si>
  <si>
    <t>Wendi McLendon-Covey</t>
  </si>
  <si>
    <t>Steve Bannos</t>
  </si>
  <si>
    <t>best friend|failure|food|job|partial female nudity</t>
  </si>
  <si>
    <t>http://www.imdb.com/title/tt1478338/?ref_=fn_tt_tt_1</t>
  </si>
  <si>
    <t>Martin Koolhoven</t>
  </si>
  <si>
    <t>apocalypse|celebrity|ensemble cast|party|rapture</t>
  </si>
  <si>
    <t>http://www.imdb.com/title/tt1245492/?ref_=fn_tt_tt_1</t>
  </si>
  <si>
    <t>catholic|priest|stigmata|vatican|wound</t>
  </si>
  <si>
    <t>http://www.imdb.com/title/tt0145531/?ref_=fn_tt_tt_1</t>
  </si>
  <si>
    <t>Prachya Pinkaew</t>
  </si>
  <si>
    <t>Antwone FisherÂ </t>
  </si>
  <si>
    <t>african american|amputee|navy|racial discrimination|racism</t>
  </si>
  <si>
    <t>http://www.imdb.com/title/tt0203019/?ref_=fn_tt_tt_1</t>
  </si>
  <si>
    <t>Darren Grant</t>
  </si>
  <si>
    <t>armored car|bank|falling out among thieves|heist|planning</t>
  </si>
  <si>
    <t>http://www.imdb.com/title/tt1135084/?ref_=fn_tt_tt_1</t>
  </si>
  <si>
    <t>Gridiron GangÂ </t>
  </si>
  <si>
    <t>The Big WeddingÂ </t>
  </si>
  <si>
    <t>adoption|divorce|family relationships|farce|wedding</t>
  </si>
  <si>
    <t>http://www.imdb.com/title/tt1931435/?ref_=fn_tt_tt_1</t>
  </si>
  <si>
    <t>Christophe Barratier</t>
  </si>
  <si>
    <t>Midnight RunÂ 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</si>
  <si>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</si>
  <si>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</si>
  <si>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</si>
  <si>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</si>
  <si>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Ã‰mile Gaudreault</t>
  </si>
  <si>
    <t>Cas Anvar</t>
  </si>
  <si>
    <t>Russell Peters</t>
  </si>
  <si>
    <t>bomber|time|time loop|train|trapped in a time loop</t>
  </si>
  <si>
    <t>http://www.imdb.com/title/tt0945513/?ref_=fn_tt_tt_1</t>
  </si>
  <si>
    <t>James Toback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</si>
  <si>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</si>
  <si>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</si>
  <si>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</si>
  <si>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</si>
  <si>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</si>
  <si>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</si>
  <si>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Aki KaurismÃ¤ki</t>
  </si>
  <si>
    <t>The Number 23Â </t>
  </si>
  <si>
    <t>Ed Lauter</t>
  </si>
  <si>
    <t>destiny|detective|imagination|murder|sex scene</t>
  </si>
  <si>
    <t>http://www.imdb.com/title/tt0481369/?ref_=fn_tt_tt_1</t>
  </si>
  <si>
    <t>Hitoshi Matsumoto</t>
  </si>
  <si>
    <t>The Haunting of Molly HartleyÂ </t>
  </si>
  <si>
    <t>Julian Richings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</si>
  <si>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</si>
  <si>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</si>
  <si>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</si>
  <si>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</si>
  <si>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George Ratliff</t>
  </si>
  <si>
    <t>John Belushi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</si>
  <si>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</si>
  <si>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</si>
  <si>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</si>
  <si>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</si>
  <si>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</si>
  <si>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Michael McGowan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</si>
  <si>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</si>
  <si>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</si>
  <si>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</si>
  <si>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</si>
  <si>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Sugar HillÂ </t>
  </si>
  <si>
    <t>driver|french|kidnapping|police|sequel</t>
  </si>
  <si>
    <t>http://www.imdb.com/title/tt0388482/?ref_=fn_tt_tt_1</t>
  </si>
  <si>
    <t>Dan Trachtenberg</t>
  </si>
  <si>
    <t>Lone StarÂ 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</si>
  <si>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</si>
  <si>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</si>
  <si>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</si>
  <si>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</si>
  <si>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</si>
  <si>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David F. Sandberg</t>
  </si>
  <si>
    <t>Meet the SpartansÂ 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</si>
  <si>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</si>
  <si>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</si>
  <si>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</si>
  <si>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</si>
  <si>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</si>
  <si>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</si>
  <si>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Stiles White</t>
  </si>
  <si>
    <t>My Week with MarilynÂ 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</si>
  <si>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</si>
  <si>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</si>
  <si>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</si>
  <si>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</si>
  <si>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</si>
  <si>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Eugenio Derbez</t>
  </si>
  <si>
    <t>Repo MenÂ </t>
  </si>
  <si>
    <t>artificial organ|best friend|enforcer|future|near future</t>
  </si>
  <si>
    <t>http://www.imdb.com/title/tt1053424/?ref_=fn_tt_tt_1</t>
  </si>
  <si>
    <t>Henry Koster</t>
  </si>
  <si>
    <t>Begin AgainÂ </t>
  </si>
  <si>
    <t>Aimee Garcia</t>
  </si>
  <si>
    <t>Dragon Wars: D-WarÂ </t>
  </si>
  <si>
    <t>antique shop|asian dragon|dragon|korean|reporter</t>
  </si>
  <si>
    <t>http://www.imdb.com/title/tt0372873/?ref_=fn_tt_tt_1</t>
  </si>
  <si>
    <t>Patty Jenkins</t>
  </si>
  <si>
    <t>The ProphecyÂ 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</si>
  <si>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</si>
  <si>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</si>
  <si>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</si>
  <si>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</si>
  <si>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</si>
  <si>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David Gelb</t>
  </si>
  <si>
    <t>Beyond the Valley of the DollsÂ </t>
  </si>
  <si>
    <t>The Incredible Burt WonderstoneÂ </t>
  </si>
  <si>
    <t>magic|magic kit|magician|stage magician|vegas</t>
  </si>
  <si>
    <t>http://www.imdb.com/title/tt0790628/?ref_=fn_tt_tt_1</t>
  </si>
  <si>
    <t>Mike Flanagan</t>
  </si>
  <si>
    <t>RushmoreÂ </t>
  </si>
  <si>
    <t>George Kennedy</t>
  </si>
  <si>
    <t>Cats Don't DanceÂ </t>
  </si>
  <si>
    <t>animal|cat|child star|hollywood|star</t>
  </si>
  <si>
    <t>http://www.imdb.com/title/tt0118829/?ref_=fn_tt_tt_1</t>
  </si>
  <si>
    <t>Match PointÂ </t>
  </si>
  <si>
    <t>Cradle Will RockÂ </t>
  </si>
  <si>
    <t>1930s|depression|play|theatre|union</t>
  </si>
  <si>
    <t>http://www.imdb.com/title/tt0150216/?ref_=fn_tt_tt_1</t>
  </si>
  <si>
    <t>George Jackson</t>
  </si>
  <si>
    <t>Tales from the Crypt: Demon KnightÂ </t>
  </si>
  <si>
    <t>The Good GermanÂ </t>
  </si>
  <si>
    <t>american|driver|journalist|russian|secret</t>
  </si>
  <si>
    <t>http://www.imdb.com/title/tt0452624/?ref_=fn_tt_tt_1</t>
  </si>
  <si>
    <t>Maurice Joyce</t>
  </si>
  <si>
    <t>Simon Callow</t>
  </si>
  <si>
    <t>An EducationÂ </t>
  </si>
  <si>
    <t>army|green beret|insanity|jungle|vietnam</t>
  </si>
  <si>
    <t>http://www.imdb.com/title/tt0078788/?ref_=fn_tt_tt_1</t>
  </si>
  <si>
    <t>Jay and Silent Bob Strike BackÂ </t>
  </si>
  <si>
    <t>Going the DistanceÂ </t>
  </si>
  <si>
    <t>bar|job|long distance relationship|male pubic hair|pubic hair</t>
  </si>
  <si>
    <t>http://www.imdb.com/title/tt1322312/?ref_=fn_tt_tt_1</t>
  </si>
  <si>
    <t>Jesse Peretz</t>
  </si>
  <si>
    <t>American PsychoÂ </t>
  </si>
  <si>
    <t>Jean Louisa Kelly</t>
  </si>
  <si>
    <t>1990s|high school|high school teacher|teacher inspires students|teaching</t>
  </si>
  <si>
    <t>http://www.imdb.com/title/tt0113862/?ref_=fn_tt_tt_1</t>
  </si>
  <si>
    <t>Ice Cube</t>
  </si>
  <si>
    <t>School DazeÂ </t>
  </si>
  <si>
    <t>africa|hunter|love|marriage|plantation</t>
  </si>
  <si>
    <t>http://www.imdb.com/title/tt0089755/?ref_=fn_tt_tt_1</t>
  </si>
  <si>
    <t>Richard Glatzer</t>
  </si>
  <si>
    <t>airline|flight|flight attendant|lawyer|pilot</t>
  </si>
  <si>
    <t>http://www.imdb.com/title/tt1907668/?ref_=fn_tt_tt_1</t>
  </si>
  <si>
    <t>TransamericaÂ </t>
  </si>
  <si>
    <t>astronaut|dog|official james bond series|space shuttle|space shuttle transported on a 747</t>
  </si>
  <si>
    <t>http://www.imdb.com/title/tt0079574/?ref_=fn_tt_tt_1</t>
  </si>
  <si>
    <t>The Man with the Golden GunÂ </t>
  </si>
  <si>
    <t>first person narration|hotel|lobby boy|mentor protege relationship|painting</t>
  </si>
  <si>
    <t>http://www.imdb.com/title/tt2278388/?ref_=fn_tt_tt_1</t>
  </si>
  <si>
    <t>Harmony Korine</t>
  </si>
  <si>
    <t>Hail, Caesar!Â 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</si>
  <si>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</si>
  <si>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</si>
  <si>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</si>
  <si>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</si>
  <si>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Joe Chappelle</t>
  </si>
  <si>
    <t>You Can Count on MeÂ </t>
  </si>
  <si>
    <t>Peter Jason</t>
  </si>
  <si>
    <t>Brian McNamara</t>
  </si>
  <si>
    <t>arachnophobia|death|doctor|small town|spider</t>
  </si>
  <si>
    <t>http://www.imdb.com/title/tt0099052/?ref_=fn_tt_tt_1</t>
  </si>
  <si>
    <t>Mickey Liddell</t>
  </si>
  <si>
    <t>April Fool's DayÂ </t>
  </si>
  <si>
    <t>altering history|alternate history|amateur radio|ham radio|paranormal phenomena</t>
  </si>
  <si>
    <t>http://www.imdb.com/title/tt0186151/?ref_=fn_tt_tt_1</t>
  </si>
  <si>
    <t>Fred Walton</t>
  </si>
  <si>
    <t>Flirting with DisasterÂ </t>
  </si>
  <si>
    <t>Gonzalo LÃ³pez-Gallego</t>
  </si>
  <si>
    <t>Beverly D'Angelo</t>
  </si>
  <si>
    <t>amusement park|dysfunctional family|road trip|sequel|vacation</t>
  </si>
  <si>
    <t>http://www.imdb.com/title/tt1524930/?ref_=fn_tt_tt_1</t>
  </si>
  <si>
    <t>Christine Jeffs</t>
  </si>
  <si>
    <t>debt|loan shark|mobster|movie business|producer</t>
  </si>
  <si>
    <t>http://www.imdb.com/title/tt0113161/?ref_=fn_tt_tt_1</t>
  </si>
  <si>
    <t>Don Coscarelli</t>
  </si>
  <si>
    <t>Chita Rivera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</si>
  <si>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</si>
  <si>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</si>
  <si>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</si>
  <si>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</si>
  <si>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</si>
  <si>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Vicky Cristina BarcelonaÂ </t>
  </si>
  <si>
    <t>beach|beach house|college|party|student</t>
  </si>
  <si>
    <t>http://www.imdb.com/title/tt0252866/?ref_=fn_tt_tt_1</t>
  </si>
  <si>
    <t>Mamoru Hosoda</t>
  </si>
  <si>
    <t>claw crane|cowboy|jealousy|rivalry|toy</t>
  </si>
  <si>
    <t>http://www.imdb.com/title/tt0114709/?ref_=fn_tt_tt_1</t>
  </si>
  <si>
    <t>Brian Dannelly</t>
  </si>
  <si>
    <t>Kit Kittredge: An American GirlÂ </t>
  </si>
  <si>
    <t>bomb|bus|elevator|explosive|rescue</t>
  </si>
  <si>
    <t>http://www.imdb.com/title/tt0111257/?ref_=fn_tt_tt_1</t>
  </si>
  <si>
    <t>Denys Arcand</t>
  </si>
  <si>
    <t>Lucas Bryant</t>
  </si>
  <si>
    <t>Dillon Casey</t>
  </si>
  <si>
    <t>car accident|life support|memory loss|trauma|voice recording</t>
  </si>
  <si>
    <t>http://www.imdb.com/title/tt1606389/?ref_=fn_tt_tt_1</t>
  </si>
  <si>
    <t>J.S. Cardone</t>
  </si>
  <si>
    <t>Beyond the LightsÂ </t>
  </si>
  <si>
    <t>Extraordinary MeasuresÂ </t>
  </si>
  <si>
    <t>cure|disease|imagination|race against time|venture capital</t>
  </si>
  <si>
    <t>http://www.imdb.com/title/tt1244659/?ref_=fn_tt_tt_1</t>
  </si>
  <si>
    <t>Jay Levey</t>
  </si>
  <si>
    <t>The MistÂ </t>
  </si>
  <si>
    <t>american football|based on true story|head coach|high school|school</t>
  </si>
  <si>
    <t>http://www.imdb.com/title/tt0210945/?ref_=fn_tt_tt_1</t>
  </si>
  <si>
    <t>Tamara Jenkins</t>
  </si>
  <si>
    <t>analyst|defection|navy|soviet submarine|submarine</t>
  </si>
  <si>
    <t>http://www.imdb.com/title/tt0099810/?ref_=fn_tt_tt_1</t>
  </si>
  <si>
    <t>Ronan Chapalain</t>
  </si>
  <si>
    <t>30 Days of NightÂ </t>
  </si>
  <si>
    <t>butler|civil rights|hotel|president|white house</t>
  </si>
  <si>
    <t>http://www.imdb.com/title/tt1327773/?ref_=fn_tt_tt_1</t>
  </si>
  <si>
    <t>Xavier Beauvois</t>
  </si>
  <si>
    <t>We Own the NightÂ </t>
  </si>
  <si>
    <t>dodgeball|gym|las vegas|pirate|ups</t>
  </si>
  <si>
    <t>http://www.imdb.com/title/tt0364725/?ref_=fn_tt_tt_1</t>
  </si>
  <si>
    <t>Randall Miller</t>
  </si>
  <si>
    <t>Mr. Bean's HolidayÂ </t>
  </si>
  <si>
    <t>Carel Struycken</t>
  </si>
  <si>
    <t>accountant|loan shark|macabre|uncle|uncle fester</t>
  </si>
  <si>
    <t>http://www.imdb.com/title/tt0101272/?ref_=fn_tt_tt_1</t>
  </si>
  <si>
    <t>Hostel: Part IIÂ </t>
  </si>
  <si>
    <t>africa|bat|hawaiian shirt|pregnancy|pregnant</t>
  </si>
  <si>
    <t>http://www.imdb.com/title/tt0112281/?ref_=fn_tt_tt_1</t>
  </si>
  <si>
    <t>Dan Rush</t>
  </si>
  <si>
    <t>Heather Matarazzo</t>
  </si>
  <si>
    <t>cinderella story|fish out of water|makeover|manners|princess</t>
  </si>
  <si>
    <t>http://www.imdb.com/title/tt0247638/?ref_=fn_tt_tt_1</t>
  </si>
  <si>
    <t>Michael Cuesta</t>
  </si>
  <si>
    <t>Urban Legends: Final CutÂ </t>
  </si>
  <si>
    <t>cult film|female therapist|revenge|revenge motive|therapy session</t>
  </si>
  <si>
    <t>http://www.imdb.com/title/tt0116313/?ref_=fn_tt_tt_1</t>
  </si>
  <si>
    <t>Fenton Bailey</t>
  </si>
  <si>
    <t>Zack and Miri Make a PornoÂ </t>
  </si>
  <si>
    <t>detective|police partner|serial killer|serial murder|seven deadly sins</t>
  </si>
  <si>
    <t>http://www.imdb.com/title/tt0114369/?ref_=fn_tt_tt_1</t>
  </si>
  <si>
    <t>Jeremy Saulnier</t>
  </si>
  <si>
    <t>The Men Who Stare at GoatsÂ </t>
  </si>
  <si>
    <t>alien|ghetto|prawn|refugee|refugee camp</t>
  </si>
  <si>
    <t>http://www.imdb.com/title/tt1136608/?ref_=fn_tt_tt_1</t>
  </si>
  <si>
    <t>South Africa</t>
  </si>
  <si>
    <t>SparkleÂ </t>
  </si>
  <si>
    <t>Rodger Bumpass</t>
  </si>
  <si>
    <t>based on tv series|crown|dream|king neptune|plankton</t>
  </si>
  <si>
    <t>http://www.imdb.com/title/tt0345950/?ref_=fn_tt_tt_1</t>
  </si>
  <si>
    <t>James Manera</t>
  </si>
  <si>
    <t>QuartetÂ </t>
  </si>
  <si>
    <t>Spencer Treat Clark</t>
  </si>
  <si>
    <t>Tom Guiry</t>
  </si>
  <si>
    <t>ballistics|detective|friend|gun|sexual abuse</t>
  </si>
  <si>
    <t>http://www.imdb.com/title/tt0327056/?ref_=fn_tt_tt_1</t>
  </si>
  <si>
    <t>Bride of ChuckyÂ </t>
  </si>
  <si>
    <t>Mike Colter</t>
  </si>
  <si>
    <t>boxing|boxing trainer|death|suicide attempt|women boxing</t>
  </si>
  <si>
    <t>http://www.imdb.com/title/tt0405159/?ref_=fn_tt_tt_1</t>
  </si>
  <si>
    <t>Nicholas Fackler</t>
  </si>
  <si>
    <t>High FidelityÂ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</si>
  <si>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</si>
  <si>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</si>
  <si>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</si>
  <si>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</si>
  <si>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</si>
  <si>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Morgan J. Freeman</t>
  </si>
  <si>
    <t>Black ChristmasÂ </t>
  </si>
  <si>
    <t>Bern Cohen</t>
  </si>
  <si>
    <t>Yetta Gottesman</t>
  </si>
  <si>
    <t>boss|bridesmaid|friend|love|wedding</t>
  </si>
  <si>
    <t>http://www.imdb.com/title/tt0988595/?ref_=fn_tt_tt_1</t>
  </si>
  <si>
    <t>Daddy Day CampÂ </t>
  </si>
  <si>
    <t>farm|female protagonist|hannah montana|horseback riding|overalls</t>
  </si>
  <si>
    <t>http://www.imdb.com/title/tt1114677/?ref_=fn_tt_tt_1</t>
  </si>
  <si>
    <t>Klaus Menzel</t>
  </si>
  <si>
    <t>SilveradoÂ </t>
  </si>
  <si>
    <t>Casey Kasem</t>
  </si>
  <si>
    <t>amusement park|baby|france|paris france|villain</t>
  </si>
  <si>
    <t>http://www.imdb.com/title/tt0213203/?ref_=fn_tt_tt_1</t>
  </si>
  <si>
    <t>Nowhere to RunÂ </t>
  </si>
  <si>
    <t>Melinda Dillon</t>
  </si>
  <si>
    <t>new york|psychiatrist|shrimper|south carolina|twins</t>
  </si>
  <si>
    <t>http://www.imdb.com/title/tt0102713/?ref_=fn_tt_tt_1</t>
  </si>
  <si>
    <t>William H. Macy</t>
  </si>
  <si>
    <t>Welcome Home, Roscoe JenkinsÂ </t>
  </si>
  <si>
    <t>epic|heart|killing an animal|passion|usa</t>
  </si>
  <si>
    <t>http://www.imdb.com/title/tt0110322/?ref_=fn_tt_tt_1</t>
  </si>
  <si>
    <t>Hoop DreamsÂ </t>
  </si>
  <si>
    <t>Chris Lowell</t>
  </si>
  <si>
    <t>airport|business trip|downsizing|on the road|travel</t>
  </si>
  <si>
    <t>http://www.imdb.com/title/tt1193138/?ref_=fn_tt_tt_1</t>
  </si>
  <si>
    <t>Dumb and Dumberer: When Harry Met LloydÂ </t>
  </si>
  <si>
    <t>June Squibb</t>
  </si>
  <si>
    <t>Howard Hesseman</t>
  </si>
  <si>
    <t>highway travel|on the road|retirement|road movie|wedding</t>
  </si>
  <si>
    <t>http://www.imdb.com/title/tt0257360/?ref_=fn_tt_tt_1</t>
  </si>
  <si>
    <t>Vincent Leclerc</t>
  </si>
  <si>
    <t>Cory Hardrict</t>
  </si>
  <si>
    <t>Daniel Rindress-Kay</t>
  </si>
  <si>
    <t>fight|memory|teenager|undead|zombie</t>
  </si>
  <si>
    <t>http://www.imdb.com/title/tt1588173/?ref_=fn_tt_tt_1</t>
  </si>
  <si>
    <t>JirÃ­ Menzel</t>
  </si>
  <si>
    <t>Keeping the FaithÂ </t>
  </si>
  <si>
    <t>Tracie Thoms</t>
  </si>
  <si>
    <t>chase|future|surprise ending|time loop|time travel</t>
  </si>
  <si>
    <t>http://www.imdb.com/title/tt1276104/?ref_=fn_tt_tt_1</t>
  </si>
  <si>
    <t>Fatih Akin</t>
  </si>
  <si>
    <t>angel|butler|heaven|manhattan new york city|reincarnation</t>
  </si>
  <si>
    <t>http://www.imdb.com/title/tt0231775/?ref_=fn_tt_tt_1</t>
  </si>
  <si>
    <t>Next Day AirÂ </t>
  </si>
  <si>
    <t>Christine Cavanaugh</t>
  </si>
  <si>
    <t>dog|farmer|pig|sheep|sheepdog</t>
  </si>
  <si>
    <t>http://www.imdb.com/title/tt0112431/?ref_=fn_tt_tt_1</t>
  </si>
  <si>
    <t>Frank LaLoggia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</si>
  <si>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</si>
  <si>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</si>
  <si>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</si>
  <si>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</si>
  <si>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</si>
  <si>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</si>
  <si>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In Too DeepÂ </t>
  </si>
  <si>
    <t>Tony Nappo</t>
  </si>
  <si>
    <t>Fionnula Flanagan</t>
  </si>
  <si>
    <t>bare butt|corrupt police|four brothers|funeral|murder</t>
  </si>
  <si>
    <t>http://www.imdb.com/title/tt0430105/?ref_=fn_tt_tt_1</t>
  </si>
  <si>
    <t>Mad Max 2: The Road WarriorÂ 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</si>
  <si>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</si>
  <si>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</si>
  <si>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</si>
  <si>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</si>
  <si>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Tom Kalin</t>
  </si>
  <si>
    <t>best friend|dyed hair|fake tan|rivalry|wedding</t>
  </si>
  <si>
    <t>http://www.imdb.com/title/tt0901476/?ref_=fn_tt_tt_1</t>
  </si>
  <si>
    <t>Carlos Saura</t>
  </si>
  <si>
    <t>ElectionÂ 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</si>
  <si>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</si>
  <si>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</si>
  <si>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</si>
  <si>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</si>
  <si>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</si>
  <si>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Andrew Erwin</t>
  </si>
  <si>
    <t>Monsoon WeddingÂ </t>
  </si>
  <si>
    <t>Christa B. Allen</t>
  </si>
  <si>
    <t>13 year old|13th birthday|30 year old|wish|year 1987</t>
  </si>
  <si>
    <t>http://www.imdb.com/title/tt0337563/?ref_=fn_tt_tt_1</t>
  </si>
  <si>
    <t>Mike van Diem</t>
  </si>
  <si>
    <t>Friends with MoneyÂ </t>
  </si>
  <si>
    <t>Audrey Fleurot</t>
  </si>
  <si>
    <t>Nina Arianda</t>
  </si>
  <si>
    <t>1920s|golden age|midnight|paris france|time travel romance</t>
  </si>
  <si>
    <t>http://www.imdb.com/title/tt1605783/?ref_=fn_tt_tt_1</t>
  </si>
  <si>
    <t>Jonas Ã…kerlund</t>
  </si>
  <si>
    <t>I Got the Hook UpÂ </t>
  </si>
  <si>
    <t>bank robbery|heist|raccoon|rat|squirrel</t>
  </si>
  <si>
    <t>http://www.imdb.com/title/tt1821658/?ref_=fn_tt_tt_1</t>
  </si>
  <si>
    <t>Barry Skolnick</t>
  </si>
  <si>
    <t>Oliver!Â </t>
  </si>
  <si>
    <t>1960s|1970s|california|cocaine|wealth</t>
  </si>
  <si>
    <t>http://www.imdb.com/title/tt0221027/?ref_=fn_tt_tt_1</t>
  </si>
  <si>
    <t>Johnnie To</t>
  </si>
  <si>
    <t>Mystic PizzaÂ 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</si>
  <si>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</si>
  <si>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</si>
  <si>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</si>
  <si>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</si>
  <si>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</si>
  <si>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Agnieszka Wojtowicz-Vosloo</t>
  </si>
  <si>
    <t>From Dusk Till DawnÂ </t>
  </si>
  <si>
    <t>captain|half brother|klingon|planet|vulcan</t>
  </si>
  <si>
    <t>http://www.imdb.com/title/tt0098382/?ref_=fn_tt_tt_1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</si>
  <si>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</si>
  <si>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</si>
  <si>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</si>
  <si>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</si>
  <si>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</si>
  <si>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</si>
  <si>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</si>
  <si>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Ernie Barbarash</t>
  </si>
  <si>
    <t>ThinnerÂ 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</si>
  <si>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</si>
  <si>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</si>
  <si>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</si>
  <si>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</si>
  <si>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Nick Love</t>
  </si>
  <si>
    <t>A SeparationÂ </t>
  </si>
  <si>
    <t>Geraldine McEwan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</si>
  <si>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</si>
  <si>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</si>
  <si>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</si>
  <si>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</si>
  <si>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R. Balki</t>
  </si>
  <si>
    <t>AquamarineÂ </t>
  </si>
  <si>
    <t>Nellie McKay</t>
  </si>
  <si>
    <t>birthday|friendship|hairy chest|letter|widow</t>
  </si>
  <si>
    <t>http://www.imdb.com/title/tt0431308/?ref_=fn_tt_tt_1</t>
  </si>
  <si>
    <t>Cecil B. DeMille</t>
  </si>
  <si>
    <t>Roger &amp; MeÂ </t>
  </si>
  <si>
    <t>Alfie Allen</t>
  </si>
  <si>
    <t>Brenda Blethyn</t>
  </si>
  <si>
    <t>death of sister|dying|loss of virginity|septicemia|sex</t>
  </si>
  <si>
    <t>http://www.imdb.com/title/tt0783233/?ref_=fn_tt_tt_1</t>
  </si>
  <si>
    <t>Henry Hobson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</si>
  <si>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</si>
  <si>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</si>
  <si>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</si>
  <si>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</si>
  <si>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Mike Figgis</t>
  </si>
  <si>
    <t>Anacondas: The Hunt for the Blood OrchidÂ </t>
  </si>
  <si>
    <t>Ken Takakura</t>
  </si>
  <si>
    <t>Kate Capshaw</t>
  </si>
  <si>
    <t>counterfeit|detective|japan|police chase|yakuza</t>
  </si>
  <si>
    <t>http://www.imdb.com/title/tt0096933/?ref_=fn_tt_tt_1</t>
  </si>
  <si>
    <t>ScoopÂ </t>
  </si>
  <si>
    <t>arranged marriage|bride|corpse|groom|woods</t>
  </si>
  <si>
    <t>http://www.imdb.com/title/tt0121164/?ref_=fn_tt_tt_1</t>
  </si>
  <si>
    <t>Lisa Cholodenko</t>
  </si>
  <si>
    <t>Street KingsÂ 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</si>
  <si>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</si>
  <si>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</si>
  <si>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</si>
  <si>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</si>
  <si>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The Place Beyond the PinesÂ </t>
  </si>
  <si>
    <t>Oona Laurence</t>
  </si>
  <si>
    <t>boxer|boxing training|death of wife|male in shower|rage</t>
  </si>
  <si>
    <t>http://www.imdb.com/title/tt1798684/?ref_=fn_tt_tt_1</t>
  </si>
  <si>
    <t>Ed Gass-Donnelly</t>
  </si>
  <si>
    <t>Ulee's GoldÂ </t>
  </si>
  <si>
    <t>evil|fight|hell|psychic|psychologist</t>
  </si>
  <si>
    <t>http://www.imdb.com/title/tt1127180/?ref_=fn_tt_tt_1</t>
  </si>
  <si>
    <t>DJ Pooh</t>
  </si>
  <si>
    <t>hit by a pickup truck|immortality|paramedic|resuscitation|san francisco california</t>
  </si>
  <si>
    <t>http://www.imdb.com/title/tt1655441/?ref_=fn_tt_tt_1</t>
  </si>
  <si>
    <t>Patrick Stettner</t>
  </si>
  <si>
    <t>Our Family WeddingÂ </t>
  </si>
  <si>
    <t>Emmanuelle Vaugier</t>
  </si>
  <si>
    <t>africa|eyeglasses|money|texas|veteran</t>
  </si>
  <si>
    <t>http://www.imdb.com/title/tt0327137/?ref_=fn_tt_tt_1</t>
  </si>
  <si>
    <t>Michael Tiddes</t>
  </si>
  <si>
    <t>Mo' Better BluesÂ </t>
  </si>
  <si>
    <t>Facundo Lombard</t>
  </si>
  <si>
    <t>dance|dance crew|dancer|mortgage|new york city</t>
  </si>
  <si>
    <t>http://www.imdb.com/title/tt1193631/?ref_=fn_tt_tt_1</t>
  </si>
  <si>
    <t>Roger Avary</t>
  </si>
  <si>
    <t>Kung Pow: Enter the FistÂ </t>
  </si>
  <si>
    <t>Sanoe Lake</t>
  </si>
  <si>
    <t>bikini|female surfer|sister sister relationship|surfing contest|swimsuit</t>
  </si>
  <si>
    <t>http://www.imdb.com/title/tt0300532/?ref_=fn_tt_tt_1</t>
  </si>
  <si>
    <t>Allison Anders</t>
  </si>
  <si>
    <t>Kissing Jessica SteinÂ 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</si>
  <si>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</si>
  <si>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</si>
  <si>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</si>
  <si>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</si>
  <si>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</si>
  <si>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Rick de Oliveira</t>
  </si>
  <si>
    <t>Mark Rendall</t>
  </si>
  <si>
    <t>Megan Franich</t>
  </si>
  <si>
    <t>alaska|small town|snow|vampire|winter</t>
  </si>
  <si>
    <t>http://www.imdb.com/title/tt0389722/?ref_=fn_tt_tt_1</t>
  </si>
  <si>
    <t>Jeff Franklin</t>
  </si>
  <si>
    <t>cabin in the woods|dark humor|hatchet|killed in an elevator|robot</t>
  </si>
  <si>
    <t>http://www.imdb.com/title/tt1259521/?ref_=fn_tt_tt_1</t>
  </si>
  <si>
    <t>Mike Mills</t>
  </si>
  <si>
    <t>The World's EndÂ </t>
  </si>
  <si>
    <t>Method Man</t>
  </si>
  <si>
    <t>king|persian|spartan|training|xerxes</t>
  </si>
  <si>
    <t>http://www.imdb.com/title/tt1073498/?ref_=fn_tt_tt_1</t>
  </si>
  <si>
    <t>Dave McKean</t>
  </si>
  <si>
    <t>FlickaÂ </t>
  </si>
  <si>
    <t>Yaphet Kotto</t>
  </si>
  <si>
    <t>accountant|bounty hunter|fbi|mafia|mob</t>
  </si>
  <si>
    <t>http://www.imdb.com/title/tt0095631/?ref_=fn_tt_tt_1</t>
  </si>
  <si>
    <t>Ron Fricke</t>
  </si>
  <si>
    <t>Observe and ReportÂ 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</si>
  <si>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</si>
  <si>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</si>
  <si>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</si>
  <si>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</si>
  <si>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Ruggero Deodato</t>
  </si>
  <si>
    <t>Hotel RwandaÂ </t>
  </si>
  <si>
    <t>Tisha Campbell-Martin</t>
  </si>
  <si>
    <t>eclipse|florist|nerd|plant|shop</t>
  </si>
  <si>
    <t>http://www.imdb.com/title/tt0091419/?ref_=fn_tt_tt_1</t>
  </si>
  <si>
    <t>Mortal Kombat: AnnihilationÂ 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</si>
  <si>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</si>
  <si>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</si>
  <si>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</si>
  <si>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</si>
  <si>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</si>
  <si>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Mars Callahan</t>
  </si>
  <si>
    <t>Joyful NoiseÂ </t>
  </si>
  <si>
    <t>alternate reality|battle|martial arts|mortal kombat|warrior</t>
  </si>
  <si>
    <t>http://www.imdb.com/title/tt0119707/?ref_=fn_tt_tt_1</t>
  </si>
  <si>
    <t>Stefan Schwartz</t>
  </si>
  <si>
    <t>KidsÂ </t>
  </si>
  <si>
    <t>Larry CrowneÂ </t>
  </si>
  <si>
    <t>bus stop|college|community college|scooter|speech class</t>
  </si>
  <si>
    <t>http://www.imdb.com/title/tt1583420/?ref_=fn_tt_tt_1</t>
  </si>
  <si>
    <t>Robert Lee King</t>
  </si>
  <si>
    <t>CarrieÂ </t>
  </si>
  <si>
    <t>outcast|prom|self injury|telekinesis|tragic event</t>
  </si>
  <si>
    <t>http://www.imdb.com/title/tt1939659/?ref_=fn_tt_tt_1</t>
  </si>
  <si>
    <t>Jorge RamÃ­rez SuÃ¡rez</t>
  </si>
  <si>
    <t>The Squid and the WhaleÂ 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</si>
  <si>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</si>
  <si>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</si>
  <si>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</si>
  <si>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</si>
  <si>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</si>
  <si>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David Schwimmer</t>
  </si>
  <si>
    <t>Jurnee Smollett-Bell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</si>
  <si>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</si>
  <si>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</si>
  <si>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</si>
  <si>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</si>
  <si>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</si>
  <si>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Fernando LeÃ³n de Aranoa</t>
  </si>
  <si>
    <t>The Hills Have Eyes IIÂ </t>
  </si>
  <si>
    <t>Alan Oppenheimer</t>
  </si>
  <si>
    <t>9Â </t>
  </si>
  <si>
    <t>Tom Kane</t>
  </si>
  <si>
    <t>hope|key|machine|number|rag doll</t>
  </si>
  <si>
    <t>http://www.imdb.com/title/tt0472033/?ref_=fn_tt_tt_1</t>
  </si>
  <si>
    <t>Jim Mickle</t>
  </si>
  <si>
    <t>AwakeÂ 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</si>
  <si>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</si>
  <si>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</si>
  <si>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</si>
  <si>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</si>
  <si>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Karim AÃ¯nouz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</si>
  <si>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</si>
  <si>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</si>
  <si>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</si>
  <si>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</si>
  <si>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</si>
  <si>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Dickie Roberts: Former Child StarÂ </t>
  </si>
  <si>
    <t>Elden Henson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</si>
  <si>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</si>
  <si>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</si>
  <si>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</si>
  <si>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</si>
  <si>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</si>
  <si>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</si>
  <si>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</si>
  <si>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</si>
  <si>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</si>
  <si>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</si>
  <si>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</si>
  <si>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</si>
  <si>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</si>
  <si>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</si>
  <si>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Ruba Nadda</t>
  </si>
  <si>
    <t>You AgainÂ </t>
  </si>
  <si>
    <t>One True ThingÂ </t>
  </si>
  <si>
    <t>cancer|job|love|new york|professor</t>
  </si>
  <si>
    <t>http://www.imdb.com/title/tt0120776/?ref_=fn_tt_tt_1</t>
  </si>
  <si>
    <t>VirtuosityÂ </t>
  </si>
  <si>
    <t>android|ex cop|serial killer|virtual character come to life|virtual reality</t>
  </si>
  <si>
    <t>http://www.imdb.com/title/tt0114857/?ref_=fn_tt_tt_1</t>
  </si>
  <si>
    <t>Edward Burns</t>
  </si>
  <si>
    <t>NebraskaÂ </t>
  </si>
  <si>
    <t>My Super Ex-GirlfriendÂ </t>
  </si>
  <si>
    <t>architect|boyfriend girlfriend relationship|superhero|superhero spoof|supernatural power</t>
  </si>
  <si>
    <t>http://www.imdb.com/title/tt0465624/?ref_=fn_tt_tt_1</t>
  </si>
  <si>
    <t>Nancy DrewÂ </t>
  </si>
  <si>
    <t>Deliver Us from EvilÂ </t>
  </si>
  <si>
    <t>confession|demonic possession|exorcism|flickering light|priest</t>
  </si>
  <si>
    <t>http://www.imdb.com/title/tt2377322/?ref_=fn_tt_tt_1</t>
  </si>
  <si>
    <t>KeanuÂ 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</si>
  <si>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</si>
  <si>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</si>
  <si>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</si>
  <si>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</si>
  <si>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Victor Fleming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</si>
  <si>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</si>
  <si>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</si>
  <si>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</si>
  <si>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</si>
  <si>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Richard Raymond</t>
  </si>
  <si>
    <t>Mr 3000Â </t>
  </si>
  <si>
    <t>baseball|baseball movie|cartoon on tv|dodge viper|retirement</t>
  </si>
  <si>
    <t>http://www.imdb.com/title/tt0339412/?ref_=fn_tt_tt_1</t>
  </si>
  <si>
    <t>George Sidney</t>
  </si>
  <si>
    <t>Cameron Bright</t>
  </si>
  <si>
    <t>UltravioletÂ </t>
  </si>
  <si>
    <t>boy|disease|hemophagia|speed|vampire</t>
  </si>
  <si>
    <t>http://www.imdb.com/title/tt0370032/?ref_=fn_tt_tt_1</t>
  </si>
  <si>
    <t>The WordsÂ </t>
  </si>
  <si>
    <t>The Replacement KillersÂ </t>
  </si>
  <si>
    <t>forger|hitman|passport|police|replacement</t>
  </si>
  <si>
    <t>http://www.imdb.com/title/tt0120008/?ref_=fn_tt_tt_1</t>
  </si>
  <si>
    <t>Peter Stebbings</t>
  </si>
  <si>
    <t>Land of the DeadÂ </t>
  </si>
  <si>
    <t>Stephen Baldwin</t>
  </si>
  <si>
    <t>FledÂ </t>
  </si>
  <si>
    <t>disk|floppy disk|mafia|prison|prisoner</t>
  </si>
  <si>
    <t>http://www.imdb.com/title/tt0116320/?ref_=fn_tt_tt_1</t>
  </si>
  <si>
    <t>Vincente Minnelli</t>
  </si>
  <si>
    <t>Moms' Night OutÂ </t>
  </si>
  <si>
    <t>Doug E. Doug</t>
  </si>
  <si>
    <t>Eight Legged FreaksÂ </t>
  </si>
  <si>
    <t>creature feature|human versus spider|spider|spider feature|woman sheriff</t>
  </si>
  <si>
    <t>http://www.imdb.com/title/tt0271367/?ref_=fn_tt_tt_1</t>
  </si>
  <si>
    <t>Dagur KÃ¡ri</t>
  </si>
  <si>
    <t>WitchboardÂ </t>
  </si>
  <si>
    <t>Love &amp; Other DrugsÂ </t>
  </si>
  <si>
    <t>female nudity|male objectification|pfizer|viagra|zoloft</t>
  </si>
  <si>
    <t>http://www.imdb.com/title/tt0758752/?ref_=fn_tt_tt_1</t>
  </si>
  <si>
    <t>Jim Abrahams</t>
  </si>
  <si>
    <t>88 MinutesÂ </t>
  </si>
  <si>
    <t>death|fbi|forensics|murder|serial killer</t>
  </si>
  <si>
    <t>http://www.imdb.com/title/tt0411061/?ref_=fn_tt_tt_1</t>
  </si>
  <si>
    <t>Max Keeble's Big MoveÂ </t>
  </si>
  <si>
    <t>North CountryÂ </t>
  </si>
  <si>
    <t>based on true story|innocence|lawsuit|mine|sexual harassment</t>
  </si>
  <si>
    <t>http://www.imdb.com/title/tt0395972/?ref_=fn_tt_tt_1</t>
  </si>
  <si>
    <t>Michael Gornick</t>
  </si>
  <si>
    <t>The Whole Ten YardsÂ </t>
  </si>
  <si>
    <t>dentist|face slap|flashback|hitman|killing an animal</t>
  </si>
  <si>
    <t>http://www.imdb.com/title/tt0327247/?ref_=fn_tt_tt_1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</si>
  <si>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</si>
  <si>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</si>
  <si>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</si>
  <si>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</si>
  <si>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</si>
  <si>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</si>
  <si>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Robert Eggers</t>
  </si>
  <si>
    <t>The Station AgentÂ </t>
  </si>
  <si>
    <t>Howard the DuckÂ </t>
  </si>
  <si>
    <t>Jordan Prentice</t>
  </si>
  <si>
    <t>alien|duck|laser|planet|singer</t>
  </si>
  <si>
    <t>http://www.imdb.com/title/tt0091225/?ref_=fn_tt_tt_1</t>
  </si>
  <si>
    <t>Michael Martin</t>
  </si>
  <si>
    <t>HoneyÂ </t>
  </si>
  <si>
    <t>Pride and GloryÂ </t>
  </si>
  <si>
    <t>brother in law|corruption|drug dealer|drugs|police</t>
  </si>
  <si>
    <t>http://www.imdb.com/title/tt0482572/?ref_=fn_tt_tt_1</t>
  </si>
  <si>
    <t>Country StrongÂ </t>
  </si>
  <si>
    <t>Eddie Cibrian</t>
  </si>
  <si>
    <t>The CaveÂ </t>
  </si>
  <si>
    <t>cave|diver|diving|flare|parasite</t>
  </si>
  <si>
    <t>http://www.imdb.com/title/tt0402901/?ref_=fn_tt_tt_1</t>
  </si>
  <si>
    <t>Salvador Carrasco</t>
  </si>
  <si>
    <t>Hollywood ShuffleÂ 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</si>
  <si>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</si>
  <si>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</si>
  <si>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</si>
  <si>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</si>
  <si>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</si>
  <si>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AndrÃ© Ã˜vredal</t>
  </si>
  <si>
    <t>Before MidnightÂ 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</si>
  <si>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</si>
  <si>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</si>
  <si>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</si>
  <si>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</si>
  <si>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</si>
  <si>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</si>
  <si>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Robert Cary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</si>
  <si>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</si>
  <si>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</si>
  <si>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</si>
  <si>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</si>
  <si>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</si>
  <si>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</si>
  <si>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Adam Rapp</t>
  </si>
  <si>
    <t>Alpha and OmegaÂ </t>
  </si>
  <si>
    <t>Michael Greyeyes</t>
  </si>
  <si>
    <t>The New WorldÂ </t>
  </si>
  <si>
    <t>captain|fort|love|native american|trade</t>
  </si>
  <si>
    <t>http://www.imdb.com/title/tt0402399/?ref_=fn_tt_tt_1</t>
  </si>
  <si>
    <t>Warren P. Sonoda</t>
  </si>
  <si>
    <t>The CoolerÂ </t>
  </si>
  <si>
    <t>Wing CommanderÂ </t>
  </si>
  <si>
    <t>27th century|fighter pilot|orchestral music score|outer space|space opera</t>
  </si>
  <si>
    <t>http://www.imdb.com/title/tt0131646/?ref_=fn_tt_tt_1</t>
  </si>
  <si>
    <t>Seed of ChuckyÂ </t>
  </si>
  <si>
    <t>In DreamsÂ </t>
  </si>
  <si>
    <t>dream|mental institution|padded cell|serial killer|suicide attempt</t>
  </si>
  <si>
    <t>http://www.imdb.com/title/tt0120710/?ref_=fn_tt_tt_1</t>
  </si>
  <si>
    <t>ElizabethÂ </t>
  </si>
  <si>
    <t>Texas Battle</t>
  </si>
  <si>
    <t>Dragonball: EvolutionÂ </t>
  </si>
  <si>
    <t>bad|dragon|grandfather|orb|warrior</t>
  </si>
  <si>
    <t>http://www.imdb.com/title/tt1098327/?ref_=fn_tt_tt_1</t>
  </si>
  <si>
    <t>AdmissionÂ 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</si>
  <si>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</si>
  <si>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</si>
  <si>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</si>
  <si>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</si>
  <si>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</si>
  <si>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</si>
  <si>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Dracula 2000Â </t>
  </si>
  <si>
    <t>GodsendÂ </t>
  </si>
  <si>
    <t>Munro Chambers</t>
  </si>
  <si>
    <t>birthday|boy|clone|cloning|doctor</t>
  </si>
  <si>
    <t>http://www.imdb.com/title/tt0335121/?ref_=fn_tt_tt_1</t>
  </si>
  <si>
    <t>Charles Ferguson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</si>
  <si>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</si>
  <si>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</si>
  <si>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</si>
  <si>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</si>
  <si>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</si>
  <si>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The SessionsÂ 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</si>
  <si>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</si>
  <si>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</si>
  <si>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</si>
  <si>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</si>
  <si>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</si>
  <si>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</si>
  <si>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</si>
  <si>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</si>
  <si>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Love HappensÂ </t>
  </si>
  <si>
    <t>Runner RunnerÂ </t>
  </si>
  <si>
    <t>costa rica|fbi agent|gambling|money|online gambling</t>
  </si>
  <si>
    <t>http://www.imdb.com/title/tt2364841/?ref_=fn_tt_tt_1</t>
  </si>
  <si>
    <t>Luc Jacquet</t>
  </si>
  <si>
    <t>Teen Wolf TooÂ 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</si>
  <si>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</si>
  <si>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</si>
  <si>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</si>
  <si>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</si>
  <si>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</si>
  <si>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Damien Chazelle</t>
  </si>
  <si>
    <t>army|black soldier|military uniform|prejudice|u.s. civil war</t>
  </si>
  <si>
    <t>http://www.imdb.com/title/tt0097441/?ref_=fn_tt_tt_1</t>
  </si>
  <si>
    <t>Justin Kerrigan</t>
  </si>
  <si>
    <t>Girl, InterruptedÂ </t>
  </si>
  <si>
    <t>Once Upon a Time in AmericaÂ </t>
  </si>
  <si>
    <t>1920s|ambiguity|childhood friend|new york|speakeasy</t>
  </si>
  <si>
    <t>http://www.imdb.com/title/tt0087843/?ref_=fn_tt_tt_1</t>
  </si>
  <si>
    <t>Never Back DownÂ 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</si>
  <si>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</si>
  <si>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</si>
  <si>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</si>
  <si>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</si>
  <si>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BellaÂ </t>
  </si>
  <si>
    <t>The Merchant of VeniceÂ </t>
  </si>
  <si>
    <t>debt|jew|loan|merchant|pound of flesh</t>
  </si>
  <si>
    <t>http://www.imdb.com/title/tt0379889/?ref_=fn_tt_tt_1</t>
  </si>
  <si>
    <t>Eric Styles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</si>
  <si>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</si>
  <si>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</si>
  <si>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</si>
  <si>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</si>
  <si>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</si>
  <si>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Darling LiliÂ 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</si>
  <si>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</si>
  <si>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</si>
  <si>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</si>
  <si>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</si>
  <si>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</si>
  <si>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Joshua Marston</t>
  </si>
  <si>
    <t>Aqua Teen Hunger Force Colon Movie Film for TheatersÂ 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</si>
  <si>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</si>
  <si>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</si>
  <si>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</si>
  <si>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</si>
  <si>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</si>
  <si>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Lake PlacidÂ 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</si>
  <si>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</si>
  <si>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</si>
  <si>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</si>
  <si>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</si>
  <si>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</si>
  <si>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Tod Williams</t>
  </si>
  <si>
    <t>The Perks of Being a WallflowerÂ </t>
  </si>
  <si>
    <t>The Assassination of Jesse James by the Coward Robert FordÂ </t>
  </si>
  <si>
    <t>long title|outlaw|robbery|train|train robbery</t>
  </si>
  <si>
    <t>http://www.imdb.com/title/tt0443680/?ref_=fn_tt_tt_1</t>
  </si>
  <si>
    <t>1911Â </t>
  </si>
  <si>
    <t>Jaycee Chan</t>
  </si>
  <si>
    <t>china|disarming someone|qing dynasty|stabbed with a bayonet|war violence</t>
  </si>
  <si>
    <t>http://www.imdb.com/title/tt1772230/?ref_=fn_tt_tt_1</t>
  </si>
  <si>
    <t>Smoke SignalsÂ </t>
  </si>
  <si>
    <t>Machine Gun PreacherÂ </t>
  </si>
  <si>
    <t>Kathy Baker</t>
  </si>
  <si>
    <t>africa|biker|church|orphanage|preacher</t>
  </si>
  <si>
    <t>http://www.imdb.com/title/tt1586752/?ref_=fn_tt_tt_1</t>
  </si>
  <si>
    <t>Benny Boom</t>
  </si>
  <si>
    <t>Nnegest LikkÃ©</t>
  </si>
  <si>
    <t>Delivery ManÂ </t>
  </si>
  <si>
    <t>Christopher Leitch</t>
  </si>
  <si>
    <t>The Perfect MatchÂ </t>
  </si>
  <si>
    <t>Patricia Cardoso</t>
  </si>
  <si>
    <t>Digimon: The MovieÂ </t>
  </si>
  <si>
    <t>Konstantin Khabenskiy</t>
  </si>
  <si>
    <t>Damien O'Donnell</t>
  </si>
  <si>
    <t>Boys and GirlsÂ </t>
  </si>
  <si>
    <t>Peter M. Cohen</t>
  </si>
  <si>
    <t>Cradle 2 the GraveÂ </t>
  </si>
  <si>
    <t>Anthony Hickox</t>
  </si>
  <si>
    <t>An Ideal HusbandÂ </t>
  </si>
  <si>
    <t>Birgitte Hjort SÃ¸rensen</t>
  </si>
  <si>
    <t>Hana Mae Lee</t>
  </si>
  <si>
    <t>2010s|a cappella|box office hit|second part|sequel</t>
  </si>
  <si>
    <t>http://www.imdb.com/title/tt2848292/?ref_=fn_tt_tt_1</t>
  </si>
  <si>
    <t>Tom Schulman</t>
  </si>
  <si>
    <t>Winter's BoneÂ </t>
  </si>
  <si>
    <t>Dallas Roberts</t>
  </si>
  <si>
    <t>Tyler Hilton</t>
  </si>
  <si>
    <t>1960s|accident|concert|guitar|prison</t>
  </si>
  <si>
    <t>http://www.imdb.com/title/tt0358273/?ref_=fn_tt_tt_1</t>
  </si>
  <si>
    <t>Jill Sprecher</t>
  </si>
  <si>
    <t>Big EyesÂ </t>
  </si>
  <si>
    <t>celibacy|jewish|priest|rabbi|synagogue</t>
  </si>
  <si>
    <t>http://www.imdb.com/title/tt0171433/?ref_=fn_tt_tt_1</t>
  </si>
  <si>
    <t>Julian Schnabel</t>
  </si>
  <si>
    <t>FameÂ 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</si>
  <si>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</si>
  <si>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</si>
  <si>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</si>
  <si>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</si>
  <si>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</si>
  <si>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David Nixon</t>
  </si>
  <si>
    <t>Crocodile Dundee in Los AngelesÂ </t>
  </si>
  <si>
    <t>Frost/NixonÂ </t>
  </si>
  <si>
    <t>american president|political drama|scandal|u.s. president|washington post the newspaper</t>
  </si>
  <si>
    <t>http://www.imdb.com/title/tt0870111/?ref_=fn_tt_tt_1</t>
  </si>
  <si>
    <t>The Spectacular NowÂ </t>
  </si>
  <si>
    <t>Dick Clark</t>
  </si>
  <si>
    <t>Someone Like You...Â </t>
  </si>
  <si>
    <t>Serving SaraÂ </t>
  </si>
  <si>
    <t>divorce|divorce papers|new york|process server|texas</t>
  </si>
  <si>
    <t>http://www.imdb.com/title/tt0261289/?ref_=fn_tt_tt_1</t>
  </si>
  <si>
    <t>Kate Connor</t>
  </si>
  <si>
    <t>business|girl scouts|orphanage|overweight woman|quitting a job</t>
  </si>
  <si>
    <t>http://www.imdb.com/title/tt2702724/?ref_=fn_tt_tt_1</t>
  </si>
  <si>
    <t>Deon Taylor</t>
  </si>
  <si>
    <t>SwingersÂ </t>
  </si>
  <si>
    <t>Cry FreedomÂ </t>
  </si>
  <si>
    <t>activist|editor|journalist|newspaper|south africa</t>
  </si>
  <si>
    <t>http://www.imdb.com/title/tt0092804/?ref_=fn_tt_tt_1</t>
  </si>
  <si>
    <t>Young AdultÂ </t>
  </si>
  <si>
    <t>MumfordÂ </t>
  </si>
  <si>
    <t>college|drugs|patient|psychologist|secret</t>
  </si>
  <si>
    <t>http://www.imdb.com/title/tt0140397/?ref_=fn_tt_tt_1</t>
  </si>
  <si>
    <t>The TransporterÂ </t>
  </si>
  <si>
    <t>Hannah Spearritt</t>
  </si>
  <si>
    <t>actress|killer doll|murder|vixen|vomiting</t>
  </si>
  <si>
    <t>http://www.imdb.com/title/tt0387575/?ref_=fn_tt_tt_1</t>
  </si>
  <si>
    <t>Romania</t>
  </si>
  <si>
    <t>Phantasm IIÂ 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</si>
  <si>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</si>
  <si>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</si>
  <si>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</si>
  <si>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</si>
  <si>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</si>
  <si>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Francesca Gregorini</t>
  </si>
  <si>
    <t>Spice WorldÂ </t>
  </si>
  <si>
    <t>Scott Weinger</t>
  </si>
  <si>
    <t>arab|genie|magic|princess|reference to a thousand and one nights</t>
  </si>
  <si>
    <t>http://www.imdb.com/title/tt0103639/?ref_=fn_tt_tt_1</t>
  </si>
  <si>
    <t>The Greatest Story Ever ToldÂ </t>
  </si>
  <si>
    <t>Neil Brown Jr.</t>
  </si>
  <si>
    <t>R. Marcos Taylor</t>
  </si>
  <si>
    <t>concert|gangsta rap|hip hop|nwa|rap music</t>
  </si>
  <si>
    <t>http://www.imdb.com/title/tt1398426/?ref_=fn_tt_tt_1</t>
  </si>
  <si>
    <t>Scooby-Doo 2: Monsters UnleashedÂ </t>
  </si>
  <si>
    <t>Amrish Puri</t>
  </si>
  <si>
    <t>children|studio logo segues into film|temple|village|white dinner jacket</t>
  </si>
  <si>
    <t>http://www.imdb.com/title/tt0087469/?ref_=fn_tt_tt_1</t>
  </si>
  <si>
    <t>Tuck EverlastingÂ </t>
  </si>
  <si>
    <t>baby|home|hospital|lost|newborn baby</t>
  </si>
  <si>
    <t>http://www.imdb.com/title/tt0134067/?ref_=fn_tt_tt_1</t>
  </si>
  <si>
    <t>Youssef Delara</t>
  </si>
  <si>
    <t>Tinker Tailor Soldier SpyÂ </t>
  </si>
  <si>
    <t>kidnapping|partner|ransom|school|secret service</t>
  </si>
  <si>
    <t>http://www.imdb.com/title/tt0164334/?ref_=fn_tt_tt_1</t>
  </si>
  <si>
    <t>Phat GirlzÂ </t>
  </si>
  <si>
    <t>Sunshine CleaningÂ </t>
  </si>
  <si>
    <t>Enrique Iglesias</t>
  </si>
  <si>
    <t>agent|cia|mariachi|mexican|president</t>
  </si>
  <si>
    <t>http://www.imdb.com/title/tt0285823/?ref_=fn_tt_tt_1</t>
  </si>
  <si>
    <t>FoolishÂ 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</si>
  <si>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</si>
  <si>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</si>
  <si>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</si>
  <si>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</si>
  <si>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</si>
  <si>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</si>
  <si>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</si>
  <si>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</si>
  <si>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</si>
  <si>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Susan Seidelman</t>
  </si>
  <si>
    <t>Eddie Cahill</t>
  </si>
  <si>
    <t>Kenneth Mitchell</t>
  </si>
  <si>
    <t>1980s|hockey|ice hockey|olympics|soviet union</t>
  </si>
  <si>
    <t>http://www.imdb.com/title/tt0349825/?ref_=fn_tt_tt_1</t>
  </si>
  <si>
    <t>Heidi Ewing</t>
  </si>
  <si>
    <t>Welcome to the DollhouseÂ </t>
  </si>
  <si>
    <t>mall|mayhem|nurse|rear entry sex|survival horror</t>
  </si>
  <si>
    <t>http://www.imdb.com/title/tt0363547/?ref_=fn_tt_tt_1</t>
  </si>
  <si>
    <t>20 Feet from StardomÂ </t>
  </si>
  <si>
    <t>Alex Rocco</t>
  </si>
  <si>
    <t>chick flick|doctor|horseback riding|wedding|wedding planner</t>
  </si>
  <si>
    <t>http://www.imdb.com/title/tt0209475/?ref_=fn_tt_tt_1</t>
  </si>
  <si>
    <t>John Carl Buechler</t>
  </si>
  <si>
    <t>Lovely &amp; AmazingÂ </t>
  </si>
  <si>
    <t>El crimen del padre AmaroÂ </t>
  </si>
  <si>
    <t>Rebecca De Mornay</t>
  </si>
  <si>
    <t>dissociative identity disorder|motel room key|murder|storm|stranded</t>
  </si>
  <si>
    <t>http://www.imdb.com/title/tt0309698/?ref_=fn_tt_tt_1</t>
  </si>
  <si>
    <t>Victor Nunez</t>
  </si>
  <si>
    <t>My Own Private IdahoÂ </t>
  </si>
  <si>
    <t>bachelor party|bloody mary the drink|bouncer|brooklyn new york city|vegas</t>
  </si>
  <si>
    <t>http://www.imdb.com/title/tt1204975/?ref_=fn_tt_tt_1</t>
  </si>
  <si>
    <t>ShadowlandsÂ </t>
  </si>
  <si>
    <t>Topol</t>
  </si>
  <si>
    <t>agent|british|ice skater|ship|spy</t>
  </si>
  <si>
    <t>http://www.imdb.com/title/tt0082398/?ref_=fn_tt_tt_1</t>
  </si>
  <si>
    <t>Frank Sebastiano</t>
  </si>
  <si>
    <t>Draft DayÂ 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</si>
  <si>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</si>
  <si>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</si>
  <si>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</si>
  <si>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</si>
  <si>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</si>
  <si>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Nacho Vigalondo</t>
  </si>
  <si>
    <t>The Night ListenerÂ </t>
  </si>
  <si>
    <t>Mia Sara</t>
  </si>
  <si>
    <t>Gloria Reuben</t>
  </si>
  <si>
    <t>cop|corrupt politician|future|senator|time travel</t>
  </si>
  <si>
    <t>http://www.imdb.com/title/tt0111438/?ref_=fn_tt_tt_1</t>
  </si>
  <si>
    <t>3 StrikesÂ </t>
  </si>
  <si>
    <t>Noah Lomax</t>
  </si>
  <si>
    <t>David Lyons</t>
  </si>
  <si>
    <t>Mimi Kirkland</t>
  </si>
  <si>
    <t>abusive husband|chick flick|north carolina|secret|widower</t>
  </si>
  <si>
    <t>http://www.imdb.com/title/tt1702439/?ref_=fn_tt_tt_1</t>
  </si>
  <si>
    <t>Saved!Â </t>
  </si>
  <si>
    <t>Omri Katz</t>
  </si>
  <si>
    <t>Larry Bagby</t>
  </si>
  <si>
    <t>candle|cat|halloween|spell|virgin</t>
  </si>
  <si>
    <t>http://www.imdb.com/title/tt0107120/?ref_=fn_tt_tt_1</t>
  </si>
  <si>
    <t>Run Lola RunÂ 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</si>
  <si>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</si>
  <si>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</si>
  <si>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</si>
  <si>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</si>
  <si>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The OrphanageÂ </t>
  </si>
  <si>
    <t>Dilshad Vadsaria</t>
  </si>
  <si>
    <t>Bianca Kajlich</t>
  </si>
  <si>
    <t>bank heist|bank robbery|heist gone wrong|pizza delivery boy|unlikely criminal</t>
  </si>
  <si>
    <t>http://www.imdb.com/title/tt1622547/?ref_=fn_tt_tt_1</t>
  </si>
  <si>
    <t>Dinesh D'Souza</t>
  </si>
  <si>
    <t>Jeri Ryan</t>
  </si>
  <si>
    <t>dracula|gothic|painting|rescue|van helsing</t>
  </si>
  <si>
    <t>http://www.imdb.com/title/tt0219653/?ref_=fn_tt_tt_1</t>
  </si>
  <si>
    <t>Tommy Lee Wallace</t>
  </si>
  <si>
    <t>bad day|based on book|birthday|job interview|long title</t>
  </si>
  <si>
    <t>http://www.imdb.com/title/tt1698641/?ref_=fn_tt_tt_1</t>
  </si>
  <si>
    <t>American Ninja 2: The ConfrontationÂ </t>
  </si>
  <si>
    <t>Talulah Riley</t>
  </si>
  <si>
    <t>Simon Woods</t>
  </si>
  <si>
    <t>bachelor|england|gentleman|georgian|love</t>
  </si>
  <si>
    <t>http://www.imdb.com/title/tt0414387/?ref_=fn_tt_tt_1</t>
  </si>
  <si>
    <t>Zach Braff</t>
  </si>
  <si>
    <t>BatsÂ 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</si>
  <si>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</si>
  <si>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</si>
  <si>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</si>
  <si>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</si>
  <si>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Alison Maclean</t>
  </si>
  <si>
    <t>Rob RoyÂ </t>
  </si>
  <si>
    <t>18th century|highlands|scotland|sexual cruelty|sword fight</t>
  </si>
  <si>
    <t>http://www.imdb.com/title/tt0114287/?ref_=fn_tt_tt_1</t>
  </si>
  <si>
    <t>Isabel Coixet</t>
  </si>
  <si>
    <t>Poltergeist IIIÂ 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</si>
  <si>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</si>
  <si>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</si>
  <si>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</si>
  <si>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</si>
  <si>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</si>
  <si>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Ponsoldt</t>
  </si>
  <si>
    <t>Oleg Taktarov</t>
  </si>
  <si>
    <t>Antoni Corone</t>
  </si>
  <si>
    <t>arrest|drugs|loyalty|raid|violence</t>
  </si>
  <si>
    <t>http://www.imdb.com/title/tt0498399/?ref_=fn_tt_tt_1</t>
  </si>
  <si>
    <t>Joshua Tickell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</si>
  <si>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</si>
  <si>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</si>
  <si>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</si>
  <si>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</si>
  <si>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</si>
  <si>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Tim Boxell</t>
  </si>
  <si>
    <t>54Â </t>
  </si>
  <si>
    <t>Philippe Labro</t>
  </si>
  <si>
    <t>Winged MigrationÂ </t>
  </si>
  <si>
    <t>arctic|bad weather|flight|migration|ocean</t>
  </si>
  <si>
    <t>http://www.imdb.com/title/tt0301727/?ref_=fn_tt_tt_1</t>
  </si>
  <si>
    <t>Michael D. Sellers</t>
  </si>
  <si>
    <t>Maria Full of GraceÂ </t>
  </si>
  <si>
    <t>Samaire Armstrong</t>
  </si>
  <si>
    <t>Just My LuckÂ </t>
  </si>
  <si>
    <t>bad luck|band|kiss|luck|masquerade</t>
  </si>
  <si>
    <t>http://www.imdb.com/title/tt0397078/?ref_=fn_tt_tt_1</t>
  </si>
  <si>
    <t>Reed Cowan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</si>
  <si>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</si>
  <si>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</si>
  <si>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</si>
  <si>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</si>
  <si>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</si>
  <si>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James Dodson</t>
  </si>
  <si>
    <t>The Spy Next DoorÂ </t>
  </si>
  <si>
    <t>George Lopez</t>
  </si>
  <si>
    <t>chinese|cia|single mother|spy|terrorist</t>
  </si>
  <si>
    <t>http://www.imdb.com/title/tt1273678/?ref_=fn_tt_tt_1</t>
  </si>
  <si>
    <t>Alex Rivera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</si>
  <si>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</si>
  <si>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</si>
  <si>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</si>
  <si>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</si>
  <si>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</si>
  <si>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Endless LoveÂ </t>
  </si>
  <si>
    <t>Ghosts of MarsÂ </t>
  </si>
  <si>
    <t>head on a stake|machine gun|martian|nuclear reactor|outer space</t>
  </si>
  <si>
    <t>http://www.imdb.com/title/tt0228333/?ref_=fn_tt_tt_1</t>
  </si>
  <si>
    <t>Amores PerrosÂ 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</si>
  <si>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</si>
  <si>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</si>
  <si>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</si>
  <si>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</si>
  <si>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Robby Henson</t>
  </si>
  <si>
    <t>Into the WildÂ 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</si>
  <si>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</si>
  <si>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</si>
  <si>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</si>
  <si>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</si>
  <si>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The Shawshank RedemptionÂ 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</si>
  <si>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</si>
  <si>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</si>
  <si>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</si>
  <si>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</si>
  <si>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</si>
  <si>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</si>
  <si>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Shane Meadows</t>
  </si>
  <si>
    <t>Get on the BusÂ 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</si>
  <si>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</si>
  <si>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</si>
  <si>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</si>
  <si>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</si>
  <si>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</si>
  <si>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</si>
  <si>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</si>
  <si>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</si>
  <si>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</si>
  <si>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The Texas Chainsaw Massacre 2Â </t>
  </si>
  <si>
    <t>Elena Anaya</t>
  </si>
  <si>
    <t>Eduardo Noriega</t>
  </si>
  <si>
    <t>About TimeÂ </t>
  </si>
  <si>
    <t>Brick MansionsÂ </t>
  </si>
  <si>
    <t>bare chested male bondage|crime lord|die hard scenario|two word title|undercover</t>
  </si>
  <si>
    <t>http://www.imdb.com/title/tt1430612/?ref_=fn_tt_tt_1</t>
  </si>
  <si>
    <t>Danny Steinmann</t>
  </si>
  <si>
    <t>The CovenantÂ 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</si>
  <si>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</si>
  <si>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</si>
  <si>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</si>
  <si>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</si>
  <si>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</si>
  <si>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Michael Landon Jr.</t>
  </si>
  <si>
    <t>Martin Starr</t>
  </si>
  <si>
    <t>one night stand|pregnancy|slacker|unplanned pregnancy|website</t>
  </si>
  <si>
    <t>http://www.imdb.com/title/tt0478311/?ref_=fn_tt_tt_1</t>
  </si>
  <si>
    <t>Jon Gunn</t>
  </si>
  <si>
    <t>Safety Not GuaranteedÂ </t>
  </si>
  <si>
    <t>Sofia Vassilieva</t>
  </si>
  <si>
    <t>Jeffrey Markle</t>
  </si>
  <si>
    <t>hospital|leukemia|oncology|sick child|terminal illness</t>
  </si>
  <si>
    <t>http://www.imdb.com/title/tt1078588/?ref_=fn_tt_tt_1</t>
  </si>
  <si>
    <t>Adaptation.Â </t>
  </si>
  <si>
    <t>african american protagonist|comma in title|four word title|name in title|talk show host</t>
  </si>
  <si>
    <t>http://www.imdb.com/title/tt0494652/?ref_=fn_tt_tt_1</t>
  </si>
  <si>
    <t>Richard Wilson</t>
  </si>
  <si>
    <t>doctor|english|india|magistrate|mosque</t>
  </si>
  <si>
    <t>http://www.imdb.com/title/tt0087892/?ref_=fn_tt_tt_1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</si>
  <si>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</si>
  <si>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</si>
  <si>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</si>
  <si>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</si>
  <si>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</si>
  <si>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</si>
  <si>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William Wyler</t>
  </si>
  <si>
    <t>Monte CarloÂ </t>
  </si>
  <si>
    <t>RenditionÂ </t>
  </si>
  <si>
    <t>american|bare chested male bondage|cia|detention|interrogation</t>
  </si>
  <si>
    <t>http://www.imdb.com/title/tt0804522/?ref_=fn_tt_tt_1</t>
  </si>
  <si>
    <t>Petter NÃ¦ss</t>
  </si>
  <si>
    <t>captain|explosion|klingon|moon|peace</t>
  </si>
  <si>
    <t>http://www.imdb.com/title/tt0102975/?ref_=fn_tt_tt_1</t>
  </si>
  <si>
    <t>Robert Fontaine</t>
  </si>
  <si>
    <t>ThirteenÂ </t>
  </si>
  <si>
    <t>Matthew Settle</t>
  </si>
  <si>
    <t>flashback|interview|louisiana|playwright|secret society</t>
  </si>
  <si>
    <t>http://www.imdb.com/title/tt0279778/?ref_=fn_tt_tt_1</t>
  </si>
  <si>
    <t>Before SunsetÂ </t>
  </si>
  <si>
    <t>Tatyana Ali</t>
  </si>
  <si>
    <t>detective|kidnapping|punching a heavy bag|serial killer|tied to a tree</t>
  </si>
  <si>
    <t>http://www.imdb.com/title/tt0119468/?ref_=fn_tt_tt_1</t>
  </si>
  <si>
    <t>Michael Herz</t>
  </si>
  <si>
    <t>Aretha Franklin</t>
  </si>
  <si>
    <t>Ray Charles</t>
  </si>
  <si>
    <t>band|catholic|money|parolee|prison</t>
  </si>
  <si>
    <t>http://www.imdb.com/title/tt0080455/?ref_=fn_tt_tt_1</t>
  </si>
  <si>
    <t>David Robert Mitchell</t>
  </si>
  <si>
    <t>Remember MeÂ 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</si>
  <si>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</si>
  <si>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</si>
  <si>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</si>
  <si>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</si>
  <si>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</si>
  <si>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</si>
  <si>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</si>
  <si>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</si>
  <si>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</si>
  <si>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Chia-Liang Liu</t>
  </si>
  <si>
    <t>The Raid: RedemptionÂ </t>
  </si>
  <si>
    <t>Ty Olsson</t>
  </si>
  <si>
    <t>crocodile|eaten alive|lake|maine|sheriff</t>
  </si>
  <si>
    <t>http://www.imdb.com/title/tt0139414/?ref_=fn_tt_tt_1</t>
  </si>
  <si>
    <t>Chris Kentis</t>
  </si>
  <si>
    <t>Lucky Number SlevinÂ </t>
  </si>
  <si>
    <t>coroner|death|gay son|love|mistaken identity</t>
  </si>
  <si>
    <t>http://www.imdb.com/title/tt0425210/?ref_=fn_tt_tt_1</t>
  </si>
  <si>
    <t>Alex Kendrick</t>
  </si>
  <si>
    <t>NarcÂ </t>
  </si>
  <si>
    <t>The Right StuffÂ </t>
  </si>
  <si>
    <t>astronaut|sound barrier|space program|u.s. air force|u.s. space program</t>
  </si>
  <si>
    <t>http://www.imdb.com/title/tt0086197/?ref_=fn_tt_tt_1</t>
  </si>
  <si>
    <t>Crazy/BeautifulÂ </t>
  </si>
  <si>
    <t>AnonymousÂ </t>
  </si>
  <si>
    <t>earl of oxford|play|queen|rebellion|shakespeare play</t>
  </si>
  <si>
    <t>http://www.imdb.com/title/tt1521197/?ref_=fn_tt_tt_1</t>
  </si>
  <si>
    <t>Out ColdÂ </t>
  </si>
  <si>
    <t>West Germany</t>
  </si>
  <si>
    <t>Chris Eyre</t>
  </si>
  <si>
    <t>Before SunriseÂ </t>
  </si>
  <si>
    <t>Dark CityÂ </t>
  </si>
  <si>
    <t>memory|murder|neo noir|retrofuturism|tech noir</t>
  </si>
  <si>
    <t>http://www.imdb.com/title/tt0118929/?ref_=fn_tt_tt_1</t>
  </si>
  <si>
    <t>Elia Kazan</t>
  </si>
  <si>
    <t>Gods and MonstersÂ </t>
  </si>
  <si>
    <t>The DuchessÂ </t>
  </si>
  <si>
    <t>duchess|duke|heir|infidelity|marriage</t>
  </si>
  <si>
    <t>http://www.imdb.com/title/tt0864761/?ref_=fn_tt_tt_1</t>
  </si>
  <si>
    <t>Debra Granik</t>
  </si>
  <si>
    <t>Sliding DoorsÂ </t>
  </si>
  <si>
    <t>Arlington RoadÂ </t>
  </si>
  <si>
    <t>Lew Temple</t>
  </si>
  <si>
    <t>The Newton BoysÂ </t>
  </si>
  <si>
    <t>bank robber|brother brother relationship|crime spree|explosive|train</t>
  </si>
  <si>
    <t>http://www.imdb.com/title/tt0120769/?ref_=fn_tt_tt_1</t>
  </si>
  <si>
    <t>Miranda July</t>
  </si>
  <si>
    <t>Glee: The 3D Concert MovieÂ </t>
  </si>
  <si>
    <t>Case 39Â </t>
  </si>
  <si>
    <t>Vanesa Tomasino</t>
  </si>
  <si>
    <t>death|fear|hairy chest|social worker|spinning in chair</t>
  </si>
  <si>
    <t>http://www.imdb.com/title/tt0795351/?ref_=fn_tt_tt_1</t>
  </si>
  <si>
    <t>Max Joseph</t>
  </si>
  <si>
    <t>Suspect ZeroÂ </t>
  </si>
  <si>
    <t>William Mapother</t>
  </si>
  <si>
    <t>fbi|fbi agent|murder|salesman|serial killer</t>
  </si>
  <si>
    <t>http://www.imdb.com/title/tt0324127/?ref_=fn_tt_tt_1</t>
  </si>
  <si>
    <t>Kevin Tenney</t>
  </si>
  <si>
    <t>Real Women Have CurvesÂ </t>
  </si>
  <si>
    <t>Martian ChildÂ </t>
  </si>
  <si>
    <t>adopted son|adoption|boy|mars the planet|widower</t>
  </si>
  <si>
    <t>http://www.imdb.com/title/tt0415965/?ref_=fn_tt_tt_1</t>
  </si>
  <si>
    <t>Ari Folman</t>
  </si>
  <si>
    <t>In the Company of MenÂ </t>
  </si>
  <si>
    <t>2010s|3 dimensional|breath holding contest|child spy|spy</t>
  </si>
  <si>
    <t>http://www.imdb.com/title/tt1517489/?ref_=fn_tt_tt_1</t>
  </si>
  <si>
    <t>Gary Rogers</t>
  </si>
  <si>
    <t>Movie 43Â </t>
  </si>
  <si>
    <t>death|hostage|money|shot in the chest|shot in the heart</t>
  </si>
  <si>
    <t>http://www.imdb.com/title/tt2241351/?ref_=fn_tt_tt_1</t>
  </si>
  <si>
    <t>Marielle Heller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</si>
  <si>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</si>
  <si>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</si>
  <si>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</si>
  <si>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</si>
  <si>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</si>
  <si>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David Sington</t>
  </si>
  <si>
    <t>Wrong TurnÂ </t>
  </si>
  <si>
    <t>FlawlessÂ </t>
  </si>
  <si>
    <t>gay interest|gay lead character|gay republican|homosexual|neighbor</t>
  </si>
  <si>
    <t>http://www.imdb.com/title/tt0155711/?ref_=fn_tt_tt_1</t>
  </si>
  <si>
    <t>Huck Botko</t>
  </si>
  <si>
    <t>ExtractÂ </t>
  </si>
  <si>
    <t>MindhuntersÂ </t>
  </si>
  <si>
    <t>Eion Bailey</t>
  </si>
  <si>
    <t>fbi|group|island|serial killer|training</t>
  </si>
  <si>
    <t>http://www.imdb.com/title/tt0297284/?ref_=fn_tt_tt_1</t>
  </si>
  <si>
    <t>David Duchovny</t>
  </si>
  <si>
    <t>What Just HappenedÂ </t>
  </si>
  <si>
    <t>actor|agent|beard|cannes|hollywood</t>
  </si>
  <si>
    <t>http://www.imdb.com/title/tt0486674/?ref_=fn_tt_tt_1</t>
  </si>
  <si>
    <t>Lance Mungia</t>
  </si>
  <si>
    <t>Team America: World PoliceÂ </t>
  </si>
  <si>
    <t>The StatementÂ </t>
  </si>
  <si>
    <t>John Neville</t>
  </si>
  <si>
    <t>eiffel tower|nazi|police|ritual|stew</t>
  </si>
  <si>
    <t>http://www.imdb.com/title/tt0340376/?ref_=fn_tt_tt_1</t>
  </si>
  <si>
    <t>Hue Rhodes</t>
  </si>
  <si>
    <t>Noah Buschel</t>
  </si>
  <si>
    <t>MetropolitanÂ </t>
  </si>
  <si>
    <t>Adhir Kalyan</t>
  </si>
  <si>
    <t>Paul Blart: Mall CopÂ </t>
  </si>
  <si>
    <t>cell phone|hostage|mall|security guard|text messaging</t>
  </si>
  <si>
    <t>http://www.imdb.com/title/tt1114740/?ref_=fn_tt_tt_1</t>
  </si>
  <si>
    <t>Hunter Richards</t>
  </si>
  <si>
    <t>River's EdgeÂ </t>
  </si>
  <si>
    <t>Julie Gonzalo</t>
  </si>
  <si>
    <t>body swap|camera shot of feet|foot closeup|reference to keith richards|reference to the rolling stones</t>
  </si>
  <si>
    <t>http://www.imdb.com/title/tt0322330/?ref_=fn_tt_tt_1</t>
  </si>
  <si>
    <t>Laurie Collyer</t>
  </si>
  <si>
    <t>Central StationÂ </t>
  </si>
  <si>
    <t>Gerry Bednob</t>
  </si>
  <si>
    <t>40 year old|car accident|cheating on girlfriend|collection|porno movie</t>
  </si>
  <si>
    <t>http://www.imdb.com/title/tt0405422/?ref_=fn_tt_tt_1</t>
  </si>
  <si>
    <t>Ralph Ziman</t>
  </si>
  <si>
    <t>Lock, Stock and Two Smoking BarrelsÂ </t>
  </si>
  <si>
    <t>Martin Clunes</t>
  </si>
  <si>
    <t>actor|audition|muse|playwright|theater</t>
  </si>
  <si>
    <t>http://www.imdb.com/title/tt0138097/?ref_=fn_tt_tt_1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</si>
  <si>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</si>
  <si>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</si>
  <si>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</si>
  <si>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</si>
  <si>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</si>
  <si>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</si>
  <si>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</si>
  <si>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</si>
  <si>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</si>
  <si>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Orson Welles</t>
  </si>
  <si>
    <t>PollockÂ </t>
  </si>
  <si>
    <t>Jeanne Moreau</t>
  </si>
  <si>
    <t>based on fairy tale|bechdel test passed|cinderella|fairy tale|leonardo da vinci</t>
  </si>
  <si>
    <t>http://www.imdb.com/title/tt0120631/?ref_=fn_tt_tt_1</t>
  </si>
  <si>
    <t>The Ladies ManÂ 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</si>
  <si>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</si>
  <si>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</si>
  <si>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</si>
  <si>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</si>
  <si>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</si>
  <si>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</si>
  <si>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</si>
  <si>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</si>
  <si>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</si>
  <si>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Paul Bunnell</t>
  </si>
  <si>
    <t>Not Easily BrokenÂ 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</si>
  <si>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</si>
  <si>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</si>
  <si>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</si>
  <si>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</si>
  <si>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</si>
  <si>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The MatadorÂ </t>
  </si>
  <si>
    <t>Michael Landes</t>
  </si>
  <si>
    <t>Keegan Connor Tracy</t>
  </si>
  <si>
    <t>car accident|death|freak accident|hospital|premonition</t>
  </si>
  <si>
    <t>http://www.imdb.com/title/tt0309593/?ref_=fn_tt_tt_1</t>
  </si>
  <si>
    <t>TomcatsÂ </t>
  </si>
  <si>
    <t>baby|bank|blind prophet|convict|sirens</t>
  </si>
  <si>
    <t>http://www.imdb.com/title/tt0190590/?ref_=fn_tt_tt_1</t>
  </si>
  <si>
    <t>Derick Martini</t>
  </si>
  <si>
    <t>The Rules of AttractionÂ </t>
  </si>
  <si>
    <t>Kate Walsh</t>
  </si>
  <si>
    <t>angel|diner|faith|human race|religious faith</t>
  </si>
  <si>
    <t>http://www.imdb.com/title/tt1038686/?ref_=fn_tt_tt_1</t>
  </si>
  <si>
    <t>Tim Hunter</t>
  </si>
  <si>
    <t>Love JonesÂ 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</si>
  <si>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</si>
  <si>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</si>
  <si>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</si>
  <si>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</si>
  <si>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</si>
  <si>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Pascal Arnold</t>
  </si>
  <si>
    <t>BrothersÂ </t>
  </si>
  <si>
    <t>Paula GarcÃ©s</t>
  </si>
  <si>
    <t>Jason George</t>
  </si>
  <si>
    <t>frozen time|stopped time|time freeze|watch|wristwatch</t>
  </si>
  <si>
    <t>http://www.imdb.com/title/tt0157472/?ref_=fn_tt_tt_1</t>
  </si>
  <si>
    <t>Jamal Hill</t>
  </si>
  <si>
    <t>The Book ThiefÂ </t>
  </si>
  <si>
    <t>Todd Allen</t>
  </si>
  <si>
    <t>Brad Leland</t>
  </si>
  <si>
    <t>1880s|kiss|small town|table broken in fight|wild west</t>
  </si>
  <si>
    <t>http://www.imdb.com/title/tt0090022/?ref_=fn_tt_tt_1</t>
  </si>
  <si>
    <t>Daniel Stamm</t>
  </si>
  <si>
    <t>afghanistan|death of soldier|presumed dead|prisoner|war trauma</t>
  </si>
  <si>
    <t>http://www.imdb.com/title/tt0765010/?ref_=fn_tt_tt_1</t>
  </si>
  <si>
    <t>Carlos Carrera</t>
  </si>
  <si>
    <t>The Big LebowskiÂ </t>
  </si>
  <si>
    <t>Frankie Muniz</t>
  </si>
  <si>
    <t>Agent Cody Banks 2: Destination LondonÂ </t>
  </si>
  <si>
    <t>chase|evil scientist|gadget|mind control|tough girl</t>
  </si>
  <si>
    <t>http://www.imdb.com/title/tt0358349/?ref_=fn_tt_tt_1</t>
  </si>
  <si>
    <t>Benh Zeitlin</t>
  </si>
  <si>
    <t>The Broadway MelodyÂ 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</si>
  <si>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</si>
  <si>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</si>
  <si>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</si>
  <si>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</si>
  <si>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</si>
  <si>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Disturbing BehaviorÂ 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</si>
  <si>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</si>
  <si>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</si>
  <si>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</si>
  <si>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</si>
  <si>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</si>
  <si>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Maggie Greenwald</t>
  </si>
  <si>
    <t>Filly BrownÂ 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</si>
  <si>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</si>
  <si>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</si>
  <si>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</si>
  <si>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</si>
  <si>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cave|highlander|illusion|immortal|japan</t>
  </si>
  <si>
    <t>http://www.imdb.com/title/tt0110027/?ref_=fn_tt_tt_1</t>
  </si>
  <si>
    <t>Khyentse Norbu</t>
  </si>
  <si>
    <t>Top HatÂ </t>
  </si>
  <si>
    <t>Blood and WineÂ </t>
  </si>
  <si>
    <t>diamond|necklace|safecracker|wine|wine dealer</t>
  </si>
  <si>
    <t>http://www.imdb.com/title/tt0115710/?ref_=fn_tt_tt_1</t>
  </si>
  <si>
    <t>Next Stop WonderlandÂ </t>
  </si>
  <si>
    <t>Half Past DeadÂ </t>
  </si>
  <si>
    <t>The Curse of the Jade ScorpionÂ </t>
  </si>
  <si>
    <t>efficiency expert|insurance investigator|magician|scorpion|thief</t>
  </si>
  <si>
    <t>http://www.imdb.com/title/tt0256524/?ref_=fn_tt_tt_1</t>
  </si>
  <si>
    <t>Lucky McKee</t>
  </si>
  <si>
    <t>Kirstie Alley</t>
  </si>
  <si>
    <t>Far from HeavenÂ 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</si>
  <si>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</si>
  <si>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</si>
  <si>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</si>
  <si>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</si>
  <si>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</si>
  <si>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</si>
  <si>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Steven R. Monroe</t>
  </si>
  <si>
    <t>Tea with MussoliniÂ </t>
  </si>
  <si>
    <t>Derek Luke</t>
  </si>
  <si>
    <t>Self/lessÂ </t>
  </si>
  <si>
    <t>cancer|elderly man|funeral|medical|transhumanism</t>
  </si>
  <si>
    <t>http://www.imdb.com/title/tt2140379/?ref_=fn_tt_tt_1</t>
  </si>
  <si>
    <t>Mark Illsley</t>
  </si>
  <si>
    <t>Evil Dead IIÂ </t>
  </si>
  <si>
    <t>Donald Sumpter</t>
  </si>
  <si>
    <t>death|diplomat|doctor|kenya|murder</t>
  </si>
  <si>
    <t>http://www.imdb.com/title/tt0387131/?ref_=fn_tt_tt_1</t>
  </si>
  <si>
    <t>Pawel Pawlikowski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</si>
  <si>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</si>
  <si>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</si>
  <si>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</si>
  <si>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</si>
  <si>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</si>
  <si>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</si>
  <si>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Sally Potter</t>
  </si>
  <si>
    <t>Matthew Lawrence</t>
  </si>
  <si>
    <t>actor|based on novel|fancy restaurant|male actor playing a female character|party</t>
  </si>
  <si>
    <t>http://www.imdb.com/title/tt0107614/?ref_=fn_tt_tt_1</t>
  </si>
  <si>
    <t>Dave Meyers</t>
  </si>
  <si>
    <t>An American HauntingÂ </t>
  </si>
  <si>
    <t>buick|convertible|last will and testament|savant|travel</t>
  </si>
  <si>
    <t>http://www.imdb.com/title/tt0095953/?ref_=fn_tt_tt_1</t>
  </si>
  <si>
    <t>Nadine Labaki</t>
  </si>
  <si>
    <t>East Is EastÂ </t>
  </si>
  <si>
    <t>Dreama Walker</t>
  </si>
  <si>
    <t>Ahney Her</t>
  </si>
  <si>
    <t>gang|gang rape|hmong|teenager|widower</t>
  </si>
  <si>
    <t>http://www.imdb.com/title/tt1205489/?ref_=fn_tt_tt_1</t>
  </si>
  <si>
    <t>Eytan Fox</t>
  </si>
  <si>
    <t>The Boondock Saints II: All Saints DayÂ </t>
  </si>
  <si>
    <t>W.Â </t>
  </si>
  <si>
    <t>bible|cabinet meeting|dog|drinking|family relationships</t>
  </si>
  <si>
    <t>http://www.imdb.com/title/tt1175491/?ref_=fn_tt_tt_1</t>
  </si>
  <si>
    <t>FranÃ§ois Truffaut</t>
  </si>
  <si>
    <t>Straight Out of BrooklynÂ </t>
  </si>
  <si>
    <t>agent|cia|france|rescue|teenage abduction</t>
  </si>
  <si>
    <t>http://www.imdb.com/title/tt0936501/?ref_=fn_tt_tt_1</t>
  </si>
  <si>
    <t>A Most Wanted ManÂ 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</si>
  <si>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</si>
  <si>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</si>
  <si>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</si>
  <si>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</si>
  <si>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Adrienne Shelly</t>
  </si>
  <si>
    <t>The Grace CardÂ </t>
  </si>
  <si>
    <t>DeVaughn Nixon</t>
  </si>
  <si>
    <t>bodyguard|manager|pop singer|secret service agent|singer</t>
  </si>
  <si>
    <t>http://www.imdb.com/title/tt0103855/?ref_=fn_tt_tt_1</t>
  </si>
  <si>
    <t>Newt Arnold</t>
  </si>
  <si>
    <t>Inside Llewyn DavisÂ </t>
  </si>
  <si>
    <t>Embeth Davidtz</t>
  </si>
  <si>
    <t>Caroline Goodall</t>
  </si>
  <si>
    <t>german|german soldier|jew|jewish|nazi</t>
  </si>
  <si>
    <t>http://www.imdb.com/title/tt0108052/?ref_=fn_tt_tt_1</t>
  </si>
  <si>
    <t>Larry Clark</t>
  </si>
  <si>
    <t>A Serious ManÂ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</si>
  <si>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</si>
  <si>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</si>
  <si>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</si>
  <si>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</si>
  <si>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</si>
  <si>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</si>
  <si>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FabiÃ¡n Bielinsky</t>
  </si>
  <si>
    <t>ghost|masked villain|monster|museum|tv</t>
  </si>
  <si>
    <t>http://www.imdb.com/title/tt0331632/?ref_=fn_tt_tt_1</t>
  </si>
  <si>
    <t>Rebecca Miller</t>
  </si>
  <si>
    <t>Becoming JaneÂ </t>
  </si>
  <si>
    <t>Maggie Carey</t>
  </si>
  <si>
    <t>Jason Ritter</t>
  </si>
  <si>
    <t>Katharine Isabelle</t>
  </si>
  <si>
    <t>elm street|freddy krueger|jason voorhees|serial killer|slasher</t>
  </si>
  <si>
    <t>http://www.imdb.com/title/tt0329101/?ref_=fn_tt_tt_1</t>
  </si>
  <si>
    <t>Henry Bean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</si>
  <si>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</si>
  <si>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</si>
  <si>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</si>
  <si>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</si>
  <si>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</si>
  <si>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</si>
  <si>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</si>
  <si>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</si>
  <si>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</si>
  <si>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</si>
  <si>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</si>
  <si>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PromÂ </t>
  </si>
  <si>
    <t>Billy Drago</t>
  </si>
  <si>
    <t>corrupt judge|tax evasion|tough cop|white suit|year 1930</t>
  </si>
  <si>
    <t>http://www.imdb.com/title/tt0094226/?ref_=fn_tt_tt_1</t>
  </si>
  <si>
    <t>Charles Chaplin</t>
  </si>
  <si>
    <t>FrailtyÂ </t>
  </si>
  <si>
    <t>Barry Corbin</t>
  </si>
  <si>
    <t>coin toss|desert|sheriff|texas|tracking device</t>
  </si>
  <si>
    <t>http://www.imdb.com/title/tt0477348/?ref_=fn_tt_tt_1</t>
  </si>
  <si>
    <t>Pete Jones</t>
  </si>
  <si>
    <t>WarlockÂ </t>
  </si>
  <si>
    <t>Bryan Callen</t>
  </si>
  <si>
    <t>gunfight|outrunning explosion|police|security guard|street shootout</t>
  </si>
  <si>
    <t>http://www.imdb.com/title/tt1408253/?ref_=fn_tt_tt_1</t>
  </si>
  <si>
    <t>Pieces of AprilÂ </t>
  </si>
  <si>
    <t>american actress playing british character|book publishing|calorie counting|employer employee relationship|rabbit costume</t>
  </si>
  <si>
    <t>http://www.imdb.com/title/tt0243155/?ref_=fn_tt_tt_1</t>
  </si>
  <si>
    <t>Bruce McDonald</t>
  </si>
  <si>
    <t>Leslie Caron</t>
  </si>
  <si>
    <t>Hugh O'Conor</t>
  </si>
  <si>
    <t>chocolate|chocolate shop|food|france|village</t>
  </si>
  <si>
    <t>http://www.imdb.com/title/tt0241303/?ref_=fn_tt_tt_1</t>
  </si>
  <si>
    <t>James Mottern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</si>
  <si>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</si>
  <si>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</si>
  <si>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</si>
  <si>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</si>
  <si>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</si>
  <si>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</si>
  <si>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</si>
  <si>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</si>
  <si>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</si>
  <si>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</si>
  <si>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cigar smoking|cowboy|duel|outlaw|tombstone arizona</t>
  </si>
  <si>
    <t>http://www.imdb.com/title/tt0108358/?ref_=fn_tt_tt_1</t>
  </si>
  <si>
    <t>El MariachiÂ </t>
  </si>
  <si>
    <t>death|hong kong|kung fu|prison|waterfront</t>
  </si>
  <si>
    <t>http://www.imdb.com/title/tt0165929/?ref_=fn_tt_tt_1</t>
  </si>
  <si>
    <t>Billie Whitelaw</t>
  </si>
  <si>
    <t>Half NelsonÂ </t>
  </si>
  <si>
    <t>Gina Holden</t>
  </si>
  <si>
    <t>Chelan Simmons</t>
  </si>
  <si>
    <t>amusement park|death|fate|premonition|roller coaster</t>
  </si>
  <si>
    <t>http://www.imdb.com/title/tt0414982/?ref_=fn_tt_tt_1</t>
  </si>
  <si>
    <t>Man on WireÂ 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</si>
  <si>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</si>
  <si>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</si>
  <si>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</si>
  <si>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</si>
  <si>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The To Do ListÂ </t>
  </si>
  <si>
    <t>bully|friend|imagination|reality|troll</t>
  </si>
  <si>
    <t>http://www.imdb.com/title/tt0398808/?ref_=fn_tt_tt_1</t>
  </si>
  <si>
    <t>boy|inspiration|reference to peter pan|stage play|widow</t>
  </si>
  <si>
    <t>http://www.imdb.com/title/tt0308644/?ref_=fn_tt_tt_1</t>
  </si>
  <si>
    <t>Larry the Cable Guy</t>
  </si>
  <si>
    <t>christmas|holiday|madea series|rural setting|stubbornness</t>
  </si>
  <si>
    <t>http://www.imdb.com/title/tt2609758/?ref_=fn_tt_tt_1</t>
  </si>
  <si>
    <t>William Cottrell</t>
  </si>
  <si>
    <t>Me and You and Everyone We KnowÂ </t>
  </si>
  <si>
    <t>alaska|leadership|snow|survival|wilderness</t>
  </si>
  <si>
    <t>http://www.imdb.com/title/tt1601913/?ref_=fn_tt_tt_1</t>
  </si>
  <si>
    <t>Lucrecia Martel</t>
  </si>
  <si>
    <t>42nd StreetÂ </t>
  </si>
  <si>
    <t>bathtub|psychologist|pushed out a window|smothered with a pillow|telescope</t>
  </si>
  <si>
    <t>http://www.imdb.com/title/tt0382077/?ref_=fn_tt_tt_1</t>
  </si>
  <si>
    <t>Zak Penn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</si>
  <si>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</si>
  <si>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</si>
  <si>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</si>
  <si>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</si>
  <si>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</si>
  <si>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The ForsakenÂ 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</si>
  <si>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</si>
  <si>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</si>
  <si>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</si>
  <si>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</si>
  <si>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</si>
  <si>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The Incredibly True Adventure of Two Girls in LoveÂ </t>
  </si>
  <si>
    <t>assassination attempt|capitalism|cocaine|cuban american|cuban refugee</t>
  </si>
  <si>
    <t>http://www.imdb.com/title/tt0086250/?ref_=fn_tt_tt_1</t>
  </si>
  <si>
    <t>End of the SpearÂ </t>
  </si>
  <si>
    <t>Rebecca Gayheart</t>
  </si>
  <si>
    <t>boss|ghetto|money|robber|robbery</t>
  </si>
  <si>
    <t>http://www.imdb.com/title/tt0119807/?ref_=fn_tt_tt_1</t>
  </si>
  <si>
    <t>Ham Tran</t>
  </si>
  <si>
    <t>BeerfestÂ </t>
  </si>
  <si>
    <t>abdication|china|emperor|forbidden city|republic</t>
  </si>
  <si>
    <t>http://www.imdb.com/title/tt0093389/?ref_=fn_tt_tt_1</t>
  </si>
  <si>
    <t>Rich Cowan</t>
  </si>
  <si>
    <t>RoomÂ </t>
  </si>
  <si>
    <t>David O'Hara</t>
  </si>
  <si>
    <t>cocaine|contraband|drug lord|prison|smuggling</t>
  </si>
  <si>
    <t>http://www.imdb.com/title/tt1524137/?ref_=fn_tt_tt_1</t>
  </si>
  <si>
    <t>Home RunÂ </t>
  </si>
  <si>
    <t>blood splatter|fistfight|murder|police|prison bus</t>
  </si>
  <si>
    <t>http://www.imdb.com/title/tt0119695/?ref_=fn_tt_tt_1</t>
  </si>
  <si>
    <t>August RushÂ </t>
  </si>
  <si>
    <t>Paul F. Tompkins</t>
  </si>
  <si>
    <t>Kevin Breznahan</t>
  </si>
  <si>
    <t>alcoholic|alcoholism|money|oil|turn of the century</t>
  </si>
  <si>
    <t>http://www.imdb.com/title/tt0469494/?ref_=fn_tt_tt_1</t>
  </si>
  <si>
    <t>Jonathan Kesselman</t>
  </si>
  <si>
    <t>Hav PlentyÂ </t>
  </si>
  <si>
    <t>Flea</t>
  </si>
  <si>
    <t>africa|chimpanzee|elephant|safari|shaman</t>
  </si>
  <si>
    <t>http://www.imdb.com/title/tt0282120/?ref_=fn_tt_tt_1</t>
  </si>
  <si>
    <t>Arjun Sablok</t>
  </si>
  <si>
    <t>Boynton Beach ClubÂ </t>
  </si>
  <si>
    <t>Nancy Cartwright</t>
  </si>
  <si>
    <t>kid|oxygen|rugrats|trapped underwater|underwater</t>
  </si>
  <si>
    <t>http://www.imdb.com/title/tt0337711/?ref_=fn_tt_tt_1</t>
  </si>
  <si>
    <t>Jason XÂ </t>
  </si>
  <si>
    <t>Eddie Griffin</t>
  </si>
  <si>
    <t>african american|cadillac|disguise|secret agent|undercover</t>
  </si>
  <si>
    <t>http://www.imdb.com/title/tt0279493/?ref_=fn_tt_tt_1</t>
  </si>
  <si>
    <t>We Are Your FriendsÂ </t>
  </si>
  <si>
    <t>friendship|jeans|pants|summer|vacation</t>
  </si>
  <si>
    <t>http://www.imdb.com/title/tt0403508/?ref_=fn_tt_tt_1</t>
  </si>
  <si>
    <t>The Emperor's ClubÂ </t>
  </si>
  <si>
    <t>action hero|chinese|forced prostitution|one man army|title spoken by character</t>
  </si>
  <si>
    <t>http://www.imdb.com/title/tt0271027/?ref_=fn_tt_tt_1</t>
  </si>
  <si>
    <t>Beyond the MatÂ </t>
  </si>
  <si>
    <t>Katharine McPhee</t>
  </si>
  <si>
    <t>makeover|party|playboy|playboy mansion|sorority</t>
  </si>
  <si>
    <t>http://www.imdb.com/title/tt0852713/?ref_=fn_tt_tt_1</t>
  </si>
  <si>
    <t>A Perfect GetawayÂ </t>
  </si>
  <si>
    <t>Gregory Alan Williams</t>
  </si>
  <si>
    <t>baseball|based on true story|india|sports agent|training</t>
  </si>
  <si>
    <t>http://www.imdb.com/title/tt1647668/?ref_=fn_tt_tt_1</t>
  </si>
  <si>
    <t>Claudia Sainte-Luce</t>
  </si>
  <si>
    <t>Your Sister's SisterÂ </t>
  </si>
  <si>
    <t>black and white segues into color|color|community|dystopia|infanticide</t>
  </si>
  <si>
    <t>http://www.imdb.com/title/tt0435651/?ref_=fn_tt_tt_1</t>
  </si>
  <si>
    <t>Jamie Babbit</t>
  </si>
  <si>
    <t>High TensionÂ </t>
  </si>
  <si>
    <t>Oliver James</t>
  </si>
  <si>
    <t>american|daughter|england|father|politician</t>
  </si>
  <si>
    <t>http://www.imdb.com/title/tt0286788/?ref_=fn_tt_tt_1</t>
  </si>
  <si>
    <t>David Boyd</t>
  </si>
  <si>
    <t>Quigley Down UnderÂ </t>
  </si>
  <si>
    <t>Jonathan Breck</t>
  </si>
  <si>
    <t>Billy Aaron Brown</t>
  </si>
  <si>
    <t>cheerleader|farmer|fear|high school basketball|nightmare</t>
  </si>
  <si>
    <t>http://www.imdb.com/title/tt0301470/?ref_=fn_tt_tt_1</t>
  </si>
  <si>
    <t>Anna Muylaert</t>
  </si>
  <si>
    <t>CrossoverÂ </t>
  </si>
  <si>
    <t>breasts|leg spreading|mini skirt|sex|sex in bed</t>
  </si>
  <si>
    <t>http://www.imdb.com/title/tt0452625/?ref_=fn_tt_tt_1</t>
  </si>
  <si>
    <t>Steve Taylor</t>
  </si>
  <si>
    <t>The Last Temptation of ChristÂ </t>
  </si>
  <si>
    <t>DMX</t>
  </si>
  <si>
    <t>camera shot from inside human body|diamond|evil man|heist|terrorism</t>
  </si>
  <si>
    <t>http://www.imdb.com/title/tt0306685/?ref_=fn_tt_tt_1</t>
  </si>
  <si>
    <t>Kurt Voss</t>
  </si>
  <si>
    <t>When the Cat's AwayÂ </t>
  </si>
  <si>
    <t>housewife|lesbian|novel|party|reading</t>
  </si>
  <si>
    <t>http://www.imdb.com/title/tt0274558/?ref_=fn_tt_tt_1</t>
  </si>
  <si>
    <t>LÃ©a Pool</t>
  </si>
  <si>
    <t>Harsh TimesÂ 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</si>
  <si>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</si>
  <si>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</si>
  <si>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</si>
  <si>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</si>
  <si>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</si>
  <si>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James David Pasternak</t>
  </si>
  <si>
    <t>QuinceaÃ±eraÂ 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</si>
  <si>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</si>
  <si>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</si>
  <si>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</si>
  <si>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</si>
  <si>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</si>
  <si>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SongcatcherÂ </t>
  </si>
  <si>
    <t>Blood TiesÂ </t>
  </si>
  <si>
    <t>1970s|flashback|love|money|murder</t>
  </si>
  <si>
    <t>http://www.imdb.com/title/tt1747958/?ref_=fn_tt_tt_1</t>
  </si>
  <si>
    <t>Tom Sanchez</t>
  </si>
  <si>
    <t>Mambo ItalianoÂ 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</si>
  <si>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</si>
  <si>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</si>
  <si>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</si>
  <si>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</si>
  <si>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</si>
  <si>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</si>
  <si>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</si>
  <si>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Another EarthÂ </t>
  </si>
  <si>
    <t>Park Bench</t>
  </si>
  <si>
    <t>Alexis Arquette</t>
  </si>
  <si>
    <t>Vince Corazza</t>
  </si>
  <si>
    <t>blood|doll|gore|murder|serial killer</t>
  </si>
  <si>
    <t>http://www.imdb.com/title/tt0144120/?ref_=fn_tt_tt_1</t>
  </si>
  <si>
    <t>Ossie Davis</t>
  </si>
  <si>
    <t>SlackerÂ 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</si>
  <si>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</si>
  <si>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</si>
  <si>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</si>
  <si>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</si>
  <si>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</si>
  <si>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</si>
  <si>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To Die ForÂ </t>
  </si>
  <si>
    <t>Richard Briers</t>
  </si>
  <si>
    <t>Victoria Beckham</t>
  </si>
  <si>
    <t>bus|concert|live concert|pop group|spice girl</t>
  </si>
  <si>
    <t>http://www.imdb.com/title/tt0120185/?ref_=fn_tt_tt_1</t>
  </si>
  <si>
    <t>The Green InfernoÂ </t>
  </si>
  <si>
    <t>Essence Atkins</t>
  </si>
  <si>
    <t>Dance FlickÂ </t>
  </si>
  <si>
    <t>african american|dance|overalls|parody|rap</t>
  </si>
  <si>
    <t>http://www.imdb.com/title/tt1153706/?ref_=fn_tt_tt_1</t>
  </si>
  <si>
    <t>Rob McKittrick</t>
  </si>
  <si>
    <t>escape from prison|first person narration|prison|prison cell search|wrongful imprisonment</t>
  </si>
  <si>
    <t>http://www.imdb.com/title/tt0111161/?ref_=fn_tt_tt_1</t>
  </si>
  <si>
    <t>Jeff Burr</t>
  </si>
  <si>
    <t>Jere Burns</t>
  </si>
  <si>
    <t>Linda Kozlowski</t>
  </si>
  <si>
    <t>boat|crocodile|garbage can|knife|paramount pictures</t>
  </si>
  <si>
    <t>http://www.imdb.com/title/tt0231402/?ref_=fn_tt_tt_1</t>
  </si>
  <si>
    <t>Guy Maddin</t>
  </si>
  <si>
    <t>Nurse BettyÂ </t>
  </si>
  <si>
    <t>KingpinÂ </t>
  </si>
  <si>
    <t>amish|bowling|on the road|rubber hand|tournament</t>
  </si>
  <si>
    <t>http://www.imdb.com/title/tt0116778/?ref_=fn_tt_tt_1</t>
  </si>
  <si>
    <t>Henry VÂ </t>
  </si>
  <si>
    <t>Cjon Saulsberry</t>
  </si>
  <si>
    <t>Griffin Cleveland</t>
  </si>
  <si>
    <t>dog|gambler|gambling|gangster|professor</t>
  </si>
  <si>
    <t>http://www.imdb.com/title/tt2039393/?ref_=fn_tt_tt_1</t>
  </si>
  <si>
    <t>Gareth Evans</t>
  </si>
  <si>
    <t>UHFÂ </t>
  </si>
  <si>
    <t>based on play|incestuous relationship|pedophilia|secret|teenage daughter</t>
  </si>
  <si>
    <t>http://www.imdb.com/title/tt1322269/?ref_=fn_tt_tt_1</t>
  </si>
  <si>
    <t>WhippedÂ 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</si>
  <si>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</si>
  <si>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</si>
  <si>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</si>
  <si>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</si>
  <si>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</si>
  <si>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Kama Sutra: A Tale of LoveÂ 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</si>
  <si>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</si>
  <si>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</si>
  <si>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</si>
  <si>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</si>
  <si>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</si>
  <si>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</si>
  <si>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</si>
  <si>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Levan Gabriadze</t>
  </si>
  <si>
    <t>Dazed and ConfusedÂ </t>
  </si>
  <si>
    <t>Don Juan DeMarcoÂ </t>
  </si>
  <si>
    <t>don juan|mental institution|patient|psychiatrist|retirement</t>
  </si>
  <si>
    <t>http://www.imdb.com/title/tt0112883/?ref_=fn_tt_tt_1</t>
  </si>
  <si>
    <t>Bradley Parker</t>
  </si>
  <si>
    <t>army|coin collector|love|surfboard|u.s. army</t>
  </si>
  <si>
    <t>http://www.imdb.com/title/tt0989757/?ref_=fn_tt_tt_1</t>
  </si>
  <si>
    <t>Clive Barker</t>
  </si>
  <si>
    <t>Dead Man on CampusÂ </t>
  </si>
  <si>
    <t>The LosersÂ </t>
  </si>
  <si>
    <t>Ã“scar Jaenada</t>
  </si>
  <si>
    <t>hacking|hijacking|martial arts|revenge|special forces</t>
  </si>
  <si>
    <t>http://www.imdb.com/title/tt0480255/?ref_=fn_tt_tt_1</t>
  </si>
  <si>
    <t>Harold Cronk</t>
  </si>
  <si>
    <t>Don't Be Afraid of the DarkÂ </t>
  </si>
  <si>
    <t>basement|creature|disappearance|interior designer|mansion</t>
  </si>
  <si>
    <t>http://www.imdb.com/title/tt1270761/?ref_=fn_tt_tt_1</t>
  </si>
  <si>
    <t>Takao Okawara</t>
  </si>
  <si>
    <t>WarÂ </t>
  </si>
  <si>
    <t>assassin|betrayal|fbi|fbi agent|yakuza</t>
  </si>
  <si>
    <t>http://www.imdb.com/title/tt0499556/?ref_=fn_tt_tt_1</t>
  </si>
  <si>
    <t>Duncan Tucker</t>
  </si>
  <si>
    <t>Piranha 3DÂ </t>
  </si>
  <si>
    <t>Punch-Drunk LoveÂ </t>
  </si>
  <si>
    <t>Don McManus</t>
  </si>
  <si>
    <t>harmonium|love|phone sex|pudding|sister</t>
  </si>
  <si>
    <t>http://www.imdb.com/title/tt0272338/?ref_=fn_tt_tt_1</t>
  </si>
  <si>
    <t>Russ Meyer</t>
  </si>
  <si>
    <t>But I'm a CheerleaderÂ 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</si>
  <si>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</si>
  <si>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</si>
  <si>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</si>
  <si>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</si>
  <si>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</si>
  <si>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Monty Python and the Holy GrailÂ 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</si>
  <si>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</si>
  <si>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</si>
  <si>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</si>
  <si>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</si>
  <si>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</si>
  <si>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TumbleweedsÂ 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</si>
  <si>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</si>
  <si>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</si>
  <si>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</si>
  <si>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</si>
  <si>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Ben Lewin</t>
  </si>
  <si>
    <t>Two Girls and a GuyÂ </t>
  </si>
  <si>
    <t>Bright Lights, Big CityÂ </t>
  </si>
  <si>
    <t>estranged wife|fashion show|magazine|new york city|writer</t>
  </si>
  <si>
    <t>http://www.imdb.com/title/tt0094799/?ref_=fn_tt_tt_1</t>
  </si>
  <si>
    <t>Morgan Neville</t>
  </si>
  <si>
    <t>Living Out LoudÂ 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</si>
  <si>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</si>
  <si>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</si>
  <si>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</si>
  <si>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</si>
  <si>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Chris Paine</t>
  </si>
  <si>
    <t>Warlock: The ArmageddonÂ </t>
  </si>
  <si>
    <t>Gillian Jacobs</t>
  </si>
  <si>
    <t>The BoxÂ </t>
  </si>
  <si>
    <t>alien|library|moral dilemma|nosebleed|supernatural power</t>
  </si>
  <si>
    <t>http://www.imdb.com/title/tt0362478/?ref_=fn_tt_tt_1</t>
  </si>
  <si>
    <t>Greg Berlanti</t>
  </si>
  <si>
    <t>Buffalo '66Â </t>
  </si>
  <si>
    <t>Jonathan Tucker</t>
  </si>
  <si>
    <t>Laura Ramsey</t>
  </si>
  <si>
    <t>Sergio CalderÃ³n</t>
  </si>
  <si>
    <t>bow and arrow|group of friends|horse|rifle|ruins</t>
  </si>
  <si>
    <t>http://www.imdb.com/title/tt0963794/?ref_=fn_tt_tt_1</t>
  </si>
  <si>
    <t>Marc Levin</t>
  </si>
  <si>
    <t>200 CigarettesÂ </t>
  </si>
  <si>
    <t>The Next Best ThingÂ </t>
  </si>
  <si>
    <t>best friend|cartoon on tv|custody battle|gay|gay friend</t>
  </si>
  <si>
    <t>http://www.imdb.com/title/tt0156841/?ref_=fn_tt_tt_1</t>
  </si>
  <si>
    <t>Richard Dutcher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</si>
  <si>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</si>
  <si>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</si>
  <si>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</si>
  <si>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</si>
  <si>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</si>
  <si>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Khalid Mohamed</t>
  </si>
  <si>
    <t>Robot &amp; FrankÂ 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</si>
  <si>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</si>
  <si>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</si>
  <si>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</si>
  <si>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</si>
  <si>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</si>
  <si>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</si>
  <si>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Finn Taylor</t>
  </si>
  <si>
    <t>Office SpaceÂ 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</si>
  <si>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</si>
  <si>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</si>
  <si>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</si>
  <si>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</si>
  <si>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</si>
  <si>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Karen Moncrieff</t>
  </si>
  <si>
    <t>Stealing HarvardÂ </t>
  </si>
  <si>
    <t>black humor|crying during sex|harvard|humor|man with glasses</t>
  </si>
  <si>
    <t>http://www.imdb.com/title/tt0265808/?ref_=fn_tt_tt_1</t>
  </si>
  <si>
    <t>JosÃ© Luis Valenzuela</t>
  </si>
  <si>
    <t>UrbaniaÂ </t>
  </si>
  <si>
    <t>LegendÂ </t>
  </si>
  <si>
    <t>Tara Fitzgerald</t>
  </si>
  <si>
    <t>1960s|based on a true story|gangster|identical twins|murder</t>
  </si>
  <si>
    <t>http://www.imdb.com/title/tt3569230/?ref_=fn_tt_tt_1</t>
  </si>
  <si>
    <t>Goran Dukic</t>
  </si>
  <si>
    <t>Chuck &amp; BuckÂ </t>
  </si>
  <si>
    <t>Shark Night 3DÂ </t>
  </si>
  <si>
    <t>lake|louisiana|redneck|shark|vacation</t>
  </si>
  <si>
    <t>http://www.imdb.com/title/tt1633356/?ref_=fn_tt_tt_1</t>
  </si>
  <si>
    <t>Joshua Oppenheimer</t>
  </si>
  <si>
    <t>The WraithÂ </t>
  </si>
  <si>
    <t>Patrick St. Esprit</t>
  </si>
  <si>
    <t>cleveland browns|head coach|linebacker|nfl|team owner</t>
  </si>
  <si>
    <t>http://www.imdb.com/title/tt2223990/?ref_=fn_tt_tt_1</t>
  </si>
  <si>
    <t>Alex Gibney</t>
  </si>
  <si>
    <t>My Fellow AmericansÂ </t>
  </si>
  <si>
    <t>Peter Firth</t>
  </si>
  <si>
    <t>Paul Crowder</t>
  </si>
  <si>
    <t>Waltz with BashirÂ </t>
  </si>
  <si>
    <t>The ConspiratorÂ </t>
  </si>
  <si>
    <t>john wilkes booth|lawyer|lincoln assassination|trial|truth</t>
  </si>
  <si>
    <t>http://www.imdb.com/title/tt0968264/?ref_=fn_tt_tt_1</t>
  </si>
  <si>
    <t>Anthony Powell</t>
  </si>
  <si>
    <t>Lords of DogtownÂ </t>
  </si>
  <si>
    <t>1970s|skateboarder|skateboarding|surf|swimming pool</t>
  </si>
  <si>
    <t>http://www.imdb.com/title/tt0355702/?ref_=fn_tt_tt_1</t>
  </si>
  <si>
    <t>Johnny Remo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</si>
  <si>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</si>
  <si>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</si>
  <si>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</si>
  <si>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</si>
  <si>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</si>
  <si>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Vivek Agnihotri</t>
  </si>
  <si>
    <t>The Singles WardÂ 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</si>
  <si>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</si>
  <si>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</si>
  <si>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</si>
  <si>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</si>
  <si>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</si>
  <si>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Nick Tomnay</t>
  </si>
  <si>
    <t>Children of HeavenÂ </t>
  </si>
  <si>
    <t>WarriorÂ </t>
  </si>
  <si>
    <t>alcoholic|mixed martial arts|return home|tournament|underdog</t>
  </si>
  <si>
    <t>http://www.imdb.com/title/tt1291584/?ref_=fn_tt_tt_1</t>
  </si>
  <si>
    <t>The Broken Hearts Club: A Romantic ComedyÂ </t>
  </si>
  <si>
    <t>Michael CollinsÂ </t>
  </si>
  <si>
    <t>ireland|irish|irish civil war|irish free state|sinn fein</t>
  </si>
  <si>
    <t>http://www.imdb.com/title/tt0117039/?ref_=fn_tt_tt_1</t>
  </si>
  <si>
    <t>Eric Nicholas</t>
  </si>
  <si>
    <t>The History BoysÂ 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</si>
  <si>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</si>
  <si>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</si>
  <si>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</si>
  <si>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</si>
  <si>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</si>
  <si>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Benjamin Dickinson</t>
  </si>
  <si>
    <t>Stop-LossÂ </t>
  </si>
  <si>
    <t>friendship|honor|iraq war|soldier|texas</t>
  </si>
  <si>
    <t>http://www.imdb.com/title/tt0489281/?ref_=fn_tt_tt_1</t>
  </si>
  <si>
    <t>Hal Haberman</t>
  </si>
  <si>
    <t>AbandonÂ </t>
  </si>
  <si>
    <t>college|detective|disappearance|police detective|thesis</t>
  </si>
  <si>
    <t>http://www.imdb.com/title/tt0267248/?ref_=fn_tt_tt_1</t>
  </si>
  <si>
    <t>Who Killed the Electric Car?Â 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</si>
  <si>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</si>
  <si>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</si>
  <si>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</si>
  <si>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</si>
  <si>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</si>
  <si>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</si>
  <si>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City IslandÂ </t>
  </si>
  <si>
    <t>Madison Davenport</t>
  </si>
  <si>
    <t>Kyra Sedgwick</t>
  </si>
  <si>
    <t>Natasha Calis</t>
  </si>
  <si>
    <t>basketball coach|box|jewish|rabbi|yard sale</t>
  </si>
  <si>
    <t>http://www.imdb.com/title/tt0431021/?ref_=fn_tt_tt_1</t>
  </si>
  <si>
    <t>The CircleÂ </t>
  </si>
  <si>
    <t>Mrs. WinterbourneÂ </t>
  </si>
  <si>
    <t>Cathryn de Prume</t>
  </si>
  <si>
    <t>love|train|train wreck|twin brother|two word title</t>
  </si>
  <si>
    <t>http://www.imdb.com/title/tt0117104/?ref_=fn_tt_tt_1</t>
  </si>
  <si>
    <t>Wendy and LucyÂ </t>
  </si>
  <si>
    <t>Straw DogsÂ </t>
  </si>
  <si>
    <t>Rhys Coiro</t>
  </si>
  <si>
    <t>gang rape|panties pulled down|rape|rape victim|sexual humiliation</t>
  </si>
  <si>
    <t>http://www.imdb.com/title/tt0999913/?ref_=fn_tt_tt_1</t>
  </si>
  <si>
    <t>American DesiÂ 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</si>
  <si>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</si>
  <si>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</si>
  <si>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</si>
  <si>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</si>
  <si>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</si>
  <si>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</si>
  <si>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The RoadÂ </t>
  </si>
  <si>
    <t>apocalypse|boy|food|pistol|survival</t>
  </si>
  <si>
    <t>http://www.imdb.com/title/tt0898367/?ref_=fn_tt_tt_1</t>
  </si>
  <si>
    <t>GrooveÂ </t>
  </si>
  <si>
    <t>The R.M.Â </t>
  </si>
  <si>
    <t>UnderclassmanÂ </t>
  </si>
  <si>
    <t>Kaylee DeFer</t>
  </si>
  <si>
    <t>police|private school|shootout|undercover|wigger</t>
  </si>
  <si>
    <t>http://www.imdb.com/title/tt0373416/?ref_=fn_tt_tt_1</t>
  </si>
  <si>
    <t>TarnationÂ 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</si>
  <si>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</si>
  <si>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</si>
  <si>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</si>
  <si>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</si>
  <si>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</si>
  <si>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</si>
  <si>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</si>
  <si>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</si>
  <si>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Drop Dead GorgeousÂ </t>
  </si>
  <si>
    <t>Tank GirlÂ </t>
  </si>
  <si>
    <t>2030s|21st century|desert|jet|tank</t>
  </si>
  <si>
    <t>http://www.imdb.com/title/tt0114614/?ref_=fn_tt_tt_1</t>
  </si>
  <si>
    <t>8 Heads in a Duffel BagÂ </t>
  </si>
  <si>
    <t>King's RansomÂ </t>
  </si>
  <si>
    <t>hit in the crotch|kidnapping|nail gun|police|release from prison</t>
  </si>
  <si>
    <t>http://www.imdb.com/title/tt0388183/?ref_=fn_tt_tt_1</t>
  </si>
  <si>
    <t>CaptiveÂ 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</si>
  <si>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</si>
  <si>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</si>
  <si>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</si>
  <si>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</si>
  <si>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</si>
  <si>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</si>
  <si>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MauriceÂ </t>
  </si>
  <si>
    <t>BloodRayneÂ </t>
  </si>
  <si>
    <t>Michael ParÃ©</t>
  </si>
  <si>
    <t>escape|half human|king|vampire|vampire hunter</t>
  </si>
  <si>
    <t>http://www.imdb.com/title/tt0383222/?ref_=fn_tt_tt_1</t>
  </si>
  <si>
    <t>Kat Coiro</t>
  </si>
  <si>
    <t>Saints and SoldiersÂ </t>
  </si>
  <si>
    <t>Ramaa Mosley</t>
  </si>
  <si>
    <t>Where the Truth LiesÂ </t>
  </si>
  <si>
    <t>breasts|death|female rear nudity|lesbian cunnilingus|rear entry sex</t>
  </si>
  <si>
    <t>http://www.imdb.com/title/tt0373450/?ref_=fn_tt_tt_1</t>
  </si>
  <si>
    <t>C. Jay Cox</t>
  </si>
  <si>
    <t>Without LimitsÂ </t>
  </si>
  <si>
    <t>car crash|coach|death|oregon|university of oregon</t>
  </si>
  <si>
    <t>http://www.imdb.com/title/tt0119934/?ref_=fn_tt_tt_1</t>
  </si>
  <si>
    <t>Full FrontalÂ 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</si>
  <si>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</si>
  <si>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</si>
  <si>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</si>
  <si>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</si>
  <si>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</si>
  <si>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Twin Falls IdahoÂ 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</si>
  <si>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</si>
  <si>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</si>
  <si>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</si>
  <si>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</si>
  <si>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</si>
  <si>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Rich Christiano</t>
  </si>
  <si>
    <t>Slums of Beverly HillsÂ 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</si>
  <si>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</si>
  <si>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</si>
  <si>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</si>
  <si>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</si>
  <si>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20 DatesÂ 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</si>
  <si>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</si>
  <si>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</si>
  <si>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</si>
  <si>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</si>
  <si>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</si>
  <si>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Asghar Farhadi</t>
  </si>
  <si>
    <t>CyrusÂ 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</si>
  <si>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</si>
  <si>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</si>
  <si>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</si>
  <si>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</si>
  <si>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</si>
  <si>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Todd Solondz</t>
  </si>
  <si>
    <t>L.I.E.Â </t>
  </si>
  <si>
    <t>PrimerÂ </t>
  </si>
  <si>
    <t>Shane Dawson</t>
  </si>
  <si>
    <t>Sholem Aleichem: Laughing in the DarknessÂ </t>
  </si>
  <si>
    <t>Dan O'Herlihy</t>
  </si>
  <si>
    <t>Jack Hawkins</t>
  </si>
  <si>
    <t>Ryan Little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</si>
  <si>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</si>
  <si>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</si>
  <si>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</si>
  <si>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</si>
  <si>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</si>
  <si>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Matt Maiellaro</t>
  </si>
  <si>
    <t>WeekendÂ </t>
  </si>
  <si>
    <t>Ben Wheatley</t>
  </si>
  <si>
    <t>The CelebrationÂ </t>
  </si>
  <si>
    <t>catholic|corruption|emotional abuse|france|seduction</t>
  </si>
  <si>
    <t>http://www.imdb.com/title/tt0094947/?ref_=fn_tt_tt_1</t>
  </si>
  <si>
    <t>White OleanderÂ </t>
  </si>
  <si>
    <t>On the RoadÂ </t>
  </si>
  <si>
    <t>benzedrine|cactus|drugs|poem|year 1949</t>
  </si>
  <si>
    <t>http://www.imdb.com/title/tt0337692/?ref_=fn_tt_tt_1</t>
  </si>
  <si>
    <t>Ryan Fleck</t>
  </si>
  <si>
    <t>127 HoursÂ </t>
  </si>
  <si>
    <t>alien probe|humpback whales|probe|time travel|whale</t>
  </si>
  <si>
    <t>http://www.imdb.com/title/tt0092007/?ref_=fn_tt_tt_1</t>
  </si>
  <si>
    <t>Jennifer Wynne Farmer</t>
  </si>
  <si>
    <t>Tiny FurnitureÂ </t>
  </si>
  <si>
    <t>boxing|fight|heavyweight champion|restaurant|retired boxer</t>
  </si>
  <si>
    <t>http://www.imdb.com/title/tt0479143/?ref_=fn_tt_tt_1</t>
  </si>
  <si>
    <t>Christopher Scott Cherot</t>
  </si>
  <si>
    <t>Kevin Williamson</t>
  </si>
  <si>
    <t>college|ghostface|killer|killing spree|murder</t>
  </si>
  <si>
    <t>http://www.imdb.com/title/tt0120082/?ref_=fn_tt_tt_1</t>
  </si>
  <si>
    <t>MadeÂ </t>
  </si>
  <si>
    <t>Jane Got a GunÂ </t>
  </si>
  <si>
    <t>brothel|death of husband|ex lover|haunted by the past|redemption</t>
  </si>
  <si>
    <t>http://www.imdb.com/title/tt2140037/?ref_=fn_tt_tt_1</t>
  </si>
  <si>
    <t>Four RoomsÂ </t>
  </si>
  <si>
    <t>african american|imperative in title|las vegas nevada|nevada|wedding</t>
  </si>
  <si>
    <t>http://www.imdb.com/title/tt2239832/?ref_=fn_tt_tt_1</t>
  </si>
  <si>
    <t>From a Whisper to a ScreamÂ </t>
  </si>
  <si>
    <t>adultery|black humor|dentist|hitman|sex in bed</t>
  </si>
  <si>
    <t>http://www.imdb.com/title/tt0190138/?ref_=fn_tt_tt_1</t>
  </si>
  <si>
    <t>Marilyn Hotchkiss' Ballroom Dancing and Charm SchoolÂ </t>
  </si>
  <si>
    <t>Lori Singer</t>
  </si>
  <si>
    <t>church|cowboy boots|dancing|high school dance|teenager</t>
  </si>
  <si>
    <t>http://www.imdb.com/title/tt0087277/?ref_=fn_tt_tt_1</t>
  </si>
  <si>
    <t>Outside ProvidenceÂ </t>
  </si>
  <si>
    <t>Leah Remini</t>
  </si>
  <si>
    <t>college|fraternity|friend|house|party</t>
  </si>
  <si>
    <t>http://www.imdb.com/title/tt0302886/?ref_=fn_tt_tt_1</t>
  </si>
  <si>
    <t>Mark Sandrich</t>
  </si>
  <si>
    <t>Shadow of the VampireÂ </t>
  </si>
  <si>
    <t>Harry Shearer</t>
  </si>
  <si>
    <t>friendship|holy grail|massacre|redemption|video store</t>
  </si>
  <si>
    <t>http://www.imdb.com/title/tt0101889/?ref_=fn_tt_tt_1</t>
  </si>
  <si>
    <t>Michael Wadleigh</t>
  </si>
  <si>
    <t>Walking and TalkingÂ </t>
  </si>
  <si>
    <t>bahamas|fisherman|hook|island|roommate</t>
  </si>
  <si>
    <t>http://www.imdb.com/title/tt0130018/?ref_=fn_tt_tt_1</t>
  </si>
  <si>
    <t>Gene Teigland</t>
  </si>
  <si>
    <t>Deuce Bigalow: European GigoloÂ </t>
  </si>
  <si>
    <t>heart|italian restaurant|restaurant|transplant|waitress</t>
  </si>
  <si>
    <t>http://www.imdb.com/title/tt0122459/?ref_=fn_tt_tt_1</t>
  </si>
  <si>
    <t>Scott Ziehl</t>
  </si>
  <si>
    <t>PulseÂ 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</si>
  <si>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</si>
  <si>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</si>
  <si>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</si>
  <si>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</si>
  <si>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AirborneÂ </t>
  </si>
  <si>
    <t>Kathleen Wilhoite</t>
  </si>
  <si>
    <t>hospital|kansas city|obsession|salesman|soap opera</t>
  </si>
  <si>
    <t>http://www.imdb.com/title/tt0171580/?ref_=fn_tt_tt_1</t>
  </si>
  <si>
    <t>Happy, TexasÂ </t>
  </si>
  <si>
    <t>first person narration|general|hampster|reference to loch ness monster|reporter</t>
  </si>
  <si>
    <t>http://www.imdb.com/title/tt1234548/?ref_=fn_tt_tt_1</t>
  </si>
  <si>
    <t>TrekkiesÂ </t>
  </si>
  <si>
    <t>Double TakeÂ </t>
  </si>
  <si>
    <t>cia|cia agent|fbi|mexico|train</t>
  </si>
  <si>
    <t>http://www.imdb.com/title/tt0238948/?ref_=fn_tt_tt_1</t>
  </si>
  <si>
    <t>U. Roberto Romano</t>
  </si>
  <si>
    <t>VampiresÂ </t>
  </si>
  <si>
    <t>1960s|father daughter incest|mental hospital|suicide|suicide attempt</t>
  </si>
  <si>
    <t>http://www.imdb.com/title/tt0172493/?ref_=fn_tt_tt_1</t>
  </si>
  <si>
    <t>Smiling Fish &amp; Goat on FireÂ 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</si>
  <si>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</si>
  <si>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</si>
  <si>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</si>
  <si>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</si>
  <si>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David Arquette</t>
  </si>
  <si>
    <t>alien|breakfast|escape|rat|ufo</t>
  </si>
  <si>
    <t>http://www.imdb.com/title/tt0158811/?ref_=fn_tt_tt_1</t>
  </si>
  <si>
    <t>Pan Nalin</t>
  </si>
  <si>
    <t>Jennifer's BodyÂ 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</si>
  <si>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</si>
  <si>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</si>
  <si>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</si>
  <si>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</si>
  <si>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</si>
  <si>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</si>
  <si>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Joe Camp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</si>
  <si>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</si>
  <si>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</si>
  <si>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</si>
  <si>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</si>
  <si>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John 'Bud' Cardos</t>
  </si>
  <si>
    <t>Ruby in ParadiseÂ 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</si>
  <si>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</si>
  <si>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</si>
  <si>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</si>
  <si>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</si>
  <si>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Barry W. Blaustein</t>
  </si>
  <si>
    <t>I Don't Know How She Does ItÂ </t>
  </si>
  <si>
    <t>black comedy|delivery boy|dinner|gym|punishment</t>
  </si>
  <si>
    <t>http://www.imdb.com/title/tt1742650/?ref_=fn_tt_tt_1</t>
  </si>
  <si>
    <t>Kurt Hale</t>
  </si>
  <si>
    <t>George WashingtonÂ </t>
  </si>
  <si>
    <t>Kelly Brook</t>
  </si>
  <si>
    <t>bloody water|boat|party|piranha|spring break</t>
  </si>
  <si>
    <t>http://www.imdb.com/title/tt0464154/?ref_=fn_tt_tt_1</t>
  </si>
  <si>
    <t>Joseph Dorman</t>
  </si>
  <si>
    <t>Short Cut to Nirvana: Kumbh MelaÂ </t>
  </si>
  <si>
    <t>Beyond the SeaÂ </t>
  </si>
  <si>
    <t>bobby darin|career|love|marriage|sandra dee</t>
  </si>
  <si>
    <t>http://www.imdb.com/title/tt0363473/?ref_=fn_tt_tt_1</t>
  </si>
  <si>
    <t>Greg Harrison</t>
  </si>
  <si>
    <t>The Puffy ChairÂ 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</si>
  <si>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</si>
  <si>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</si>
  <si>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</si>
  <si>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</si>
  <si>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Eric Schaeffer</t>
  </si>
  <si>
    <t>Pink FlamingosÂ </t>
  </si>
  <si>
    <t>Kenneth Williams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</si>
  <si>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</si>
  <si>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</si>
  <si>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</si>
  <si>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</si>
  <si>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</si>
  <si>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Neema Barnette</t>
  </si>
  <si>
    <t>Rabbit-Proof FenceÂ </t>
  </si>
  <si>
    <t>The Bridge of San Luis ReyÂ </t>
  </si>
  <si>
    <t>bridge|friar|inquisition|peru|rope bridge</t>
  </si>
  <si>
    <t>http://www.imdb.com/title/tt0356443/?ref_=fn_tt_tt_1</t>
  </si>
  <si>
    <t>Molly Bernstein</t>
  </si>
  <si>
    <t>FasterÂ </t>
  </si>
  <si>
    <t>gun|prison|reference to god|reference to jesus christ|vengeance</t>
  </si>
  <si>
    <t>http://www.imdb.com/title/tt1433108/?ref_=fn_tt_tt_1</t>
  </si>
  <si>
    <t>Marius A. Markevicius</t>
  </si>
  <si>
    <t>CubeÂ </t>
  </si>
  <si>
    <t>Howl's Moving CastleÂ </t>
  </si>
  <si>
    <t>anime|castle|demon|steampunk|witch</t>
  </si>
  <si>
    <t>http://www.imdb.com/title/tt0347149/?ref_=fn_tt_tt_1</t>
  </si>
  <si>
    <t>Quentin Dupieux</t>
  </si>
  <si>
    <t>Derek Graf</t>
  </si>
  <si>
    <t>amusement park|on the road|zombie|zombie apocalypse|zombie spoof</t>
  </si>
  <si>
    <t>http://www.imdb.com/title/tt1156398/?ref_=fn_tt_tt_1</t>
  </si>
  <si>
    <t>Alex Smith</t>
  </si>
  <si>
    <t>FirestarterÂ </t>
  </si>
  <si>
    <t>Gareth Edwards</t>
  </si>
  <si>
    <t>coach|college|college football|domineering mother|football</t>
  </si>
  <si>
    <t>http://www.imdb.com/title/tt0120484/?ref_=fn_tt_tt_1</t>
  </si>
  <si>
    <t>Alex Craig Mann</t>
  </si>
  <si>
    <t>CaviteÂ </t>
  </si>
  <si>
    <t>Anthony Daniels</t>
  </si>
  <si>
    <t>duel|famous twist|rebel|rescue|snowy landscape</t>
  </si>
  <si>
    <t>http://www.imdb.com/title/tt0080684/?ref_=fn_tt_tt_1</t>
  </si>
  <si>
    <t>Breaking UpwardsÂ </t>
  </si>
  <si>
    <t>Theresa Randle</t>
  </si>
  <si>
    <t>drugs|heroin|murder|police|witness</t>
  </si>
  <si>
    <t>http://www.imdb.com/title/tt0112442/?ref_=fn_tt_tt_1</t>
  </si>
  <si>
    <t>IncendiesÂ </t>
  </si>
  <si>
    <t>Brendan Fehr</t>
  </si>
  <si>
    <t>Kerr Smith</t>
  </si>
  <si>
    <t>dead teenager|death|explosion|premonition|teenager</t>
  </si>
  <si>
    <t>http://www.imdb.com/title/tt0195714/?ref_=fn_tt_tt_1</t>
  </si>
  <si>
    <t>ComplianceÂ </t>
  </si>
  <si>
    <t>governor|intern|manager|ohio|politics</t>
  </si>
  <si>
    <t>http://www.imdb.com/title/tt1124035/?ref_=fn_tt_tt_1</t>
  </si>
  <si>
    <t>SecretaryÂ </t>
  </si>
  <si>
    <t>captain|darkness|eclipse|space|survival</t>
  </si>
  <si>
    <t>http://www.imdb.com/title/tt0134847/?ref_=fn_tt_tt_1</t>
  </si>
  <si>
    <t>NovemberÂ </t>
  </si>
  <si>
    <t>Catherine Dent</t>
  </si>
  <si>
    <t>apartment|girl in panties|roommate|thong panties|upskirt</t>
  </si>
  <si>
    <t>http://www.imdb.com/title/tt0244970/?ref_=fn_tt_tt_1</t>
  </si>
  <si>
    <t>Catherine Gund</t>
  </si>
  <si>
    <t>I Want Your MoneyÂ </t>
  </si>
  <si>
    <t>Call + ResponseÂ 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</si>
  <si>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</si>
  <si>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</si>
  <si>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</si>
  <si>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</si>
  <si>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</si>
  <si>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Matty Rich</t>
  </si>
  <si>
    <t>MoonÂ 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</si>
  <si>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</si>
  <si>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</si>
  <si>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</si>
  <si>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</si>
  <si>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</si>
  <si>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</si>
  <si>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</si>
  <si>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</si>
  <si>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</si>
  <si>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Hans Canosa</t>
  </si>
  <si>
    <t>LondonÂ </t>
  </si>
  <si>
    <t>Lloyd Kaufman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</si>
  <si>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</si>
  <si>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</si>
  <si>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</si>
  <si>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</si>
  <si>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</si>
  <si>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</si>
  <si>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</si>
  <si>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</si>
  <si>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Lloyd Bacon</t>
  </si>
  <si>
    <t>The Horse BoyÂ 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</si>
  <si>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</si>
  <si>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</si>
  <si>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</si>
  <si>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</si>
  <si>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</si>
  <si>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NewlywedsÂ </t>
  </si>
  <si>
    <t>Marvin's RoomÂ </t>
  </si>
  <si>
    <t>house|leukemia|mental institution|nursing home|transplant</t>
  </si>
  <si>
    <t>http://www.imdb.com/title/tt0116999/?ref_=fn_tt_tt_1</t>
  </si>
  <si>
    <t>Whit Stillman</t>
  </si>
  <si>
    <t>Tasha Smith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</si>
  <si>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</si>
  <si>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</si>
  <si>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</si>
  <si>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</si>
  <si>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Kay Pollak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</si>
  <si>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</si>
  <si>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</si>
  <si>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</si>
  <si>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</si>
  <si>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</si>
  <si>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Jared Hess</t>
  </si>
  <si>
    <t>Harley Davidson and the Marlboro ManÂ </t>
  </si>
  <si>
    <t>bar|biker|cowboy|drugs|marlboro</t>
  </si>
  <si>
    <t>http://www.imdb.com/title/tt0102005/?ref_=fn_tt_tt_1</t>
  </si>
  <si>
    <t>Oren Peli</t>
  </si>
  <si>
    <t>ShortbusÂ 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</si>
  <si>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</si>
  <si>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</si>
  <si>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</si>
  <si>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</si>
  <si>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</si>
  <si>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Sue Corcoran</t>
  </si>
  <si>
    <t>Jonathan Caouette</t>
  </si>
  <si>
    <t>SlamÂ 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</si>
  <si>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</si>
  <si>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</si>
  <si>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</si>
  <si>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</si>
  <si>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</si>
  <si>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</si>
  <si>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Ray Griggs</t>
  </si>
  <si>
    <t>Pink NarcissusÂ 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</si>
  <si>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</si>
  <si>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</si>
  <si>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</si>
  <si>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</si>
  <si>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</si>
  <si>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</si>
  <si>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The FPÂ </t>
  </si>
  <si>
    <t>Simon Yam</t>
  </si>
  <si>
    <t>Lucio Fulci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</si>
  <si>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</si>
  <si>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</si>
  <si>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</si>
  <si>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</si>
  <si>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</si>
  <si>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</si>
  <si>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</si>
  <si>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</si>
  <si>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</si>
  <si>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</si>
  <si>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</si>
  <si>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The Water DivinerÂ </t>
  </si>
  <si>
    <t>australian|battle|battle of gallipoli|gallipoli|world war one</t>
  </si>
  <si>
    <t>http://www.imdb.com/title/tt3007512/?ref_=fn_tt_tt_1</t>
  </si>
  <si>
    <t>Roger Nygard</t>
  </si>
  <si>
    <t>Phil Leeds</t>
  </si>
  <si>
    <t>death|film blanc|invisibility|love|unrequited love</t>
  </si>
  <si>
    <t>http://www.imdb.com/title/tt0099653/?ref_=fn_tt_tt_1</t>
  </si>
  <si>
    <t>Harry Beaumont</t>
  </si>
  <si>
    <t>accident|curtain call|dream girl|high school|prom</t>
  </si>
  <si>
    <t>http://www.imdb.com/title/tt0129387/?ref_=fn_tt_tt_1</t>
  </si>
  <si>
    <t>Franck Khalfoun</t>
  </si>
  <si>
    <t>The Business of FancydancingÂ </t>
  </si>
  <si>
    <t>1990s|christmas|christmas eve|sleigh|surrealism</t>
  </si>
  <si>
    <t>http://www.imdb.com/title/tt0111070/?ref_=fn_tt_tt_1</t>
  </si>
  <si>
    <t>Mor Loushy</t>
  </si>
  <si>
    <t>Latter DaysÂ </t>
  </si>
  <si>
    <t>Angus T. Jones</t>
  </si>
  <si>
    <t>baseball|coach|high school|pitching|texas</t>
  </si>
  <si>
    <t>http://www.imdb.com/title/tt0265662/?ref_=fn_tt_tt_1</t>
  </si>
  <si>
    <t>Henry Alex Rubin</t>
  </si>
  <si>
    <t>Love and Other CatastrophesÂ </t>
  </si>
  <si>
    <t>family relationships|football movie|publicist|sports team|tween girl</t>
  </si>
  <si>
    <t>http://www.imdb.com/title/tt0492956/?ref_=fn_tt_tt_1</t>
  </si>
  <si>
    <t>Sam Firstenberg</t>
  </si>
  <si>
    <t>Happy ChristmasÂ 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</si>
  <si>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</si>
  <si>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</si>
  <si>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</si>
  <si>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</si>
  <si>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</si>
  <si>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</si>
  <si>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</si>
  <si>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Gregory Widen</t>
  </si>
  <si>
    <t>Kelly Reichardt</t>
  </si>
  <si>
    <t>Old JoyÂ 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</si>
  <si>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</si>
  <si>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</si>
  <si>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</si>
  <si>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</si>
  <si>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</si>
  <si>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A Hard Day's NightÂ </t>
  </si>
  <si>
    <t>Ray McKinnon</t>
  </si>
  <si>
    <t>chat room|computer|computer hacker|identity|identity theft</t>
  </si>
  <si>
    <t>http://www.imdb.com/title/tt0113957/?ref_=fn_tt_tt_1</t>
  </si>
  <si>
    <t>child custody|custody battle|disability|mentally impaired man|single father</t>
  </si>
  <si>
    <t>http://www.imdb.com/title/tt0277027/?ref_=fn_tt_tt_1</t>
  </si>
  <si>
    <t>Michael Roemer</t>
  </si>
  <si>
    <t>I Married a Strange Person!Â 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</si>
  <si>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</si>
  <si>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</si>
  <si>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</si>
  <si>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</si>
  <si>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Eddie O'Flaherty</t>
  </si>
  <si>
    <t>Of Gods and MenÂ </t>
  </si>
  <si>
    <t>Shane Brolly</t>
  </si>
  <si>
    <t>blood|death|hybrid|vampire|werewolf</t>
  </si>
  <si>
    <t>http://www.imdb.com/title/tt0320691/?ref_=fn_tt_tt_1</t>
  </si>
  <si>
    <t>Xzibit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</si>
  <si>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</si>
  <si>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</si>
  <si>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</si>
  <si>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</si>
  <si>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Bruce Dellis</t>
  </si>
  <si>
    <t>Julian Fellowes</t>
  </si>
  <si>
    <t>author|book|england|friend|oxford</t>
  </si>
  <si>
    <t>http://www.imdb.com/title/tt0108101/?ref_=fn_tt_tt_1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</si>
  <si>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</si>
  <si>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</si>
  <si>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</si>
  <si>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</si>
  <si>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</si>
  <si>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</si>
  <si>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</si>
  <si>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</si>
  <si>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</si>
  <si>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</si>
  <si>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</si>
  <si>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</si>
  <si>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</si>
  <si>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Craig Zobel</t>
  </si>
  <si>
    <t>The Invention of LyingÂ </t>
  </si>
  <si>
    <t>Zachary Gordon</t>
  </si>
  <si>
    <t>best friend|camping|country club|no opening credits|summer vacation</t>
  </si>
  <si>
    <t>http://www.imdb.com/title/tt2023453/?ref_=fn_tt_tt_1</t>
  </si>
  <si>
    <t>Killing Them SoftlyÂ </t>
  </si>
  <si>
    <t>Summer of SamÂ </t>
  </si>
  <si>
    <t>distrust|fear|murder|neighborhood|new york city</t>
  </si>
  <si>
    <t>http://www.imdb.com/title/tt0162677/?ref_=fn_tt_tt_1</t>
  </si>
  <si>
    <t>Maria Maggenti</t>
  </si>
  <si>
    <t>Jason Mewes</t>
  </si>
  <si>
    <t>internet|jay and silent bob|new jersey|orangutan|police</t>
  </si>
  <si>
    <t>http://www.imdb.com/title/tt0261392/?ref_=fn_tt_tt_1</t>
  </si>
  <si>
    <t>Piyush Dinker Pandya</t>
  </si>
  <si>
    <t>Conversations with Other WomenÂ </t>
  </si>
  <si>
    <t>Bruce Dern</t>
  </si>
  <si>
    <t>The Glass HouseÂ </t>
  </si>
  <si>
    <t>car|car accident|death|friend|glass</t>
  </si>
  <si>
    <t>http://www.imdb.com/title/tt0221218/?ref_=fn_tt_tt_1</t>
  </si>
  <si>
    <t>Emma-Kate Croghan</t>
  </si>
  <si>
    <t>Sugar TownÂ </t>
  </si>
  <si>
    <t>50s|film within a film|hollywood|illegitimate pregnancy|twins</t>
  </si>
  <si>
    <t>http://www.imdb.com/title/tt0475290/?ref_=fn_tt_tt_1</t>
  </si>
  <si>
    <t>Bill Plympton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</si>
  <si>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</si>
  <si>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</si>
  <si>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</si>
  <si>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</si>
  <si>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</si>
  <si>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Hilary Brougher</t>
  </si>
  <si>
    <t>HomefrontÂ </t>
  </si>
  <si>
    <t>biker|biker gang|dea|dea agent|fight</t>
  </si>
  <si>
    <t>http://www.imdb.com/title/tt2312718/?ref_=fn_tt_tt_1</t>
  </si>
  <si>
    <t>Corbin Bernsen</t>
  </si>
  <si>
    <t>TsotsiÂ </t>
  </si>
  <si>
    <t>The Little VampireÂ </t>
  </si>
  <si>
    <t>boy|pushed off a cliff|rat|secret passage|vampire</t>
  </si>
  <si>
    <t>http://www.imdb.com/title/tt0192255/?ref_=fn_tt_tt_1</t>
  </si>
  <si>
    <t>Gory Gory HallelujahÂ </t>
  </si>
  <si>
    <t>I Heart HuckabeesÂ </t>
  </si>
  <si>
    <t>coincidence|cult film|overalls|suburb|vomiting</t>
  </si>
  <si>
    <t>http://www.imdb.com/title/tt0356721/?ref_=fn_tt_tt_1</t>
  </si>
  <si>
    <t>The PropositionÂ </t>
  </si>
  <si>
    <t>RoboCop 3Â </t>
  </si>
  <si>
    <t>android|corporation|ninja|police|robocop</t>
  </si>
  <si>
    <t>http://www.imdb.com/title/tt0107978/?ref_=fn_tt_tt_1</t>
  </si>
  <si>
    <t>Vampire in BrooklynÂ </t>
  </si>
  <si>
    <t>Megiddo: The Omega Code 2Â </t>
  </si>
  <si>
    <t>armageddon|battle|end times|reference to satan|sequel</t>
  </si>
  <si>
    <t>http://www.imdb.com/title/tt0263728/?ref_=fn_tt_tt_1</t>
  </si>
  <si>
    <t>Vernon Dobtcheff</t>
  </si>
  <si>
    <t>Rock Hudson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</si>
  <si>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</si>
  <si>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</si>
  <si>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</si>
  <si>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</si>
  <si>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</si>
  <si>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</si>
  <si>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</si>
  <si>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</si>
  <si>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</si>
  <si>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</si>
  <si>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Tom Putnam</t>
  </si>
  <si>
    <t>Sebastian Koch</t>
  </si>
  <si>
    <t>Black BookÂ </t>
  </si>
  <si>
    <t>boat|escape|hiding|nazi|resistance</t>
  </si>
  <si>
    <t>http://www.imdb.com/title/tt0389557/?ref_=fn_tt_tt_1</t>
  </si>
  <si>
    <t>Netherlands</t>
  </si>
  <si>
    <t>Jon Shear</t>
  </si>
  <si>
    <t>Joyeux NoelÂ </t>
  </si>
  <si>
    <t>christmas|no man's land|soldier|trench|world war one</t>
  </si>
  <si>
    <t>http://www.imdb.com/title/tt0424205/?ref_=fn_tt_tt_1</t>
  </si>
  <si>
    <t>gay cop|getaway driver|masturbation|penis|witness protection</t>
  </si>
  <si>
    <t>http://www.imdb.com/title/tt2097307/?ref_=fn_tt_tt_1</t>
  </si>
  <si>
    <t>EugÃ¨ne LouriÃ©</t>
  </si>
  <si>
    <t>Mad MoneyÂ </t>
  </si>
  <si>
    <t>Roger Cross</t>
  </si>
  <si>
    <t>bank|federal reserve bank|money|security guard|shredder</t>
  </si>
  <si>
    <t>http://www.imdb.com/title/tt0951216/?ref_=fn_tt_tt_1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</si>
  <si>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</si>
  <si>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</si>
  <si>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</si>
  <si>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</si>
  <si>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</si>
  <si>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Maurizio Benazzo</t>
  </si>
  <si>
    <t>Roy Scheider</t>
  </si>
  <si>
    <t>David G. Evans</t>
  </si>
  <si>
    <t>Casa de mi PadreÂ </t>
  </si>
  <si>
    <t>StoneÂ </t>
  </si>
  <si>
    <t>arsonist|blood splatter on face|deception|parole|parole officer</t>
  </si>
  <si>
    <t>http://www.imdb.com/title/tt1423995/?ref_=fn_tt_tt_1</t>
  </si>
  <si>
    <t>Sherman Alexie</t>
  </si>
  <si>
    <t>BurnÂ 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</si>
  <si>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</si>
  <si>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</si>
  <si>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</si>
  <si>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</si>
  <si>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</si>
  <si>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</si>
  <si>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Justin Dillon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</si>
  <si>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</si>
  <si>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</si>
  <si>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</si>
  <si>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</si>
  <si>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</si>
  <si>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</si>
  <si>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</si>
  <si>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</si>
  <si>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Ricki Stern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</si>
  <si>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</si>
  <si>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</si>
  <si>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</si>
  <si>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</si>
  <si>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</si>
  <si>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</si>
  <si>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</si>
  <si>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</si>
  <si>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</si>
  <si>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Middle of NowhereÂ </t>
  </si>
  <si>
    <t>boy|canada|hell|misunderstanding|refrence to liza minnelli</t>
  </si>
  <si>
    <t>http://www.imdb.com/title/tt0158983/?ref_=fn_tt_tt_1</t>
  </si>
  <si>
    <t>One Missed CallÂ </t>
  </si>
  <si>
    <t>Death at a FuneralÂ </t>
  </si>
  <si>
    <t>end credits roll call|four word title|funeral|secret|uncle</t>
  </si>
  <si>
    <t>http://www.imdb.com/title/tt0795368/?ref_=fn_tt_tt_1</t>
  </si>
  <si>
    <t>Majid Majidi</t>
  </si>
  <si>
    <t>Matt Hill</t>
  </si>
  <si>
    <t>battle|japan|magic|samurai|turtle</t>
  </si>
  <si>
    <t>http://www.imdb.com/title/tt0108308/?ref_=fn_tt_tt_1</t>
  </si>
  <si>
    <t>Andrew Haigh</t>
  </si>
  <si>
    <t>DeWayne Warren</t>
  </si>
  <si>
    <t>coach|gambling|housing project|little league|little league baseball</t>
  </si>
  <si>
    <t>http://www.imdb.com/title/tt0180734/?ref_=fn_tt_tt_1</t>
  </si>
  <si>
    <t>Top SpinÂ </t>
  </si>
  <si>
    <t>adulterous wife|bipolar disorder|obsessive compulsive personality disorder|unhappy marriage|widow</t>
  </si>
  <si>
    <t>http://www.imdb.com/title/tt1045658/?ref_=fn_tt_tt_1</t>
  </si>
  <si>
    <t>Mike Cahill</t>
  </si>
  <si>
    <t>Nothing But a ManÂ </t>
  </si>
  <si>
    <t>gang violence|high school|journal|marriage|teacher</t>
  </si>
  <si>
    <t>http://www.imdb.com/title/tt0463998/?ref_=fn_tt_tt_1</t>
  </si>
  <si>
    <t>Melvin Van Peebles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</si>
  <si>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</si>
  <si>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</si>
  <si>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</si>
  <si>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</si>
  <si>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</si>
  <si>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</si>
  <si>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</si>
  <si>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Robinson Devor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</si>
  <si>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</si>
  <si>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</si>
  <si>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</si>
  <si>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</si>
  <si>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</si>
  <si>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Michel Orion Scott</t>
  </si>
  <si>
    <t>Hurricane StreetsÂ </t>
  </si>
  <si>
    <t>Away We GoÂ </t>
  </si>
  <si>
    <t>baby|children|friend|love|road trip</t>
  </si>
  <si>
    <t>http://www.imdb.com/title/tt1176740/?ref_=fn_tt_tt_1</t>
  </si>
  <si>
    <t>Swing VoteÂ </t>
  </si>
  <si>
    <t>ballot|election|new mexico|vote|voting</t>
  </si>
  <si>
    <t>http://www.imdb.com/title/tt1027862/?ref_=fn_tt_tt_1</t>
  </si>
  <si>
    <t>Sara Newens</t>
  </si>
  <si>
    <t>That Thing You Do!Â </t>
  </si>
  <si>
    <t>Moonlight MileÂ </t>
  </si>
  <si>
    <t>1970s|death|district attorney|fiancee|watching television</t>
  </si>
  <si>
    <t>http://www.imdb.com/title/tt0179098/?ref_=fn_tt_tt_1</t>
  </si>
  <si>
    <t>Fighting Tommy RileyÂ </t>
  </si>
  <si>
    <t>cold war|hungary|mole|spy|woman on top</t>
  </si>
  <si>
    <t>http://www.imdb.com/title/tt1340800/?ref_=fn_tt_tt_1</t>
  </si>
  <si>
    <t>Very Bad ThingsÂ 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</si>
  <si>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</si>
  <si>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</si>
  <si>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</si>
  <si>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</si>
  <si>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</si>
  <si>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</si>
  <si>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Trials of Darryl HuntÂ </t>
  </si>
  <si>
    <t>The BeaverÂ </t>
  </si>
  <si>
    <t>beaver puppet|depression|dysfunctional family|puppet|speech</t>
  </si>
  <si>
    <t>http://www.imdb.com/title/tt1321860/?ref_=fn_tt_tt_1</t>
  </si>
  <si>
    <t>Lynn Shelton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</si>
  <si>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</si>
  <si>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</si>
  <si>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</si>
  <si>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</si>
  <si>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</si>
  <si>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</si>
  <si>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</si>
  <si>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</si>
  <si>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</si>
  <si>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</si>
  <si>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Travis Cluff</t>
  </si>
  <si>
    <t>Teri Garr</t>
  </si>
  <si>
    <t>alien|close encounter of the third kind|mothership|ufo|vision</t>
  </si>
  <si>
    <t>http://www.imdb.com/title/tt0075860/?ref_=fn_tt_tt_1</t>
  </si>
  <si>
    <t>Robert Townsend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</si>
  <si>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</si>
  <si>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</si>
  <si>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</si>
  <si>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</si>
  <si>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</si>
  <si>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</si>
  <si>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</si>
  <si>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</si>
  <si>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http://www.imdb.com/title/tt0105793/?ref_=fn_tt_tt_1</t>
  </si>
  <si>
    <t>The CanyonsÂ </t>
  </si>
  <si>
    <t>Steve-O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</si>
  <si>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</si>
  <si>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</si>
  <si>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</si>
  <si>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</si>
  <si>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Brigham CityÂ </t>
  </si>
  <si>
    <t>Murray Hamilton</t>
  </si>
  <si>
    <t>Joseph Mascolo</t>
  </si>
  <si>
    <t>great white shark|island|mayor|police chief|shark</t>
  </si>
  <si>
    <t>http://www.imdb.com/title/tt0077766/?ref_=fn_tt_tt_1</t>
  </si>
  <si>
    <t>Myles Berkowitz</t>
  </si>
  <si>
    <t>Never AgainÂ </t>
  </si>
  <si>
    <t>Ali Hillis</t>
  </si>
  <si>
    <t>chihuahua|german shepherd|mexico|potted plant|tijuana mexico</t>
  </si>
  <si>
    <t>http://www.imdb.com/title/tt1014775/?ref_=fn_tt_tt_1</t>
  </si>
  <si>
    <t>MurderballÂ </t>
  </si>
  <si>
    <t>Hayley McFarland</t>
  </si>
  <si>
    <t>based on true story|farmhouse|paranormal investigator|rhode island|supernatural power</t>
  </si>
  <si>
    <t>http://www.imdb.com/title/tt1457767/?ref_=fn_tt_tt_1</t>
  </si>
  <si>
    <t>Brandon Trost</t>
  </si>
  <si>
    <t>The Sticky Fingers of TimeÂ </t>
  </si>
  <si>
    <t>car fire|children|cockroach|independent film|new year</t>
  </si>
  <si>
    <t>http://www.imdb.com/title/tt0368578/?ref_=fn_tt_tt_1</t>
  </si>
  <si>
    <t>Joe Swanberg</t>
  </si>
  <si>
    <t>CaramelÂ 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</si>
  <si>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</si>
  <si>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</si>
  <si>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</si>
  <si>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</si>
  <si>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</si>
  <si>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</si>
  <si>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Lena Dunham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</si>
  <si>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</si>
  <si>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</si>
  <si>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</si>
  <si>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</si>
  <si>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</si>
  <si>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</si>
  <si>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</si>
  <si>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</si>
  <si>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</si>
  <si>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Ski Carr</t>
  </si>
  <si>
    <t>bad luck|camp|curse|digging|hole</t>
  </si>
  <si>
    <t>http://www.imdb.com/title/tt0311289/?ref_=fn_tt_tt_1</t>
  </si>
  <si>
    <t>Bobby Coleman</t>
  </si>
  <si>
    <t>Melissa Ordway</t>
  </si>
  <si>
    <t>beach|fire|love|pianist|summer</t>
  </si>
  <si>
    <t>http://www.imdb.com/title/tt1294226/?ref_=fn_tt_tt_1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</si>
  <si>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</si>
  <si>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</si>
  <si>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</si>
  <si>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</si>
  <si>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</si>
  <si>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Kevin Jordan</t>
  </si>
  <si>
    <t>Civil BrandÂ </t>
  </si>
  <si>
    <t>creation|inventor|magical realism|scissors|suburb</t>
  </si>
  <si>
    <t>http://www.imdb.com/title/tt0099487/?ref_=fn_tt_tt_1</t>
  </si>
  <si>
    <t>First Love, Last RitesÂ </t>
  </si>
  <si>
    <t>Brendan Coyle</t>
  </si>
  <si>
    <t>accident|caretaker|economic hardship|quadriplegic|wheelchair</t>
  </si>
  <si>
    <t>http://www.imdb.com/title/tt2674426/?ref_=fn_tt_tt_1</t>
  </si>
  <si>
    <t>MonstersÂ </t>
  </si>
  <si>
    <t>Romeo Miller</t>
  </si>
  <si>
    <t>critically bashed|culture shock|interracial relationship|madea series|ponzi scheme</t>
  </si>
  <si>
    <t>http://www.imdb.com/title/tt2215285/?ref_=fn_tt_tt_1</t>
  </si>
  <si>
    <t>The BeyondÂ </t>
  </si>
  <si>
    <t>Nine QueensÂ </t>
  </si>
  <si>
    <t>lesbian kiss|mom|pta|reference to mad max|scene during end credits</t>
  </si>
  <si>
    <t>http://www.imdb.com/title/tt4651520/?ref_=fn_tt_tt_1</t>
  </si>
  <si>
    <t>James Bidgood</t>
  </si>
  <si>
    <t>Ayurveda: Art of BeingÂ </t>
  </si>
  <si>
    <t>female protagonist|greek|overweight|spoof|wedding planner</t>
  </si>
  <si>
    <t>http://www.imdb.com/title/tt0466342/?ref_=fn_tt_tt_1</t>
  </si>
  <si>
    <t>1940s|gang that lives together|outlaw gang|rescue|sequel</t>
  </si>
  <si>
    <t>http://www.imdb.com/title/tt0280030/?ref_=fn_tt_tt_1</t>
  </si>
  <si>
    <t>Locker 13Â </t>
  </si>
  <si>
    <t>civil rights|courage|protest|selma alabama|u.s. politics</t>
  </si>
  <si>
    <t>http://www.imdb.com/title/tt1020072/?ref_=fn_tt_tt_1</t>
  </si>
  <si>
    <t>90 Minutes in HeavenÂ </t>
  </si>
  <si>
    <t>Phil Collins</t>
  </si>
  <si>
    <t>Tony Jay</t>
  </si>
  <si>
    <t>dog|jungle|shot gun|tiger|village</t>
  </si>
  <si>
    <t>http://www.imdb.com/title/tt0283426/?ref_=fn_tt_tt_1</t>
  </si>
  <si>
    <t>Daryl Wein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</si>
  <si>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</si>
  <si>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</si>
  <si>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</si>
  <si>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</si>
  <si>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</si>
  <si>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Marc Macaulay</t>
  </si>
  <si>
    <t>car|car accident|housewife|sheriff|suburb</t>
  </si>
  <si>
    <t>http://www.imdb.com/title/tt0477071/?ref_=fn_tt_tt_1</t>
  </si>
  <si>
    <t>Jafar Panahi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</si>
  <si>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</si>
  <si>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</si>
  <si>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</si>
  <si>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</si>
  <si>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</si>
  <si>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</si>
  <si>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</si>
  <si>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Kiyoshi Kurosawa</t>
  </si>
  <si>
    <t>chocolate|chocolate factory|factory|orphan|student</t>
  </si>
  <si>
    <t>http://www.imdb.com/title/tt0799949/?ref_=fn_tt_tt_1</t>
  </si>
  <si>
    <t>Shane Carruth</t>
  </si>
  <si>
    <t>Jamey Sheridan</t>
  </si>
  <si>
    <t>Brian d'Arcy James</t>
  </si>
  <si>
    <t>cover up|investigation|journalist|newspaper|sexual abuse</t>
  </si>
  <si>
    <t>http://www.imdb.com/title/tt1895587/?ref_=fn_tt_tt_1</t>
  </si>
  <si>
    <t>Neill Dela Llana</t>
  </si>
  <si>
    <t>interracial couple|lapd|male nudity|neighbor|nudity</t>
  </si>
  <si>
    <t>http://www.imdb.com/title/tt0947802/?ref_=fn_tt_tt_1</t>
  </si>
  <si>
    <t>BasquiatÂ </t>
  </si>
  <si>
    <t>Matthew Knight</t>
  </si>
  <si>
    <t>curse|ghost|haunted house|high school|schoolgirl</t>
  </si>
  <si>
    <t>http://www.imdb.com/title/tt0433386/?ref_=fn_tt_tt_1</t>
  </si>
  <si>
    <t>Reign Over MeÂ </t>
  </si>
  <si>
    <t>Richard Lawson</t>
  </si>
  <si>
    <t>female protagonist|jamaica|six word title|tragic event|vacation</t>
  </si>
  <si>
    <t>http://www.imdb.com/title/tt0120703/?ref_=fn_tt_tt_1</t>
  </si>
  <si>
    <t>Lonesome JimÂ </t>
  </si>
  <si>
    <t>campaign|election|president|presidential election|satire</t>
  </si>
  <si>
    <t>http://www.imdb.com/title/tt0483726/?ref_=fn_tt_tt_1</t>
  </si>
  <si>
    <t>Deceptive Practice: The Mysteries and Mentors of Ricky JayÂ </t>
  </si>
  <si>
    <t>Maximilian Schell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</si>
  <si>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</si>
  <si>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</si>
  <si>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</si>
  <si>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</si>
  <si>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</si>
  <si>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</si>
  <si>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</si>
  <si>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</si>
  <si>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</si>
  <si>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</si>
  <si>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</si>
  <si>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</si>
  <si>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</si>
  <si>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</si>
  <si>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</si>
  <si>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</si>
  <si>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</si>
  <si>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MayÂ </t>
  </si>
  <si>
    <t>boy|catholic|nun|priest|student</t>
  </si>
  <si>
    <t>http://www.imdb.com/title/tt0918927/?ref_=fn_tt_tt_1</t>
  </si>
  <si>
    <t>CrooklynÂ </t>
  </si>
  <si>
    <t>Jeremy Shada</t>
  </si>
  <si>
    <t>actor|arab stereotype|broadway|terrorist|vomiting</t>
  </si>
  <si>
    <t>http://www.imdb.com/title/tt0372588/?ref_=fn_tt_tt_1</t>
  </si>
  <si>
    <t>The Other Dream TeamÂ 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</si>
  <si>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</si>
  <si>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</si>
  <si>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</si>
  <si>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</si>
  <si>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</si>
  <si>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</si>
  <si>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</si>
  <si>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</si>
  <si>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FizaÂ </t>
  </si>
  <si>
    <t>Marisa Saks</t>
  </si>
  <si>
    <t>2010s|ape|ballet|psychic|supernatural</t>
  </si>
  <si>
    <t>http://www.imdb.com/title/tt0795461/?ref_=fn_tt_tt_1</t>
  </si>
  <si>
    <t>Bride &amp; PrejudiceÂ </t>
  </si>
  <si>
    <t>Lucas Grabeel</t>
  </si>
  <si>
    <t>california|gay|gay activist|gay pickup|gay rights</t>
  </si>
  <si>
    <t>http://www.imdb.com/title/tt1013753/?ref_=fn_tt_tt_1</t>
  </si>
  <si>
    <t>Jan Cornet</t>
  </si>
  <si>
    <t>MarÃ­a Botto</t>
  </si>
  <si>
    <t>biblical|crucifixion|judea|resurrection|roman soldier</t>
  </si>
  <si>
    <t>http://www.imdb.com/title/tt3231054/?ref_=fn_tt_tt_1</t>
  </si>
  <si>
    <t>RubberÂ 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</si>
  <si>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</si>
  <si>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</si>
  <si>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</si>
  <si>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</si>
  <si>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</si>
  <si>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The HammerÂ </t>
  </si>
  <si>
    <t>christmas|christmas tree|fire|new york city|stoner</t>
  </si>
  <si>
    <t>http://www.imdb.com/title/tt1268799/?ref_=fn_tt_tt_1</t>
  </si>
  <si>
    <t>Censored VoicesÂ </t>
  </si>
  <si>
    <t>Jeff Perry</t>
  </si>
  <si>
    <t>erotic thriller|forbidden sex|lesbian sex|sex with a student|taboo sex</t>
  </si>
  <si>
    <t>http://www.imdb.com/title/tt0120890/?ref_=fn_tt_tt_1</t>
  </si>
  <si>
    <t>OrgazmoÂ 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</si>
  <si>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</si>
  <si>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</si>
  <si>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</si>
  <si>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</si>
  <si>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</si>
  <si>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</si>
  <si>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</si>
  <si>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</si>
  <si>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</si>
  <si>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</si>
  <si>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Mercy StreetsÂ </t>
  </si>
  <si>
    <t>justice|rape|self defense|support group|vigilante</t>
  </si>
  <si>
    <t>http://www.imdb.com/title/tt0116260/?ref_=fn_tt_tt_1</t>
  </si>
  <si>
    <t>Finishing the Game: The Search for a New Bruce LeeÂ 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</si>
  <si>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</si>
  <si>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</si>
  <si>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</si>
  <si>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</si>
  <si>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</si>
  <si>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</si>
  <si>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</si>
  <si>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</si>
  <si>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The Perfect HostÂ 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</si>
  <si>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</si>
  <si>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</si>
  <si>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</si>
  <si>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</si>
  <si>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</si>
  <si>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</si>
  <si>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Kiss the BrideÂ </t>
  </si>
  <si>
    <t>Kay Panabaker</t>
  </si>
  <si>
    <t>chase|clue|detective|movie star|murder</t>
  </si>
  <si>
    <t>http://www.imdb.com/title/tt0479500/?ref_=fn_tt_tt_1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</si>
  <si>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</si>
  <si>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</si>
  <si>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</si>
  <si>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</si>
  <si>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</si>
  <si>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Kill ListÂ </t>
  </si>
  <si>
    <t>Geoff Stults</t>
  </si>
  <si>
    <t>airport|airport security|confidence|iphone|love</t>
  </si>
  <si>
    <t>http://www.imdb.com/title/tt0815236/?ref_=fn_tt_tt_1</t>
  </si>
  <si>
    <t>Brett Cullen</t>
  </si>
  <si>
    <t>cell phone|hotel|misunderstanding|monte carlo|young woman</t>
  </si>
  <si>
    <t>http://www.imdb.com/title/tt1067774/?ref_=fn_tt_tt_1</t>
  </si>
  <si>
    <t>Hungary</t>
  </si>
  <si>
    <t>Poultrygeist: Night of the Chicken DeadÂ </t>
  </si>
  <si>
    <t>countess|game reality crossover|ghost|group of friends|tower</t>
  </si>
  <si>
    <t>http://www.imdb.com/title/tt0441796/?ref_=fn_tt_tt_1</t>
  </si>
  <si>
    <t>Born to Fly: Elizabeth Streb vs. GravityÂ </t>
  </si>
  <si>
    <t>aborigine|australian|australian aborigine|australian outback|rancher</t>
  </si>
  <si>
    <t>http://www.imdb.com/title/tt0102744/?ref_=fn_tt_tt_1</t>
  </si>
  <si>
    <t>NorthforkÂ </t>
  </si>
  <si>
    <t>arranged marriage|geese|idaho|national park|park</t>
  </si>
  <si>
    <t>http://www.imdb.com/title/tt1213012/?ref_=fn_tt_tt_1</t>
  </si>
  <si>
    <t>The Slaughter RuleÂ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</si>
  <si>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</si>
  <si>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</si>
  <si>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</si>
  <si>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</si>
  <si>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</si>
  <si>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</si>
  <si>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</si>
  <si>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Detention of the DeadÂ </t>
  </si>
  <si>
    <t>career|fame|murder|new hampshire|television</t>
  </si>
  <si>
    <t>http://www.imdb.com/title/tt0114681/?ref_=fn_tt_tt_1</t>
  </si>
  <si>
    <t>The Thirteenth FloorÂ </t>
  </si>
  <si>
    <t>Samira Wiley</t>
  </si>
  <si>
    <t>dare|game|knocked out|motorcycle|online game</t>
  </si>
  <si>
    <t>http://www.imdb.com/title/tt3531824/?ref_=fn_tt_tt_1</t>
  </si>
  <si>
    <t>Sheryl Lee</t>
  </si>
  <si>
    <t>cross|relic|team|vampire|vampire hunter</t>
  </si>
  <si>
    <t>http://www.imdb.com/title/tt0120877/?ref_=fn_tt_tt_1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</si>
  <si>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</si>
  <si>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</si>
  <si>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</si>
  <si>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</si>
  <si>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</si>
  <si>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</si>
  <si>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Taran Killam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</si>
  <si>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</si>
  <si>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</si>
  <si>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</si>
  <si>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</si>
  <si>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Rhys Wakefield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</si>
  <si>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</si>
  <si>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</si>
  <si>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</si>
  <si>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</si>
  <si>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</si>
  <si>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</si>
  <si>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</si>
  <si>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</si>
  <si>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</si>
  <si>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</si>
  <si>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</si>
  <si>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</si>
  <si>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</si>
  <si>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college|depression|grief|mental breakdown|post september 11 2001</t>
  </si>
  <si>
    <t>http://www.imdb.com/title/tt0490204/?ref_=fn_tt_tt_1</t>
  </si>
  <si>
    <t>alaska|based on true story|male nudity|self discovery|wilderness</t>
  </si>
  <si>
    <t>http://www.imdb.com/title/tt0758758/?ref_=fn_tt_tt_1</t>
  </si>
  <si>
    <t>Silent Hill: Revelation 3DÂ </t>
  </si>
  <si>
    <t>18th birthday|alternate reality|introduction|nightmare|on the run</t>
  </si>
  <si>
    <t>http://www.imdb.com/title/tt0938330/?ref_=fn_tt_tt_1</t>
  </si>
  <si>
    <t>brother|human versus vampire|rapist|stripper|vampire</t>
  </si>
  <si>
    <t>http://www.imdb.com/title/tt0116367/?ref_=fn_tt_tt_1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</si>
  <si>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</si>
  <si>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</si>
  <si>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</si>
  <si>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</si>
  <si>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</si>
  <si>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</si>
  <si>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</si>
  <si>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The Act of KillingÂ 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</si>
  <si>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</si>
  <si>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</si>
  <si>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</si>
  <si>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</si>
  <si>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</si>
  <si>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</si>
  <si>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The Diary of a Teenage GirlÂ </t>
  </si>
  <si>
    <t>The Country BearsÂ </t>
  </si>
  <si>
    <t>animal in title|bear|box office flop|disney|satire</t>
  </si>
  <si>
    <t>http://www.imdb.com/title/tt0276033/?ref_=fn_tt_tt_1</t>
  </si>
  <si>
    <t>The Red ViolinÂ 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</si>
  <si>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</si>
  <si>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</si>
  <si>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</si>
  <si>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</si>
  <si>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</si>
  <si>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Talk RadioÂ </t>
  </si>
  <si>
    <t>21 GramsÂ </t>
  </si>
  <si>
    <t>accident|faith|love|mathematician|nonlinear timeline</t>
  </si>
  <si>
    <t>http://www.imdb.com/title/tt0315733/?ref_=fn_tt_tt_1</t>
  </si>
  <si>
    <t>Dream with the FishesÂ 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</si>
  <si>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</si>
  <si>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</si>
  <si>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</si>
  <si>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</si>
  <si>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</si>
  <si>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Blue CarÂ </t>
  </si>
  <si>
    <t>A Guy ThingÂ </t>
  </si>
  <si>
    <t>bachelor party|climbing a tree|taxi|toilet|wedding</t>
  </si>
  <si>
    <t>http://www.imdb.com/title/tt0295289/?ref_=fn_tt_tt_1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</si>
  <si>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</si>
  <si>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</si>
  <si>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</si>
  <si>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</si>
  <si>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</si>
  <si>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The Harvest/La CosechaÂ </t>
  </si>
  <si>
    <t>Carroll Baker</t>
  </si>
  <si>
    <t>70mm film|biblical epic|faith|jewish|king herod</t>
  </si>
  <si>
    <t>http://www.imdb.com/title/tt0059245/?ref_=fn_tt_tt_1</t>
  </si>
  <si>
    <t>Not CoolÂ </t>
  </si>
  <si>
    <t>Joe Cole</t>
  </si>
  <si>
    <t>No End in SightÂ </t>
  </si>
  <si>
    <t>Disaster MovieÂ </t>
  </si>
  <si>
    <t>disaster|glass|mousetrap|natural disaster|scatological humor</t>
  </si>
  <si>
    <t>http://www.imdb.com/title/tt1213644/?ref_=fn_tt_tt_1</t>
  </si>
  <si>
    <t>LuminariasÂ </t>
  </si>
  <si>
    <t>ArmoredÂ </t>
  </si>
  <si>
    <t>Lorna Raver</t>
  </si>
  <si>
    <t>armored truck|blood splatter|die hard scenario|guard|heist</t>
  </si>
  <si>
    <t>http://www.imdb.com/title/tt0913354/?ref_=fn_tt_tt_1</t>
  </si>
  <si>
    <t>Drowning MonaÂ </t>
  </si>
  <si>
    <t>The Man Who Knew Too LittleÂ </t>
  </si>
  <si>
    <t>Joanne Whalley</t>
  </si>
  <si>
    <t>assassin|bomb|dominatrix|mistaken identity|spy</t>
  </si>
  <si>
    <t>http://www.imdb.com/title/tt0120483/?ref_=fn_tt_tt_1</t>
  </si>
  <si>
    <t>Arnolds ParkÂ 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</si>
  <si>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</si>
  <si>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</si>
  <si>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</si>
  <si>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</si>
  <si>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Broken VesselsÂ 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</si>
  <si>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</si>
  <si>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</si>
  <si>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</si>
  <si>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</si>
  <si>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</si>
  <si>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</si>
  <si>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</si>
  <si>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</si>
  <si>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YesÂ </t>
  </si>
  <si>
    <t>Crank: High VoltageÂ </t>
  </si>
  <si>
    <t>artificial heart|heart|horse penis|prostitute|stripper</t>
  </si>
  <si>
    <t>http://www.imdb.com/title/tt1121931/?ref_=fn_tt_tt_1</t>
  </si>
  <si>
    <t>Trees LoungeÂ </t>
  </si>
  <si>
    <t>Bullets Over BroadwayÂ </t>
  </si>
  <si>
    <t>actress|bodyguard|new york city|play|playwright</t>
  </si>
  <si>
    <t>http://www.imdb.com/title/tt0109348/?ref_=fn_tt_tt_1</t>
  </si>
  <si>
    <t>Blue Like JazzÂ 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</si>
  <si>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</si>
  <si>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</si>
  <si>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</si>
  <si>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</si>
  <si>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</si>
  <si>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</si>
  <si>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</si>
  <si>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</si>
  <si>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</si>
  <si>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</si>
  <si>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</si>
  <si>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</si>
  <si>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Stake LandÂ </t>
  </si>
  <si>
    <t>UndisputedÂ </t>
  </si>
  <si>
    <t>boxing|fight|heavyweight champion|iceman|prison</t>
  </si>
  <si>
    <t>http://www.imdb.com/title/tt0281322/?ref_=fn_tt_tt_1</t>
  </si>
  <si>
    <t>Taylor Cole</t>
  </si>
  <si>
    <t>12 RoundsÂ 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</si>
  <si>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</si>
  <si>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</si>
  <si>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</si>
  <si>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</si>
  <si>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</si>
  <si>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The GuardÂ 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</si>
  <si>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</si>
  <si>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</si>
  <si>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</si>
  <si>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</si>
  <si>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</si>
  <si>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</si>
  <si>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</si>
  <si>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</si>
  <si>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</si>
  <si>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</si>
  <si>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</si>
  <si>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</si>
  <si>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</si>
  <si>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</si>
  <si>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</si>
  <si>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</si>
  <si>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Letters to GodÂ 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</si>
  <si>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</si>
  <si>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</si>
  <si>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</si>
  <si>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</si>
  <si>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DeterrenceÂ </t>
  </si>
  <si>
    <t>Three to TangoÂ </t>
  </si>
  <si>
    <t>David Ramsey</t>
  </si>
  <si>
    <t>architect|award|farce|love|misunderstanding</t>
  </si>
  <si>
    <t>http://www.imdb.com/title/tt0144640/?ref_=fn_tt_tt_1</t>
  </si>
  <si>
    <t>A Simple PlanÂ </t>
  </si>
  <si>
    <t>BurntÂ </t>
  </si>
  <si>
    <t>Riccardo Scamarcio</t>
  </si>
  <si>
    <t>chef|gay kiss|michelin star|restaurant|violent behavior</t>
  </si>
  <si>
    <t>http://www.imdb.com/title/tt2503944/?ref_=fn_tt_tt_1</t>
  </si>
  <si>
    <t>Dead Man's ShoesÂ </t>
  </si>
  <si>
    <t>We're No AngelsÂ </t>
  </si>
  <si>
    <t>James Russo</t>
  </si>
  <si>
    <t>con|convict|escape|police|priest</t>
  </si>
  <si>
    <t>http://www.imdb.com/title/tt0098625/?ref_=fn_tt_tt_1</t>
  </si>
  <si>
    <t>Naturally NativeÂ </t>
  </si>
  <si>
    <t>Everyone Says I Love YouÂ </t>
  </si>
  <si>
    <t>Jeff DeRocker</t>
  </si>
  <si>
    <t>engagement|grandfather|liberal|maid|song</t>
  </si>
  <si>
    <t>http://www.imdb.com/title/tt0116242/?ref_=fn_tt_tt_1</t>
  </si>
  <si>
    <t>The BasketÂ </t>
  </si>
  <si>
    <t>The Sweet HereafterÂ 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</si>
  <si>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</si>
  <si>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</si>
  <si>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</si>
  <si>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</si>
  <si>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</si>
  <si>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</si>
  <si>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</si>
  <si>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</si>
  <si>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</si>
  <si>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</si>
  <si>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</si>
  <si>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</si>
  <si>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</si>
  <si>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</si>
  <si>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BoundÂ </t>
  </si>
  <si>
    <t>Susie Essman</t>
  </si>
  <si>
    <t>Miguel Ferrer</t>
  </si>
  <si>
    <t>The ManÂ </t>
  </si>
  <si>
    <t>Gigi Rice</t>
  </si>
  <si>
    <t>buddy comedy|criminal|gun smuggling|mistaken identity|salesman</t>
  </si>
  <si>
    <t>http://www.imdb.com/title/tt0399327/?ref_=fn_tt_tt_1</t>
  </si>
  <si>
    <t>Interview with the AssassinÂ </t>
  </si>
  <si>
    <t>Code Name: The CleanerÂ </t>
  </si>
  <si>
    <t>comic violence|hand to hand combat|kung fu|talking to self in mirror|violence</t>
  </si>
  <si>
    <t>http://www.imdb.com/title/tt0462229/?ref_=fn_tt_tt_1</t>
  </si>
  <si>
    <t>My Summer of LoveÂ </t>
  </si>
  <si>
    <t>Antarctica: A Year on IceÂ 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</si>
  <si>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</si>
  <si>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</si>
  <si>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</si>
  <si>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</si>
  <si>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</si>
  <si>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</si>
  <si>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True RomanceÂ </t>
  </si>
  <si>
    <t>DoogalÂ </t>
  </si>
  <si>
    <t>diamond|lava|magic|mountain|sorcerer</t>
  </si>
  <si>
    <t>http://www.imdb.com/title/tt0763304/?ref_=fn_tt_tt_1</t>
  </si>
  <si>
    <t>Taxi to the Dark SideÂ 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</si>
  <si>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</si>
  <si>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</si>
  <si>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</si>
  <si>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</si>
  <si>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</si>
  <si>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</si>
  <si>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Good Bye Lenin!Â </t>
  </si>
  <si>
    <t>Machete KillsÂ </t>
  </si>
  <si>
    <t>Marko Zaror</t>
  </si>
  <si>
    <t>arms dealer|battle|bomb|machete|missile</t>
  </si>
  <si>
    <t>http://www.imdb.com/title/tt2002718/?ref_=fn_tt_tt_1</t>
  </si>
  <si>
    <t>The PirateÂ 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</si>
  <si>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</si>
  <si>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</si>
  <si>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</si>
  <si>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</si>
  <si>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</si>
  <si>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</si>
  <si>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</si>
  <si>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</si>
  <si>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</si>
  <si>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</si>
  <si>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</si>
  <si>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</si>
  <si>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</si>
  <si>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</si>
  <si>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</si>
  <si>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</si>
  <si>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</si>
  <si>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</si>
  <si>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</si>
  <si>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</si>
  <si>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</si>
  <si>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</si>
  <si>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</si>
  <si>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</si>
  <si>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</si>
  <si>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</si>
  <si>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</si>
  <si>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</si>
  <si>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</si>
  <si>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Freddy Got FingeredÂ 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</si>
  <si>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</si>
  <si>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</si>
  <si>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</si>
  <si>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</si>
  <si>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</si>
  <si>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Dead SnowÂ </t>
  </si>
  <si>
    <t>BirthÂ </t>
  </si>
  <si>
    <t>birthday|boy|dead husband|death|widow</t>
  </si>
  <si>
    <t>http://www.imdb.com/title/tt0337876/?ref_=fn_tt_tt_1</t>
  </si>
  <si>
    <t>A Most Violent YearÂ </t>
  </si>
  <si>
    <t>american dream|immigrant|new york city|oil|violence</t>
  </si>
  <si>
    <t>http://www.imdb.com/title/tt2937898/?ref_=fn_tt_tt_1</t>
  </si>
  <si>
    <t>DysFunktional FamilyÂ </t>
  </si>
  <si>
    <t>Caroline Dhavernas</t>
  </si>
  <si>
    <t>KinseyÂ 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</si>
  <si>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</si>
  <si>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</si>
  <si>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</si>
  <si>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</si>
  <si>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</si>
  <si>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</si>
  <si>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The Ballad of Jack and RoseÂ </t>
  </si>
  <si>
    <t>I'm Not There.Â </t>
  </si>
  <si>
    <t>Tyrone Benskin</t>
  </si>
  <si>
    <t>1960s|actor|horseback riding|reporter|riding the rails</t>
  </si>
  <si>
    <t>http://www.imdb.com/title/tt0368794/?ref_=fn_tt_tt_1</t>
  </si>
  <si>
    <t>American History XÂ </t>
  </si>
  <si>
    <t>The Cold Light of DayÂ </t>
  </si>
  <si>
    <t>driving a car down stairs|duct tape gag|held captive|murder of a police officer|sailing</t>
  </si>
  <si>
    <t>http://www.imdb.com/title/tt1366365/?ref_=fn_tt_tt_1</t>
  </si>
  <si>
    <t>Ghost WorldÂ </t>
  </si>
  <si>
    <t>The Brothers BloomÂ </t>
  </si>
  <si>
    <t>Nora Zehetner</t>
  </si>
  <si>
    <t>con man|eccentric|heiress|love|revenge</t>
  </si>
  <si>
    <t>http://www.imdb.com/title/tt0844286/?ref_=fn_tt_tt_1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</si>
  <si>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</si>
  <si>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</si>
  <si>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</si>
  <si>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</si>
  <si>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</si>
  <si>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</si>
  <si>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</si>
  <si>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</si>
  <si>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</si>
  <si>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</si>
  <si>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</si>
  <si>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</si>
  <si>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</si>
  <si>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</si>
  <si>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Blue RuinÂ </t>
  </si>
  <si>
    <t>aborigine|foreboding|gang|hideout|outlaw</t>
  </si>
  <si>
    <t>http://www.imdb.com/title/tt0421238/?ref_=fn_tt_tt_1</t>
  </si>
  <si>
    <t>Time ChangerÂ 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</si>
  <si>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</si>
  <si>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</si>
  <si>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</si>
  <si>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</si>
  <si>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OldboyÂ </t>
  </si>
  <si>
    <t>EquilibriumÂ </t>
  </si>
  <si>
    <t>cleric|dystopia|fascist|law|neo noir</t>
  </si>
  <si>
    <t>http://www.imdb.com/title/tt0238380/?ref_=fn_tt_tt_1</t>
  </si>
  <si>
    <t>Center StageÂ 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</si>
  <si>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</si>
  <si>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</si>
  <si>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</si>
  <si>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</si>
  <si>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</si>
  <si>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Nowhere in AfricaÂ </t>
  </si>
  <si>
    <t>The YardsÂ </t>
  </si>
  <si>
    <t>best friend|corruption|fall to death|female nudity|friend</t>
  </si>
  <si>
    <t>http://www.imdb.com/title/tt0138946/?ref_=fn_tt_tt_1</t>
  </si>
  <si>
    <t>Once in a Lifetime: The Extraordinary Story of the New York CosmosÂ 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</si>
  <si>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</si>
  <si>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</si>
  <si>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</si>
  <si>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</si>
  <si>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</si>
  <si>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The Greatest Movie Ever SoldÂ 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</si>
  <si>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</si>
  <si>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</si>
  <si>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</si>
  <si>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</si>
  <si>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In the Shadow of the MoonÂ </t>
  </si>
  <si>
    <t>SteamboyÂ </t>
  </si>
  <si>
    <t>Rosalind Ayres</t>
  </si>
  <si>
    <t>19th century|ball|boy|inventor|steam</t>
  </si>
  <si>
    <t>http://www.imdb.com/title/tt0348121/?ref_=fn_tt_tt_1</t>
  </si>
  <si>
    <t>Requiem for a DreamÂ </t>
  </si>
  <si>
    <t>The Game of Their LivesÂ </t>
  </si>
  <si>
    <t>Jimmy Jean-Louis</t>
  </si>
  <si>
    <t>1950s|brazil|soccer|soccer movie|world cup</t>
  </si>
  <si>
    <t>http://www.imdb.com/title/tt0354595/?ref_=fn_tt_tt_1</t>
  </si>
  <si>
    <t>The Brass TeapotÂ 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</si>
  <si>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</si>
  <si>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</si>
  <si>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</si>
  <si>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</si>
  <si>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Wristcutters: A Love StoryÂ </t>
  </si>
  <si>
    <t>Philippe Nahon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</si>
  <si>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</si>
  <si>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</si>
  <si>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</si>
  <si>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</si>
  <si>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</si>
  <si>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</si>
  <si>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</si>
  <si>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</si>
  <si>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</si>
  <si>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People I KnowÂ </t>
  </si>
  <si>
    <t>Mark Webber</t>
  </si>
  <si>
    <t>actor|client|new york|protection|scandal</t>
  </si>
  <si>
    <t>http://www.imdb.com/title/tt0274711/?ref_=fn_tt_tt_1</t>
  </si>
  <si>
    <t>The Book of Mormon Movie, Volume 1: The JourneyÂ </t>
  </si>
  <si>
    <t>The TempestÂ </t>
  </si>
  <si>
    <t>Tom Conti</t>
  </si>
  <si>
    <t>banishment|sorcery|spirit|staff|storm at sea</t>
  </si>
  <si>
    <t>http://www.imdb.com/title/tt1274300/?ref_=fn_tt_tt_1</t>
  </si>
  <si>
    <t>HardflipÂ </t>
  </si>
  <si>
    <t>The CureÂ </t>
  </si>
  <si>
    <t>L!fe HappensÂ </t>
  </si>
  <si>
    <t>Sea Rex 3D: Journey to a Prehistoric WorldÂ </t>
  </si>
  <si>
    <t>Small Time CrooksÂ </t>
  </si>
  <si>
    <t>Creative ControlÂ </t>
  </si>
  <si>
    <t>Jodi Lyn O'Keefe</t>
  </si>
  <si>
    <t>PrisonÂ 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</si>
  <si>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</si>
  <si>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</si>
  <si>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</si>
  <si>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</si>
  <si>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</si>
  <si>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</si>
  <si>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</si>
  <si>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</si>
  <si>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</si>
  <si>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</si>
  <si>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</si>
  <si>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Journey from the FallÂ 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</si>
  <si>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</si>
  <si>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</si>
  <si>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</si>
  <si>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</si>
  <si>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Dan Byrd</t>
  </si>
  <si>
    <t>cinderella story|correspondence|evil step mother|female protagonist|teenage girl</t>
  </si>
  <si>
    <t>http://www.imdb.com/title/tt0356470/?ref_=fn_tt_tt_1</t>
  </si>
  <si>
    <t>Bottle ShockÂ </t>
  </si>
  <si>
    <t>W. Earl Brown</t>
  </si>
  <si>
    <t>mask|mystery killer|slasher|teenage girl|telephone</t>
  </si>
  <si>
    <t>http://www.imdb.com/title/tt0117571/?ref_=fn_tt_tt_1</t>
  </si>
  <si>
    <t>The Hebrew HammerÂ </t>
  </si>
  <si>
    <t>collector|ghost|ghost hunter|glass house|machine</t>
  </si>
  <si>
    <t>http://www.imdb.com/title/tt0245674/?ref_=fn_tt_tt_1</t>
  </si>
  <si>
    <t>The SpecialsÂ </t>
  </si>
  <si>
    <t>Shelley Duvall</t>
  </si>
  <si>
    <t>Scatman Crothers</t>
  </si>
  <si>
    <t>J.J. Cohen</t>
  </si>
  <si>
    <t>clock tower|delorean|future|time travel|time travel comedy</t>
  </si>
  <si>
    <t>http://www.imdb.com/title/tt0088763/?ref_=fn_tt_tt_1</t>
  </si>
  <si>
    <t>Alone with HerÂ 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</si>
  <si>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</si>
  <si>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</si>
  <si>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</si>
  <si>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</si>
  <si>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</si>
  <si>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</si>
  <si>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</si>
  <si>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SpecialÂ </t>
  </si>
  <si>
    <t>In Her Line of FireÂ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</si>
  <si>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</si>
  <si>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</si>
  <si>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</si>
  <si>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</si>
  <si>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</si>
  <si>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</si>
  <si>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</si>
  <si>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</si>
  <si>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</si>
  <si>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</si>
  <si>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</si>
  <si>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Thomas and the Magic RailroadÂ 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</si>
  <si>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</si>
  <si>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</si>
  <si>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</si>
  <si>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</si>
  <si>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</si>
  <si>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</si>
  <si>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</si>
  <si>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</si>
  <si>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</si>
  <si>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</si>
  <si>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</si>
  <si>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</si>
  <si>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</si>
  <si>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Sophie NÃ©lisse</t>
  </si>
  <si>
    <t>Roger Allam</t>
  </si>
  <si>
    <t>basement|book|girl|library|track</t>
  </si>
  <si>
    <t>http://www.imdb.com/title/tt0816442/?ref_=fn_tt_tt_1</t>
  </si>
  <si>
    <t>Katrina Bowden</t>
  </si>
  <si>
    <t>Sex DriveÂ </t>
  </si>
  <si>
    <t>amish|friend|friendship|high school|virgin</t>
  </si>
  <si>
    <t>http://www.imdb.com/title/tt1135985/?ref_=fn_tt_tt_1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</si>
  <si>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</si>
  <si>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</si>
  <si>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</si>
  <si>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</si>
  <si>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</si>
  <si>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Take Me Home TonightÂ </t>
  </si>
  <si>
    <t>friend|night|party|sex scene|sister</t>
  </si>
  <si>
    <t>http://www.imdb.com/title/tt0810922/?ref_=fn_tt_tt_1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</si>
  <si>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</si>
  <si>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</si>
  <si>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</si>
  <si>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</si>
  <si>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</si>
  <si>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</si>
  <si>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</si>
  <si>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1930s|election|female frontal nudity|kansas city|politician</t>
  </si>
  <si>
    <t>http://www.imdb.com/title/tt0116745/?ref_=fn_tt_tt_1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</si>
  <si>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</si>
  <si>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</si>
  <si>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</si>
  <si>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</si>
  <si>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</si>
  <si>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</si>
  <si>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</si>
  <si>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</si>
  <si>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</si>
  <si>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</si>
  <si>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</si>
  <si>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</si>
  <si>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</si>
  <si>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</si>
  <si>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</si>
  <si>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Diary of the DeadÂ </t>
  </si>
  <si>
    <t>Amy Yasbeck</t>
  </si>
  <si>
    <t>bank|bank clerk|gangster|loki|mask</t>
  </si>
  <si>
    <t>http://www.imdb.com/title/tt0110475/?ref_=fn_tt_tt_1</t>
  </si>
  <si>
    <t>Killing ZoeÂ </t>
  </si>
  <si>
    <t>friend|job|new york city|toy|wish</t>
  </si>
  <si>
    <t>http://www.imdb.com/title/tt0094737/?ref_=fn_tt_tt_1</t>
  </si>
  <si>
    <t>The Woman ChaserÂ 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</si>
  <si>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</si>
  <si>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</si>
  <si>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</si>
  <si>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</si>
  <si>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</si>
  <si>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The BelieverÂ </t>
  </si>
  <si>
    <t>Raquel Welch</t>
  </si>
  <si>
    <t>Alanna Ubach</t>
  </si>
  <si>
    <t>blonde|harvard|law|law school|sorority</t>
  </si>
  <si>
    <t>http://www.imdb.com/title/tt0250494/?ref_=fn_tt_tt_1</t>
  </si>
  <si>
    <t>The Holy GirlÂ 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</si>
  <si>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</si>
  <si>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</si>
  <si>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</si>
  <si>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</si>
  <si>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</si>
  <si>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</si>
  <si>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</si>
  <si>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</si>
  <si>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Left BehindÂ </t>
  </si>
  <si>
    <t>bible quote|chaos|faith|riot|shrine</t>
  </si>
  <si>
    <t>http://www.imdb.com/title/tt2467046/?ref_=fn_tt_tt_1</t>
  </si>
  <si>
    <t>Waiting for GuffmanÂ 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</si>
  <si>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</si>
  <si>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</si>
  <si>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</si>
  <si>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</si>
  <si>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</si>
  <si>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</si>
  <si>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</si>
  <si>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The Virgin SuicidesÂ </t>
  </si>
  <si>
    <t>bartender|christmas|christmas eve|department store|drink</t>
  </si>
  <si>
    <t>http://www.imdb.com/title/tt0307987/?ref_=fn_tt_tt_1</t>
  </si>
  <si>
    <t>Down and Out with the DollsÂ </t>
  </si>
  <si>
    <t>cartoon on tv|reference to frankenstein|reference to jimi hendrix|scene during end credits|surrealism</t>
  </si>
  <si>
    <t>http://www.imdb.com/title/tt0118655/?ref_=fn_tt_tt_1</t>
  </si>
  <si>
    <t>The MarineÂ </t>
  </si>
  <si>
    <t>Louis Mandylor</t>
  </si>
  <si>
    <t>Nia Vardalos</t>
  </si>
  <si>
    <t>Joey Fatone</t>
  </si>
  <si>
    <t>family restaurant|greek|remarriage|suburb|wedding</t>
  </si>
  <si>
    <t>http://www.imdb.com/title/tt3760922/?ref_=fn_tt_tt_1</t>
  </si>
  <si>
    <t>This Is EnglandÂ </t>
  </si>
  <si>
    <t>Fran Kranz</t>
  </si>
  <si>
    <t>brother|middle school|no opening credits|photograph|school</t>
  </si>
  <si>
    <t>http://www.imdb.com/title/tt1650043/?ref_=fn_tt_tt_1</t>
  </si>
  <si>
    <t>Pink Ribbons, Inc.Â </t>
  </si>
  <si>
    <t>Carl Weathers</t>
  </si>
  <si>
    <t>box office hit|commando|death of friend|jungle|severed arm</t>
  </si>
  <si>
    <t>http://www.imdb.com/title/tt0093773/?ref_=fn_tt_tt_1</t>
  </si>
  <si>
    <t>Certifiably JonathanÂ </t>
  </si>
  <si>
    <t>Collins Pennie</t>
  </si>
  <si>
    <t>friend|hotel|killer|murder|prom</t>
  </si>
  <si>
    <t>http://www.imdb.com/title/tt0926129/?ref_=fn_tt_tt_1</t>
  </si>
  <si>
    <t>The Knife of Don JuanÂ </t>
  </si>
  <si>
    <t>Lindsay Duncan</t>
  </si>
  <si>
    <t>Mario Monicelli</t>
  </si>
  <si>
    <t>author|book|vacation|villa|writer</t>
  </si>
  <si>
    <t>http://www.imdb.com/title/tt0328589/?ref_=fn_tt_tt_1</t>
  </si>
  <si>
    <t>Love StinksÂ 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</si>
  <si>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</si>
  <si>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</si>
  <si>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</si>
  <si>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</si>
  <si>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</si>
  <si>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</si>
  <si>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</si>
  <si>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</si>
  <si>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</si>
  <si>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</si>
  <si>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</si>
  <si>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</si>
  <si>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</si>
  <si>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</si>
  <si>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</si>
  <si>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</si>
  <si>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</si>
  <si>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</si>
  <si>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</si>
  <si>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Chris Brochu</t>
  </si>
  <si>
    <t>christian|christian film|shark|surfer|surfing</t>
  </si>
  <si>
    <t>http://www.imdb.com/title/tt1596346/?ref_=fn_tt_tt_1</t>
  </si>
  <si>
    <t>Radio DaysÂ </t>
  </si>
  <si>
    <t>Thirteen Conversations About One ThingÂ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</si>
  <si>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</si>
  <si>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</si>
  <si>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</si>
  <si>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</si>
  <si>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</si>
  <si>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</si>
  <si>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</si>
  <si>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</si>
  <si>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Jesus' SonÂ </t>
  </si>
  <si>
    <t>Raging BullÂ </t>
  </si>
  <si>
    <t>Frank Vincent</t>
  </si>
  <si>
    <t>boxing|domestic violence|hot temper|jealousy|rage</t>
  </si>
  <si>
    <t>http://www.imdb.com/title/tt0081398/?ref_=fn_tt_tt_1</t>
  </si>
  <si>
    <t>Bloody SundayÂ </t>
  </si>
  <si>
    <t>Sasha Alexander</t>
  </si>
  <si>
    <t>florist|motivational speaker|self help guru|seminar|widower</t>
  </si>
  <si>
    <t>http://www.imdb.com/title/tt0899106/?ref_=fn_tt_tt_1</t>
  </si>
  <si>
    <t>One DayÂ 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</si>
  <si>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</si>
  <si>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</si>
  <si>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</si>
  <si>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</si>
  <si>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</si>
  <si>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</si>
  <si>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Psycho Beach PartyÂ 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</si>
  <si>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</si>
  <si>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</si>
  <si>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</si>
  <si>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</si>
  <si>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</si>
  <si>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</si>
  <si>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Susan May Pratt</t>
  </si>
  <si>
    <t>Amanda Schull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</si>
  <si>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</si>
  <si>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</si>
  <si>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</si>
  <si>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</si>
  <si>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</si>
  <si>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</si>
  <si>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</si>
  <si>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</si>
  <si>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</si>
  <si>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</si>
  <si>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</si>
  <si>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</si>
  <si>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</si>
  <si>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</si>
  <si>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</si>
  <si>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</si>
  <si>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</si>
  <si>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The Amazing CatfishÂ 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</si>
  <si>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</si>
  <si>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</si>
  <si>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</si>
  <si>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</si>
  <si>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Travelers and MagiciansÂ </t>
  </si>
  <si>
    <t>Youth in RevoltÂ </t>
  </si>
  <si>
    <t>alter ego|boarding school|love|masturbation|teen movie</t>
  </si>
  <si>
    <t>http://www.imdb.com/title/tt0403702/?ref_=fn_tt_tt_1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</si>
  <si>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</si>
  <si>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</si>
  <si>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</si>
  <si>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</si>
  <si>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</si>
  <si>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The Tailor of PanamaÂ </t>
  </si>
  <si>
    <t>canal|panama|president|spy|tailor</t>
  </si>
  <si>
    <t>http://www.imdb.com/title/tt0236784/?ref_=fn_tt_tt_1</t>
  </si>
  <si>
    <t>Nancy Allen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</si>
  <si>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</si>
  <si>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</si>
  <si>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</si>
  <si>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</si>
  <si>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</si>
  <si>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</si>
  <si>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</si>
  <si>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</si>
  <si>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</si>
  <si>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I Want Someone to Eat Cheese WithÂ 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</si>
  <si>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</si>
  <si>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</si>
  <si>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</si>
  <si>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</si>
  <si>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Who's Your Caddy?Â 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</si>
  <si>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</si>
  <si>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</si>
  <si>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</si>
  <si>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</si>
  <si>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</si>
  <si>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Superman IV: The Quest for PeaceÂ 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</si>
  <si>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</si>
  <si>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</si>
  <si>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</si>
  <si>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</si>
  <si>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</si>
  <si>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</si>
  <si>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My Name Is BruceÂ 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</si>
  <si>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</si>
  <si>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</si>
  <si>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</si>
  <si>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</si>
  <si>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</si>
  <si>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</si>
  <si>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</si>
  <si>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</si>
  <si>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</si>
  <si>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</si>
  <si>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The Lords of SalemÂ </t>
  </si>
  <si>
    <t>Ed WoodÂ </t>
  </si>
  <si>
    <t>1950s|director|friend|friendship|transvestism</t>
  </si>
  <si>
    <t>http://www.imdb.com/title/tt0109707/?ref_=fn_tt_tt_1</t>
  </si>
  <si>
    <t>Modern TimesÂ </t>
  </si>
  <si>
    <t>Labor DayÂ </t>
  </si>
  <si>
    <t>baseball|baseball practice|escaped convict|neighbor|tied to a chair</t>
  </si>
  <si>
    <t>http://www.imdb.com/title/tt1967545/?ref_=fn_tt_tt_1</t>
  </si>
  <si>
    <t>RocknRollaÂ </t>
  </si>
  <si>
    <t>accountant|finger gun|homosexual|killed in an elevator|painting</t>
  </si>
  <si>
    <t>http://www.imdb.com/title/tt1032755/?ref_=fn_tt_tt_1</t>
  </si>
  <si>
    <t>The BubbleÂ 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</si>
  <si>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</si>
  <si>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</si>
  <si>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</si>
  <si>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</si>
  <si>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</si>
  <si>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Inside Deep ThroatÂ 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</si>
  <si>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</si>
  <si>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</si>
  <si>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</si>
  <si>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</si>
  <si>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</si>
  <si>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</si>
  <si>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</si>
  <si>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</si>
  <si>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Incident at Loch NessÂ 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</si>
  <si>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</si>
  <si>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</si>
  <si>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</si>
  <si>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</si>
  <si>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arizona|death|gang|police|sheriff</t>
  </si>
  <si>
    <t>http://www.imdb.com/title/tt0092240/?ref_=fn_tt_tt_1</t>
  </si>
  <si>
    <t>Stolen SummerÂ </t>
  </si>
  <si>
    <t>The Salton SeaÂ </t>
  </si>
  <si>
    <t>male in shower|murder|neighbor neighbor relationship|remote control car|sex scene</t>
  </si>
  <si>
    <t>http://www.imdb.com/title/tt0235737/?ref_=fn_tt_tt_1</t>
  </si>
  <si>
    <t>One to AnotherÂ </t>
  </si>
  <si>
    <t>Lou Taylor Pucci</t>
  </si>
  <si>
    <t>SamsaraÂ </t>
  </si>
  <si>
    <t>One Man's HeroÂ </t>
  </si>
  <si>
    <t>Mark Moses</t>
  </si>
  <si>
    <t>american|battalion|catholic|mexican|sergeant</t>
  </si>
  <si>
    <t>http://www.imdb.com/title/tt0120775/?ref_=fn_tt_tt_1</t>
  </si>
  <si>
    <t>Neal 'N' NikkiÂ </t>
  </si>
  <si>
    <t>Greg Nicotero</t>
  </si>
  <si>
    <t>RenaissanceÂ </t>
  </si>
  <si>
    <t>Kevork Malikyan</t>
  </si>
  <si>
    <t>future|kidnapping|missing file|paris france|year 2054</t>
  </si>
  <si>
    <t>http://www.imdb.com/title/tt0386741/?ref_=fn_tt_tt_1</t>
  </si>
  <si>
    <t>L'auberge espagnoleÂ </t>
  </si>
  <si>
    <t>The SalonÂ </t>
  </si>
  <si>
    <t>black comedy|bromance|party|school|teen comedy</t>
  </si>
  <si>
    <t>http://www.imdb.com/title/tt0829482/?ref_=fn_tt_tt_1</t>
  </si>
  <si>
    <t>Thr3eÂ 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</si>
  <si>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</si>
  <si>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</si>
  <si>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</si>
  <si>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</si>
  <si>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</si>
  <si>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Chocolate: Deep Dark SecretsÂ </t>
  </si>
  <si>
    <t>animal|axe|red riding hood|wolf|woodsman</t>
  </si>
  <si>
    <t>http://www.imdb.com/title/tt0443536/?ref_=fn_tt_tt_1</t>
  </si>
  <si>
    <t>Brotherly LoveÂ 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</si>
  <si>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</si>
  <si>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</si>
  <si>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</si>
  <si>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</si>
  <si>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hitman|impersonation|see through dress|topless female nudity|woman on top</t>
  </si>
  <si>
    <t>http://www.imdb.com/title/tt0465494/?ref_=fn_tt_tt_1</t>
  </si>
  <si>
    <t>Miss MarchÂ </t>
  </si>
  <si>
    <t>Black NativityÂ </t>
  </si>
  <si>
    <t>based on stage musical|based on the bible|christmas|color in title|nativity</t>
  </si>
  <si>
    <t>http://www.imdb.com/title/tt1425922/?ref_=fn_tt_tt_1</t>
  </si>
  <si>
    <t>Jessica Lowndes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</si>
  <si>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</si>
  <si>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</si>
  <si>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</si>
  <si>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</si>
  <si>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</si>
  <si>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</si>
  <si>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The Missing PersonÂ </t>
  </si>
  <si>
    <t>Elaine Cassidy</t>
  </si>
  <si>
    <t>Eric Sykes</t>
  </si>
  <si>
    <t>curtain|haunting|mansion|mute|xeroderma pigmentosum</t>
  </si>
  <si>
    <t>http://www.imdb.com/title/tt0230600/?ref_=fn_tt_tt_1</t>
  </si>
  <si>
    <t>PontypoolÂ </t>
  </si>
  <si>
    <t>Carrie Henn</t>
  </si>
  <si>
    <t>alien|human versus alien|monster|rescue mission|space marine</t>
  </si>
  <si>
    <t>http://www.imdb.com/title/tt0090605/?ref_=fn_tt_tt_1</t>
  </si>
  <si>
    <t>Army of DarknessÂ </t>
  </si>
  <si>
    <t>Rex Harrison</t>
  </si>
  <si>
    <t>Jeremy Brett</t>
  </si>
  <si>
    <t>Theodore Bikel</t>
  </si>
  <si>
    <t>colonel|flower girl|professor|street|wager</t>
  </si>
  <si>
    <t>http://www.imdb.com/title/tt0058385/?ref_=fn_tt_tt_1</t>
  </si>
  <si>
    <t>The Jimmy ShowÂ 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</si>
  <si>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</si>
  <si>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</si>
  <si>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</si>
  <si>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</si>
  <si>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</si>
  <si>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</si>
  <si>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</si>
  <si>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</si>
  <si>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</si>
  <si>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</si>
  <si>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</si>
  <si>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</si>
  <si>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</si>
  <si>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</si>
  <si>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</si>
  <si>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</si>
  <si>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</si>
  <si>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</si>
  <si>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</si>
  <si>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</si>
  <si>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</si>
  <si>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</si>
  <si>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</si>
  <si>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</si>
  <si>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</si>
  <si>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</si>
  <si>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</si>
  <si>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</si>
  <si>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</si>
  <si>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</si>
  <si>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</si>
  <si>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</si>
  <si>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</si>
  <si>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</si>
  <si>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</si>
  <si>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</si>
  <si>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</si>
  <si>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</si>
  <si>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</si>
  <si>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The Toxic Avenger Part IIÂ </t>
  </si>
  <si>
    <t>Ben Platt</t>
  </si>
  <si>
    <t>a cappella|competition|dj|female protagonist|lesbian</t>
  </si>
  <si>
    <t>http://www.imdb.com/title/tt1981677/?ref_=fn_tt_tt_1</t>
  </si>
  <si>
    <t>AmigoÂ </t>
  </si>
  <si>
    <t>Summer CatchÂ </t>
  </si>
  <si>
    <t>baseball|baseball player|night|rivalry|summer</t>
  </si>
  <si>
    <t>http://www.imdb.com/title/tt0234829/?ref_=fn_tt_tt_1</t>
  </si>
  <si>
    <t>MacGruberÂ </t>
  </si>
  <si>
    <t>bag of money|found money|minnesota|screenplay adapted by author|snow</t>
  </si>
  <si>
    <t>http://www.imdb.com/title/tt0120324/?ref_=fn_tt_tt_1</t>
  </si>
  <si>
    <t>Dracula: Pages from a Virgin's DiaryÂ </t>
  </si>
  <si>
    <t>TheyÂ </t>
  </si>
  <si>
    <t>darkness|friend|kiss|nightmare|suicide</t>
  </si>
  <si>
    <t>http://www.imdb.com/title/tt0283632/?ref_=fn_tt_tt_1</t>
  </si>
  <si>
    <t>Split SecondÂ </t>
  </si>
  <si>
    <t>Megyn Price</t>
  </si>
  <si>
    <t>diner|food poisoning|health inspector|restaurant|undercover</t>
  </si>
  <si>
    <t>http://www.imdb.com/title/tt0462395/?ref_=fn_tt_tt_1</t>
  </si>
  <si>
    <t>Mississippi MermaidÂ 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</si>
  <si>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</si>
  <si>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</si>
  <si>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</si>
  <si>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</si>
  <si>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</si>
  <si>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You Kill MeÂ </t>
  </si>
  <si>
    <t>catholic|corrupt cop|new york city|police detective|police officer killed</t>
  </si>
  <si>
    <t>http://www.imdb.com/title/tt1210042/?ref_=fn_tt_tt_1</t>
  </si>
  <si>
    <t>SpunÂ 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</si>
  <si>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</si>
  <si>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</si>
  <si>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</si>
  <si>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</si>
  <si>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</si>
  <si>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</si>
  <si>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</si>
  <si>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</si>
  <si>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</si>
  <si>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My Life Without MeÂ </t>
  </si>
  <si>
    <t>American DreamzÂ </t>
  </si>
  <si>
    <t>chief of staff|contest|president|singing|terrorist</t>
  </si>
  <si>
    <t>http://www.imdb.com/title/tt0465142/?ref_=fn_tt_tt_1</t>
  </si>
  <si>
    <t>Simply IrresistibleÂ </t>
  </si>
  <si>
    <t>box office flop|dc comics|hair|nuclear disarmament|superman</t>
  </si>
  <si>
    <t>http://www.imdb.com/title/tt0094074/?ref_=fn_tt_tt_1</t>
  </si>
  <si>
    <t>Running ScaredÂ </t>
  </si>
  <si>
    <t>adult child friendship|corrupt cop|fistfight|gangster|thug</t>
  </si>
  <si>
    <t>http://www.imdb.com/title/tt0404390/?ref_=fn_tt_tt_1</t>
  </si>
  <si>
    <t>See Spot RunÂ </t>
  </si>
  <si>
    <t>Shanghai SurpriseÂ 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</si>
  <si>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</si>
  <si>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</si>
  <si>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</si>
  <si>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</si>
  <si>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</si>
  <si>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</si>
  <si>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I Love Your WorkÂ </t>
  </si>
  <si>
    <t>Tippi Hedren</t>
  </si>
  <si>
    <t>RoarÂ </t>
  </si>
  <si>
    <t>chase|dead man|jungle|killing a lion|killing a tiger</t>
  </si>
  <si>
    <t>http://www.imdb.com/title/tt0083001/?ref_=fn_tt_tt_1</t>
  </si>
  <si>
    <t>It's Kind of a Funny StoryÂ 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</si>
  <si>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</si>
  <si>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</si>
  <si>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</si>
  <si>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</si>
  <si>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</si>
  <si>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</si>
  <si>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</si>
  <si>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</si>
  <si>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</si>
  <si>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</si>
  <si>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</si>
  <si>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</si>
  <si>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</si>
  <si>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</si>
  <si>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Hot Tub Time Machine 2Â </t>
  </si>
  <si>
    <t>Seven SamuraiÂ </t>
  </si>
  <si>
    <t>Jan-Michael Vincent</t>
  </si>
  <si>
    <t>Paul Winfield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</si>
  <si>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</si>
  <si>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</si>
  <si>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</si>
  <si>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</si>
  <si>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</si>
  <si>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</si>
  <si>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best friend|funeral|girl|overalls|summer</t>
  </si>
  <si>
    <t>http://www.imdb.com/title/tt0102492/?ref_=fn_tt_tt_1</t>
  </si>
  <si>
    <t>Green RoomÂ 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</si>
  <si>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</si>
  <si>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</si>
  <si>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</si>
  <si>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</si>
  <si>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Excessive ForceÂ </t>
  </si>
  <si>
    <t>1810s|female protagonist|horseback riding|inheritance|three word title</t>
  </si>
  <si>
    <t>http://www.imdb.com/title/tt0114388/?ref_=fn_tt_tt_1</t>
  </si>
  <si>
    <t>Laurence Fox</t>
  </si>
  <si>
    <t>country estate|jane austen|lady|love|writing</t>
  </si>
  <si>
    <t>http://www.imdb.com/title/tt0416508/?ref_=fn_tt_tt_1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</si>
  <si>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</si>
  <si>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</si>
  <si>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</si>
  <si>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</si>
  <si>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</si>
  <si>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</si>
  <si>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auction|home|house|iranian|marriage</t>
  </si>
  <si>
    <t>http://www.imdb.com/title/tt0315983/?ref_=fn_tt_tt_1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</si>
  <si>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</si>
  <si>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</si>
  <si>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</si>
  <si>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</si>
  <si>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</si>
  <si>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</si>
  <si>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</si>
  <si>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</si>
  <si>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</si>
  <si>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</si>
  <si>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</si>
  <si>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</si>
  <si>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</si>
  <si>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</si>
  <si>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</si>
  <si>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</si>
  <si>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</si>
  <si>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</si>
  <si>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Sorority BoysÂ </t>
  </si>
  <si>
    <t>1960s|boy scouts|boy scouts camp|coming of age|young love</t>
  </si>
  <si>
    <t>http://www.imdb.com/title/tt1748122/?ref_=fn_tt_tt_1</t>
  </si>
  <si>
    <t>SherrybabyÂ </t>
  </si>
  <si>
    <t>cannibal|car accident|leatherface|psychopath|slaughterhouse</t>
  </si>
  <si>
    <t>http://www.imdb.com/title/tt0420294/?ref_=fn_tt_tt_1</t>
  </si>
  <si>
    <t>CollegeÂ </t>
  </si>
  <si>
    <t>Vincent Walsh</t>
  </si>
  <si>
    <t>The Young MessiahÂ </t>
  </si>
  <si>
    <t>Finn Ireland</t>
  </si>
  <si>
    <t>based on novel</t>
  </si>
  <si>
    <t>http://www.imdb.com/title/tt1002563/?ref_=fn_tt_tt_1</t>
  </si>
  <si>
    <t>The Last Sin EaterÂ </t>
  </si>
  <si>
    <t>disguise|mask|master of disguise|restaurant|waiter</t>
  </si>
  <si>
    <t>http://www.imdb.com/title/tt0295427/?ref_=fn_tt_tt_1</t>
  </si>
  <si>
    <t>Maribel VerdÃº</t>
  </si>
  <si>
    <t>Ivana Baquero</t>
  </si>
  <si>
    <t>Sergi LÃ³pez</t>
  </si>
  <si>
    <t>fairy|fairy tale|faun|princess|spain</t>
  </si>
  <si>
    <t>http://www.imdb.com/title/tt0457430/?ref_=fn_tt_tt_1</t>
  </si>
  <si>
    <t>What's Eating Gilbert GrapeÂ </t>
  </si>
  <si>
    <t>boy|fbi|mailman|van|witness protection</t>
  </si>
  <si>
    <t>http://www.imdb.com/title/tt0250720/?ref_=fn_tt_tt_1</t>
  </si>
  <si>
    <t>The ChorusÂ </t>
  </si>
  <si>
    <t>animal abuse(non graphic)|cat killer|college|dead cat|death of cat</t>
  </si>
  <si>
    <t>http://www.imdb.com/title/tt1265990/?ref_=fn_tt_tt_1</t>
  </si>
  <si>
    <t>Six-String SamuraiÂ </t>
  </si>
  <si>
    <t>first part|grand canyon|highway travel|indian|janitor</t>
  </si>
  <si>
    <t>http://www.imdb.com/title/tt0245686/?ref_=fn_tt_tt_1</t>
  </si>
  <si>
    <t>Dirty Pretty ThingsÂ 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</si>
  <si>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</si>
  <si>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</si>
  <si>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</si>
  <si>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</si>
  <si>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</si>
  <si>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How to DealÂ </t>
  </si>
  <si>
    <t>accident|conspiracy|police|police officer|village</t>
  </si>
  <si>
    <t>http://www.imdb.com/title/tt0425112/?ref_=fn_tt_tt_1</t>
  </si>
  <si>
    <t>beauty salon|divorce|fashion|new york|perfume</t>
  </si>
  <si>
    <t>http://www.imdb.com/title/tt0430770/?ref_=fn_tt_tt_1</t>
  </si>
  <si>
    <t>Desert BlueÂ </t>
  </si>
  <si>
    <t>Christopher Evan Welch</t>
  </si>
  <si>
    <t>art|artist|painter|sex|summer</t>
  </si>
  <si>
    <t>http://www.imdb.com/title/tt0497465/?ref_=fn_tt_tt_1</t>
  </si>
  <si>
    <t>RosewaterÂ </t>
  </si>
  <si>
    <t>Sweden</t>
  </si>
  <si>
    <t>I Spit on Your GraveÂ </t>
  </si>
  <si>
    <t>Tsianina Joelson</t>
  </si>
  <si>
    <t>best friend|break up|friendship|graduation|male in underwear</t>
  </si>
  <si>
    <t>http://www.imdb.com/title/tt0204175/?ref_=fn_tt_tt_1</t>
  </si>
  <si>
    <t>Marc Donato</t>
  </si>
  <si>
    <t>california|foster home|love|oleander|prison</t>
  </si>
  <si>
    <t>http://www.imdb.com/title/tt0283139/?ref_=fn_tt_tt_1</t>
  </si>
  <si>
    <t>SleepoverÂ </t>
  </si>
  <si>
    <t>Cynthia Stevenson</t>
  </si>
  <si>
    <t>cannibalism|cheerleader|condom|hook for hand|satanic ritual</t>
  </si>
  <si>
    <t>http://www.imdb.com/title/tt1131734/?ref_=fn_tt_tt_1</t>
  </si>
  <si>
    <t>25th HourÂ </t>
  </si>
  <si>
    <t>Tracey Walter</t>
  </si>
  <si>
    <t>crying woman|plot|suspect|waitress|younger man older woman relationship</t>
  </si>
  <si>
    <t>http://www.imdb.com/title/tt0186045/?ref_=fn_tt_tt_1</t>
  </si>
  <si>
    <t>TruckerÂ </t>
  </si>
  <si>
    <t>Don Pardo</t>
  </si>
  <si>
    <t>beach|cigarette girl|radio|woman holding a baby|working class</t>
  </si>
  <si>
    <t>http://www.imdb.com/title/tt0093818/?ref_=fn_tt_tt_1</t>
  </si>
  <si>
    <t>Heavenly CreaturesÂ </t>
  </si>
  <si>
    <t>Ruby Jerins</t>
  </si>
  <si>
    <t>binge drinking|new york|new york city|september 11 2001|suicide</t>
  </si>
  <si>
    <t>http://www.imdb.com/title/tt1403981/?ref_=fn_tt_tt_1</t>
  </si>
  <si>
    <t>All the Real GirlsÂ </t>
  </si>
  <si>
    <t>Alexandra Holden</t>
  </si>
  <si>
    <t>Trent Ford</t>
  </si>
  <si>
    <t>best friend|high school|mother|sister|wedding</t>
  </si>
  <si>
    <t>http://www.imdb.com/title/tt0319524/?ref_=fn_tt_tt_1</t>
  </si>
  <si>
    <t>Whip ItÂ </t>
  </si>
  <si>
    <t>My Stepmother Is an AlienÂ </t>
  </si>
  <si>
    <t>alien|earth|female alien|mission|secret</t>
  </si>
  <si>
    <t>http://www.imdb.com/title/tt0095687/?ref_=fn_tt_tt_1</t>
  </si>
  <si>
    <t>BuriedÂ </t>
  </si>
  <si>
    <t>aids|city name in title|gay|homophobia|lawyer</t>
  </si>
  <si>
    <t>http://www.imdb.com/title/tt0107818/?ref_=fn_tt_tt_1</t>
  </si>
  <si>
    <t>Dreaming of Joseph LeesÂ </t>
  </si>
  <si>
    <t>Brad William Henke</t>
  </si>
  <si>
    <t>amnesia|barricade|letter|time|virtual reality</t>
  </si>
  <si>
    <t>http://www.imdb.com/title/tt0139809/?ref_=fn_tt_tt_1</t>
  </si>
  <si>
    <t>Karl Malden</t>
  </si>
  <si>
    <t>Brian Keith</t>
  </si>
  <si>
    <t>Gangster's Paradise: JerusalemaÂ </t>
  </si>
  <si>
    <t>DuetsÂ </t>
  </si>
  <si>
    <t>convict|karaoke|middle america|salesman|singer</t>
  </si>
  <si>
    <t>http://www.imdb.com/title/tt0134630/?ref_=fn_tt_tt_1</t>
  </si>
  <si>
    <t>The Ghastly Love of Johnny XÂ 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</si>
  <si>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</si>
  <si>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</si>
  <si>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</si>
  <si>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</si>
  <si>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</si>
  <si>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</si>
  <si>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</si>
  <si>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</si>
  <si>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</si>
  <si>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</si>
  <si>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</si>
  <si>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</si>
  <si>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</si>
  <si>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</si>
  <si>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</si>
  <si>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</si>
  <si>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</si>
  <si>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</si>
  <si>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</si>
  <si>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</si>
  <si>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</si>
  <si>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</si>
  <si>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</si>
  <si>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Lynn Redgrave</t>
  </si>
  <si>
    <t>countess|diplomat|japanese|russian|shanghai</t>
  </si>
  <si>
    <t>http://www.imdb.com/title/tt0384686/?ref_=fn_tt_tt_1</t>
  </si>
  <si>
    <t>Jodie Whittaker</t>
  </si>
  <si>
    <t>GoodÂ </t>
  </si>
  <si>
    <t>censorship|children|corpse|heil hitler|suffering</t>
  </si>
  <si>
    <t>http://www.imdb.com/title/tt0436364/?ref_=fn_tt_tt_1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</si>
  <si>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</si>
  <si>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</si>
  <si>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</si>
  <si>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</si>
  <si>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</si>
  <si>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</si>
  <si>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</si>
  <si>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</si>
  <si>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</si>
  <si>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</si>
  <si>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The HomesmanÂ </t>
  </si>
  <si>
    <t>abusive marriage|pastor|prison wagon|roast pig|suicide by hanging</t>
  </si>
  <si>
    <t>http://www.imdb.com/title/tt2398231/?ref_=fn_tt_tt_1</t>
  </si>
  <si>
    <t>Juwanna MannÂ </t>
  </si>
  <si>
    <t>basketball|dodge viper|hit in the crotch|male nudity|the star spangled banner</t>
  </si>
  <si>
    <t>http://www.imdb.com/title/tt0247444/?ref_=fn_tt_tt_1</t>
  </si>
  <si>
    <t>Slow BurnÂ </t>
  </si>
  <si>
    <t>district attorney|interview|murder|prosecutor|reporter</t>
  </si>
  <si>
    <t>http://www.imdb.com/title/tt0376196/?ref_=fn_tt_tt_1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</si>
  <si>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</si>
  <si>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</si>
  <si>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</si>
  <si>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</si>
  <si>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</si>
  <si>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</si>
  <si>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Dustin Milligan</t>
  </si>
  <si>
    <t>SlitherÂ 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</si>
  <si>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</si>
  <si>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</si>
  <si>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</si>
  <si>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</si>
  <si>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1980s|baby|heroin|package|questioned by police</t>
  </si>
  <si>
    <t>http://www.imdb.com/title/tt0094137/?ref_=fn_tt_tt_1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</si>
  <si>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</si>
  <si>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</si>
  <si>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</si>
  <si>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</si>
  <si>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</si>
  <si>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</si>
  <si>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</si>
  <si>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</si>
  <si>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</si>
  <si>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</si>
  <si>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</si>
  <si>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</si>
  <si>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</si>
  <si>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</si>
  <si>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</si>
  <si>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</si>
  <si>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</si>
  <si>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</si>
  <si>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</si>
  <si>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</si>
  <si>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</si>
  <si>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</si>
  <si>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</si>
  <si>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The Astronaut FarmerÂ 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</si>
  <si>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</si>
  <si>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</si>
  <si>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</si>
  <si>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</si>
  <si>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</si>
  <si>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cheese|diary|friend|middle school|school</t>
  </si>
  <si>
    <t>http://www.imdb.com/title/tt1196141/?ref_=fn_tt_tt_1</t>
  </si>
  <si>
    <t>Megan Charpentier</t>
  </si>
  <si>
    <t>Isabelle NÃ©lisse</t>
  </si>
  <si>
    <t>aunt|children|death of sister|forest|hiding in a closet</t>
  </si>
  <si>
    <t>http://www.imdb.com/title/tt2023587/?ref_=fn_tt_tt_1</t>
  </si>
  <si>
    <t>Human TrafficÂ </t>
  </si>
  <si>
    <t>Mi AmericaÂ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</si>
  <si>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</si>
  <si>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</si>
  <si>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</si>
  <si>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</si>
  <si>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</si>
  <si>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</si>
  <si>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</si>
  <si>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</si>
  <si>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Alex Jennings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</si>
  <si>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</si>
  <si>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</si>
  <si>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</si>
  <si>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</si>
  <si>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</si>
  <si>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Lamman Rucker</t>
  </si>
  <si>
    <t>marriage|overweight|psychologist|secret|work</t>
  </si>
  <si>
    <t>http://www.imdb.com/title/tt0906108/?ref_=fn_tt_tt_1</t>
  </si>
  <si>
    <t>SuperÂ </t>
  </si>
  <si>
    <t>civil war|female protagonist|post civil war|reference to friedrich schiller|u.s. civil war</t>
  </si>
  <si>
    <t>http://www.imdb.com/title/tt0110367/?ref_=fn_tt_tt_1</t>
  </si>
  <si>
    <t>The ContenderÂ </t>
  </si>
  <si>
    <t>Jessica Raine</t>
  </si>
  <si>
    <t>afterlife|baby boy|bird in a cage|ghost|reunited family</t>
  </si>
  <si>
    <t>http://www.imdb.com/title/tt1596365/?ref_=fn_tt_tt_1</t>
  </si>
  <si>
    <t>Highlander: EndgameÂ 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</si>
  <si>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</si>
  <si>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</si>
  <si>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</si>
  <si>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</si>
  <si>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</si>
  <si>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</si>
  <si>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</si>
  <si>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</si>
  <si>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Bad WordsÂ </t>
  </si>
  <si>
    <t>Adam Lamberg</t>
  </si>
  <si>
    <t>Clayton Snyder</t>
  </si>
  <si>
    <t>best friend|roma|singer|spaghetti|teenager</t>
  </si>
  <si>
    <t>http://www.imdb.com/title/tt0306841/?ref_=fn_tt_tt_1</t>
  </si>
  <si>
    <t>cigarette smoking|dea|drugs|inspired by true events|undercover</t>
  </si>
  <si>
    <t>http://www.imdb.com/title/tt0882977/?ref_=fn_tt_tt_1</t>
  </si>
  <si>
    <t>Everything Must GoÂ </t>
  </si>
  <si>
    <t>Allison Tolman</t>
  </si>
  <si>
    <t>christmas|german|holiday|krampus|santa claus</t>
  </si>
  <si>
    <t>http://www.imdb.com/title/tt3850590/?ref_=fn_tt_tt_1</t>
  </si>
  <si>
    <t>The Lady from ShanghaiÂ 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</si>
  <si>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</si>
  <si>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</si>
  <si>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</si>
  <si>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</si>
  <si>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The Pirates Who Don't Do Anything: A VeggieTales MovieÂ 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</si>
  <si>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</si>
  <si>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</si>
  <si>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</si>
  <si>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</si>
  <si>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</si>
  <si>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Sarah's KeyÂ </t>
  </si>
  <si>
    <t>William Petersen</t>
  </si>
  <si>
    <t>college|friend|ivy league|secret society|suicide</t>
  </si>
  <si>
    <t>http://www.imdb.com/title/tt0192614/?ref_=fn_tt_tt_1</t>
  </si>
  <si>
    <t>Beer LeagueÂ </t>
  </si>
  <si>
    <t>based on memoir|cambridge university|husband wife relationship|lou gehrig's disease|physicist</t>
  </si>
  <si>
    <t>http://www.imdb.com/title/tt2980516/?ref_=fn_tt_tt_1</t>
  </si>
  <si>
    <t>FuelÂ 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</si>
  <si>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</si>
  <si>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</si>
  <si>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</si>
  <si>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http://www.imdb.com/title/tt0198021/?ref_=fn_tt_tt_1</t>
  </si>
  <si>
    <t>Valley of the Heart's DelightÂ </t>
  </si>
  <si>
    <t>Claude Rains</t>
  </si>
  <si>
    <t>Lawrence of ArabiaÂ </t>
  </si>
  <si>
    <t>arab|british military|desert|ottoman empire|t.e. lawrence</t>
  </si>
  <si>
    <t>http://www.imdb.com/title/tt0056172/?ref_=fn_tt_tt_1</t>
  </si>
  <si>
    <t>The Hotel New HampshireÂ 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</si>
  <si>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</si>
  <si>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</si>
  <si>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</si>
  <si>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</si>
  <si>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8: The Mormon PropositionÂ </t>
  </si>
  <si>
    <t>Martha MacIsaac</t>
  </si>
  <si>
    <t>kidnapping|lake|microwave oven|psychopath|woods</t>
  </si>
  <si>
    <t>http://www.imdb.com/title/tt0844708/?ref_=fn_tt_tt_1</t>
  </si>
  <si>
    <t>Mean MachineÂ </t>
  </si>
  <si>
    <t>chick flick|escort|male escort|wedding|wedding date</t>
  </si>
  <si>
    <t>http://www.imdb.com/title/tt0372532/?ref_=fn_tt_tt_1</t>
  </si>
  <si>
    <t>Sleep DealerÂ </t>
  </si>
  <si>
    <t>cult film|halloween|killer|michael myers|serial killer</t>
  </si>
  <si>
    <t>http://www.imdb.com/title/tt0220506/?ref_=fn_tt_tt_1</t>
  </si>
  <si>
    <t>While We're YoungÂ </t>
  </si>
  <si>
    <t>Eye of the DolphinÂ </t>
  </si>
  <si>
    <t>AndrÃ© the Giant</t>
  </si>
  <si>
    <t>fairy tale|giant|pirate|princess|true love</t>
  </si>
  <si>
    <t>http://www.imdb.com/title/tt0093779/?ref_=fn_tt_tt_1</t>
  </si>
  <si>
    <t>Among GiantsÂ </t>
  </si>
  <si>
    <t>college|debate|student|texas|wiley college</t>
  </si>
  <si>
    <t>http://www.imdb.com/title/tt0427309/?ref_=fn_tt_tt_1</t>
  </si>
  <si>
    <t>Over Her Dead BodyÂ </t>
  </si>
  <si>
    <t>Russ Tamblyn</t>
  </si>
  <si>
    <t>kissing in an elevator|mythical hero|neo noir|protective male|silent protagonist</t>
  </si>
  <si>
    <t>http://www.imdb.com/title/tt0780504/?ref_=fn_tt_tt_1</t>
  </si>
  <si>
    <t>Glenne Headly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</si>
  <si>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</si>
  <si>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</si>
  <si>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</si>
  <si>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</si>
  <si>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</si>
  <si>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paris france|rage|sniper|u.s. army|zombie apocalypse</t>
  </si>
  <si>
    <t>http://www.imdb.com/title/tt0463854/?ref_=fn_tt_tt_1</t>
  </si>
  <si>
    <t>IdlewildÂ </t>
  </si>
  <si>
    <t>Jessie T. Usher</t>
  </si>
  <si>
    <t>Ser'Darius Blain</t>
  </si>
  <si>
    <t>coach|high school football</t>
  </si>
  <si>
    <t>http://www.imdb.com/title/tt2247476/?ref_=fn_tt_tt_1</t>
  </si>
  <si>
    <t>The Way of the GunÂ </t>
  </si>
  <si>
    <t>Luke Benward</t>
  </si>
  <si>
    <t>10 year old|dog|florida|girl|supermarket</t>
  </si>
  <si>
    <t>http://www.imdb.com/title/tt0317132/?ref_=fn_tt_tt_1</t>
  </si>
  <si>
    <t>Mitchell Ryan</t>
  </si>
  <si>
    <t>assassin|high school|high school reunion|reunion|suburb</t>
  </si>
  <si>
    <t>http://www.imdb.com/title/tt0119229/?ref_=fn_tt_tt_1</t>
  </si>
  <si>
    <t>blind date|crossword puzzle|eccentric|fall|mine shaft</t>
  </si>
  <si>
    <t>http://www.imdb.com/title/tt0881891/?ref_=fn_tt_tt_1</t>
  </si>
  <si>
    <t>Erica Leerhsen</t>
  </si>
  <si>
    <t>Kim Director</t>
  </si>
  <si>
    <t>Kurt Loder</t>
  </si>
  <si>
    <t>convenience store|digit in title|punctuation in title|violence|witch</t>
  </si>
  <si>
    <t>http://www.imdb.com/title/tt0229260/?ref_=fn_tt_tt_1</t>
  </si>
  <si>
    <t>ShameÂ 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</si>
  <si>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</si>
  <si>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</si>
  <si>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</si>
  <si>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</si>
  <si>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</si>
  <si>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</si>
  <si>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</si>
  <si>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</si>
  <si>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</si>
  <si>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</si>
  <si>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</si>
  <si>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Peter Vaughan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</si>
  <si>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</si>
  <si>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</si>
  <si>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</si>
  <si>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</si>
  <si>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</si>
  <si>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</si>
  <si>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</si>
  <si>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</si>
  <si>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</si>
  <si>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Danny Pino</t>
  </si>
  <si>
    <t>Tim McGraw</t>
  </si>
  <si>
    <t>father son relationship|horse|horse ranch|ranch|wild mustang</t>
  </si>
  <si>
    <t>http://www.imdb.com/title/tt0434215/?ref_=fn_tt_tt_1</t>
  </si>
  <si>
    <t>desert|fight|hill|murder|mutant</t>
  </si>
  <si>
    <t>http://www.imdb.com/title/tt0800069/?ref_=fn_tt_tt_1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</si>
  <si>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</si>
  <si>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</si>
  <si>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</si>
  <si>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</si>
  <si>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</si>
  <si>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Firass Dirani</t>
  </si>
  <si>
    <t>beating|marine|muscleman|tied up|tough guy</t>
  </si>
  <si>
    <t>http://www.imdb.com/title/tt0419946/?ref_=fn_tt_tt_1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</si>
  <si>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</si>
  <si>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</si>
  <si>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</si>
  <si>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</si>
  <si>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</si>
  <si>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</si>
  <si>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blue ribbon|high school|jacket|jock|yogurt</t>
  </si>
  <si>
    <t>http://www.imdb.com/title/tt0134619/?ref_=fn_tt_tt_1</t>
  </si>
  <si>
    <t>Sunshine StateÂ 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</si>
  <si>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</si>
  <si>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</si>
  <si>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</si>
  <si>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</si>
  <si>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</si>
  <si>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</si>
  <si>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Kill the MessengerÂ </t>
  </si>
  <si>
    <t>George C. Scott</t>
  </si>
  <si>
    <t>captain|experiment|fire|psychic|secret government agency</t>
  </si>
  <si>
    <t>http://www.imdb.com/title/tt0087262/?ref_=fn_tt_tt_1</t>
  </si>
  <si>
    <t>TimecrimesÂ </t>
  </si>
  <si>
    <t>exploding car|hit by a car|poker game|punched in the face|shot to death</t>
  </si>
  <si>
    <t>http://www.imdb.com/title/tt1764234/?ref_=fn_tt_tt_1</t>
  </si>
  <si>
    <t>Das BootÂ 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</si>
  <si>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</si>
  <si>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</si>
  <si>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</si>
  <si>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</si>
  <si>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The Barbarian InvasionsÂ </t>
  </si>
  <si>
    <t>animator|bamboo cane|cartoonist|sausage|slacker</t>
  </si>
  <si>
    <t>http://www.imdb.com/title/tt0240515/?ref_=fn_tt_tt_1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</si>
  <si>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</si>
  <si>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</si>
  <si>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</si>
  <si>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</si>
  <si>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</si>
  <si>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Summer StormÂ </t>
  </si>
  <si>
    <t>Adrian Paul</t>
  </si>
  <si>
    <t>Adam Copeland</t>
  </si>
  <si>
    <t>battle|explosion|immortal|revenge|sequel to cult film</t>
  </si>
  <si>
    <t>http://www.imdb.com/title/tt0144964/?ref_=fn_tt_tt_1</t>
  </si>
  <si>
    <t>La otra conquistaÂ </t>
  </si>
  <si>
    <t>gangster|playing piano|song and dance|speakeasy|written and directed by cast member</t>
  </si>
  <si>
    <t>http://www.imdb.com/title/tt0417225/?ref_=fn_tt_tt_1</t>
  </si>
  <si>
    <t>23 year time span|accidental death|best friend|loss of loved one|male female friendship</t>
  </si>
  <si>
    <t>http://www.imdb.com/title/tt1563738/?ref_=fn_tt_tt_1</t>
  </si>
  <si>
    <t>Daniel Stern</t>
  </si>
  <si>
    <t>Alia Shawkat</t>
  </si>
  <si>
    <t>beauty pageant|friend|pageant|roller derby|texas</t>
  </si>
  <si>
    <t>http://www.imdb.com/title/tt1172233/?ref_=fn_tt_tt_1</t>
  </si>
  <si>
    <t>ConfidenceÂ </t>
  </si>
  <si>
    <t>con|grifter|lap dance|organized crime|shot in the forehead</t>
  </si>
  <si>
    <t>http://www.imdb.com/title/tt0310910/?ref_=fn_tt_tt_1</t>
  </si>
  <si>
    <t>ThumbsuckerÂ 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</si>
  <si>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</si>
  <si>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</si>
  <si>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</si>
  <si>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</si>
  <si>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</si>
  <si>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</si>
  <si>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</si>
  <si>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</si>
  <si>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Shooting FishÂ 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</si>
  <si>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</si>
  <si>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</si>
  <si>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</si>
  <si>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</si>
  <si>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</si>
  <si>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</si>
  <si>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</si>
  <si>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</si>
  <si>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</si>
  <si>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Night WatchÂ </t>
  </si>
  <si>
    <t>Home FriesÂ </t>
  </si>
  <si>
    <t>baby|infidelity|pilot|pregnant|waitress</t>
  </si>
  <si>
    <t>http://www.imdb.com/title/tt0119304/?ref_=fn_tt_tt_1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</si>
  <si>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</si>
  <si>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</si>
  <si>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</si>
  <si>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</si>
  <si>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</si>
  <si>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</si>
  <si>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Only the StrongÂ </t>
  </si>
  <si>
    <t>death|drug|nihilism|rug|white russian</t>
  </si>
  <si>
    <t>http://www.imdb.com/title/tt0118715/?ref_=fn_tt_tt_1</t>
  </si>
  <si>
    <t>All Is LostÂ 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</si>
  <si>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</si>
  <si>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</si>
  <si>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</si>
  <si>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</si>
  <si>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</si>
  <si>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</si>
  <si>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</si>
  <si>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</si>
  <si>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</si>
  <si>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Rabbit HoleÂ </t>
  </si>
  <si>
    <t>A Mighty HeartÂ </t>
  </si>
  <si>
    <t>Dan Futterman</t>
  </si>
  <si>
    <t>fbi|journalist|missing|pakistan|reporter</t>
  </si>
  <si>
    <t>http://www.imdb.com/title/tt0829459/?ref_=fn_tt_tt_1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</si>
  <si>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</si>
  <si>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</si>
  <si>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</si>
  <si>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</si>
  <si>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BobbyÂ </t>
  </si>
  <si>
    <t>Boat TripÂ </t>
  </si>
  <si>
    <t>gay|hot air balloon|rejecting a marriage proposal|talking to a dog|vomiting on someone</t>
  </si>
  <si>
    <t>http://www.imdb.com/title/tt0285462/?ref_=fn_tt_tt_1</t>
  </si>
  <si>
    <t>Tim and Eric's Billion Dollar MovieÂ </t>
  </si>
  <si>
    <t>The Importance of Being EarnestÂ </t>
  </si>
  <si>
    <t>comedy of manners|false identity|farce|love|period drama</t>
  </si>
  <si>
    <t>http://www.imdb.com/title/tt0278500/?ref_=fn_tt_tt_1</t>
  </si>
  <si>
    <t>HootÂ </t>
  </si>
  <si>
    <t>fight|florida|montana|owl|school</t>
  </si>
  <si>
    <t>http://www.imdb.com/title/tt0453494/?ref_=fn_tt_tt_1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</si>
  <si>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</si>
  <si>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</si>
  <si>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</si>
  <si>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</si>
  <si>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</si>
  <si>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</si>
  <si>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PeeplesÂ </t>
  </si>
  <si>
    <t>Diahann Carroll</t>
  </si>
  <si>
    <t>african american</t>
  </si>
  <si>
    <t>http://www.imdb.com/title/tt1699755/?ref_=fn_tt_tt_1</t>
  </si>
  <si>
    <t>The RockerÂ </t>
  </si>
  <si>
    <t>20 years later|drummer|hdtv|rock band|rock star</t>
  </si>
  <si>
    <t>http://www.imdb.com/title/tt1031969/?ref_=fn_tt_tt_1</t>
  </si>
  <si>
    <t>Post GradÂ </t>
  </si>
  <si>
    <t>graduation|graduation speech|title directed by female|tv studio|unemployment</t>
  </si>
  <si>
    <t>http://www.imdb.com/title/tt1142433/?ref_=fn_tt_tt_1</t>
  </si>
  <si>
    <t>PersepolisÂ </t>
  </si>
  <si>
    <t>Promised LandÂ </t>
  </si>
  <si>
    <t>corporate greed|corporation|natural gas|salesman|small town</t>
  </si>
  <si>
    <t>http://www.imdb.com/title/tt2091473/?ref_=fn_tt_tt_1</t>
  </si>
  <si>
    <t>The Virginity HitÂ 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</si>
  <si>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</si>
  <si>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</si>
  <si>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</si>
  <si>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</si>
  <si>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</si>
  <si>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</si>
  <si>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</si>
  <si>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</si>
  <si>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</si>
  <si>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</si>
  <si>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</si>
  <si>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</si>
  <si>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</si>
  <si>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Jakob the LiarÂ </t>
  </si>
  <si>
    <t>german|ghetto|hope|nazi|radio</t>
  </si>
  <si>
    <t>http://www.imdb.com/title/tt0120716/?ref_=fn_tt_tt_1</t>
  </si>
  <si>
    <t>FreakonomicsÂ </t>
  </si>
  <si>
    <t>Kiss Kiss Bang BangÂ </t>
  </si>
  <si>
    <t>actor|detective sergeant|hotel|nightclub|thief</t>
  </si>
  <si>
    <t>http://www.imdb.com/title/tt0373469/?ref_=fn_tt_tt_1</t>
  </si>
  <si>
    <t>Mulholland DriveÂ </t>
  </si>
  <si>
    <t>amnesia|car accident|female protagonist|lesbian sex|loss of memory</t>
  </si>
  <si>
    <t>http://www.imdb.com/title/tt0166924/?ref_=fn_tt_tt_1</t>
  </si>
  <si>
    <t>Fort McCoyÂ 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</si>
  <si>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</si>
  <si>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</si>
  <si>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</si>
  <si>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</si>
  <si>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boarding school|childhood|love|love triangle|organ donation</t>
  </si>
  <si>
    <t>http://www.imdb.com/title/tt1334260/?ref_=fn_tt_tt_1</t>
  </si>
  <si>
    <t>Hedwig and the Angry InchÂ </t>
  </si>
  <si>
    <t>TranssiberianÂ </t>
  </si>
  <si>
    <t>Mac McDonald</t>
  </si>
  <si>
    <t>35 mm digital camera|drugs|murder|train|travel</t>
  </si>
  <si>
    <t>http://www.imdb.com/title/tt0800241/?ref_=fn_tt_tt_1</t>
  </si>
  <si>
    <t>The SweeneyÂ </t>
  </si>
  <si>
    <t>The Clan of the Cave BearÂ </t>
  </si>
  <si>
    <t>Mike Muscat</t>
  </si>
  <si>
    <t>cave bear|cro magnon|neanderthal|survival|tradition</t>
  </si>
  <si>
    <t>http://www.imdb.com/title/tt0090848/?ref_=fn_tt_tt_1</t>
  </si>
  <si>
    <t>Lady in WhiteÂ </t>
  </si>
  <si>
    <t>Crazy in AlabamaÂ </t>
  </si>
  <si>
    <t>abusive husband|alabama|boy|dream|sheriff</t>
  </si>
  <si>
    <t>http://www.imdb.com/title/tt0142201/?ref_=fn_tt_tt_1</t>
  </si>
  <si>
    <t>Tanner HallÂ </t>
  </si>
  <si>
    <t>Funny GamesÂ </t>
  </si>
  <si>
    <t>breaking the fourth wall|looking at the camera|remake|serial killer|violence</t>
  </si>
  <si>
    <t>http://www.imdb.com/title/tt0808279/?ref_=fn_tt_tt_1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</si>
  <si>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</si>
  <si>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</si>
  <si>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</si>
  <si>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</si>
  <si>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</si>
  <si>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</si>
  <si>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</si>
  <si>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</si>
  <si>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</si>
  <si>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</si>
  <si>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</si>
  <si>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</si>
  <si>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</si>
  <si>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</si>
  <si>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</si>
  <si>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</si>
  <si>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</si>
  <si>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</si>
  <si>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</si>
  <si>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</si>
  <si>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</si>
  <si>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</si>
  <si>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</si>
  <si>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</si>
  <si>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</si>
  <si>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</si>
  <si>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Thailand</t>
  </si>
  <si>
    <t>The Midnight Meat TrainÂ </t>
  </si>
  <si>
    <t>butcher|girlfriend|mute character|photographer|subway</t>
  </si>
  <si>
    <t>http://www.imdb.com/title/tt0805570/?ref_=fn_tt_tt_1</t>
  </si>
  <si>
    <t>The Son of No OneÂ </t>
  </si>
  <si>
    <t>housing project|letter|man with glasses|murder|subjective camera</t>
  </si>
  <si>
    <t>http://www.imdb.com/title/tt1535612/?ref_=fn_tt_tt_1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</si>
  <si>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</si>
  <si>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</si>
  <si>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</si>
  <si>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</si>
  <si>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</si>
  <si>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The Good NightÂ 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</si>
  <si>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</si>
  <si>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</si>
  <si>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</si>
  <si>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</si>
  <si>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</si>
  <si>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</si>
  <si>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</si>
  <si>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</si>
  <si>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</si>
  <si>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</si>
  <si>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</si>
  <si>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</si>
  <si>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</si>
  <si>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</si>
  <si>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</si>
  <si>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</si>
  <si>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</si>
  <si>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</si>
  <si>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</si>
  <si>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ScrewedÂ 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</si>
  <si>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</si>
  <si>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</si>
  <si>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</si>
  <si>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</si>
  <si>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</si>
  <si>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</si>
  <si>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</si>
  <si>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</si>
  <si>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Zero EffectÂ </t>
  </si>
  <si>
    <t>businessman|falling in love with a prostitute|hotel|prostitute|rich man poor woman</t>
  </si>
  <si>
    <t>http://www.imdb.com/title/tt0100405/?ref_=fn_tt_tt_1</t>
  </si>
  <si>
    <t>Dirty WorkÂ 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</si>
  <si>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</si>
  <si>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</si>
  <si>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</si>
  <si>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</si>
  <si>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</si>
  <si>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MirrormaskÂ 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</si>
  <si>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</si>
  <si>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</si>
  <si>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</si>
  <si>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</si>
  <si>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</si>
  <si>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</si>
  <si>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The CollectionÂ </t>
  </si>
  <si>
    <t>The HuntÂ </t>
  </si>
  <si>
    <t>Chris Brown</t>
  </si>
  <si>
    <t>atlanta georgia|competition|dancer|death|fraternity</t>
  </si>
  <si>
    <t>http://www.imdb.com/title/tt0775539/?ref_=fn_tt_tt_1</t>
  </si>
  <si>
    <t>SphinxÂ 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</si>
  <si>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</si>
  <si>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</si>
  <si>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</si>
  <si>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</si>
  <si>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campus|death|friend|professor|urban legend</t>
  </si>
  <si>
    <t>http://www.imdb.com/title/tt0146336/?ref_=fn_tt_tt_1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</si>
  <si>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</si>
  <si>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</si>
  <si>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</si>
  <si>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</si>
  <si>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</si>
  <si>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Le HavreÂ 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</si>
  <si>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</si>
  <si>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</si>
  <si>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</si>
  <si>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</si>
  <si>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</si>
  <si>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</si>
  <si>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Men with BroomsÂ </t>
  </si>
  <si>
    <t>Roger Guenveur Smith</t>
  </si>
  <si>
    <t>Gino Salvano</t>
  </si>
  <si>
    <t>black comedy|bounty hunter|diamond|machismo|money</t>
  </si>
  <si>
    <t>http://www.imdb.com/title/tt0278295/?ref_=fn_tt_tt_1</t>
  </si>
  <si>
    <t>GerryÂ </t>
  </si>
  <si>
    <t>Allen Payne</t>
  </si>
  <si>
    <t>blood|destiny|nightmare|partner|vampire</t>
  </si>
  <si>
    <t>http://www.imdb.com/title/tt0114825/?ref_=fn_tt_tt_1</t>
  </si>
  <si>
    <t>Take ShelterÂ </t>
  </si>
  <si>
    <t>Linda Blair</t>
  </si>
  <si>
    <t>Ira &amp; AbbyÂ </t>
  </si>
  <si>
    <t>flashback|lifting someone into the air|paranormal phenomena|voice over letter|year 1818</t>
  </si>
  <si>
    <t>http://www.imdb.com/title/tt0429573/?ref_=fn_tt_tt_1</t>
  </si>
  <si>
    <t>cliff|hawaii|island|newlywed|waterfall</t>
  </si>
  <si>
    <t>http://www.imdb.com/title/tt0971209/?ref_=fn_tt_tt_1</t>
  </si>
  <si>
    <t>Lance Gross</t>
  </si>
  <si>
    <t>california|love|marriage|wedding|wedding dress</t>
  </si>
  <si>
    <t>http://www.imdb.com/title/tt1305583/?ref_=fn_tt_tt_1</t>
  </si>
  <si>
    <t>Held UpÂ </t>
  </si>
  <si>
    <t>Poppy Montgomery</t>
  </si>
  <si>
    <t>college|college roommate|party|roommate|student</t>
  </si>
  <si>
    <t>http://www.imdb.com/title/tt0118301/?ref_=fn_tt_tt_1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</si>
  <si>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</si>
  <si>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</si>
  <si>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</si>
  <si>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</si>
  <si>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</si>
  <si>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</si>
  <si>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Witless ProtectionÂ </t>
  </si>
  <si>
    <t>The Masked SaintÂ </t>
  </si>
  <si>
    <t>argument|birthday|bully|coming of age|semi autobiographical</t>
  </si>
  <si>
    <t>http://www.imdb.com/title/tt0109504/?ref_=fn_tt_tt_1</t>
  </si>
  <si>
    <t>Seeking a Friend for the End of the WorldÂ </t>
  </si>
  <si>
    <t>Kane Hodder</t>
  </si>
  <si>
    <t>Lexa Doig</t>
  </si>
  <si>
    <t>jason voorhees|lake|machete|scientist|slasher</t>
  </si>
  <si>
    <t>http://www.imdb.com/title/tt0211443/?ref_=fn_tt_tt_1</t>
  </si>
  <si>
    <t>Winter PassingÂ </t>
  </si>
  <si>
    <t>campaign|chess|friend|hotel|senator</t>
  </si>
  <si>
    <t>http://www.imdb.com/title/tt0308055/?ref_=fn_tt_tt_1</t>
  </si>
  <si>
    <t>Richard IIIÂ 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</si>
  <si>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</si>
  <si>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</si>
  <si>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</si>
  <si>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</si>
  <si>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</si>
  <si>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Osric Chau</t>
  </si>
  <si>
    <t>adult humor|best friend|friend|halloween|teenage girl</t>
  </si>
  <si>
    <t>http://www.imdb.com/title/tt1663143/?ref_=fn_tt_tt_1</t>
  </si>
  <si>
    <t>Little ChildrenÂ </t>
  </si>
  <si>
    <t>Jane Adams</t>
  </si>
  <si>
    <t>adulterous wife|bar|dysfunctional marriage|sex offender|suburb</t>
  </si>
  <si>
    <t>http://www.imdb.com/title/tt0404203/?ref_=fn_tt_tt_1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</si>
  <si>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</si>
  <si>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</si>
  <si>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</si>
  <si>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</si>
  <si>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</si>
  <si>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</si>
  <si>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</si>
  <si>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</si>
  <si>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</si>
  <si>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D.E.B.S.Â </t>
  </si>
  <si>
    <t>Catch a FireÂ </t>
  </si>
  <si>
    <t>Bonnie Henna</t>
  </si>
  <si>
    <t>attack|coach|colonel|jail|oil refinery</t>
  </si>
  <si>
    <t>http://www.imdb.com/title/tt0437232/?ref_=fn_tt_tt_1</t>
  </si>
  <si>
    <t>Poolhall JunkiesÂ 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</si>
  <si>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</si>
  <si>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</si>
  <si>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</si>
  <si>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</si>
  <si>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</si>
  <si>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</si>
  <si>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</si>
  <si>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</si>
  <si>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</si>
  <si>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</si>
  <si>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</si>
  <si>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</si>
  <si>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</si>
  <si>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</si>
  <si>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</si>
  <si>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</si>
  <si>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Winter in WartimeÂ </t>
  </si>
  <si>
    <t>Amen.Â </t>
  </si>
  <si>
    <t>Ulrich MÃ¼he</t>
  </si>
  <si>
    <t>jesuit|jew|pope|priest|ss</t>
  </si>
  <si>
    <t>http://www.imdb.com/title/tt0280653/?ref_=fn_tt_tt_1</t>
  </si>
  <si>
    <t>DefendorÂ </t>
  </si>
  <si>
    <t>Woo-sung Jung</t>
  </si>
  <si>
    <t>The Boy in the Striped PajamasÂ </t>
  </si>
  <si>
    <t>The Lucky OnesÂ </t>
  </si>
  <si>
    <t>Mark L. Young</t>
  </si>
  <si>
    <t>college tuition|guitar|road trip|soldier|stranded</t>
  </si>
  <si>
    <t>http://www.imdb.com/title/tt0981072/?ref_=fn_tt_tt_1</t>
  </si>
  <si>
    <t>Time to ChooseÂ 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</si>
  <si>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</si>
  <si>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</si>
  <si>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</si>
  <si>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</si>
  <si>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</si>
  <si>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</si>
  <si>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</si>
  <si>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</si>
  <si>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</si>
  <si>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</si>
  <si>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</si>
  <si>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</si>
  <si>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</si>
  <si>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</si>
  <si>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</si>
  <si>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</si>
  <si>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</si>
  <si>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</si>
  <si>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</si>
  <si>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</si>
  <si>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</si>
  <si>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</si>
  <si>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</si>
  <si>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</si>
  <si>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</si>
  <si>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</si>
  <si>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</si>
  <si>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</si>
  <si>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</si>
  <si>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</si>
  <si>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</si>
  <si>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</si>
  <si>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</si>
  <si>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</si>
  <si>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</si>
  <si>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</si>
  <si>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</si>
  <si>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</si>
  <si>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Usher Raymond</t>
  </si>
  <si>
    <t>Boys II Men</t>
  </si>
  <si>
    <t>boyhood friend|manager|plasma tv|prodigy|star</t>
  </si>
  <si>
    <t>http://www.imdb.com/title/tt1702443/?ref_=fn_tt_tt_1</t>
  </si>
  <si>
    <t>Teacher's PetÂ </t>
  </si>
  <si>
    <t>ballerina|ballet|fear|female protagonist|madness</t>
  </si>
  <si>
    <t>http://www.imdb.com/title/tt0947798/?ref_=fn_tt_tt_1</t>
  </si>
  <si>
    <t>The JonesesÂ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</si>
  <si>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</si>
  <si>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</si>
  <si>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</si>
  <si>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</si>
  <si>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</si>
  <si>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</si>
  <si>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</si>
  <si>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</si>
  <si>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</si>
  <si>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</si>
  <si>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</si>
  <si>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Club DreadÂ </t>
  </si>
  <si>
    <t>bare chested male|gay kiss|homoeroticism|lesbian kiss|transsexual</t>
  </si>
  <si>
    <t>http://www.imdb.com/title/tt0242423/?ref_=fn_tt_tt_1</t>
  </si>
  <si>
    <t>Patrick Wayne</t>
  </si>
  <si>
    <t>army|cattle|deputy|new mexico|rancher</t>
  </si>
  <si>
    <t>http://www.imdb.com/title/tt0096487/?ref_=fn_tt_tt_1</t>
  </si>
  <si>
    <t>The Loss of Sexual InnocenceÂ </t>
  </si>
  <si>
    <t>bedroom|boyfriend girlfriend relationship|hug|interrupted sex|urban setting</t>
  </si>
  <si>
    <t>http://www.imdb.com/title/tt1826590/?ref_=fn_tt_tt_1</t>
  </si>
  <si>
    <t>Gene Simmons</t>
  </si>
  <si>
    <t>cheerleader|geek|high school|prison|reference to janet jackson</t>
  </si>
  <si>
    <t>http://www.imdb.com/title/tt0241760/?ref_=fn_tt_tt_1</t>
  </si>
  <si>
    <t>The Second MotherÂ </t>
  </si>
  <si>
    <t>cookie|detective|microfilm|parody|sergeant</t>
  </si>
  <si>
    <t>http://www.imdb.com/title/tt0107659/?ref_=fn_tt_tt_1</t>
  </si>
  <si>
    <t>JoeÂ </t>
  </si>
  <si>
    <t>Sedona Legge</t>
  </si>
  <si>
    <t>beach|island|mexico|prey|trapped</t>
  </si>
  <si>
    <t>http://www.imdb.com/title/tt4052882/?ref_=fn_tt_tt_1</t>
  </si>
  <si>
    <t>ControlÂ </t>
  </si>
  <si>
    <t>The Butterfly EffectÂ 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</si>
  <si>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</si>
  <si>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</si>
  <si>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</si>
  <si>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</si>
  <si>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PCUÂ </t>
  </si>
  <si>
    <t>christmas|family home|musician|piano|secret</t>
  </si>
  <si>
    <t>http://www.imdb.com/title/tt0937375/?ref_=fn_tt_tt_1</t>
  </si>
  <si>
    <t>Antonio Sabato Jr.</t>
  </si>
  <si>
    <t>hitman|kidnapping|kosher|vhs|video store</t>
  </si>
  <si>
    <t>http://www.imdb.com/title/tt0120609/?ref_=fn_tt_tt_1</t>
  </si>
  <si>
    <t>Saint John of Las VegasÂ </t>
  </si>
  <si>
    <t>Charlotte Sullivan</t>
  </si>
  <si>
    <t>binoculars|child spy|notebook|secret|spy</t>
  </si>
  <si>
    <t>http://www.imdb.com/title/tt0116493/?ref_=fn_tt_tt_1</t>
  </si>
  <si>
    <t>Jenny Agutter</t>
  </si>
  <si>
    <t>Greg Germann</t>
  </si>
  <si>
    <t>boy|doll|foster home|killer doll|serial killer</t>
  </si>
  <si>
    <t>http://www.imdb.com/title/tt0099253/?ref_=fn_tt_tt_1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</si>
  <si>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</si>
  <si>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</si>
  <si>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</si>
  <si>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</si>
  <si>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</si>
  <si>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</si>
  <si>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Soul KitchenÂ 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</si>
  <si>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</si>
  <si>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</si>
  <si>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</si>
  <si>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</si>
  <si>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</si>
  <si>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</si>
  <si>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</si>
  <si>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</si>
  <si>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advice|battle of the sexes|lingerie|romantic rivalry|rule</t>
  </si>
  <si>
    <t>http://www.imdb.com/title/tt0269341/?ref_=fn_tt_tt_1</t>
  </si>
  <si>
    <t>Ella Wahlestedt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</si>
  <si>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</si>
  <si>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</si>
  <si>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</si>
  <si>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</si>
  <si>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Imaginary HeroesÂ </t>
  </si>
  <si>
    <t>Rolando Molina</t>
  </si>
  <si>
    <t>congressman|high school|latino|pacific palisades|school</t>
  </si>
  <si>
    <t>http://www.imdb.com/title/tt0250224/?ref_=fn_tt_tt_1</t>
  </si>
  <si>
    <t>The Good HeartÂ 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</si>
  <si>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</si>
  <si>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</si>
  <si>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</si>
  <si>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</si>
  <si>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</si>
  <si>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</si>
  <si>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Major DundeeÂ </t>
  </si>
  <si>
    <t>bank|fbi|fuel|rocket|space travel</t>
  </si>
  <si>
    <t>http://www.imdb.com/title/tt0469263/?ref_=fn_tt_tt_1</t>
  </si>
  <si>
    <t>CharacterÂ </t>
  </si>
  <si>
    <t>WooÂ </t>
  </si>
  <si>
    <t>blind date|law clerk|love|manhattan new york city|world trade center manhattan new york city</t>
  </si>
  <si>
    <t>http://www.imdb.com/title/tt0120531/?ref_=fn_tt_tt_1</t>
  </si>
  <si>
    <t>Shattered GlassÂ </t>
  </si>
  <si>
    <t>based on novel|escape|imprisonment|kidnapping|mother son relationship</t>
  </si>
  <si>
    <t>http://www.imdb.com/title/tt3170832/?ref_=fn_tt_tt_1</t>
  </si>
  <si>
    <t>Jack Warden</t>
  </si>
  <si>
    <t>cult film|gambling debt|job|off screen murder|revenge</t>
  </si>
  <si>
    <t>http://www.imdb.com/title/tt0120654/?ref_=fn_tt_tt_1</t>
  </si>
  <si>
    <t>Serial MomÂ </t>
  </si>
  <si>
    <t>dentist|housewife|howie scream|murder|perfection</t>
  </si>
  <si>
    <t>http://www.imdb.com/title/tt0111127/?ref_=fn_tt_tt_1</t>
  </si>
  <si>
    <t>The Straight StoryÂ </t>
  </si>
  <si>
    <t>Light It UpÂ </t>
  </si>
  <si>
    <t>black cop|die hard scenario|hostage negotiator|police|police brutality</t>
  </si>
  <si>
    <t>http://www.imdb.com/title/tt0172726/?ref_=fn_tt_tt_1</t>
  </si>
  <si>
    <t>The Big TeaseÂ </t>
  </si>
  <si>
    <t>angel dust the drug|disco|new york city|quaalude|reference to princess grace of monaco</t>
  </si>
  <si>
    <t>http://www.imdb.com/title/tt0120577/?ref_=fn_tt_tt_1</t>
  </si>
  <si>
    <t>Mondays in the SunÂ </t>
  </si>
  <si>
    <t>Bubble BoyÂ </t>
  </si>
  <si>
    <t>cigarette smoking|hand on butt|niagara falls|plastic bubble|wedding</t>
  </si>
  <si>
    <t>http://www.imdb.com/title/tt0258470/?ref_=fn_tt_tt_1</t>
  </si>
  <si>
    <t>Birthday GirlÂ </t>
  </si>
  <si>
    <t>bank|bank clerk|birthday|mail order bride|russian</t>
  </si>
  <si>
    <t>http://www.imdb.com/title/tt0188453/?ref_=fn_tt_tt_1</t>
  </si>
  <si>
    <t>Desert DancerÂ 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</si>
  <si>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</si>
  <si>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</si>
  <si>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</si>
  <si>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</si>
  <si>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</si>
  <si>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Cadillac RecordsÂ </t>
  </si>
  <si>
    <t>Paris, je t'aimeÂ </t>
  </si>
  <si>
    <t>Catalina Sandino Moreno</t>
  </si>
  <si>
    <t>baby|divorce|oscar wilde|pigalle|tourist</t>
  </si>
  <si>
    <t>http://www.imdb.com/title/tt0401711/?ref_=fn_tt_tt_1</t>
  </si>
  <si>
    <t>MallratsÂ </t>
  </si>
  <si>
    <t>Kathryn Morris</t>
  </si>
  <si>
    <t>Resurrecting the ChampÂ </t>
  </si>
  <si>
    <t>boxing|colosseum|homeless man|reporter|writer</t>
  </si>
  <si>
    <t>http://www.imdb.com/title/tt0416185/?ref_=fn_tt_tt_1</t>
  </si>
  <si>
    <t>Buen DÃ­a, RamÃ³nÂ </t>
  </si>
  <si>
    <t>Sarita Choudhury</t>
  </si>
  <si>
    <t>adoption|female protagonist|princeton university|wedding|working women</t>
  </si>
  <si>
    <t>http://www.imdb.com/title/tt1814621/?ref_=fn_tt_tt_1</t>
  </si>
  <si>
    <t>Light SleeperÂ 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</si>
  <si>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</si>
  <si>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</si>
  <si>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</si>
  <si>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</si>
  <si>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</si>
  <si>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The MachinistÂ 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</si>
  <si>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</si>
  <si>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</si>
  <si>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</si>
  <si>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</si>
  <si>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</si>
  <si>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FaithfulÂ </t>
  </si>
  <si>
    <t>bathroom|bathtub|female protagonist|flashback|kitchen</t>
  </si>
  <si>
    <t>http://www.imdb.com/title/tt0116269/?ref_=fn_tt_tt_1</t>
  </si>
  <si>
    <t>Deuces WildÂ </t>
  </si>
  <si>
    <t>Find Me GuiltyÂ </t>
  </si>
  <si>
    <t>court|drugs|judge|mafia|mobster</t>
  </si>
  <si>
    <t>http://www.imdb.com/title/tt0419749/?ref_=fn_tt_tt_1</t>
  </si>
  <si>
    <t>Ezra Miller</t>
  </si>
  <si>
    <t>coming of age|depression|gay|high school|mental illness</t>
  </si>
  <si>
    <t>http://www.imdb.com/title/tt1659337/?ref_=fn_tt_tt_1</t>
  </si>
  <si>
    <t>NovocaineÂ </t>
  </si>
  <si>
    <t>Ian Gomez</t>
  </si>
  <si>
    <t>Thomas Ian Griffith</t>
  </si>
  <si>
    <t>exercise bicycle|face in food|police|police brutality|policeman</t>
  </si>
  <si>
    <t>http://www.imdb.com/title/tt0104215/?ref_=fn_tt_tt_1</t>
  </si>
  <si>
    <t>Futuro BeachÂ </t>
  </si>
  <si>
    <t>InfamousÂ </t>
  </si>
  <si>
    <t>blood|book|cold calculation|murder|writer</t>
  </si>
  <si>
    <t>http://www.imdb.com/title/tt0420609/?ref_=fn_tt_tt_1</t>
  </si>
  <si>
    <t>The Last Time I Committed SuicideÂ </t>
  </si>
  <si>
    <t>The ClaimÂ </t>
  </si>
  <si>
    <t>gold|gold mine|miner|railroad|surveyor</t>
  </si>
  <si>
    <t>http://www.imdb.com/title/tt0218378/?ref_=fn_tt_tt_1</t>
  </si>
  <si>
    <t>Elite SquadÂ </t>
  </si>
  <si>
    <t>The Vatican TapesÂ </t>
  </si>
  <si>
    <t>evil|injury|possession|priest|vatican</t>
  </si>
  <si>
    <t>http://www.imdb.com/title/tt1524575/?ref_=fn_tt_tt_1</t>
  </si>
  <si>
    <t>InescapableÂ 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</si>
  <si>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</si>
  <si>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</si>
  <si>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</si>
  <si>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</si>
  <si>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</si>
  <si>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</si>
  <si>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</si>
  <si>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</si>
  <si>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</si>
  <si>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</si>
  <si>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</si>
  <si>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Tara Platt</t>
  </si>
  <si>
    <t>911 operator|calling 911|die hard scenario|head held underwater|white villain</t>
  </si>
  <si>
    <t>http://www.imdb.com/title/tt1911644/?ref_=fn_tt_tt_1</t>
  </si>
  <si>
    <t>Dean Dawson</t>
  </si>
  <si>
    <t>Operation ChromiteÂ </t>
  </si>
  <si>
    <t>Jung-jae Lee</t>
  </si>
  <si>
    <t>http://www.imdb.com/title/tt4939066/?ref_=fn_tt_tt_1</t>
  </si>
  <si>
    <t>Aden Young</t>
  </si>
  <si>
    <t>Steve Irwin</t>
  </si>
  <si>
    <t>cia|crocodile|satellite|snake|spider</t>
  </si>
  <si>
    <t>http://www.imdb.com/title/tt0305396/?ref_=fn_tt_tt_1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</si>
  <si>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</si>
  <si>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</si>
  <si>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</si>
  <si>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</si>
  <si>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</si>
  <si>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</si>
  <si>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</si>
  <si>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</si>
  <si>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</si>
  <si>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</si>
  <si>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</si>
  <si>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</si>
  <si>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</si>
  <si>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</si>
  <si>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</si>
  <si>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The Killer Inside MeÂ </t>
  </si>
  <si>
    <t>deputy|murder|revenge|sheriff|texas</t>
  </si>
  <si>
    <t>http://www.imdb.com/title/tt0954947/?ref_=fn_tt_tt_1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</si>
  <si>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</si>
  <si>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</si>
  <si>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</si>
  <si>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</si>
  <si>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</si>
  <si>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</si>
  <si>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</si>
  <si>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</si>
  <si>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</si>
  <si>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</si>
  <si>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</si>
  <si>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</si>
  <si>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</si>
  <si>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</si>
  <si>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</si>
  <si>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</si>
  <si>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</si>
  <si>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</si>
  <si>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</si>
  <si>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</si>
  <si>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</si>
  <si>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</si>
  <si>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Bright StarÂ </t>
  </si>
  <si>
    <t>machete|mexican|mexico|priest|texas</t>
  </si>
  <si>
    <t>http://www.imdb.com/title/tt0985694/?ref_=fn_tt_tt_1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</si>
  <si>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</si>
  <si>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</si>
  <si>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</si>
  <si>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</si>
  <si>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</si>
  <si>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</si>
  <si>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</si>
  <si>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</si>
  <si>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Veer-ZaaraÂ </t>
  </si>
  <si>
    <t>The Perfect GameÂ </t>
  </si>
  <si>
    <t>baseball movie|little league|little league baseball|mexico|three word title</t>
  </si>
  <si>
    <t>http://www.imdb.com/title/tt0473102/?ref_=fn_tt_tt_1</t>
  </si>
  <si>
    <t>ArbitrageÂ </t>
  </si>
  <si>
    <t>Lee J. Cobb</t>
  </si>
  <si>
    <t>demonic possession|exorcism|exorcist|loss of innocence|priest</t>
  </si>
  <si>
    <t>http://www.imdb.com/title/tt0070047/?ref_=fn_tt_tt_1</t>
  </si>
  <si>
    <t>1990s|first love|milf|prom|virginity</t>
  </si>
  <si>
    <t>http://www.imdb.com/title/tt0163651/?ref_=fn_tt_tt_1</t>
  </si>
  <si>
    <t>Hamlet 2Â </t>
  </si>
  <si>
    <t>Ernest &amp; CelestineÂ </t>
  </si>
  <si>
    <t>Lambert Wilson</t>
  </si>
  <si>
    <t>bear|dentist|friendship|mouse|prejudice</t>
  </si>
  <si>
    <t>http://www.imdb.com/title/tt1816518/?ref_=fn_tt_tt_1</t>
  </si>
  <si>
    <t>The Work and the GloryÂ </t>
  </si>
  <si>
    <t>Charlotte Lewis</t>
  </si>
  <si>
    <t>boy|child|chosen one|demon|detective</t>
  </si>
  <si>
    <t>http://www.imdb.com/title/tt0091129/?ref_=fn_tt_tt_1</t>
  </si>
  <si>
    <t>Savage GraceÂ </t>
  </si>
  <si>
    <t>advice|black romance|hip hop|reading a book|sex scene</t>
  </si>
  <si>
    <t>http://www.imdb.com/title/tt1621045/?ref_=fn_tt_tt_1</t>
  </si>
  <si>
    <t>Atlas Shrugged: Who Is John Galt?Â </t>
  </si>
  <si>
    <t>jamming communications|planet|space station|taunt|trap</t>
  </si>
  <si>
    <t>http://www.imdb.com/title/tt0084726/?ref_=fn_tt_tt_1</t>
  </si>
  <si>
    <t>Jab Tak Hai JaanÂ </t>
  </si>
  <si>
    <t>detective|dolphin|mascot|nudity|stupidity</t>
  </si>
  <si>
    <t>http://www.imdb.com/title/tt0109040/?ref_=fn_tt_tt_1</t>
  </si>
  <si>
    <t>Ally Sheedy</t>
  </si>
  <si>
    <t>computer|game|high school|norad|teenager</t>
  </si>
  <si>
    <t>http://www.imdb.com/title/tt0086567/?ref_=fn_tt_tt_1</t>
  </si>
  <si>
    <t>IrisÂ </t>
  </si>
  <si>
    <t>amish|love|murder|police|train</t>
  </si>
  <si>
    <t>http://www.imdb.com/title/tt0090329/?ref_=fn_tt_tt_1</t>
  </si>
  <si>
    <t>The EastÂ </t>
  </si>
  <si>
    <t>Jason Cottle</t>
  </si>
  <si>
    <t>Alex Veadov</t>
  </si>
  <si>
    <t>Rorke Denver</t>
  </si>
  <si>
    <t>mission|navy seal|terrorist|torture|valor</t>
  </si>
  <si>
    <t>http://www.imdb.com/title/tt1591479/?ref_=fn_tt_tt_1</t>
  </si>
  <si>
    <t>Josh Henderson</t>
  </si>
  <si>
    <t>dance|dancer|school|showcase|student</t>
  </si>
  <si>
    <t>http://www.imdb.com/title/tt0462590/?ref_=fn_tt_tt_1</t>
  </si>
  <si>
    <t>beavis and butt head|fbi|score|television|television set</t>
  </si>
  <si>
    <t>http://www.imdb.com/title/tt0115641/?ref_=fn_tt_tt_1</t>
  </si>
  <si>
    <t>The Real CancunÂ </t>
  </si>
  <si>
    <t>Sid Haig</t>
  </si>
  <si>
    <t>arms dealer|atf|bail|money|multiple perspectives</t>
  </si>
  <si>
    <t>http://www.imdb.com/title/tt0119396/?ref_=fn_tt_tt_1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</si>
  <si>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</si>
  <si>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</si>
  <si>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</si>
  <si>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</si>
  <si>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</si>
  <si>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</si>
  <si>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</si>
  <si>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</si>
  <si>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</si>
  <si>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</si>
  <si>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</si>
  <si>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</si>
  <si>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</si>
  <si>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</si>
  <si>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</si>
  <si>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</si>
  <si>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</si>
  <si>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Igby Goes DownÂ </t>
  </si>
  <si>
    <t>insanity|photo lab|photo shop|photography|voyeur</t>
  </si>
  <si>
    <t>http://www.imdb.com/title/tt0265459/?ref_=fn_tt_tt_1</t>
  </si>
  <si>
    <t>apartment building|found footage|television|trapped|virus</t>
  </si>
  <si>
    <t>http://www.imdb.com/title/tt1082868/?ref_=fn_tt_tt_1</t>
  </si>
  <si>
    <t>cellular memory|eye|eye transplant|seeing dead people|violinist</t>
  </si>
  <si>
    <t>http://www.imdb.com/title/tt0406759/?ref_=fn_tt_tt_1</t>
  </si>
  <si>
    <t>MelancholiaÂ </t>
  </si>
  <si>
    <t>Shad Moss</t>
  </si>
  <si>
    <t>cross country|cross country trip|highway travel|on the road|road movie</t>
  </si>
  <si>
    <t>http://www.imdb.com/title/tt0359517/?ref_=fn_tt_tt_1</t>
  </si>
  <si>
    <t>After.LifeÂ </t>
  </si>
  <si>
    <t>college|drugs|harvard|pot|smoke</t>
  </si>
  <si>
    <t>http://www.imdb.com/title/tt0278488/?ref_=fn_tt_tt_1</t>
  </si>
  <si>
    <t>Jerry Nelson</t>
  </si>
  <si>
    <t>christmas|christmas eve|miser|muppet|scrooge</t>
  </si>
  <si>
    <t>http://www.imdb.com/title/tt0104940/?ref_=fn_tt_tt_1</t>
  </si>
  <si>
    <t>The Work and the Glory II: American ZionÂ </t>
  </si>
  <si>
    <t>art|bisexual|marriage|pain|revolutionary</t>
  </si>
  <si>
    <t>http://www.imdb.com/title/tt0120679/?ref_=fn_tt_tt_1</t>
  </si>
  <si>
    <t>The TenÂ 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</si>
  <si>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</si>
  <si>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</si>
  <si>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</si>
  <si>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</si>
  <si>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</si>
  <si>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Nat Wolff</t>
  </si>
  <si>
    <t>cancer|falling in love|friendship|novel|teenager</t>
  </si>
  <si>
    <t>http://www.imdb.com/title/tt2582846/?ref_=fn_tt_tt_1</t>
  </si>
  <si>
    <t>Falcon RisingÂ </t>
  </si>
  <si>
    <t>breasts|cult film|loan shark|poker|reference to christy turlington</t>
  </si>
  <si>
    <t>http://www.imdb.com/title/tt0128442/?ref_=fn_tt_tt_1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</si>
  <si>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</si>
  <si>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</si>
  <si>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</si>
  <si>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</si>
  <si>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</si>
  <si>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</si>
  <si>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</si>
  <si>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</si>
  <si>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</si>
  <si>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</si>
  <si>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</si>
  <si>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</si>
  <si>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</si>
  <si>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</si>
  <si>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</si>
  <si>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</si>
  <si>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</si>
  <si>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</si>
  <si>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Meg Crosbie</t>
  </si>
  <si>
    <t>based on novel|female neighbor|friendship|travel|trip</t>
  </si>
  <si>
    <t>http://www.imdb.com/title/tt3622592/?ref_=fn_tt_tt_1</t>
  </si>
  <si>
    <t>Rescue DawnÂ </t>
  </si>
  <si>
    <t>aging|billings montana|lincoln nebraska|nebraska|pickup truck</t>
  </si>
  <si>
    <t>http://www.imdb.com/title/tt1821549/?ref_=fn_tt_tt_1</t>
  </si>
  <si>
    <t>blood|blood of christ|demon|key|loud sex</t>
  </si>
  <si>
    <t>http://www.imdb.com/title/tt0114608/?ref_=fn_tt_tt_1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</si>
  <si>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</si>
  <si>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</si>
  <si>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</si>
  <si>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</si>
  <si>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AnomalisaÂ 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</si>
  <si>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</si>
  <si>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</si>
  <si>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</si>
  <si>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</si>
  <si>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Martin Semmelrogge</t>
  </si>
  <si>
    <t>Herbert GrÃ¶nemeyer</t>
  </si>
  <si>
    <t>duty|submarine|submarine movie|tension|u boat</t>
  </si>
  <si>
    <t>http://www.imdb.com/title/tt0082096/?ref_=fn_tt_tt_1</t>
  </si>
  <si>
    <t>Danny CollinsÂ </t>
  </si>
  <si>
    <t>college|cruise|drag|female armpit hair|sorority</t>
  </si>
  <si>
    <t>http://www.imdb.com/title/tt0279781/?ref_=fn_tt_tt_1</t>
  </si>
  <si>
    <t>Snow Flower and the Secret FanÂ </t>
  </si>
  <si>
    <t>Tom Hughes</t>
  </si>
  <si>
    <t>boyfriend girlfriend relationship|lingerie slip|time travel|time travel romance|wedding</t>
  </si>
  <si>
    <t>http://www.imdb.com/title/tt2194499/?ref_=fn_tt_tt_1</t>
  </si>
  <si>
    <t>RedbeltÂ </t>
  </si>
  <si>
    <t>House of Flying DaggersÂ </t>
  </si>
  <si>
    <t>Zhengyong Zhang</t>
  </si>
  <si>
    <t>flying|flying dagger|government|police|secret</t>
  </si>
  <si>
    <t>http://www.imdb.com/title/tt0385004/?ref_=fn_tt_tt_1</t>
  </si>
  <si>
    <t>accidental death|dead woman|dead woman with eyes open|death of mistress|manager</t>
  </si>
  <si>
    <t>http://www.imdb.com/title/tt1764183/?ref_=fn_tt_tt_1</t>
  </si>
  <si>
    <t>Albino AlligatorÂ 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</si>
  <si>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</si>
  <si>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</si>
  <si>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</si>
  <si>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</si>
  <si>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</si>
  <si>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Veronika Dash</t>
  </si>
  <si>
    <t>Tammy Blanchard</t>
  </si>
  <si>
    <t>1950s|jazz|jazz music|sex|title directed by female</t>
  </si>
  <si>
    <t>http://www.imdb.com/title/tt1042877/?ref_=fn_tt_tt_1</t>
  </si>
  <si>
    <t>Sherman Hemsley</t>
  </si>
  <si>
    <t>chauffeur|disorganized crime|dog|ransom|slapstick</t>
  </si>
  <si>
    <t>http://www.imdb.com/title/tt0156323/?ref_=fn_tt_tt_1</t>
  </si>
  <si>
    <t>For Your ConsiderationÂ </t>
  </si>
  <si>
    <t>actor|internet|make up|publicist|purim</t>
  </si>
  <si>
    <t>http://www.imdb.com/title/tt0470765/?ref_=fn_tt_tt_1</t>
  </si>
  <si>
    <t>Party MonsterÂ 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</si>
  <si>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</si>
  <si>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</si>
  <si>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</si>
  <si>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</si>
  <si>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</si>
  <si>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</si>
  <si>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</si>
  <si>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</si>
  <si>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Remember Me, My LoveÂ 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</si>
  <si>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</si>
  <si>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</si>
  <si>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</si>
  <si>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</si>
  <si>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</si>
  <si>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</si>
  <si>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</si>
  <si>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</si>
  <si>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</si>
  <si>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</si>
  <si>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</si>
  <si>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</si>
  <si>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</si>
  <si>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</si>
  <si>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</si>
  <si>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</si>
  <si>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</si>
  <si>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A Dog of FlandersÂ </t>
  </si>
  <si>
    <t>Last OrdersÂ </t>
  </si>
  <si>
    <t>JJ Feild</t>
  </si>
  <si>
    <t>ashes|butcher|friend|friendship|memory</t>
  </si>
  <si>
    <t>http://www.imdb.com/title/tt0253200/?ref_=fn_tt_tt_1</t>
  </si>
  <si>
    <t>Chain LetterÂ </t>
  </si>
  <si>
    <t>Doona Bae</t>
  </si>
  <si>
    <t>Ah-sung Ko</t>
  </si>
  <si>
    <t>daughter|han river|monster|river|seoul</t>
  </si>
  <si>
    <t>http://www.imdb.com/title/tt0468492/?ref_=fn_tt_tt_1</t>
  </si>
  <si>
    <t>SeveranceÂ </t>
  </si>
  <si>
    <t>Lovely, StillÂ </t>
  </si>
  <si>
    <t>RavenousÂ </t>
  </si>
  <si>
    <t>based on true story|cannibalism|captain|mexican american war|u.s. frontier</t>
  </si>
  <si>
    <t>http://www.imdb.com/title/tt0129332/?ref_=fn_tt_tt_1</t>
  </si>
  <si>
    <t>Charlie BartlettÂ </t>
  </si>
  <si>
    <t>drugs|high school|prescription drugs|private school|student</t>
  </si>
  <si>
    <t>http://www.imdb.com/title/tt0423977/?ref_=fn_tt_tt_1</t>
  </si>
  <si>
    <t>MotherhoodÂ 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</si>
  <si>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</si>
  <si>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</si>
  <si>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</si>
  <si>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</si>
  <si>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</si>
  <si>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</si>
  <si>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</si>
  <si>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</si>
  <si>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</si>
  <si>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</si>
  <si>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</si>
  <si>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Mia Wasikowska</t>
  </si>
  <si>
    <t>StokerÂ 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</si>
  <si>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</si>
  <si>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</si>
  <si>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</si>
  <si>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</si>
  <si>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</si>
  <si>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8 WomenÂ 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</si>
  <si>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</si>
  <si>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</si>
  <si>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</si>
  <si>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</si>
  <si>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</si>
  <si>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</si>
  <si>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RedactedÂ </t>
  </si>
  <si>
    <t>Eamonn Walker</t>
  </si>
  <si>
    <t>DumaÂ </t>
  </si>
  <si>
    <t>africa|bed|boy|cheetah|south africa</t>
  </si>
  <si>
    <t>http://www.imdb.com/title/tt0361715/?ref_=fn_tt_tt_1</t>
  </si>
  <si>
    <t>Auto FocusÂ </t>
  </si>
  <si>
    <t>OndineÂ </t>
  </si>
  <si>
    <t>Alicja Bachleda</t>
  </si>
  <si>
    <t>celtic mythology|cottage|fisherman|irish|selkie</t>
  </si>
  <si>
    <t>http://www.imdb.com/title/tt1235796/?ref_=fn_tt_tt_1</t>
  </si>
  <si>
    <t>RudderlessÂ 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</si>
  <si>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</si>
  <si>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</si>
  <si>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</si>
  <si>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</si>
  <si>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</si>
  <si>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</si>
  <si>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</si>
  <si>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</si>
  <si>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FascinationÂ </t>
  </si>
  <si>
    <t>Critical CareÂ </t>
  </si>
  <si>
    <t>half sister|hospital|latex gloves|medicine|nun</t>
  </si>
  <si>
    <t>http://www.imdb.com/title/tt0118901/?ref_=fn_tt_tt_1</t>
  </si>
  <si>
    <t>Albert NobbsÂ </t>
  </si>
  <si>
    <t>The Life Before Her EyesÂ </t>
  </si>
  <si>
    <t>best friend|nonlinear timeline|school shooting|self sacrifice|shooting</t>
  </si>
  <si>
    <t>http://www.imdb.com/title/tt0815178/?ref_=fn_tt_tt_1</t>
  </si>
  <si>
    <t>TradeÂ </t>
  </si>
  <si>
    <t>friend|girl|mexico city|new jersey|sex</t>
  </si>
  <si>
    <t>http://www.imdb.com/title/tt0399095/?ref_=fn_tt_tt_1</t>
  </si>
  <si>
    <t>I Am LoveÂ 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</si>
  <si>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</si>
  <si>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</si>
  <si>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</si>
  <si>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</si>
  <si>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</si>
  <si>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</si>
  <si>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Breakfast of ChampionsÂ </t>
  </si>
  <si>
    <t>breakfast|manitoba|science fiction writer|suicide|writer</t>
  </si>
  <si>
    <t>http://www.imdb.com/title/tt0120618/?ref_=fn_tt_tt_1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</si>
  <si>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</si>
  <si>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</si>
  <si>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</si>
  <si>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</si>
  <si>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</si>
  <si>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</si>
  <si>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</si>
  <si>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</si>
  <si>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</si>
  <si>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</si>
  <si>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</si>
  <si>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Kelly LeBrock</t>
  </si>
  <si>
    <t>10 Days in a MadhouseÂ </t>
  </si>
  <si>
    <t>Alexandra Callas</t>
  </si>
  <si>
    <t>http://www.imdb.com/title/tt3453052/?ref_=fn_tt_tt_1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</si>
  <si>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</si>
  <si>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</si>
  <si>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</si>
  <si>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</si>
  <si>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</si>
  <si>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</si>
  <si>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</si>
  <si>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</si>
  <si>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</si>
  <si>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</si>
  <si>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</si>
  <si>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</si>
  <si>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</si>
  <si>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</si>
  <si>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</si>
  <si>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</si>
  <si>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</si>
  <si>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</si>
  <si>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</si>
  <si>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</si>
  <si>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</si>
  <si>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</si>
  <si>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Julie Christie</t>
  </si>
  <si>
    <t>bolshevik|poet|poetry|russia|russian revolution</t>
  </si>
  <si>
    <t>http://www.imdb.com/title/tt0059113/?ref_=fn_tt_tt_1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</si>
  <si>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</si>
  <si>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</si>
  <si>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</si>
  <si>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</si>
  <si>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</si>
  <si>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</si>
  <si>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</si>
  <si>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</si>
  <si>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car accident|coma|out of body experience|reference to the exploited|teenage girl</t>
  </si>
  <si>
    <t>http://www.imdb.com/title/tt1355630/?ref_=fn_tt_tt_1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</si>
  <si>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</si>
  <si>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</si>
  <si>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</si>
  <si>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</si>
  <si>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</si>
  <si>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</si>
  <si>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</si>
  <si>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</si>
  <si>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</si>
  <si>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</si>
  <si>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</si>
  <si>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</si>
  <si>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</si>
  <si>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</si>
  <si>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</si>
  <si>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</si>
  <si>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</si>
  <si>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</si>
  <si>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</si>
  <si>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The Mighty MacsÂ </t>
  </si>
  <si>
    <t>Alicia Keys</t>
  </si>
  <si>
    <t>beekeeping|insect in title|racism|sister|south carolina</t>
  </si>
  <si>
    <t>http://www.imdb.com/title/tt0416212/?ref_=fn_tt_tt_1</t>
  </si>
  <si>
    <t>fbi|mafia|mobster|undercover|veterinarian</t>
  </si>
  <si>
    <t>http://www.imdb.com/title/tt0250310/?ref_=fn_tt_tt_1</t>
  </si>
  <si>
    <t>Ta Ra Rum PumÂ </t>
  </si>
  <si>
    <t>Gabrielle Carteris</t>
  </si>
  <si>
    <t>Steven Bauer</t>
  </si>
  <si>
    <t>hitchcockian|long tracking shot|psychologist|psychology|wig</t>
  </si>
  <si>
    <t>http://www.imdb.com/title/tt0105217/?ref_=fn_tt_tt_1</t>
  </si>
  <si>
    <t>Beastmaster 2: Through the Portal of TimeÂ 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</si>
  <si>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</si>
  <si>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</si>
  <si>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</si>
  <si>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</si>
  <si>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</si>
  <si>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Saint RalphÂ </t>
  </si>
  <si>
    <t>Fiona Glascott</t>
  </si>
  <si>
    <t>Eva Birthistle</t>
  </si>
  <si>
    <t>1950s|immigrant|irish|irish accent|torn between two worlds</t>
  </si>
  <si>
    <t>http://www.imdb.com/title/tt2381111/?ref_=fn_tt_tt_1</t>
  </si>
  <si>
    <t>SomewhereÂ 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</si>
  <si>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</si>
  <si>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</si>
  <si>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</si>
  <si>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</si>
  <si>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</si>
  <si>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</si>
  <si>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</si>
  <si>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</si>
  <si>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We Need to Talk About KevinÂ 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</si>
  <si>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</si>
  <si>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</si>
  <si>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</si>
  <si>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</si>
  <si>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Factory GirlÂ 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</si>
  <si>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</si>
  <si>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</si>
  <si>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</si>
  <si>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</si>
  <si>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</si>
  <si>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</si>
  <si>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</si>
  <si>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Harvard ManÂ </t>
  </si>
  <si>
    <t>SlackersÂ </t>
  </si>
  <si>
    <t>Jim Rash</t>
  </si>
  <si>
    <t>blackmail|fall|love|nerd|scam</t>
  </si>
  <si>
    <t>http://www.imdb.com/title/tt0240900/?ref_=fn_tt_tt_1</t>
  </si>
  <si>
    <t>A Home at the End of the WorldÂ </t>
  </si>
  <si>
    <t>Kevin Tighe</t>
  </si>
  <si>
    <t>apostrophe in title|face slap|four word title|grocery store|police</t>
  </si>
  <si>
    <t>http://www.imdb.com/title/tt0108550/?ref_=fn_tt_tt_1</t>
  </si>
  <si>
    <t>R100Â 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</si>
  <si>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</si>
  <si>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</si>
  <si>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</si>
  <si>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</si>
  <si>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</si>
  <si>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</si>
  <si>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</si>
  <si>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</si>
  <si>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</si>
  <si>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</si>
  <si>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</si>
  <si>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</si>
  <si>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</si>
  <si>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</si>
  <si>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</si>
  <si>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</si>
  <si>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</si>
  <si>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</si>
  <si>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Andrew Keegan</t>
  </si>
  <si>
    <t>basketball|basketball player|boarding school|love|shakespeare's othello</t>
  </si>
  <si>
    <t>http://www.imdb.com/title/tt0184791/?ref_=fn_tt_tt_1</t>
  </si>
  <si>
    <t>The 5th QuarterÂ 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</si>
  <si>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</si>
  <si>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</si>
  <si>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</si>
  <si>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</si>
  <si>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</si>
  <si>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House of DÂ 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</si>
  <si>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</si>
  <si>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</si>
  <si>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</si>
  <si>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</si>
  <si>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</si>
  <si>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</si>
  <si>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The Neon DemonÂ </t>
  </si>
  <si>
    <t>Geoff Bell</t>
  </si>
  <si>
    <t>Scott Patterson</t>
  </si>
  <si>
    <t>blood splatter|jigsaw|nazi|serial killer|swastika tattoo</t>
  </si>
  <si>
    <t>http://www.imdb.com/title/tt1132626/?ref_=fn_tt_tt_1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</si>
  <si>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</si>
  <si>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</si>
  <si>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</si>
  <si>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</si>
  <si>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</si>
  <si>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</si>
  <si>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Showdown in Little TokyoÂ 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</si>
  <si>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</si>
  <si>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</si>
  <si>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</si>
  <si>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</si>
  <si>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</si>
  <si>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</si>
  <si>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</si>
  <si>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</si>
  <si>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Jeff, Who Lives at HomeÂ </t>
  </si>
  <si>
    <t>The Last Days on MarsÂ </t>
  </si>
  <si>
    <t>Tom Cullen</t>
  </si>
  <si>
    <t>alien infection|astronaut|mars|mission|zombie</t>
  </si>
  <si>
    <t>http://www.imdb.com/title/tt1709143/?ref_=fn_tt_tt_1</t>
  </si>
  <si>
    <t>The LimeyÂ </t>
  </si>
  <si>
    <t>Francesc PagÃ¨s</t>
  </si>
  <si>
    <t>9 year old|blood|gramophone|house|missing children</t>
  </si>
  <si>
    <t>http://www.imdb.com/title/tt0273517/?ref_=fn_tt_tt_1</t>
  </si>
  <si>
    <t>The Secret of KellsÂ </t>
  </si>
  <si>
    <t>Dee Wallace</t>
  </si>
  <si>
    <t>bicyclist|boy|doll|star wars reference|voice impersonation</t>
  </si>
  <si>
    <t>http://www.imdb.com/title/tt0083866/?ref_=fn_tt_tt_1</t>
  </si>
  <si>
    <t>Kelli Williams</t>
  </si>
  <si>
    <t>There Goes My BabyÂ </t>
  </si>
  <si>
    <t>high school|love|police|showdown|surfer</t>
  </si>
  <si>
    <t>http://www.imdb.com/title/tt0108320/?ref_=fn_tt_tt_1</t>
  </si>
  <si>
    <t>Come Early MorningÂ </t>
  </si>
  <si>
    <t>The GreatestÂ </t>
  </si>
  <si>
    <t>friend|genius|janitor|loss of wife|professor</t>
  </si>
  <si>
    <t>http://www.imdb.com/title/tt0119217/?ref_=fn_tt_tt_1</t>
  </si>
  <si>
    <t>Lucky BreakÂ 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</si>
  <si>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</si>
  <si>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</si>
  <si>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</si>
  <si>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</si>
  <si>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</si>
  <si>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</si>
  <si>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</si>
  <si>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Bottle RocketÂ </t>
  </si>
  <si>
    <t>cathedral|minister|presidential election|reference to george washington|ritual sacrifice</t>
  </si>
  <si>
    <t>http://www.imdb.com/title/tt4094724/?ref_=fn_tt_tt_1</t>
  </si>
  <si>
    <t>Surfer, DudeÂ 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</si>
  <si>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</si>
  <si>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</si>
  <si>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</si>
  <si>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</si>
  <si>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Song OneÂ </t>
  </si>
  <si>
    <t>architect|grave|obsession|river|voice</t>
  </si>
  <si>
    <t>http://www.imdb.com/title/tt0375210/?ref_=fn_tt_tt_1</t>
  </si>
  <si>
    <t>ManiacÂ 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</si>
  <si>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</si>
  <si>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</si>
  <si>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</si>
  <si>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</si>
  <si>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</si>
  <si>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</si>
  <si>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</si>
  <si>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</si>
  <si>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</si>
  <si>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</si>
  <si>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</si>
  <si>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</si>
  <si>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</si>
  <si>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</si>
  <si>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</si>
  <si>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</si>
  <si>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Al Leong</t>
  </si>
  <si>
    <t>failing student|high school|payphone|teenager|telephone booth</t>
  </si>
  <si>
    <t>http://www.imdb.com/title/tt0096928/?ref_=fn_tt_tt_1</t>
  </si>
  <si>
    <t>LimboÂ </t>
  </si>
  <si>
    <t>Ron Moody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</si>
  <si>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</si>
  <si>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</si>
  <si>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</si>
  <si>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</si>
  <si>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</si>
  <si>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Andrew Lawrence</t>
  </si>
  <si>
    <t>Dabney Coleman</t>
  </si>
  <si>
    <t>friend|principal|summer|summer camp|summer vacation</t>
  </si>
  <si>
    <t>http://www.imdb.com/title/tt0265632/?ref_=fn_tt_tt_1</t>
  </si>
  <si>
    <t>GracieÂ 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</si>
  <si>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</si>
  <si>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</si>
  <si>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</si>
  <si>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</si>
  <si>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</si>
  <si>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</si>
  <si>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</si>
  <si>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</si>
  <si>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Police Academy: Mission to MoscowÂ </t>
  </si>
  <si>
    <t>devil|elevator|hit and run|throat slitting|trapped in an elevator</t>
  </si>
  <si>
    <t>http://www.imdb.com/title/tt1314655/?ref_=fn_tt_tt_1</t>
  </si>
  <si>
    <t>Made in DagenhamÂ 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</si>
  <si>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</si>
  <si>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</si>
  <si>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</si>
  <si>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</si>
  <si>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</si>
  <si>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Vanity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</si>
  <si>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</si>
  <si>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</si>
  <si>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</si>
  <si>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</si>
  <si>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</si>
  <si>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</si>
  <si>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</si>
  <si>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</si>
  <si>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</si>
  <si>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</si>
  <si>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</si>
  <si>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Vic Morrow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</si>
  <si>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</si>
  <si>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</si>
  <si>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</si>
  <si>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</si>
  <si>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</si>
  <si>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</si>
  <si>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</si>
  <si>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</si>
  <si>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</si>
  <si>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</si>
  <si>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SpiderÂ </t>
  </si>
  <si>
    <t>Tom Waits</t>
  </si>
  <si>
    <t>dysfunctional family|gang|greaser|holding someone's head underwater|rivalry</t>
  </si>
  <si>
    <t>http://www.imdb.com/title/tt0086066/?ref_=fn_tt_tt_1</t>
  </si>
  <si>
    <t>Laila Haley</t>
  </si>
  <si>
    <t>Jaden Klein</t>
  </si>
  <si>
    <t>deputy|farmhouse|nightmare|private investigator|rural</t>
  </si>
  <si>
    <t>http://www.imdb.com/title/tt2752772/?ref_=fn_tt_tt_1</t>
  </si>
  <si>
    <t>1960s|death|girl group|nightclub|sister</t>
  </si>
  <si>
    <t>http://www.imdb.com/title/tt1876451/?ref_=fn_tt_tt_1</t>
  </si>
  <si>
    <t>The RunawaysÂ </t>
  </si>
  <si>
    <t>Johnny Whitworth</t>
  </si>
  <si>
    <t>dance|nosebleed|revenge|valentine|valentine's day</t>
  </si>
  <si>
    <t>http://www.imdb.com/title/tt0242998/?ref_=fn_tt_tt_1</t>
  </si>
  <si>
    <t>EulogyÂ </t>
  </si>
  <si>
    <t>abduction|alaska|alien|owl|patient</t>
  </si>
  <si>
    <t>http://www.imdb.com/title/tt1220198/?ref_=fn_tt_tt_1</t>
  </si>
  <si>
    <t>The MessengerÂ </t>
  </si>
  <si>
    <t>backstage|country music|cowboy|radio|singing</t>
  </si>
  <si>
    <t>http://www.imdb.com/title/tt0420087/?ref_=fn_tt_tt_1</t>
  </si>
  <si>
    <t>AberdeenÂ </t>
  </si>
  <si>
    <t>Steve Harris</t>
  </si>
  <si>
    <t>african american|harlem manhattan new york city|manhattan new york city|new york city|urination</t>
  </si>
  <si>
    <t>http://www.imdb.com/title/tt0107079/?ref_=fn_tt_tt_1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</si>
  <si>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</si>
  <si>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</si>
  <si>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</si>
  <si>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</si>
  <si>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</si>
  <si>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</si>
  <si>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</si>
  <si>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</si>
  <si>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</si>
  <si>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</si>
  <si>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</si>
  <si>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</si>
  <si>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</si>
  <si>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</si>
  <si>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</si>
  <si>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</si>
  <si>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The Extra ManÂ 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</si>
  <si>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</si>
  <si>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</si>
  <si>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</si>
  <si>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</si>
  <si>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</si>
  <si>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</si>
  <si>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</si>
  <si>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Lindy Booth</t>
  </si>
  <si>
    <t>forest|mountain|road|stupid victim|west virginia</t>
  </si>
  <si>
    <t>http://www.imdb.com/title/tt0295700/?ref_=fn_tt_tt_1</t>
  </si>
  <si>
    <t>HesherÂ </t>
  </si>
  <si>
    <t>14 year old|boat|bounty hunter|boy|river</t>
  </si>
  <si>
    <t>http://www.imdb.com/title/tt1935179/?ref_=fn_tt_tt_1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</si>
  <si>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</si>
  <si>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</si>
  <si>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</si>
  <si>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</si>
  <si>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</si>
  <si>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</si>
  <si>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</si>
  <si>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</si>
  <si>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</si>
  <si>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</si>
  <si>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</si>
  <si>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</si>
  <si>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</si>
  <si>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</si>
  <si>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 ChumscrubberÂ </t>
  </si>
  <si>
    <t>african american|cult film|ex boyfriend|middle class|sex</t>
  </si>
  <si>
    <t>http://www.imdb.com/title/tt0119572/?ref_=fn_tt_tt_1</t>
  </si>
  <si>
    <t>Wah-WahÂ </t>
  </si>
  <si>
    <t>compulsive liar|fired from a job|gift|rape|substance abuse</t>
  </si>
  <si>
    <t>http://www.imdb.com/title/tt4178092/?ref_=fn_tt_tt_1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</si>
  <si>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</si>
  <si>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</si>
  <si>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</si>
  <si>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</si>
  <si>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</si>
  <si>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</si>
  <si>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</si>
  <si>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</si>
  <si>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ShadeÂ </t>
  </si>
  <si>
    <t>boss|computer|downsizing|neighbor|office</t>
  </si>
  <si>
    <t>http://www.imdb.com/title/tt0151804/?ref_=fn_tt_tt_1</t>
  </si>
  <si>
    <t>beauty pageant|blonde|cheerleader uniform|small town|upskirt</t>
  </si>
  <si>
    <t>http://www.imdb.com/title/tt0157503/?ref_=fn_tt_tt_1</t>
  </si>
  <si>
    <t>The Heart of MeÂ 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</si>
  <si>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</si>
  <si>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</si>
  <si>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</si>
  <si>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</si>
  <si>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</si>
  <si>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</si>
  <si>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</si>
  <si>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</si>
  <si>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</si>
  <si>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</si>
  <si>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</si>
  <si>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When Did You Last See Your Father?Â </t>
  </si>
  <si>
    <t>awkwardness|embarrassment|gross out|irreverence|shame</t>
  </si>
  <si>
    <t>http://www.imdb.com/title/tt1333125/?ref_=fn_tt_tt_1</t>
  </si>
  <si>
    <t>Ca$hÂ </t>
  </si>
  <si>
    <t>accident|diary|ghost|psychic|veterinarian</t>
  </si>
  <si>
    <t>http://www.imdb.com/title/tt0785007/?ref_=fn_tt_tt_1</t>
  </si>
  <si>
    <t>The House of MirthÂ </t>
  </si>
  <si>
    <t>Rob Huebel</t>
  </si>
  <si>
    <t>candle|end of the world|letter|record|road trip</t>
  </si>
  <si>
    <t>http://www.imdb.com/title/tt1307068/?ref_=fn_tt_tt_1</t>
  </si>
  <si>
    <t>curb stomping|neo nazi|prison|son dislikes mother's boyfriend|white supremacist</t>
  </si>
  <si>
    <t>http://www.imdb.com/title/tt0120586/?ref_=fn_tt_tt_1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</si>
  <si>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</si>
  <si>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</si>
  <si>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</si>
  <si>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</si>
  <si>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</si>
  <si>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</si>
  <si>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</si>
  <si>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</si>
  <si>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</si>
  <si>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</si>
  <si>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</si>
  <si>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</si>
  <si>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</si>
  <si>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</si>
  <si>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</si>
  <si>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</si>
  <si>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</si>
  <si>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Jillian Estell</t>
  </si>
  <si>
    <t>color in title</t>
  </si>
  <si>
    <t>http://www.imdb.com/title/tt2883434/?ref_=fn_tt_tt_1</t>
  </si>
  <si>
    <t>On the LineÂ </t>
  </si>
  <si>
    <t>based on short film|chicago illinois|el train|love|train</t>
  </si>
  <si>
    <t>http://www.imdb.com/title/tt0279286/?ref_=fn_tt_tt_1</t>
  </si>
  <si>
    <t>Toby Huss</t>
  </si>
  <si>
    <t>FranÃ§ois Chau</t>
  </si>
  <si>
    <t>bombing|guard|jungle|laos|prisoner</t>
  </si>
  <si>
    <t>http://www.imdb.com/title/tt0462504/?ref_=fn_tt_tt_1</t>
  </si>
  <si>
    <t>entertainer|inspiration|lost opportunity|pregnant mother|rock star</t>
  </si>
  <si>
    <t>http://www.imdb.com/title/tt1772288/?ref_=fn_tt_tt_1</t>
  </si>
  <si>
    <t>Evan Ross</t>
  </si>
  <si>
    <t>basement|errand|secret admirer|slacker|wrong number</t>
  </si>
  <si>
    <t>http://www.imdb.com/title/tt1588334/?ref_=fn_tt_tt_1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</si>
  <si>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</si>
  <si>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</si>
  <si>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</si>
  <si>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</si>
  <si>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</si>
  <si>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Romeo Is BleedingÂ 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</si>
  <si>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</si>
  <si>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</si>
  <si>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</si>
  <si>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</si>
  <si>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</si>
  <si>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</si>
  <si>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</si>
  <si>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</si>
  <si>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http://www.imdb.com/title/tt0200720/?ref_=fn_tt_tt_1</t>
  </si>
  <si>
    <t>The Lost CityÂ </t>
  </si>
  <si>
    <t>Tim DeKay</t>
  </si>
  <si>
    <t>Peaceful WarriorÂ </t>
  </si>
  <si>
    <t>college|college athlete|comeback|gymnast|olympics</t>
  </si>
  <si>
    <t>http://www.imdb.com/title/tt0438315/?ref_=fn_tt_tt_1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</si>
  <si>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</si>
  <si>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</si>
  <si>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</si>
  <si>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</si>
  <si>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</si>
  <si>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</si>
  <si>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</si>
  <si>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</si>
  <si>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</si>
  <si>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</si>
  <si>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</si>
  <si>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</si>
  <si>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</si>
  <si>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</si>
  <si>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</si>
  <si>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</si>
  <si>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</si>
  <si>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</si>
  <si>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</si>
  <si>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</si>
  <si>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</si>
  <si>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</si>
  <si>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</si>
  <si>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Imagine Me &amp; YouÂ </t>
  </si>
  <si>
    <t>halfway house|key|reality|schizophrenia|spider</t>
  </si>
  <si>
    <t>http://www.imdb.com/title/tt0278731/?ref_=fn_tt_tt_1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</si>
  <si>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</si>
  <si>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</si>
  <si>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</si>
  <si>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</si>
  <si>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</si>
  <si>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</si>
  <si>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</si>
  <si>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</si>
  <si>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</si>
  <si>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</si>
  <si>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</si>
  <si>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</si>
  <si>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</si>
  <si>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</si>
  <si>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</si>
  <si>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</si>
  <si>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</si>
  <si>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Robert Pralgo</t>
  </si>
  <si>
    <t>envy|fake family|gadget|materialism|unhappy marriage</t>
  </si>
  <si>
    <t>http://www.imdb.com/title/tt1285309/?ref_=fn_tt_tt_1</t>
  </si>
  <si>
    <t>Owning MahownyÂ </t>
  </si>
  <si>
    <t>bank|bank fraud|bank manager|gambling|toronto</t>
  </si>
  <si>
    <t>http://www.imdb.com/title/tt0285861/?ref_=fn_tt_tt_1</t>
  </si>
  <si>
    <t>Down in the ValleyÂ 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</si>
  <si>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</si>
  <si>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</si>
  <si>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</si>
  <si>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</si>
  <si>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</si>
  <si>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</si>
  <si>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</si>
  <si>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</si>
  <si>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PrefontaineÂ </t>
  </si>
  <si>
    <t>Swept AwayÂ </t>
  </si>
  <si>
    <t>island|sailor|storm|stranded|vacation</t>
  </si>
  <si>
    <t>http://www.imdb.com/title/tt0291502/?ref_=fn_tt_tt_1</t>
  </si>
  <si>
    <t>Trust the ManÂ 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</si>
  <si>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</si>
  <si>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</si>
  <si>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</si>
  <si>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</si>
  <si>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</si>
  <si>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</si>
  <si>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</si>
  <si>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</si>
  <si>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</si>
  <si>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</si>
  <si>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</si>
  <si>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</si>
  <si>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</si>
  <si>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</si>
  <si>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</si>
  <si>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</si>
  <si>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</si>
  <si>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</si>
  <si>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</si>
  <si>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</si>
  <si>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</si>
  <si>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</si>
  <si>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Kip Pardue</t>
  </si>
  <si>
    <t>Larry Fessenden</t>
  </si>
  <si>
    <t>cat|christmas song|lawn mowing|leave of absence|medication</t>
  </si>
  <si>
    <t>http://www.imdb.com/title/tt0373024/?ref_=fn_tt_tt_1</t>
  </si>
  <si>
    <t>Danny Dyer</t>
  </si>
  <si>
    <t>High Heels and Low LifesÂ 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</si>
  <si>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</si>
  <si>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</si>
  <si>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</si>
  <si>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</si>
  <si>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</si>
  <si>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</si>
  <si>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</si>
  <si>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</si>
  <si>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</si>
  <si>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captain|commandant|mafia|russian mafia|security system</t>
  </si>
  <si>
    <t>http://www.imdb.com/title/tt0110857/?ref_=fn_tt_tt_1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</si>
  <si>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</si>
  <si>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</si>
  <si>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</si>
  <si>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</si>
  <si>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</si>
  <si>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Brooklyn RulesÂ 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</si>
  <si>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</si>
  <si>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</si>
  <si>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</si>
  <si>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</si>
  <si>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The Singing DetectiveÂ </t>
  </si>
  <si>
    <t>The Open RoadÂ </t>
  </si>
  <si>
    <t>american south|baseball|farmland|motel|road trip</t>
  </si>
  <si>
    <t>http://www.imdb.com/title/tt1007018/?ref_=fn_tt_tt_1</t>
  </si>
  <si>
    <t>The Good GuyÂ </t>
  </si>
  <si>
    <t>book club|cheating boyfriend|job promotion|manhattan new york city|new york city</t>
  </si>
  <si>
    <t>http://www.imdb.com/title/tt1247662/?ref_=fn_tt_tt_1</t>
  </si>
  <si>
    <t>birthday|birthday party|delivery man|mother|neighbor</t>
  </si>
  <si>
    <t>http://www.imdb.com/title/tt1220220/?ref_=fn_tt_tt_1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</si>
  <si>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</si>
  <si>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</si>
  <si>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</si>
  <si>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</si>
  <si>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</si>
  <si>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FidoÂ 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</si>
  <si>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</si>
  <si>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</si>
  <si>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</si>
  <si>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</si>
  <si>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</si>
  <si>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dysfunctional family|family relationships|family reunion|funeral|twin</t>
  </si>
  <si>
    <t>http://www.imdb.com/title/tt0349416/?ref_=fn_tt_tt_1</t>
  </si>
  <si>
    <t>Michael McElhatton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</si>
  <si>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</si>
  <si>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</si>
  <si>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</si>
  <si>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</si>
  <si>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</si>
  <si>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</si>
  <si>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</t>
  </si>
  <si>
    <t>The Wendell Baker StoryÂ </t>
  </si>
  <si>
    <t>Wild TargetÂ </t>
  </si>
  <si>
    <t>The Good, the Bad, the WeirdÂ </t>
  </si>
  <si>
    <t>Dal-su Oh</t>
  </si>
  <si>
    <t>bounty hunter|manchuria|map|train|treasure</t>
  </si>
  <si>
    <t>http://www.imdb.com/title/tt0901487/?ref_=fn_tt_tt_1</t>
  </si>
  <si>
    <t>PathologyÂ 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</si>
  <si>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</si>
  <si>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</si>
  <si>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</si>
  <si>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</si>
  <si>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</si>
  <si>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</si>
  <si>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</si>
  <si>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</si>
  <si>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</si>
  <si>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AloftÂ 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</si>
  <si>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</si>
  <si>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</si>
  <si>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</si>
  <si>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</si>
  <si>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</si>
  <si>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UndiscoveredÂ </t>
  </si>
  <si>
    <t>aunt niece relationship|brother sister relationship|building|father daughter relationship|mirror</t>
  </si>
  <si>
    <t>http://www.imdb.com/title/tt0095889/?ref_=fn_tt_tt_1</t>
  </si>
  <si>
    <t>Jesse Garcia</t>
  </si>
  <si>
    <t>My Name Is KhanÂ 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</si>
  <si>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</si>
  <si>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</si>
  <si>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</si>
  <si>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</si>
  <si>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</si>
  <si>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Steven Michael Quezada</t>
  </si>
  <si>
    <t>BÃ¡rbara Mori</t>
  </si>
  <si>
    <t>KitesÂ 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</si>
  <si>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</si>
  <si>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</si>
  <si>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</si>
  <si>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</si>
  <si>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Katrina Kaif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</si>
  <si>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</si>
  <si>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</si>
  <si>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</si>
  <si>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</si>
  <si>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</si>
  <si>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</si>
  <si>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</si>
  <si>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</si>
  <si>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</si>
  <si>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</si>
  <si>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</si>
  <si>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</si>
  <si>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</si>
  <si>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</si>
  <si>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</si>
  <si>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</si>
  <si>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</si>
  <si>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</si>
  <si>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</si>
  <si>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</si>
  <si>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</si>
  <si>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</si>
  <si>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</si>
  <si>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</si>
  <si>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</si>
  <si>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</si>
  <si>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</si>
  <si>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</si>
  <si>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</si>
  <si>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</si>
  <si>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</si>
  <si>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</si>
  <si>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</si>
  <si>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</si>
  <si>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</si>
  <si>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</si>
  <si>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</si>
  <si>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</si>
  <si>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</si>
  <si>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Princess KaiulaniÂ </t>
  </si>
  <si>
    <t>career|casino|judge|stock|stock broker</t>
  </si>
  <si>
    <t>http://www.imdb.com/title/tt0181984/?ref_=fn_tt_tt_1</t>
  </si>
  <si>
    <t>attic|christmas|house|incest|sorority</t>
  </si>
  <si>
    <t>http://www.imdb.com/title/tt0454082/?ref_=fn_tt_tt_1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</si>
  <si>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</si>
  <si>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</si>
  <si>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</si>
  <si>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</si>
  <si>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</si>
  <si>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</si>
  <si>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</si>
  <si>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</si>
  <si>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Bill Irwin</t>
  </si>
  <si>
    <t>boy|mistress|money|schizophrenic|school</t>
  </si>
  <si>
    <t>http://www.imdb.com/title/tt0280760/?ref_=fn_tt_tt_1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</si>
  <si>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</si>
  <si>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</si>
  <si>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</si>
  <si>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</si>
  <si>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</si>
  <si>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</si>
  <si>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</si>
  <si>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</si>
  <si>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</si>
  <si>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</si>
  <si>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</si>
  <si>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</si>
  <si>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</si>
  <si>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</si>
  <si>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</si>
  <si>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</si>
  <si>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</si>
  <si>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</si>
  <si>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</si>
  <si>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</si>
  <si>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</si>
  <si>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</si>
  <si>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</si>
  <si>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</si>
  <si>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</si>
  <si>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</si>
  <si>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Q'orianka Kilcher</t>
  </si>
  <si>
    <t>hawaii|hawaiian|historically inaccurate|princess|tearing up a letter</t>
  </si>
  <si>
    <t>http://www.imdb.com/title/tt1185344/?ref_=fn_tt_tt_1</t>
  </si>
  <si>
    <t>Repo! The Genetic OperaÂ 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</si>
  <si>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</si>
  <si>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</si>
  <si>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</si>
  <si>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</si>
  <si>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</si>
  <si>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</si>
  <si>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</si>
  <si>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</si>
  <si>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</si>
  <si>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</si>
  <si>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</si>
  <si>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Perrey Reeves</t>
  </si>
  <si>
    <t>bare chested male|box office flop|diner|german shepherd|one word title</t>
  </si>
  <si>
    <t>http://www.imdb.com/title/tt0434424/?ref_=fn_tt_tt_1</t>
  </si>
  <si>
    <t>MaggieÂ </t>
  </si>
  <si>
    <t>AnatomyÂ </t>
  </si>
  <si>
    <t>David Gulpilil</t>
  </si>
  <si>
    <t>australian outback|crocodile|female reporter|journalist|new york city</t>
  </si>
  <si>
    <t>http://www.imdb.com/title/tt0090555/?ref_=fn_tt_tt_1</t>
  </si>
  <si>
    <t>anesthetic|anesthetic awareness|heart|heart surgery|surgery</t>
  </si>
  <si>
    <t>http://www.imdb.com/title/tt0211933/?ref_=fn_tt_tt_1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</si>
  <si>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</si>
  <si>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</si>
  <si>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</si>
  <si>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</si>
  <si>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Alan Bates</t>
  </si>
  <si>
    <t>awol|demand|driver|drugs|roses</t>
  </si>
  <si>
    <t>http://www.imdb.com/title/tt0079826/?ref_=fn_tt_tt_1</t>
  </si>
  <si>
    <t>woman wearing only a man's shirt</t>
  </si>
  <si>
    <t>http://www.imdb.com/title/tt1171222/?ref_=fn_tt_tt_1</t>
  </si>
  <si>
    <t>BjÃ¸rn Sundquist</t>
  </si>
  <si>
    <t>Norway</t>
  </si>
  <si>
    <t>Molly Hagan</t>
  </si>
  <si>
    <t>female protagonist|high school|self destructiveness|student council president|student government</t>
  </si>
  <si>
    <t>http://www.imdb.com/title/tt0126886/?ref_=fn_tt_tt_1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</si>
  <si>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</si>
  <si>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</si>
  <si>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</si>
  <si>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</si>
  <si>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</si>
  <si>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</si>
  <si>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</si>
  <si>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</si>
  <si>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</si>
  <si>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</si>
  <si>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</si>
  <si>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</si>
  <si>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</si>
  <si>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</si>
  <si>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</si>
  <si>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</si>
  <si>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</si>
  <si>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</si>
  <si>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</si>
  <si>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</si>
  <si>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</si>
  <si>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</si>
  <si>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</si>
  <si>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future|murder|opera|repossession|surgery</t>
  </si>
  <si>
    <t>http://www.imdb.com/title/tt0963194/?ref_=fn_tt_tt_1</t>
  </si>
  <si>
    <t>black comedy|cunnilingus|neo noir|nonlinear timeline|postmodern</t>
  </si>
  <si>
    <t>http://www.imdb.com/title/tt0110912/?ref_=fn_tt_tt_1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</si>
  <si>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</si>
  <si>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</si>
  <si>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</si>
  <si>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</si>
  <si>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</si>
  <si>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</si>
  <si>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</si>
  <si>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</si>
  <si>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</si>
  <si>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</si>
  <si>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</si>
  <si>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</si>
  <si>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</si>
  <si>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</si>
  <si>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</si>
  <si>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</si>
  <si>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</si>
  <si>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</si>
  <si>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</si>
  <si>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</si>
  <si>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</si>
  <si>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</si>
  <si>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</si>
  <si>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</si>
  <si>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</si>
  <si>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</si>
  <si>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</si>
  <si>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</si>
  <si>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</si>
  <si>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</si>
  <si>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</si>
  <si>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</si>
  <si>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</si>
  <si>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alcatraz|escape|inmate|island|prison</t>
  </si>
  <si>
    <t>http://www.imdb.com/title/tt0079116/?ref_=fn_tt_tt_1</t>
  </si>
  <si>
    <t>Salvation BoulevardÂ </t>
  </si>
  <si>
    <t>basketball|hip hop|rap music|record company|writer</t>
  </si>
  <si>
    <t>http://www.imdb.com/title/tt0297037/?ref_=fn_tt_tt_1</t>
  </si>
  <si>
    <t>african american|dating|independent film|irreverence|revenge</t>
  </si>
  <si>
    <t>http://www.imdb.com/title/tt0117891/?ref_=fn_tt_tt_1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</si>
  <si>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</si>
  <si>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</si>
  <si>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</si>
  <si>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</si>
  <si>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</si>
  <si>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</si>
  <si>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</si>
  <si>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</si>
  <si>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</si>
  <si>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</si>
  <si>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</si>
  <si>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</si>
  <si>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</si>
  <si>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</si>
  <si>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</si>
  <si>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</si>
  <si>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</si>
  <si>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bail|diabetic|friend|jail|pharmaceutical lab</t>
  </si>
  <si>
    <t>http://www.imdb.com/title/tt0120693/?ref_=fn_tt_tt_1</t>
  </si>
  <si>
    <t>love|manufacturing|minnesota|plant|small town</t>
  </si>
  <si>
    <t>http://www.imdb.com/title/tt1095174/?ref_=fn_tt_tt_1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</si>
  <si>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</si>
  <si>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</si>
  <si>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</si>
  <si>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</si>
  <si>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final showdown|ireland|justice|priest|sheep</t>
  </si>
  <si>
    <t>http://www.imdb.com/title/tt1300851/?ref_=fn_tt_tt_1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</si>
  <si>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</si>
  <si>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</si>
  <si>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</si>
  <si>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</si>
  <si>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</si>
  <si>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</si>
  <si>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</si>
  <si>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</si>
  <si>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</si>
  <si>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</si>
  <si>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</si>
  <si>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The Blood of HeroesÂ </t>
  </si>
  <si>
    <t>hold up|hostage|stockholm syndrome|swat team|vegetarian</t>
  </si>
  <si>
    <t>http://www.imdb.com/title/tt0165831/?ref_=fn_tt_tt_1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</si>
  <si>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</si>
  <si>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</si>
  <si>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</si>
  <si>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</si>
  <si>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</si>
  <si>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</si>
  <si>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</si>
  <si>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</si>
  <si>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</si>
  <si>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</si>
  <si>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</si>
  <si>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</si>
  <si>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</si>
  <si>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</si>
  <si>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</si>
  <si>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</si>
  <si>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</si>
  <si>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Laurel Holloman</t>
  </si>
  <si>
    <t>Amy Locane</t>
  </si>
  <si>
    <t>long distance runner|olympics|oregon|runner|watching television</t>
  </si>
  <si>
    <t>http://www.imdb.com/title/tt0119937/?ref_=fn_tt_tt_1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</si>
  <si>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</si>
  <si>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</si>
  <si>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</si>
  <si>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</si>
  <si>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</si>
  <si>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</si>
  <si>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</si>
  <si>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</si>
  <si>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</si>
  <si>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beach|cowboy|cowboy hat|neo western|valley</t>
  </si>
  <si>
    <t>http://www.imdb.com/title/tt0398027/?ref_=fn_tt_tt_1</t>
  </si>
  <si>
    <t>Tony Devon</t>
  </si>
  <si>
    <t>Alexa Havins</t>
  </si>
  <si>
    <t>1980s|friend|friendship|loyalty|mafia</t>
  </si>
  <si>
    <t>http://www.imdb.com/title/tt0283503/?ref_=fn_tt_tt_1</t>
  </si>
  <si>
    <t>detective|detective novel|fantasy sequence|hallucination|writer</t>
  </si>
  <si>
    <t>http://www.imdb.com/title/tt0314676/?ref_=fn_tt_tt_1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</si>
  <si>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</si>
  <si>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</si>
  <si>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</si>
  <si>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</si>
  <si>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</si>
  <si>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</si>
  <si>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</si>
  <si>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</si>
  <si>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</si>
  <si>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</si>
  <si>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</si>
  <si>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TrustÂ </t>
  </si>
  <si>
    <t>Chris Owen</t>
  </si>
  <si>
    <t>Dear WendyÂ </t>
  </si>
  <si>
    <t>gang|gun|loner|love|outcast</t>
  </si>
  <si>
    <t>http://www.imdb.com/title/tt0342272/?ref_=fn_tt_tt_1</t>
  </si>
  <si>
    <t>Zen McGrath</t>
  </si>
  <si>
    <t>Ian Tracey</t>
  </si>
  <si>
    <t>William Shimell</t>
  </si>
  <si>
    <t>http://www.imdb.com/title/tt2494384/?ref_=fn_tt_tt_1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</si>
  <si>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</si>
  <si>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</si>
  <si>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</si>
  <si>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</si>
  <si>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</si>
  <si>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</si>
  <si>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Darren Boyd</t>
  </si>
  <si>
    <t>florist|friend|friendship|lesbian|love</t>
  </si>
  <si>
    <t>http://www.imdb.com/title/tt0421994/?ref_=fn_tt_tt_1</t>
  </si>
  <si>
    <t>Anna Katarina</t>
  </si>
  <si>
    <t>battle|blood splatter|combat|game|showdown</t>
  </si>
  <si>
    <t>http://www.imdb.com/title/tt0094764/?ref_=fn_tt_tt_1</t>
  </si>
  <si>
    <t>The Damned UnitedÂ </t>
  </si>
  <si>
    <t>Jessica Tandy</t>
  </si>
  <si>
    <t>Patti LuPone</t>
  </si>
  <si>
    <t>1950s|african american|jewish|old age|widow</t>
  </si>
  <si>
    <t>http://www.imdb.com/title/tt0097239/?ref_=fn_tt_tt_1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</si>
  <si>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</si>
  <si>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</si>
  <si>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</si>
  <si>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</si>
  <si>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</si>
  <si>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</si>
  <si>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</si>
  <si>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</si>
  <si>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</si>
  <si>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</si>
  <si>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</si>
  <si>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Chairman of the BoardÂ </t>
  </si>
  <si>
    <t>Ellie Kendrick</t>
  </si>
  <si>
    <t>1960s|age difference|france|loss of virginity|oxford</t>
  </si>
  <si>
    <t>http://www.imdb.com/title/tt1174732/?ref_=fn_tt_tt_1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</si>
  <si>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</si>
  <si>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</si>
  <si>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</si>
  <si>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</si>
  <si>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</si>
  <si>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</si>
  <si>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</si>
  <si>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</si>
  <si>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Richard Bull</t>
  </si>
  <si>
    <t>fbi|polo|possum|sheriff|shotgun</t>
  </si>
  <si>
    <t>http://www.imdb.com/title/tt1001562/?ref_=fn_tt_tt_1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</si>
  <si>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</si>
  <si>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</si>
  <si>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</si>
  <si>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</si>
  <si>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</si>
  <si>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</si>
  <si>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</si>
  <si>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</si>
  <si>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</si>
  <si>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</si>
  <si>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</si>
  <si>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19th century|hotel|painter|waiter|woman pretending to be a man</t>
  </si>
  <si>
    <t>http://www.imdb.com/title/tt1602098/?ref_=fn_tt_tt_1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</si>
  <si>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</si>
  <si>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</si>
  <si>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</si>
  <si>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</si>
  <si>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</si>
  <si>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</si>
  <si>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</si>
  <si>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</si>
  <si>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</si>
  <si>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</si>
  <si>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</si>
  <si>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adoption|baby|friend|pregnancy|school</t>
  </si>
  <si>
    <t>http://www.imdb.com/title/tt0467406/?ref_=fn_tt_tt_1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</si>
  <si>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</si>
  <si>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</si>
  <si>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</si>
  <si>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</si>
  <si>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</si>
  <si>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</si>
  <si>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</si>
  <si>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</si>
  <si>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</si>
  <si>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</si>
  <si>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</si>
  <si>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</si>
  <si>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</si>
  <si>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</si>
  <si>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</si>
  <si>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</si>
  <si>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</si>
  <si>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</si>
  <si>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</si>
  <si>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</si>
  <si>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</si>
  <si>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</si>
  <si>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</si>
  <si>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</si>
  <si>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</si>
  <si>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</si>
  <si>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</si>
  <si>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</si>
  <si>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Farrah Fawcett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</si>
  <si>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</si>
  <si>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</si>
  <si>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</si>
  <si>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</si>
  <si>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</si>
  <si>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</si>
  <si>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</si>
  <si>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</si>
  <si>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</si>
  <si>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</si>
  <si>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</si>
  <si>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</si>
  <si>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</si>
  <si>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</si>
  <si>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</si>
  <si>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</si>
  <si>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</si>
  <si>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</si>
  <si>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</si>
  <si>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cunnilingus|oral sex|police|sex scene|undercover</t>
  </si>
  <si>
    <t>http://www.imdb.com/title/tt0160401/?ref_=fn_tt_tt_1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</si>
  <si>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</si>
  <si>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</si>
  <si>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</si>
  <si>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</si>
  <si>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</si>
  <si>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</si>
  <si>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</si>
  <si>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</si>
  <si>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</si>
  <si>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</si>
  <si>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</si>
  <si>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</si>
  <si>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</si>
  <si>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</si>
  <si>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</si>
  <si>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</si>
  <si>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</si>
  <si>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</si>
  <si>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</si>
  <si>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</si>
  <si>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</si>
  <si>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</si>
  <si>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</si>
  <si>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</si>
  <si>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</si>
  <si>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</si>
  <si>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Michael J. Pollard</t>
  </si>
  <si>
    <t>Alastair Duncan</t>
  </si>
  <si>
    <t>appearing from water|breasts|creature|partner|water</t>
  </si>
  <si>
    <t>http://www.imdb.com/title/tt0105459/?ref_=fn_tt_tt_1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</si>
  <si>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</si>
  <si>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</si>
  <si>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</si>
  <si>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</si>
  <si>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</si>
  <si>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</si>
  <si>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</si>
  <si>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</si>
  <si>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</si>
  <si>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</si>
  <si>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</si>
  <si>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</si>
  <si>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</si>
  <si>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</si>
  <si>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</si>
  <si>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Ashley Gerasimovich</t>
  </si>
  <si>
    <t>archery|defiance|mental illness|psychopath|toilet training</t>
  </si>
  <si>
    <t>http://www.imdb.com/title/tt1242460/?ref_=fn_tt_tt_1</t>
  </si>
  <si>
    <t>Jennifer Butler</t>
  </si>
  <si>
    <t>basketball|catholic|coach|college|nun</t>
  </si>
  <si>
    <t>http://www.imdb.com/title/tt1034324/?ref_=fn_tt_tt_1</t>
  </si>
  <si>
    <t>Nathalie Fay</t>
  </si>
  <si>
    <t>Erin Wasson</t>
  </si>
  <si>
    <t>actor|boredom|luxury hotel|party|trip</t>
  </si>
  <si>
    <t>http://www.imdb.com/title/tt1421051/?ref_=fn_tt_tt_1</t>
  </si>
  <si>
    <t>box office flop|company|invention|roommate|surfer</t>
  </si>
  <si>
    <t>http://www.imdb.com/title/tt0118836/?ref_=fn_tt_tt_1</t>
  </si>
  <si>
    <t>bully|car|car accident|fire|vomiting</t>
  </si>
  <si>
    <t>http://www.imdb.com/title/tt1403177/?ref_=fn_tt_tt_1</t>
  </si>
  <si>
    <t>Casey Affleck</t>
  </si>
  <si>
    <t>desert|friend|friendship|minimal dialogue|water</t>
  </si>
  <si>
    <t>http://www.imdb.com/title/tt0302674/?ref_=fn_tt_tt_1</t>
  </si>
  <si>
    <t>Eleanor Bron</t>
  </si>
  <si>
    <t>1930s|car accident|hospital|marital rape|painter</t>
  </si>
  <si>
    <t>http://www.imdb.com/title/tt0301390/?ref_=fn_tt_tt_1</t>
  </si>
  <si>
    <t>co worker|escort|magazine|teacher|writer</t>
  </si>
  <si>
    <t>http://www.imdb.com/title/tt1361313/?ref_=fn_tt_tt_1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</si>
  <si>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</si>
  <si>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</si>
  <si>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</si>
  <si>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</si>
  <si>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</si>
  <si>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</si>
  <si>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</si>
  <si>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</si>
  <si>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</si>
  <si>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</si>
  <si>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</si>
  <si>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</si>
  <si>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</si>
  <si>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</si>
  <si>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</si>
  <si>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</si>
  <si>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chumscrubber|death|friend|pills|school</t>
  </si>
  <si>
    <t>http://www.imdb.com/title/tt0406650/?ref_=fn_tt_tt_1</t>
  </si>
  <si>
    <t>Jason Cerbone</t>
  </si>
  <si>
    <t>Glenn Plummer</t>
  </si>
  <si>
    <t>Mark De Alessandro</t>
  </si>
  <si>
    <t>bar|strip club|stripper|texas hold 'em|thong</t>
  </si>
  <si>
    <t>http://www.imdb.com/title/tt0323939/?ref_=fn_tt_tt_1</t>
  </si>
  <si>
    <t>MÃ©lissa DÃ©sormeaux-Poulin</t>
  </si>
  <si>
    <t>Lubna Azabal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</si>
  <si>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</si>
  <si>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</si>
  <si>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</si>
  <si>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</si>
  <si>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</si>
  <si>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</si>
  <si>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</si>
  <si>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</si>
  <si>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</si>
  <si>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</si>
  <si>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</si>
  <si>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</si>
  <si>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</si>
  <si>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</si>
  <si>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</si>
  <si>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</si>
  <si>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</si>
  <si>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</si>
  <si>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</si>
  <si>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</si>
  <si>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</si>
  <si>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</si>
  <si>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</si>
  <si>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</si>
  <si>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</si>
  <si>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</si>
  <si>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</si>
  <si>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apartment|elevator|murder|psychiatrist|sunglasses</t>
  </si>
  <si>
    <t>http://www.imdb.com/title/tt0080661/?ref_=fn_tt_tt_1</t>
  </si>
  <si>
    <t>boy|lesson|mississippi river|river|slave</t>
  </si>
  <si>
    <t>http://www.imdb.com/title/tt0106223/?ref_=fn_tt_tt_1</t>
  </si>
  <si>
    <t>Scott Wolf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</si>
  <si>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</si>
  <si>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</si>
  <si>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</si>
  <si>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</si>
  <si>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</si>
  <si>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</si>
  <si>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animal attack|bat|creature feature|experiment|mad scientist</t>
  </si>
  <si>
    <t>http://www.imdb.com/title/tt0200469/?ref_=fn_tt_tt_1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</si>
  <si>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</si>
  <si>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</si>
  <si>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</si>
  <si>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</si>
  <si>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</si>
  <si>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</si>
  <si>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</si>
  <si>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Emily Podleski</t>
  </si>
  <si>
    <t>estrangement|missouri|mormon|mormon church|mormon temple</t>
  </si>
  <si>
    <t>http://www.imdb.com/title/tt0457530/?ref_=fn_tt_tt_1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</si>
  <si>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</si>
  <si>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</si>
  <si>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</si>
  <si>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</si>
  <si>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Sara-Marie Maltha</t>
  </si>
  <si>
    <t>Stellan SkarsgÃ¥rd</t>
  </si>
  <si>
    <t>death|ferry|lawyer|norway|vomiting</t>
  </si>
  <si>
    <t>http://www.imdb.com/title/tt0168446/?ref_=fn_tt_tt_1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</si>
  <si>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</si>
  <si>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</si>
  <si>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</si>
  <si>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</si>
  <si>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</si>
  <si>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</si>
  <si>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</si>
  <si>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</si>
  <si>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Burghart KlauÃŸner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</si>
  <si>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</si>
  <si>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</si>
  <si>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</si>
  <si>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</si>
  <si>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</si>
  <si>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</si>
  <si>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</si>
  <si>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</si>
  <si>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</si>
  <si>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</si>
  <si>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</si>
  <si>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</si>
  <si>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</si>
  <si>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</si>
  <si>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</si>
  <si>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Osama bin Laden</t>
  </si>
  <si>
    <t>Ricky Martin</t>
  </si>
  <si>
    <t>anti war|interview|iraq|paranoia|war on terrorism</t>
  </si>
  <si>
    <t>http://www.imdb.com/title/tt0361596/?ref_=fn_tt_tt_1</t>
  </si>
  <si>
    <t>Ted Cassidy</t>
  </si>
  <si>
    <t>Katharine Ross</t>
  </si>
  <si>
    <t>Kenneth Mars</t>
  </si>
  <si>
    <t>bolivia|gang|outlaw|posse|train</t>
  </si>
  <si>
    <t>http://www.imdb.com/title/tt0064115/?ref_=fn_tt_tt_1</t>
  </si>
  <si>
    <t>Glynis Johns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</si>
  <si>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</si>
  <si>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</si>
  <si>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</si>
  <si>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</si>
  <si>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</si>
  <si>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</si>
  <si>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George Chakiris</t>
  </si>
  <si>
    <t>Rita Moreno</t>
  </si>
  <si>
    <t>dance|gang|new york city|puerto rican|tragedy</t>
  </si>
  <si>
    <t>http://www.imdb.com/title/tt0055614/?ref_=fn_tt_tt_1</t>
  </si>
  <si>
    <t>african american|commitment|friend|friendship|playboy</t>
  </si>
  <si>
    <t>http://www.imdb.com/title/tt0250274/?ref_=fn_tt_tt_1</t>
  </si>
  <si>
    <t>criminal|dirty cop|flashback|limping|suspect</t>
  </si>
  <si>
    <t>http://www.imdb.com/title/tt0114814/?ref_=fn_tt_tt_1</t>
  </si>
  <si>
    <t>Kelly Jo Minter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</si>
  <si>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</si>
  <si>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</si>
  <si>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</si>
  <si>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</si>
  <si>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</si>
  <si>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</si>
  <si>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</si>
  <si>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</si>
  <si>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</si>
  <si>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</si>
  <si>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</si>
  <si>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</si>
  <si>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</si>
  <si>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</si>
  <si>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</si>
  <si>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</si>
  <si>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</si>
  <si>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</si>
  <si>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</si>
  <si>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</si>
  <si>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</si>
  <si>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</si>
  <si>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</si>
  <si>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</si>
  <si>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</si>
  <si>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</si>
  <si>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</si>
  <si>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</si>
  <si>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</si>
  <si>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Abby Mukiibi Nkaaga</t>
  </si>
  <si>
    <t>1970s|assassination|doctor|scottish|ugandan</t>
  </si>
  <si>
    <t>http://www.imdb.com/title/tt0455590/?ref_=fn_tt_tt_1</t>
  </si>
  <si>
    <t>Tamara Glynn</t>
  </si>
  <si>
    <t>cat|halloween|kitten|michael myers|psychotronic</t>
  </si>
  <si>
    <t>http://www.imdb.com/title/tt0097474/?ref_=fn_tt_tt_1</t>
  </si>
  <si>
    <t>Amy Madigan</t>
  </si>
  <si>
    <t>1940s|artist|drinking|life magazine|painter</t>
  </si>
  <si>
    <t>http://www.imdb.com/title/tt0183659/?ref_=fn_tt_tt_1</t>
  </si>
  <si>
    <t>bartender|friend|new year's eve|party|punk</t>
  </si>
  <si>
    <t>http://www.imdb.com/title/tt0137338/?ref_=fn_tt_tt_1</t>
  </si>
  <si>
    <t>american in paris|book|love|novel|writer</t>
  </si>
  <si>
    <t>http://www.imdb.com/title/tt1840417/?ref_=fn_tt_tt_1</t>
  </si>
  <si>
    <t>Luis E. Carazo</t>
  </si>
  <si>
    <t>absurd humor|drug lord|mexico|ranch|spaghetti western</t>
  </si>
  <si>
    <t>http://www.imdb.com/title/tt1702425/?ref_=fn_tt_tt_1</t>
  </si>
  <si>
    <t>Dominik GarcÃ­a-Lorido</t>
  </si>
  <si>
    <t>anger|family reunion|father son reunion|hugging|movie making</t>
  </si>
  <si>
    <t>http://www.imdb.com/title/tt1174730/?ref_=fn_tt_tt_1</t>
  </si>
  <si>
    <t>Wale Ojo</t>
  </si>
  <si>
    <t>boat on fire|drug smuggling|fbi|fbi agent|small town</t>
  </si>
  <si>
    <t>http://www.imdb.com/title/tt1540133/?ref_=fn_tt_tt_1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</si>
  <si>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</si>
  <si>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</si>
  <si>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</si>
  <si>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</si>
  <si>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</si>
  <si>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</si>
  <si>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</si>
  <si>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</si>
  <si>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</si>
  <si>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Lawrence Gilliard Jr.</t>
  </si>
  <si>
    <t>chef|female chef|love|magic|restaurant</t>
  </si>
  <si>
    <t>http://www.imdb.com/title/tt0145893/?ref_=fn_tt_tt_1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</si>
  <si>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</si>
  <si>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</si>
  <si>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</si>
  <si>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</si>
  <si>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</si>
  <si>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</si>
  <si>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</si>
  <si>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</si>
  <si>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</si>
  <si>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Lynne Thigpen</t>
  </si>
  <si>
    <t>Polly Noonan</t>
  </si>
  <si>
    <t>dentist|drugs|murder|sex|sunflower</t>
  </si>
  <si>
    <t>http://www.imdb.com/title/tt0234354/?ref_=fn_tt_tt_1</t>
  </si>
  <si>
    <t>Warren Oates</t>
  </si>
  <si>
    <t>William Holden</t>
  </si>
  <si>
    <t>Michael Berryman</t>
  </si>
  <si>
    <t>Marc Singer</t>
  </si>
  <si>
    <t>beast|beastmaster|psychotronic|sword and sorcery|warrior</t>
  </si>
  <si>
    <t>http://www.imdb.com/title/tt0101412/?ref_=fn_tt_tt_1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</si>
  <si>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</si>
  <si>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</si>
  <si>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</si>
  <si>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</si>
  <si>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</si>
  <si>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</si>
  <si>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</si>
  <si>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</si>
  <si>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</si>
  <si>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</si>
  <si>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</si>
  <si>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</si>
  <si>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</si>
  <si>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</si>
  <si>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</si>
  <si>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</si>
  <si>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</si>
  <si>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</si>
  <si>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</si>
  <si>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</si>
  <si>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</si>
  <si>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</si>
  <si>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</si>
  <si>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Iddo Goldberg</t>
  </si>
  <si>
    <t>apartment|erasmus|language|student|trip</t>
  </si>
  <si>
    <t>http://www.imdb.com/title/tt0283900/?ref_=fn_tt_tt_1</t>
  </si>
  <si>
    <t>Shawn Parsons</t>
  </si>
  <si>
    <t>Li Jun Li</t>
  </si>
  <si>
    <t>musician|number in title|recording|sibling</t>
  </si>
  <si>
    <t>http://www.imdb.com/title/tt2182972/?ref_=fn_tt_tt_1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</si>
  <si>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</si>
  <si>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</si>
  <si>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</si>
  <si>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</si>
  <si>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</si>
  <si>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</si>
  <si>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</si>
  <si>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</si>
  <si>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</si>
  <si>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</si>
  <si>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</si>
  <si>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</si>
  <si>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</si>
  <si>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</si>
  <si>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</si>
  <si>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</si>
  <si>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</si>
  <si>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</si>
  <si>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</si>
  <si>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</si>
  <si>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</si>
  <si>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</si>
  <si>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Robert Shaw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</si>
  <si>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</si>
  <si>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</si>
  <si>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</si>
  <si>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</si>
  <si>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Tamara Taylor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</si>
  <si>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</si>
  <si>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</si>
  <si>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</si>
  <si>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</si>
  <si>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</si>
  <si>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</si>
  <si>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</si>
  <si>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</si>
  <si>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</si>
  <si>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</si>
  <si>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</si>
  <si>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</si>
  <si>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</si>
  <si>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</si>
  <si>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</si>
  <si>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</si>
  <si>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</si>
  <si>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</si>
  <si>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</si>
  <si>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</si>
  <si>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</si>
  <si>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Danny Aiello</t>
  </si>
  <si>
    <t>black militant|frustration|pizza|pizza parlor|pizzeria</t>
  </si>
  <si>
    <t>http://www.imdb.com/title/tt0097216/?ref_=fn_tt_tt_1</t>
  </si>
  <si>
    <t>basketball|cheerleader|college|harvard|philosophy</t>
  </si>
  <si>
    <t>http://www.imdb.com/title/tt0242508/?ref_=fn_tt_tt_1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</si>
  <si>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</si>
  <si>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</si>
  <si>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</si>
  <si>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</si>
  <si>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</si>
  <si>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</si>
  <si>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Lindsay Kay Hayward</t>
  </si>
  <si>
    <t>Shinobu Terajima</t>
  </si>
  <si>
    <t>coma|one word title|spitting|sushi|swimming pool</t>
  </si>
  <si>
    <t>http://www.imdb.com/title/tt2914838/?ref_=fn_tt_tt_1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</si>
  <si>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</si>
  <si>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</si>
  <si>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</si>
  <si>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</si>
  <si>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</si>
  <si>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</si>
  <si>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</si>
  <si>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</si>
  <si>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</si>
  <si>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</si>
  <si>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</si>
  <si>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</si>
  <si>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</si>
  <si>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</si>
  <si>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</si>
  <si>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</si>
  <si>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</si>
  <si>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</si>
  <si>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</si>
  <si>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</si>
  <si>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</si>
  <si>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Sumalee Montano</t>
  </si>
  <si>
    <t>alien|bunker|car crash|kidnapping|minimal cast</t>
  </si>
  <si>
    <t>http://www.imdb.com/title/tt1179933/?ref_=fn_tt_tt_1</t>
  </si>
  <si>
    <t>alligator|golf|japan|panda|stunt</t>
  </si>
  <si>
    <t>http://www.imdb.com/title/tt0322802/?ref_=fn_tt_tt_1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</si>
  <si>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</si>
  <si>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</si>
  <si>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</si>
  <si>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</si>
  <si>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</si>
  <si>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</si>
  <si>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Shelley Hennig</t>
  </si>
  <si>
    <t>Daren Kagasoff</t>
  </si>
  <si>
    <t>death of girlfriend|funeral|ghost|ouija|spirit</t>
  </si>
  <si>
    <t>http://www.imdb.com/title/tt1204977/?ref_=fn_tt_tt_1</t>
  </si>
  <si>
    <t>Heather Langenkamp</t>
  </si>
  <si>
    <t>John Saxon</t>
  </si>
  <si>
    <t>Jennifer Rubin</t>
  </si>
  <si>
    <t>dream|freddy krueger|killer|nightmare|springwood ohio</t>
  </si>
  <si>
    <t>http://www.imdb.com/title/tt0093629/?ref_=fn_tt_tt_1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</si>
  <si>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</si>
  <si>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</si>
  <si>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</si>
  <si>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</si>
  <si>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</si>
  <si>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</si>
  <si>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</si>
  <si>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</si>
  <si>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</si>
  <si>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</si>
  <si>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</si>
  <si>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</si>
  <si>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</si>
  <si>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</si>
  <si>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</si>
  <si>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http://www.imdb.com/title/tt0340855/?ref_=fn_tt_tt_1</t>
  </si>
  <si>
    <t>drugs|fda|gay community|hiv|homophobia</t>
  </si>
  <si>
    <t>http://www.imdb.com/title/tt0790636/?ref_=fn_tt_tt_1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</si>
  <si>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</si>
  <si>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</si>
  <si>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</si>
  <si>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</si>
  <si>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</si>
  <si>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</si>
  <si>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</si>
  <si>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</si>
  <si>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</si>
  <si>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</si>
  <si>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</si>
  <si>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</si>
  <si>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awkward boy|shy kid|summer|vacation|water park</t>
  </si>
  <si>
    <t>http://www.imdb.com/title/tt1727388/?ref_=fn_tt_tt_1</t>
  </si>
  <si>
    <t>William Schallert</t>
  </si>
  <si>
    <t>Helen Martin</t>
  </si>
  <si>
    <t>college|misogyny|money|new friend|party</t>
  </si>
  <si>
    <t>http://www.imdb.com/title/tt0102065/?ref_=fn_tt_tt_1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</si>
  <si>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</si>
  <si>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</si>
  <si>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</si>
  <si>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</si>
  <si>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</si>
  <si>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</si>
  <si>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</si>
  <si>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</si>
  <si>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Diana Scarwid</t>
  </si>
  <si>
    <t>art model|farmer|jail|nude model|three sisters</t>
  </si>
  <si>
    <t>http://www.imdb.com/title/tt1637706/?ref_=fn_tt_tt_1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</si>
  <si>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</si>
  <si>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</si>
  <si>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</si>
  <si>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</si>
  <si>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</si>
  <si>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</si>
  <si>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</si>
  <si>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</si>
  <si>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</si>
  <si>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</si>
  <si>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</si>
  <si>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</si>
  <si>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</si>
  <si>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</si>
  <si>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http://www.imdb.com/title/tt3316960/?ref_=fn_tt_tt_1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</si>
  <si>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</si>
  <si>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</si>
  <si>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</si>
  <si>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</si>
  <si>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</si>
  <si>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</si>
  <si>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</si>
  <si>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</si>
  <si>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</si>
  <si>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</si>
  <si>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</si>
  <si>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</si>
  <si>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</si>
  <si>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</si>
  <si>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</si>
  <si>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</si>
  <si>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</si>
  <si>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</si>
  <si>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</si>
  <si>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</si>
  <si>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</si>
  <si>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</si>
  <si>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</si>
  <si>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</si>
  <si>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</si>
  <si>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</si>
  <si>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</si>
  <si>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</si>
  <si>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</si>
  <si>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</si>
  <si>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</si>
  <si>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</si>
  <si>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</si>
  <si>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</si>
  <si>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</si>
  <si>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</si>
  <si>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</si>
  <si>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</si>
  <si>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</si>
  <si>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</si>
  <si>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</si>
  <si>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</si>
  <si>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african american protagonist|based on novel|title spoken by character</t>
  </si>
  <si>
    <t>http://www.imdb.com/title/tt0795438/?ref_=fn_tt_tt_1</t>
  </si>
  <si>
    <t>StonewallÂ </t>
  </si>
  <si>
    <t>Lauren London</t>
  </si>
  <si>
    <t>http://www.imdb.com/title/tt4871980/?ref_=fn_tt_tt_1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</si>
  <si>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</si>
  <si>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</si>
  <si>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</si>
  <si>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</si>
  <si>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</si>
  <si>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christian|jewish|pastor|school|virginity</t>
  </si>
  <si>
    <t>http://www.imdb.com/title/tt0332375/?ref_=fn_tt_tt_1</t>
  </si>
  <si>
    <t>StÃ©phane Rousseau</t>
  </si>
  <si>
    <t>Marie-JosÃ©e Croze</t>
  </si>
  <si>
    <t>Marina Hands</t>
  </si>
  <si>
    <t>cancer|dying|friend|money|socialist</t>
  </si>
  <si>
    <t>http://www.imdb.com/title/tt0338135/?ref_=fn_tt_tt_1</t>
  </si>
  <si>
    <t>Denholm Elliott</t>
  </si>
  <si>
    <t>flashing breasts|hitchhiker|vampire|vampire hunter|virus</t>
  </si>
  <si>
    <t>http://www.imdb.com/title/tt0245120/?ref_=fn_tt_tt_1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</si>
  <si>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</si>
  <si>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</si>
  <si>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</si>
  <si>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</si>
  <si>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</si>
  <si>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</si>
  <si>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</si>
  <si>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</si>
  <si>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</si>
  <si>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</si>
  <si>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</si>
  <si>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</si>
  <si>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</si>
  <si>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</si>
  <si>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</si>
  <si>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</si>
  <si>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</si>
  <si>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</si>
  <si>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</si>
  <si>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</si>
  <si>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</si>
  <si>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Olivier Rabourdin</t>
  </si>
  <si>
    <t>catholic church|community|monastery|monk|terrorist</t>
  </si>
  <si>
    <t>http://www.imdb.com/title/tt1588337/?ref_=fn_tt_tt_1</t>
  </si>
  <si>
    <t>HamletÂ </t>
  </si>
  <si>
    <t>airport|california|flat tire|overalls|wine</t>
  </si>
  <si>
    <t>http://www.imdb.com/title/tt0914797/?ref_=fn_tt_tt_1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</si>
  <si>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</si>
  <si>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</si>
  <si>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</si>
  <si>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</si>
  <si>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</si>
  <si>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</si>
  <si>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</si>
  <si>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Scott Takeda</t>
  </si>
  <si>
    <t>alcoholic|beer|bicycle|new neighbor|yard sale</t>
  </si>
  <si>
    <t>http://www.imdb.com/title/tt1531663/?ref_=fn_tt_tt_1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</si>
  <si>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</si>
  <si>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</si>
  <si>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</si>
  <si>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</si>
  <si>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</si>
  <si>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</si>
  <si>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based on true story|cia|cocaine|journalist|smear campaign</t>
  </si>
  <si>
    <t>http://www.imdb.com/title/tt1216491/?ref_=fn_tt_tt_1</t>
  </si>
  <si>
    <t>The Other End of the LineÂ </t>
  </si>
  <si>
    <t>car|comic book|comic book artist|iphone|memory</t>
  </si>
  <si>
    <t>http://www.imdb.com/title/tt0935075/?ref_=fn_tt_tt_1</t>
  </si>
  <si>
    <t>Marilyn Manson</t>
  </si>
  <si>
    <t>drug dealer|drugs|gay|homosexual|party</t>
  </si>
  <si>
    <t>http://www.imdb.com/title/tt0320244/?ref_=fn_tt_tt_1</t>
  </si>
  <si>
    <t>murder|neo nazi|punk band|skinhead|suspense</t>
  </si>
  <si>
    <t>http://www.imdb.com/title/tt4062536/?ref_=fn_tt_tt_1</t>
  </si>
  <si>
    <t>An Everlasting PieceÂ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</si>
  <si>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</si>
  <si>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</si>
  <si>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</si>
  <si>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</si>
  <si>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</si>
  <si>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</si>
  <si>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</si>
  <si>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</si>
  <si>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</si>
  <si>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christmas|fable|old man</t>
  </si>
  <si>
    <t>http://www.imdb.com/title/tt1150947/?ref_=fn_tt_tt_1</t>
  </si>
  <si>
    <t>Sara Gilbert</t>
  </si>
  <si>
    <t>cola|desert|ice cream cone|teenage girl|vomiting</t>
  </si>
  <si>
    <t>http://www.imdb.com/title/tt0126261/?ref_=fn_tt_tt_1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</si>
  <si>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</si>
  <si>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</si>
  <si>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</si>
  <si>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</si>
  <si>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</si>
  <si>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</si>
  <si>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</si>
  <si>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Kel O'Neill</t>
  </si>
  <si>
    <t>blood splatter|iraq|murder|rape|soldier</t>
  </si>
  <si>
    <t>http://www.imdb.com/title/tt0937237/?ref_=fn_tt_tt_1</t>
  </si>
  <si>
    <t>Alice Evans</t>
  </si>
  <si>
    <t>death|love|marriage|secret|suspicion</t>
  </si>
  <si>
    <t>http://www.imdb.com/title/tt0305632/?ref_=fn_tt_tt_1</t>
  </si>
  <si>
    <t>David Adam Flannery</t>
  </si>
  <si>
    <t>demo tape|directed by cast member|grieving father|guitar|guitar player</t>
  </si>
  <si>
    <t>http://www.imdb.com/title/tt1798243/?ref_=fn_tt_tt_1</t>
  </si>
  <si>
    <t>David Huddleston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</si>
  <si>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</si>
  <si>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</si>
  <si>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</si>
  <si>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</si>
  <si>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</si>
  <si>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</si>
  <si>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</si>
  <si>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</si>
  <si>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</si>
  <si>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</si>
  <si>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</si>
  <si>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</si>
  <si>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</si>
  <si>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</si>
  <si>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Robert Longstreet</t>
  </si>
  <si>
    <t>ambiguous ending|firefly|mysterious event|schizophrenia|storm</t>
  </si>
  <si>
    <t>http://www.imdb.com/title/tt1675192/?ref_=fn_tt_tt_1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</si>
  <si>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</si>
  <si>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</si>
  <si>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</si>
  <si>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</si>
  <si>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</si>
  <si>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</si>
  <si>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</si>
  <si>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</si>
  <si>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</si>
  <si>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</si>
  <si>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</si>
  <si>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</si>
  <si>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</si>
  <si>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</si>
  <si>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</si>
  <si>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</si>
  <si>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</si>
  <si>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</si>
  <si>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</si>
  <si>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</si>
  <si>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</si>
  <si>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</si>
  <si>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</si>
  <si>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</si>
  <si>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</si>
  <si>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</si>
  <si>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</si>
  <si>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</si>
  <si>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</si>
  <si>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</si>
  <si>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</si>
  <si>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Sarah Drew</t>
  </si>
  <si>
    <t>blogger|pastor|reference to the shawshank redemption|taser|tasered</t>
  </si>
  <si>
    <t>http://www.imdb.com/title/tt3014666/?ref_=fn_tt_tt_1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</si>
  <si>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</si>
  <si>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</si>
  <si>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</si>
  <si>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</si>
  <si>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</si>
  <si>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</si>
  <si>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</si>
  <si>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inmate|prison|prison guard|soccer|soccer star</t>
  </si>
  <si>
    <t>http://www.imdb.com/title/tt0291341/?ref_=fn_tt_tt_1</t>
  </si>
  <si>
    <t>ExiledÂ </t>
  </si>
  <si>
    <t>baby|friendship|macau|practical joke|selfie</t>
  </si>
  <si>
    <t>http://www.imdb.com/title/tt0796212/?ref_=fn_tt_tt_1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</si>
  <si>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</si>
  <si>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</si>
  <si>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</si>
  <si>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</si>
  <si>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Michael J. Morris</t>
  </si>
  <si>
    <t>Lateef Crowder</t>
  </si>
  <si>
    <t>http://www.imdb.com/title/tt2295722/?ref_=fn_tt_tt_1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</si>
  <si>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</si>
  <si>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</si>
  <si>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</si>
  <si>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</si>
  <si>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</si>
  <si>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</si>
  <si>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Abhishek Bachchan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</si>
  <si>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</si>
  <si>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</si>
  <si>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</si>
  <si>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</si>
  <si>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</si>
  <si>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Aleksey Chadov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</si>
  <si>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</si>
  <si>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</si>
  <si>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</si>
  <si>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</si>
  <si>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</si>
  <si>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</si>
  <si>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</si>
  <si>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</si>
  <si>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</si>
  <si>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</si>
  <si>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breaking the fourth wall|comedian|jewish|neurosis|singer</t>
  </si>
  <si>
    <t>http://www.imdb.com/title/tt0075686/?ref_=fn_tt_tt_1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</si>
  <si>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</si>
  <si>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</si>
  <si>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</si>
  <si>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</si>
  <si>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</si>
  <si>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</si>
  <si>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</si>
  <si>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</si>
  <si>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</si>
  <si>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David A Cole</t>
  </si>
  <si>
    <t>father daughter relationship|playing against type|post apocalypse|protective father|zombie apocalypse</t>
  </si>
  <si>
    <t>http://www.imdb.com/title/tt1881002/?ref_=fn_tt_tt_1</t>
  </si>
  <si>
    <t>alcoholic|bar|love|prostitute|sex</t>
  </si>
  <si>
    <t>http://www.imdb.com/title/tt0113627/?ref_=fn_tt_tt_1</t>
  </si>
  <si>
    <t>Adam Hicks</t>
  </si>
  <si>
    <t>adultery|argument|older woman younger man relationship|oral sex|sex scene</t>
  </si>
  <si>
    <t>http://www.imdb.com/title/tt3181822/?ref_=fn_tt_tt_1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</si>
  <si>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</si>
  <si>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</si>
  <si>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</si>
  <si>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</si>
  <si>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</si>
  <si>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</si>
  <si>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Ashley Bell</t>
  </si>
  <si>
    <t>car fire|evil|hospital|hotel|prophecy</t>
  </si>
  <si>
    <t>http://www.imdb.com/title/tt2034139/?ref_=fn_tt_tt_1</t>
  </si>
  <si>
    <t>english garden|fake drowning|fake parent|musical instrument|poker the card game</t>
  </si>
  <si>
    <t>http://www.imdb.com/title/tt0457513/?ref_=fn_tt_tt_1</t>
  </si>
  <si>
    <t>adult diaper|diaper|digit in title|dream|sawed off shotgun</t>
  </si>
  <si>
    <t>http://www.imdb.com/title/tt0199290/?ref_=fn_tt_tt_1</t>
  </si>
  <si>
    <t>female pubic hair|girl in panties|leg spreading|public nudity|sex in bed</t>
  </si>
  <si>
    <t>http://www.imdb.com/title/tt0318374/?ref_=fn_tt_tt_1</t>
  </si>
  <si>
    <t>boy|radio show|social worker|telephone|wisconsin</t>
  </si>
  <si>
    <t>http://www.imdb.com/title/tt0448075/?ref_=fn_tt_tt_1</t>
  </si>
  <si>
    <t>EllingÂ 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</si>
  <si>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</si>
  <si>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</si>
  <si>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</si>
  <si>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</si>
  <si>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</si>
  <si>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</si>
  <si>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</si>
  <si>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</si>
  <si>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</si>
  <si>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</si>
  <si>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</si>
  <si>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</si>
  <si>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</si>
  <si>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</si>
  <si>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</si>
  <si>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</si>
  <si>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</si>
  <si>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</si>
  <si>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</si>
  <si>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</si>
  <si>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</si>
  <si>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</si>
  <si>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</si>
  <si>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</si>
  <si>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</si>
  <si>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attention deficit disorder|debate|drugs|psychologist|school</t>
  </si>
  <si>
    <t>http://www.imdb.com/title/tt0318761/?ref_=fn_tt_tt_1</t>
  </si>
  <si>
    <t>Stephanie Leonidas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</si>
  <si>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</si>
  <si>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</si>
  <si>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</si>
  <si>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</si>
  <si>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</si>
  <si>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</si>
  <si>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</si>
  <si>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</si>
  <si>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AdoreÂ </t>
  </si>
  <si>
    <t>Eva LaRue</t>
  </si>
  <si>
    <t>The BarbariansÂ </t>
  </si>
  <si>
    <t>bare breasts|comic relief|dragon|gladiator|harem</t>
  </si>
  <si>
    <t>http://www.imdb.com/title/tt0092615/?ref_=fn_tt_tt_1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</si>
  <si>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</si>
  <si>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</si>
  <si>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</si>
  <si>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</si>
  <si>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</si>
  <si>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</si>
  <si>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</si>
  <si>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Ralph Ineson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</si>
  <si>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</si>
  <si>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</si>
  <si>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</si>
  <si>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</si>
  <si>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</si>
  <si>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Kathleen Robertson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</si>
  <si>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</si>
  <si>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</si>
  <si>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</si>
  <si>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</si>
  <si>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</si>
  <si>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</si>
  <si>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</si>
  <si>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</si>
  <si>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</si>
  <si>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</si>
  <si>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</si>
  <si>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</si>
  <si>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</si>
  <si>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Pauline McLynn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</si>
  <si>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</si>
  <si>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</si>
  <si>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</si>
  <si>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</si>
  <si>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</si>
  <si>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</si>
  <si>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</si>
  <si>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</si>
  <si>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</si>
  <si>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Enrique VillÃ©n</t>
  </si>
  <si>
    <t>Luis Tosar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</si>
  <si>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</si>
  <si>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</si>
  <si>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</si>
  <si>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</si>
  <si>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</si>
  <si>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</si>
  <si>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</si>
  <si>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</si>
  <si>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</si>
  <si>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JesuÃ­ta Barbosa</t>
  </si>
  <si>
    <t>gay|male frontal nudity|male nudity|male rear nudity|nudity</t>
  </si>
  <si>
    <t>http://www.imdb.com/title/tt2199543/?ref_=fn_tt_tt_1</t>
  </si>
  <si>
    <t>Bonnie Lee Bouman</t>
  </si>
  <si>
    <t>Saad Siddiqui</t>
  </si>
  <si>
    <t>Fadia Nadda</t>
  </si>
  <si>
    <t>http://www.imdb.com/title/tt1844203/?ref_=fn_tt_tt_1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</si>
  <si>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</si>
  <si>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</si>
  <si>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</si>
  <si>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</si>
  <si>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</si>
  <si>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Marama Corlett</t>
  </si>
  <si>
    <t>dance|dancer|dancing|desert|iran</t>
  </si>
  <si>
    <t>http://www.imdb.com/title/tt2403393/?ref_=fn_tt_tt_1</t>
  </si>
  <si>
    <t>Slim Pickens</t>
  </si>
  <si>
    <t>apache|apache indian|confederate|mexico|scout</t>
  </si>
  <si>
    <t>http://www.imdb.com/title/tt0059418/?ref_=fn_tt_tt_1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</si>
  <si>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</si>
  <si>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</si>
  <si>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</si>
  <si>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</si>
  <si>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</si>
  <si>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</si>
  <si>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Fernanda Montenegro</t>
  </si>
  <si>
    <t>gun running|organized crime|pimp|superhero|vigilante</t>
  </si>
  <si>
    <t>http://www.imdb.com/title/tt1303828/?ref_=fn_tt_tt_1</t>
  </si>
  <si>
    <t>Reginald Owen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</si>
  <si>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</si>
  <si>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</si>
  <si>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</si>
  <si>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</si>
  <si>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</si>
  <si>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</si>
  <si>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</si>
  <si>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</si>
  <si>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</si>
  <si>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</si>
  <si>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</si>
  <si>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</si>
  <si>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</si>
  <si>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</si>
  <si>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</si>
  <si>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</si>
  <si>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</si>
  <si>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</si>
  <si>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</si>
  <si>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</si>
  <si>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</si>
  <si>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</si>
  <si>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</si>
  <si>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anthology|hit and run|hit by a car|living statue|melting woman</t>
  </si>
  <si>
    <t>http://www.imdb.com/title/tt0092796/?ref_=fn_tt_tt_1</t>
  </si>
  <si>
    <t>Kate Dickie</t>
  </si>
  <si>
    <t>black magic|goat|isolation|naked woman|witch</t>
  </si>
  <si>
    <t>http://www.imdb.com/title/tt4263482/?ref_=fn_tt_tt_1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</si>
  <si>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</si>
  <si>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</si>
  <si>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</si>
  <si>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</si>
  <si>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</si>
  <si>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</si>
  <si>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</si>
  <si>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</si>
  <si>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</si>
  <si>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</si>
  <si>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</si>
  <si>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</si>
  <si>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</si>
  <si>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</si>
  <si>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</si>
  <si>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</si>
  <si>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</si>
  <si>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</si>
  <si>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</si>
  <si>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</si>
  <si>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</si>
  <si>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</si>
  <si>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</si>
  <si>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</si>
  <si>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</si>
  <si>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</si>
  <si>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</si>
  <si>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</si>
  <si>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erectile dysfunction|mugger|mugging|subway robbery|therapy</t>
  </si>
  <si>
    <t>http://www.imdb.com/title/tt0480251/?ref_=fn_tt_tt_1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</si>
  <si>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</si>
  <si>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</si>
  <si>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</si>
  <si>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</si>
  <si>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Mykel Shannon Jenkins</t>
  </si>
  <si>
    <t>Lara Jean Chorostecki</t>
  </si>
  <si>
    <t>http://www.imdb.com/title/tt3103166/?ref_=fn_tt_tt_1</t>
  </si>
  <si>
    <t>Jerry Brown</t>
  </si>
  <si>
    <t>Jane Goodall</t>
  </si>
  <si>
    <t>Peter Agnefjall</t>
  </si>
  <si>
    <t>http://www.imdb.com/title/tt5001130/?ref_=fn_tt_tt_1</t>
  </si>
  <si>
    <t>Sofie GrÃ¥bÃ¸l</t>
  </si>
  <si>
    <t>Romane Bohringer</t>
  </si>
  <si>
    <t>chick|emperor penguin|journey|ocean|penguin</t>
  </si>
  <si>
    <t>http://www.imdb.com/title/tt0428803/?ref_=fn_tt_tt_1</t>
  </si>
  <si>
    <t>conservatory|drummer|emotional abuse|music school|obsession</t>
  </si>
  <si>
    <t>http://www.imdb.com/title/tt2582802/?ref_=fn_tt_tt_1</t>
  </si>
  <si>
    <t>John Simm</t>
  </si>
  <si>
    <t>friday|friend|hip hop|techno rave|weekend</t>
  </si>
  <si>
    <t>http://www.imdb.com/title/tt0188674/?ref_=fn_tt_tt_1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</si>
  <si>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</si>
  <si>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</si>
  <si>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</si>
  <si>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</si>
  <si>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</si>
  <si>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</si>
  <si>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</si>
  <si>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love crime|love triangle|lust|sister sister relationship|unrequited love</t>
  </si>
  <si>
    <t>http://www.imdb.com/title/tt0144178/?ref_=fn_tt_tt_1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</si>
  <si>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</si>
  <si>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</si>
  <si>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</si>
  <si>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</si>
  <si>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</si>
  <si>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</si>
  <si>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</si>
  <si>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</si>
  <si>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</si>
  <si>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</si>
  <si>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</si>
  <si>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</si>
  <si>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</si>
  <si>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</si>
  <si>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</si>
  <si>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</si>
  <si>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Molly Ephraim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</si>
  <si>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</si>
  <si>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</si>
  <si>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</si>
  <si>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</si>
  <si>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</si>
  <si>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bank|columbine|columbine high school killings|firearm|school shooting</t>
  </si>
  <si>
    <t>http://www.imdb.com/title/tt0310793/?ref_=fn_tt_tt_1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</si>
  <si>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</si>
  <si>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</si>
  <si>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</si>
  <si>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</si>
  <si>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</si>
  <si>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</si>
  <si>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</si>
  <si>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</si>
  <si>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</si>
  <si>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</si>
  <si>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</si>
  <si>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</si>
  <si>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</si>
  <si>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</si>
  <si>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</si>
  <si>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Sessue Hayakawa</t>
  </si>
  <si>
    <t>allies|bridge|construction|jungle|sabotage</t>
  </si>
  <si>
    <t>http://www.imdb.com/title/tt0050212/?ref_=fn_tt_tt_1</t>
  </si>
  <si>
    <t>Royal Dano</t>
  </si>
  <si>
    <t>Tonya Lee Williams</t>
  </si>
  <si>
    <t>alien|halloween|killer robot|outer space|wrestler costume</t>
  </si>
  <si>
    <t>http://www.imdb.com/title/tt0100666/?ref_=fn_tt_tt_1</t>
  </si>
  <si>
    <t>cocaine|package|slow motion scene|topless female nudity|wrong address</t>
  </si>
  <si>
    <t>http://www.imdb.com/title/tt1097013/?ref_=fn_tt_tt_1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</si>
  <si>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</si>
  <si>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</si>
  <si>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</si>
  <si>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</si>
  <si>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</si>
  <si>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</si>
  <si>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</si>
  <si>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</si>
  <si>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</si>
  <si>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</si>
  <si>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</si>
  <si>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</si>
  <si>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</si>
  <si>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</si>
  <si>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</si>
  <si>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</si>
  <si>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</si>
  <si>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education|factory|high school|mexican american|religious icon</t>
  </si>
  <si>
    <t>http://www.imdb.com/title/tt0296166/?ref_=fn_tt_tt_1</t>
  </si>
  <si>
    <t>england|marriage|muslim|pakistani|salford</t>
  </si>
  <si>
    <t>http://www.imdb.com/title/tt0166175/?ref_=fn_tt_tt_1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</si>
  <si>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</si>
  <si>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</si>
  <si>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</si>
  <si>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</si>
  <si>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Rekha</t>
  </si>
  <si>
    <t>courtesan|friend|kama sutra|seduction|wedding</t>
  </si>
  <si>
    <t>http://www.imdb.com/title/tt0116743/?ref_=fn_tt_tt_1</t>
  </si>
  <si>
    <t>Paula Marshall</t>
  </si>
  <si>
    <t>druid|eclipse|rune|scalping|warlock</t>
  </si>
  <si>
    <t>http://www.imdb.com/title/tt0108517/?ref_=fn_tt_tt_1</t>
  </si>
  <si>
    <t>George Hamilton</t>
  </si>
  <si>
    <t>camera shot of feet|female stockinged feet|female stockinged soles|nude pantyhose|pantyhose</t>
  </si>
  <si>
    <t>http://www.imdb.com/title/tt0118541/?ref_=fn_tt_tt_1</t>
  </si>
  <si>
    <t>Rob McElhenney</t>
  </si>
  <si>
    <t>attorney|happiness|house cleaner|physics|professor</t>
  </si>
  <si>
    <t>http://www.imdb.com/title/tt0268690/?ref_=fn_tt_tt_1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</si>
  <si>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</si>
  <si>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</si>
  <si>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</si>
  <si>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</si>
  <si>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</si>
  <si>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</si>
  <si>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</si>
  <si>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</si>
  <si>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</si>
  <si>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</si>
  <si>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</si>
  <si>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Ji-tae Yu</t>
  </si>
  <si>
    <t>Min-sik Choi</t>
  </si>
  <si>
    <t>Hye-jeong Kang</t>
  </si>
  <si>
    <t>brother sister relationship|hypnosis|imprisonment|love|revenge</t>
  </si>
  <si>
    <t>http://www.imdb.com/title/tt0364569/?ref_=fn_tt_tt_1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</si>
  <si>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</si>
  <si>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</si>
  <si>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</si>
  <si>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</si>
  <si>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</si>
  <si>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Michael Gross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</si>
  <si>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</si>
  <si>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</si>
  <si>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</si>
  <si>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</si>
  <si>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</si>
  <si>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</si>
  <si>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</si>
  <si>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Johnny Pacar</t>
  </si>
  <si>
    <t>http://www.imdb.com/title/tt1282046/?ref_=fn_tt_tt_1</t>
  </si>
  <si>
    <t>Matt Cohen</t>
  </si>
  <si>
    <t>Noah Segan</t>
  </si>
  <si>
    <t>blood splatter|chain|murder|mysterious killer|warning</t>
  </si>
  <si>
    <t>http://www.imdb.com/title/tt1148200/?ref_=fn_tt_tt_1</t>
  </si>
  <si>
    <t>boarding school|coming of age|female friendship|lesbian|new england</t>
  </si>
  <si>
    <t>http://www.imdb.com/title/tt1151410/?ref_=fn_tt_tt_1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</si>
  <si>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</si>
  <si>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</si>
  <si>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</si>
  <si>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</si>
  <si>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</si>
  <si>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title spoken by character</t>
  </si>
  <si>
    <t>http://www.imdb.com/title/tt0439478/?ref_=fn_tt_tt_1</t>
  </si>
  <si>
    <t>Greg Crowe</t>
  </si>
  <si>
    <t>Tempestt Bledsoe</t>
  </si>
  <si>
    <t>cheating|economics|experiment|human nature|sumo wrestling</t>
  </si>
  <si>
    <t>http://www.imdb.com/title/tt1152822/?ref_=fn_tt_tt_1</t>
  </si>
  <si>
    <t>MaÃ¯wenn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</si>
  <si>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</si>
  <si>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</si>
  <si>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</si>
  <si>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</si>
  <si>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</si>
  <si>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</si>
  <si>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</si>
  <si>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</si>
  <si>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</si>
  <si>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</si>
  <si>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</si>
  <si>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</si>
  <si>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</si>
  <si>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</si>
  <si>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</si>
  <si>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</si>
  <si>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</si>
  <si>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</si>
  <si>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</si>
  <si>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</si>
  <si>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</si>
  <si>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</si>
  <si>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</si>
  <si>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</si>
  <si>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</si>
  <si>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</si>
  <si>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</si>
  <si>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</si>
  <si>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</si>
  <si>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</si>
  <si>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</si>
  <si>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</si>
  <si>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</si>
  <si>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homosexuality|love|male full frontal nudity|male rear nudity|one word title</t>
  </si>
  <si>
    <t>http://www.imdb.com/title/tt0093512/?ref_=fn_tt_tt_1</t>
  </si>
  <si>
    <t>Laurie Metcalf</t>
  </si>
  <si>
    <t>baseball|baseball movie|beer|slacker|softball</t>
  </si>
  <si>
    <t>http://www.imdb.com/title/tt0453453/?ref_=fn_tt_tt_1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</si>
  <si>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</si>
  <si>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</si>
  <si>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</si>
  <si>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</si>
  <si>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</si>
  <si>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</si>
  <si>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</si>
  <si>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</si>
  <si>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</si>
  <si>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</si>
  <si>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</si>
  <si>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</si>
  <si>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Nancy Kyes</t>
  </si>
  <si>
    <t>doctor|factory|halloween|holiday horror|stonehenge</t>
  </si>
  <si>
    <t>http://www.imdb.com/title/tt0085636/?ref_=fn_tt_tt_1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</si>
  <si>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</si>
  <si>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</si>
  <si>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</si>
  <si>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</si>
  <si>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</si>
  <si>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</si>
  <si>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</si>
  <si>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</si>
  <si>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</si>
  <si>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</si>
  <si>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hospital|love|mennonite|shower|song</t>
  </si>
  <si>
    <t>http://www.imdb.com/title/tt0186253/?ref_=fn_tt_tt_1</t>
  </si>
  <si>
    <t>Joshua Ormond</t>
  </si>
  <si>
    <t>Ana Gasteyer</t>
  </si>
  <si>
    <t>burglary|dementia|near future|robot|thief</t>
  </si>
  <si>
    <t>http://www.imdb.com/title/tt1990314/?ref_=fn_tt_tt_1</t>
  </si>
  <si>
    <t>Amanda Plummer</t>
  </si>
  <si>
    <t>cancer|death|doctor|drinking|love</t>
  </si>
  <si>
    <t>http://www.imdb.com/title/tt0314412/?ref_=fn_tt_tt_1</t>
  </si>
  <si>
    <t>Dayo Okeniyi</t>
  </si>
  <si>
    <t>crying man|high school|high school senior|men's clothing store|party</t>
  </si>
  <si>
    <t>http://www.imdb.com/title/tt1714206/?ref_=fn_tt_tt_1</t>
  </si>
  <si>
    <t>Michael Bower</t>
  </si>
  <si>
    <t>student film|wonder years</t>
  </si>
  <si>
    <t>http://www.imdb.com/title/tt0283465/?ref_=fn_tt_tt_1</t>
  </si>
  <si>
    <t>Tal Bachman</t>
  </si>
  <si>
    <t>Bill Maher</t>
  </si>
  <si>
    <t>Steve Burg</t>
  </si>
  <si>
    <t>catholic|christian|jew|muslim|religion</t>
  </si>
  <si>
    <t>http://www.imdb.com/title/tt0815241/?ref_=fn_tt_tt_1</t>
  </si>
  <si>
    <t>Sheryl Crow</t>
  </si>
  <si>
    <t>George W. Bush</t>
  </si>
  <si>
    <t>alternative energy|energy|fuel|green|oil</t>
  </si>
  <si>
    <t>http://www.imdb.com/title/tt1294164/?ref_=fn_tt_tt_1</t>
  </si>
  <si>
    <t>Tom Bower</t>
  </si>
  <si>
    <t>http://www.imdb.com/title/tt0472200/?ref_=fn_tt_tt_1</t>
  </si>
  <si>
    <t>dolphin|island|research|tourist|town</t>
  </si>
  <si>
    <t>http://www.imdb.com/title/tt0465407/?ref_=fn_tt_tt_1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</si>
  <si>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</si>
  <si>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</si>
  <si>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</si>
  <si>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</si>
  <si>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</si>
  <si>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</si>
  <si>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</si>
  <si>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</si>
  <si>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</si>
  <si>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</si>
  <si>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</si>
  <si>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</si>
  <si>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Leonor Varela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</si>
  <si>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</si>
  <si>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</si>
  <si>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</si>
  <si>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</si>
  <si>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</si>
  <si>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</si>
  <si>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</si>
  <si>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</si>
  <si>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Justine Waddell</t>
  </si>
  <si>
    <t>bound with duct tape|flash forward|number|riddle|stalking</t>
  </si>
  <si>
    <t>http://www.imdb.com/title/tt0486028/?ref_=fn_tt_tt_1</t>
  </si>
  <si>
    <t>Poland</t>
  </si>
  <si>
    <t>england|racism|racist|skinhead|violence</t>
  </si>
  <si>
    <t>http://www.imdb.com/title/tt0480025/?ref_=fn_tt_tt_1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</si>
  <si>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</si>
  <si>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</si>
  <si>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</si>
  <si>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</si>
  <si>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</si>
  <si>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</si>
  <si>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</si>
  <si>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</si>
  <si>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</si>
  <si>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</si>
  <si>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</si>
  <si>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</si>
  <si>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</si>
  <si>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</si>
  <si>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</si>
  <si>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</si>
  <si>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</si>
  <si>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</si>
  <si>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</si>
  <si>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http://www.imdb.com/title/tt4056738/?ref_=fn_tt_tt_1</t>
  </si>
  <si>
    <t>Myrna Loy</t>
  </si>
  <si>
    <t>Dana Andrews</t>
  </si>
  <si>
    <t>love|pity|readjusting to civilian life|veteran|world war two veteran</t>
  </si>
  <si>
    <t>http://www.imdb.com/title/tt0036868/?ref_=fn_tt_tt_1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</si>
  <si>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</si>
  <si>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</si>
  <si>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</si>
  <si>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</si>
  <si>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</si>
  <si>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Arturo Castro</t>
  </si>
  <si>
    <t>Michael Derek</t>
  </si>
  <si>
    <t>Brad Lee Wind</t>
  </si>
  <si>
    <t>http://www.imdb.com/title/tt2460506/?ref_=fn_tt_tt_1</t>
  </si>
  <si>
    <t>Daniela Bianchi</t>
  </si>
  <si>
    <t>assassin|british agent|british secret service|decoder|russian</t>
  </si>
  <si>
    <t>http://www.imdb.com/title/tt0057076/?ref_=fn_tt_tt_1</t>
  </si>
  <si>
    <t>Jessica Dublin</t>
  </si>
  <si>
    <t>Phoebe Legere</t>
  </si>
  <si>
    <t>Lisa Gaye</t>
  </si>
  <si>
    <t>bare breasts|japan|tokyo japan|toxic avenger|troma</t>
  </si>
  <si>
    <t>http://www.imdb.com/title/tt0098503/?ref_=fn_tt_tt_1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</si>
  <si>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</si>
  <si>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</si>
  <si>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</si>
  <si>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</si>
  <si>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</si>
  <si>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</si>
  <si>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</si>
  <si>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</si>
  <si>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</si>
  <si>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</si>
  <si>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</si>
  <si>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</si>
  <si>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</si>
  <si>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</si>
  <si>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</si>
  <si>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</si>
  <si>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</si>
  <si>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</si>
  <si>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</si>
  <si>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</si>
  <si>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</si>
  <si>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</si>
  <si>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</si>
  <si>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</si>
  <si>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</si>
  <si>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</si>
  <si>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</si>
  <si>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</si>
  <si>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</si>
  <si>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</si>
  <si>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</si>
  <si>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</si>
  <si>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</si>
  <si>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</si>
  <si>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</si>
  <si>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</si>
  <si>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</si>
  <si>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</si>
  <si>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</si>
  <si>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</si>
  <si>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</si>
  <si>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</si>
  <si>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</si>
  <si>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Najarra Townsend</t>
  </si>
  <si>
    <t>fellatio|seven word title|shoe salesman|title directed by female|written by director</t>
  </si>
  <si>
    <t>http://www.imdb.com/title/tt0415978/?ref_=fn_tt_tt_1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</si>
  <si>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</si>
  <si>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</si>
  <si>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</si>
  <si>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</si>
  <si>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</si>
  <si>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</si>
  <si>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</si>
  <si>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</si>
  <si>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</si>
  <si>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Tawny Kitaen</t>
  </si>
  <si>
    <t>Rose Marie</t>
  </si>
  <si>
    <t>evil spirit|hatchet|ouija|ouija board|psychopathic killer</t>
  </si>
  <si>
    <t>http://www.imdb.com/title/tt0090327/?ref_=fn_tt_tt_1</t>
  </si>
  <si>
    <t>classic literature|denmark|funeral|madness|prince</t>
  </si>
  <si>
    <t>http://www.imdb.com/title/tt0116477/?ref_=fn_tt_tt_1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</si>
  <si>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</si>
  <si>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</si>
  <si>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</si>
  <si>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</si>
  <si>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</si>
  <si>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</si>
  <si>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Zahava Solomon</t>
  </si>
  <si>
    <t>bar|dog|interview|lebanon|nightmare</t>
  </si>
  <si>
    <t>http://www.imdb.com/title/tt1185616/?ref_=fn_tt_tt_1</t>
  </si>
  <si>
    <t>Israel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</si>
  <si>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</si>
  <si>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</si>
  <si>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</si>
  <si>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</si>
  <si>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</si>
  <si>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</si>
  <si>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Donald Rumsfeld</t>
  </si>
  <si>
    <t>american politics|iraq|iraq war|occupation|white house</t>
  </si>
  <si>
    <t>http://www.imdb.com/title/tt0912593/?ref_=fn_tt_tt_1</t>
  </si>
  <si>
    <t>Austin Lyon</t>
  </si>
  <si>
    <t>1970s|mother's boyfriend|overalls|phone booth|sexual promiscuity</t>
  </si>
  <si>
    <t>http://www.imdb.com/title/tt3172532/?ref_=fn_tt_tt_1</t>
  </si>
  <si>
    <t>Buzz Aldrin</t>
  </si>
  <si>
    <t>John F. Kennedy</t>
  </si>
  <si>
    <t>Neil Armstrong</t>
  </si>
  <si>
    <t>1960s|astronaut|moon|nasa|spacecraft accident</t>
  </si>
  <si>
    <t>http://www.imdb.com/title/tt0925248/?ref_=fn_tt_tt_1</t>
  </si>
  <si>
    <t>Linda Lovelace</t>
  </si>
  <si>
    <t>clitoris|deep throat|fellatio|oral sex|porn industry</t>
  </si>
  <si>
    <t>http://www.imdb.com/title/tt0418753/?ref_=fn_tt_tt_1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</si>
  <si>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</si>
  <si>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</si>
  <si>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</si>
  <si>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</si>
  <si>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</si>
  <si>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artist|butchery|catholic|catholic school|friend</t>
  </si>
  <si>
    <t>http://www.imdb.com/title/tt0372334/?ref_=fn_tt_tt_1</t>
  </si>
  <si>
    <t>Stephane Gauger</t>
  </si>
  <si>
    <t>Jeffrey Falcon</t>
  </si>
  <si>
    <t>Kim De Angelo</t>
  </si>
  <si>
    <t>boy|guitar|orphan|rock 'n' roll|sword</t>
  </si>
  <si>
    <t>http://www.imdb.com/title/tt0118736/?ref_=fn_tt_tt_1</t>
  </si>
  <si>
    <t>city name in title|male frontal nudity|place name in title</t>
  </si>
  <si>
    <t>http://www.imdb.com/title/tt1276105/?ref_=fn_tt_tt_1</t>
  </si>
  <si>
    <t>Caleb Landry Jones</t>
  </si>
  <si>
    <t>box office flop|critically bashed|gay rights|new york city|stonewall riots</t>
  </si>
  <si>
    <t>http://www.imdb.com/title/tt3018070/?ref_=fn_tt_tt_1</t>
  </si>
  <si>
    <t>cellphone|detective|missing person|private detective|train</t>
  </si>
  <si>
    <t>http://www.imdb.com/title/tt1105512/?ref_=fn_tt_tt_1</t>
  </si>
  <si>
    <t>bar|coke|drugs|party|snorting</t>
  </si>
  <si>
    <t>http://www.imdb.com/title/tt0449061/?ref_=fn_tt_tt_1</t>
  </si>
  <si>
    <t>Michelle Hurst</t>
  </si>
  <si>
    <t>ex convict|halfway house|nipples visible through clothing|orgasm|parole officer</t>
  </si>
  <si>
    <t>http://www.imdb.com/title/tt0423169/?ref_=fn_tt_tt_1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</si>
  <si>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</si>
  <si>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</si>
  <si>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</si>
  <si>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</si>
  <si>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Everett Sloane</t>
  </si>
  <si>
    <t>Rita Hayworth</t>
  </si>
  <si>
    <t>Ted de Corsia</t>
  </si>
  <si>
    <t>law partner|murder|partner|seaman|yacht</t>
  </si>
  <si>
    <t>http://www.imdb.com/title/tt0040525/?ref_=fn_tt_tt_1</t>
  </si>
  <si>
    <t>Kevin McCarthy</t>
  </si>
  <si>
    <t>Kate Maberly</t>
  </si>
  <si>
    <t>Paul Williams</t>
  </si>
  <si>
    <t>1950s|independent film|outlaw|trial</t>
  </si>
  <si>
    <t>http://www.imdb.com/title/tt1754633/?ref_=fn_tt_tt_1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</si>
  <si>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</si>
  <si>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</si>
  <si>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</si>
  <si>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</si>
  <si>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</si>
  <si>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</si>
  <si>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</si>
  <si>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As It Is in HeavenÂ </t>
  </si>
  <si>
    <t>Lizzie BrocherÃ©</t>
  </si>
  <si>
    <t>Karl E. Landler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</si>
  <si>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</si>
  <si>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</si>
  <si>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</si>
  <si>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</si>
  <si>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Paul McGill</t>
  </si>
  <si>
    <t>Jean-Louis Blondeau</t>
  </si>
  <si>
    <t>new york city|passion|reenactment|rooftop|tower</t>
  </si>
  <si>
    <t>http://www.imdb.com/title/tt1155592/?ref_=fn_tt_tt_1</t>
  </si>
  <si>
    <t>Adam Ratcliffe</t>
  </si>
  <si>
    <t>Logan Browning</t>
  </si>
  <si>
    <t>basketball|burglary|police|robbery|teenage girl</t>
  </si>
  <si>
    <t>http://www.imdb.com/title/tt3262990/?ref_=fn_tt_tt_1</t>
  </si>
  <si>
    <t>Patrick Fabian</t>
  </si>
  <si>
    <t>cult film|documentary crew|exorcism|found footage|satanic ritual</t>
  </si>
  <si>
    <t>http://www.imdb.com/title/tt1320244/?ref_=fn_tt_tt_1</t>
  </si>
  <si>
    <t>Ana Claudia TalancÃ³n</t>
  </si>
  <si>
    <t>church|love|mexico|politics|priest</t>
  </si>
  <si>
    <t>http://www.imdb.com/title/tt0313196/?ref_=fn_tt_tt_1</t>
  </si>
  <si>
    <t>Gina Montana</t>
  </si>
  <si>
    <t>Dwight Henry</t>
  </si>
  <si>
    <t>auroch|community|hospital|illness|six year old</t>
  </si>
  <si>
    <t>http://www.imdb.com/title/tt2125435/?ref_=fn_tt_tt_1</t>
  </si>
  <si>
    <t>doctor|mountain|musician|song|university</t>
  </si>
  <si>
    <t>http://www.imdb.com/title/tt0210299/?ref_=fn_tt_tt_1</t>
  </si>
  <si>
    <t>Donald Trump</t>
  </si>
  <si>
    <t>advertising|movie in title|product placement</t>
  </si>
  <si>
    <t>http://www.imdb.com/title/tt1743720/?ref_=fn_tt_tt_1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</si>
  <si>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</si>
  <si>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</si>
  <si>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</si>
  <si>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</si>
  <si>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</si>
  <si>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</si>
  <si>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</si>
  <si>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</si>
  <si>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</si>
  <si>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Will Estes</t>
  </si>
  <si>
    <t>James Duval</t>
  </si>
  <si>
    <t>case|doll|dry humor|friend|love</t>
  </si>
  <si>
    <t>http://www.imdb.com/title/tt0303361/?ref_=fn_tt_tt_1</t>
  </si>
  <si>
    <t>Sarah Butler</t>
  </si>
  <si>
    <t>Daniel Franzese</t>
  </si>
  <si>
    <t>horror movie remake|rape|rape and revenge|rape victim|revenge</t>
  </si>
  <si>
    <t>http://www.imdb.com/title/tt1242432/?ref_=fn_tt_tt_1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</si>
  <si>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</si>
  <si>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</si>
  <si>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</si>
  <si>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</si>
  <si>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</si>
  <si>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</si>
  <si>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</si>
  <si>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beach|lebanese|loss|muslim|restaurant</t>
  </si>
  <si>
    <t>http://www.imdb.com/title/tt0381717/?ref_=fn_tt_tt_1</t>
  </si>
  <si>
    <t>Clifton Powell</t>
  </si>
  <si>
    <t>Marla Gibbs</t>
  </si>
  <si>
    <t>accidental killing|drug humor|profanity|sexual humor|stand up comedy</t>
  </si>
  <si>
    <t>http://www.imdb.com/title/tt0166195/?ref_=fn_tt_tt_1</t>
  </si>
  <si>
    <t>Adel Karam</t>
  </si>
  <si>
    <t>Yasmine Al Massri</t>
  </si>
  <si>
    <t>caramel|friendship|police|secret|suitor</t>
  </si>
  <si>
    <t>http://www.imdb.com/title/tt0825236/?ref_=fn_tt_tt_1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</si>
  <si>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</si>
  <si>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</si>
  <si>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</si>
  <si>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</si>
  <si>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</si>
  <si>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</si>
  <si>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</si>
  <si>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</si>
  <si>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</si>
  <si>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</si>
  <si>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</si>
  <si>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</si>
  <si>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domestic violence|pregnancy|unhappy marriage|unwanted pregnancy|waitress</t>
  </si>
  <si>
    <t>http://www.imdb.com/title/tt0473308/?ref_=fn_tt_tt_1</t>
  </si>
  <si>
    <t>Donald Gibb</t>
  </si>
  <si>
    <t>Ken Siu</t>
  </si>
  <si>
    <t>hand to hand combat|hong kong|kumite|martial arts|tournament</t>
  </si>
  <si>
    <t>http://www.imdb.com/title/tt0092675/?ref_=fn_tt_tt_1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</si>
  <si>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</si>
  <si>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</si>
  <si>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</si>
  <si>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</si>
  <si>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</si>
  <si>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</si>
  <si>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</si>
  <si>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</si>
  <si>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</si>
  <si>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</si>
  <si>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</si>
  <si>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</si>
  <si>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</si>
  <si>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</si>
  <si>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shower|stripper|tap dancing|underwear|undressing</t>
  </si>
  <si>
    <t>http://www.imdb.com/title/tt0118789/?ref_=fn_tt_tt_1</t>
  </si>
  <si>
    <t>GastÃ³n Pauls</t>
  </si>
  <si>
    <t>Leticia BrÃ©dice</t>
  </si>
  <si>
    <t>con artist|hotel|partner|scam|stamp</t>
  </si>
  <si>
    <t>http://www.imdb.com/title/tt0247586/?ref_=fn_tt_tt_1</t>
  </si>
  <si>
    <t>Ryan McDonald</t>
  </si>
  <si>
    <t>commune|defecation|environmentalism|fellatio|island</t>
  </si>
  <si>
    <t>http://www.imdb.com/title/tt0357110/?ref_=fn_tt_tt_1</t>
  </si>
  <si>
    <t>feces in a swimming pool|female vomiting|high school|lifeguard|male objectification</t>
  </si>
  <si>
    <t>http://www.imdb.com/title/tt1758795/?ref_=fn_tt_tt_1</t>
  </si>
  <si>
    <t>Salvator Xuereb</t>
  </si>
  <si>
    <t>Jean-Hugues Anglade</t>
  </si>
  <si>
    <t>bank|bastille day|call girl|childhood friend|drugs</t>
  </si>
  <si>
    <t>http://www.imdb.com/title/tt0110265/?ref_=fn_tt_tt_1</t>
  </si>
  <si>
    <t>Theresa Russell</t>
  </si>
  <si>
    <t>Summer Phoenix</t>
  </si>
  <si>
    <t>jew|jewish nazi|nazism|racism|skinhead</t>
  </si>
  <si>
    <t>http://www.imdb.com/title/tt0247199/?ref_=fn_tt_tt_1</t>
  </si>
  <si>
    <t>Jessy Schram</t>
  </si>
  <si>
    <t>cheese|city|ice cream|school|second city</t>
  </si>
  <si>
    <t>http://www.imdb.com/title/tt0391229/?ref_=fn_tt_tt_1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</si>
  <si>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</si>
  <si>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</si>
  <si>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</si>
  <si>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</si>
  <si>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</si>
  <si>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</si>
  <si>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</si>
  <si>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</si>
  <si>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</si>
  <si>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</si>
  <si>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</si>
  <si>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</si>
  <si>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</si>
  <si>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</si>
  <si>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</si>
  <si>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</si>
  <si>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Georgina Reilly</t>
  </si>
  <si>
    <t>Boyd Banks</t>
  </si>
  <si>
    <t>blood splatter|talk radio|virus|vomiting blood|zombie apocalypse</t>
  </si>
  <si>
    <t>http://www.imdb.com/title/tt1226681/?ref_=fn_tt_tt_1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</si>
  <si>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</si>
  <si>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</si>
  <si>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</si>
  <si>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</si>
  <si>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</si>
  <si>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</si>
  <si>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</si>
  <si>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</si>
  <si>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</si>
  <si>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Mercedes MorÃ¡n</t>
  </si>
  <si>
    <t>MarÃ­a Alche</t>
  </si>
  <si>
    <t>16 year old|doctor|hotel|tinnitus|title directed by female</t>
  </si>
  <si>
    <t>http://www.imdb.com/title/tt0300270/?ref_=fn_tt_tt_1</t>
  </si>
  <si>
    <t>Gabriel Beristain</t>
  </si>
  <si>
    <t>John Bailey</t>
  </si>
  <si>
    <t>boat|director|loch ness|loch ness monster|monster</t>
  </si>
  <si>
    <t>http://www.imdb.com/title/tt0374639/?ref_=fn_tt_tt_1</t>
  </si>
  <si>
    <t>Burgess Meredith</t>
  </si>
  <si>
    <t>antique|cockney accent|hatchet|money|shotgun</t>
  </si>
  <si>
    <t>http://www.imdb.com/title/tt0120735/?ref_=fn_tt_tt_1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</si>
  <si>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</si>
  <si>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</si>
  <si>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</si>
  <si>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</si>
  <si>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</si>
  <si>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</si>
  <si>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</si>
  <si>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</si>
  <si>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</si>
  <si>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</si>
  <si>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</si>
  <si>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basketball|german immigrant|opera|two word title|war orphan</t>
  </si>
  <si>
    <t>http://www.imdb.com/title/tt0190255/?ref_=fn_tt_tt_1</t>
  </si>
  <si>
    <t>blaxploitation|hanukkah|jewish|kwanzaa|santa claus</t>
  </si>
  <si>
    <t>http://www.imdb.com/title/tt0317640/?ref_=fn_tt_tt_1</t>
  </si>
  <si>
    <t>Uday Chopra</t>
  </si>
  <si>
    <t>Samantha McLeod</t>
  </si>
  <si>
    <t>interrupted sex|kiss|love|mistaken sex scene|sex in car</t>
  </si>
  <si>
    <t>http://www.imdb.com/title/tt0470869/?ref_=fn_tt_tt_1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</si>
  <si>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</si>
  <si>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</si>
  <si>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</si>
  <si>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</si>
  <si>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</si>
  <si>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Jenni Rivera</t>
  </si>
  <si>
    <t>Jorge Diaz</t>
  </si>
  <si>
    <t>http://www.imdb.com/title/tt1869425/?ref_=fn_tt_tt_1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</si>
  <si>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</si>
  <si>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</si>
  <si>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</si>
  <si>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</si>
  <si>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</si>
  <si>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</si>
  <si>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</si>
  <si>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</si>
  <si>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</si>
  <si>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</si>
  <si>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</si>
  <si>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</si>
  <si>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</si>
  <si>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Naseeruddin Shah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</si>
  <si>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</si>
  <si>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</si>
  <si>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</si>
  <si>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</si>
  <si>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cheerleader|gay|homosexual|lesbian|lesbian relationship</t>
  </si>
  <si>
    <t>http://www.imdb.com/title/tt0179116/?ref_=fn_tt_tt_1</t>
  </si>
  <si>
    <t>addiction|alcoholic|baseball|car accident|reference to god</t>
  </si>
  <si>
    <t>http://www.imdb.com/title/tt2051894/?ref_=fn_tt_tt_1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</si>
  <si>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</si>
  <si>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</si>
  <si>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</si>
  <si>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</si>
  <si>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</si>
  <si>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</si>
  <si>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Jason Marsden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</si>
  <si>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</si>
  <si>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</si>
  <si>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</si>
  <si>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</si>
  <si>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</si>
  <si>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</si>
  <si>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</si>
  <si>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</si>
  <si>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</si>
  <si>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</si>
  <si>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las vegas nevada|museum|reference to mr. rogers|reference to vincent van gogh|talking about suicide</t>
  </si>
  <si>
    <t>http://www.imdb.com/title/tt0976025/?ref_=fn_tt_tt_1</t>
  </si>
  <si>
    <t>Antonio ArruÃ©</t>
  </si>
  <si>
    <t>Nataniel SÃ¡nchez</t>
  </si>
  <si>
    <t>Juan Carlos Montoya</t>
  </si>
  <si>
    <t>http://www.imdb.com/title/tt1349485/?ref_=fn_tt_tt_1</t>
  </si>
  <si>
    <t>Brittney Powell</t>
  </si>
  <si>
    <t>cincinnati ohio|high school|hockey|jock strap|zoologist</t>
  </si>
  <si>
    <t>http://www.imdb.com/title/tt0106233/?ref_=fn_tt_tt_1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</si>
  <si>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</si>
  <si>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</si>
  <si>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</si>
  <si>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</si>
  <si>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</si>
  <si>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Susan Tyrrell</t>
  </si>
  <si>
    <t>bathtub|cult film|neck breaking|tennessee|wraparound story</t>
  </si>
  <si>
    <t>http://www.imdb.com/title/tt0091671/?ref_=fn_tt_tt_1</t>
  </si>
  <si>
    <t>CindyMarie Small</t>
  </si>
  <si>
    <t>Sarah Murphy-Dyson</t>
  </si>
  <si>
    <t>Brent Neale</t>
  </si>
  <si>
    <t>ballet|cult film|dance|dracula|gothic</t>
  </si>
  <si>
    <t>http://www.imdb.com/title/tt0293113/?ref_=fn_tt_tt_1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</si>
  <si>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</si>
  <si>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</si>
  <si>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</si>
  <si>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</si>
  <si>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</si>
  <si>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</t>
  </si>
  <si>
    <t>boxer|hometown hero|philadelphia pennsylvania|protective male|training</t>
  </si>
  <si>
    <t>http://www.imdb.com/title/tt0075148/?ref_=fn_tt_tt_1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</si>
  <si>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</si>
  <si>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</si>
  <si>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</si>
  <si>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</si>
  <si>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</si>
  <si>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</si>
  <si>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</si>
  <si>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</si>
  <si>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</si>
  <si>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</si>
  <si>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</si>
  <si>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</si>
  <si>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</si>
  <si>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</si>
  <si>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</si>
  <si>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</si>
  <si>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</si>
  <si>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</si>
  <si>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</si>
  <si>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</si>
  <si>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</si>
  <si>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</si>
  <si>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</si>
  <si>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</si>
  <si>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</si>
  <si>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</si>
  <si>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</si>
  <si>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</si>
  <si>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</si>
  <si>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</si>
  <si>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</si>
  <si>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</si>
  <si>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</si>
  <si>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</si>
  <si>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</si>
  <si>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Brian Johnson</t>
  </si>
  <si>
    <t>critically bashed|demonic possession|exorcism|exorcist|found footage</t>
  </si>
  <si>
    <t>http://www.imdb.com/title/tt1560985/?ref_=fn_tt_tt_1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</si>
  <si>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</si>
  <si>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</si>
  <si>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</si>
  <si>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</si>
  <si>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</si>
  <si>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</si>
  <si>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</si>
  <si>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</si>
  <si>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</si>
  <si>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</si>
  <si>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</si>
  <si>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</si>
  <si>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</si>
  <si>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</si>
  <si>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</si>
  <si>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</si>
  <si>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</si>
  <si>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</si>
  <si>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</si>
  <si>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</si>
  <si>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</si>
  <si>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</si>
  <si>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</si>
  <si>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</si>
  <si>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</si>
  <si>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</si>
  <si>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friend|gay|lesbian|photographer|restaurant</t>
  </si>
  <si>
    <t>http://www.imdb.com/title/tt0222850/?ref_=fn_tt_tt_1</t>
  </si>
  <si>
    <t>Saul Williams</t>
  </si>
  <si>
    <t>Bonz Malone</t>
  </si>
  <si>
    <t>gang|independent film|prison|racial slur|urban setting</t>
  </si>
  <si>
    <t>http://www.imdb.com/title/tt0139615/?ref_=fn_tt_tt_1</t>
  </si>
  <si>
    <t>Frank Gerrish</t>
  </si>
  <si>
    <t>Rick Macy</t>
  </si>
  <si>
    <t>fbi agent|mormon|prayer|sheriff|utah</t>
  </si>
  <si>
    <t>http://www.imdb.com/title/tt0268200/?ref_=fn_tt_tt_1</t>
  </si>
  <si>
    <t>Manoj Bajpayee</t>
  </si>
  <si>
    <t>Karisma Kapoor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</si>
  <si>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</si>
  <si>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</si>
  <si>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</si>
  <si>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</si>
  <si>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</si>
  <si>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</si>
  <si>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</si>
  <si>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</si>
  <si>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</si>
  <si>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</si>
  <si>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</si>
  <si>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</si>
  <si>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</si>
  <si>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Robert Beltran</t>
  </si>
  <si>
    <t>divorce|friend|jewish|lent|restaurant</t>
  </si>
  <si>
    <t>http://www.imdb.com/title/tt0160498/?ref_=fn_tt_tt_1</t>
  </si>
  <si>
    <t>afterlife|camping|death|hitchhiker|suicide</t>
  </si>
  <si>
    <t>http://www.imdb.com/title/tt0477139/?ref_=fn_tt_tt_1</t>
  </si>
  <si>
    <t>Herman Koto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</si>
  <si>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</si>
  <si>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</si>
  <si>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</si>
  <si>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</si>
  <si>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</si>
  <si>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</si>
  <si>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</si>
  <si>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</si>
  <si>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</si>
  <si>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</si>
  <si>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</si>
  <si>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</si>
  <si>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Tom Hamann</t>
  </si>
  <si>
    <t>Josh Swanson</t>
  </si>
  <si>
    <t>antarctica</t>
  </si>
  <si>
    <t>http://www.imdb.com/title/tt2361700/?ref_=fn_tt_tt_1</t>
  </si>
  <si>
    <t>Matthew Ziff</t>
  </si>
  <si>
    <t>Raquel Elizabeth Ames</t>
  </si>
  <si>
    <t>family relationships|loss of mother|san diego california|single mother|suicide attempt</t>
  </si>
  <si>
    <t>http://www.imdb.com/title/tt1907639/?ref_=fn_tt_tt_1</t>
  </si>
  <si>
    <t>Emraan Hashmi</t>
  </si>
  <si>
    <t>Sunil Shetty</t>
  </si>
  <si>
    <t>chocolate|christmas|christmas eve|death|suspect</t>
  </si>
  <si>
    <t>http://www.imdb.com/title/tt0454431/?ref_=fn_tt_tt_1</t>
  </si>
  <si>
    <t>arm tattoo|bank robbery|cauterizing a wound|dancing on a table|dinner party</t>
  </si>
  <si>
    <t>http://www.imdb.com/title/tt1334553/?ref_=fn_tt_tt_1</t>
  </si>
  <si>
    <t>action figure|press conference|superhero|superhero team|toy</t>
  </si>
  <si>
    <t>http://www.imdb.com/title/tt0181836/?ref_=fn_tt_tt_1</t>
  </si>
  <si>
    <t>Jordana Spiro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</si>
  <si>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</si>
  <si>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</si>
  <si>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</si>
  <si>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</si>
  <si>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</si>
  <si>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</si>
  <si>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</si>
  <si>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</si>
  <si>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</si>
  <si>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</si>
  <si>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</si>
  <si>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</si>
  <si>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</si>
  <si>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</si>
  <si>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</si>
  <si>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</si>
  <si>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</si>
  <si>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</si>
  <si>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</si>
  <si>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</si>
  <si>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Kristen Johnston</t>
  </si>
  <si>
    <t>friendship|los angeles california|one night stand|roommate|single mother</t>
  </si>
  <si>
    <t>http://www.imdb.com/title/tt1726589/?ref_=fn_tt_tt_1</t>
  </si>
  <si>
    <t>Ahna O'Reilly</t>
  </si>
  <si>
    <t>Ariana Neal</t>
  </si>
  <si>
    <t>22 year old|b.a.r.t.|bay area|birthday|police</t>
  </si>
  <si>
    <t>http://www.imdb.com/title/tt2334649/?ref_=fn_tt_tt_1</t>
  </si>
  <si>
    <t>mini dress|mini skirt|money|voyeur|voyeurism</t>
  </si>
  <si>
    <t>http://www.imdb.com/title/tt1935902/?ref_=fn_tt_tt_1</t>
  </si>
  <si>
    <t>Rian Bishop</t>
  </si>
  <si>
    <t>Adam Carolla</t>
  </si>
  <si>
    <t>birthday|boxing|coach|gym|olympics</t>
  </si>
  <si>
    <t>http://www.imdb.com/title/tt0814130/?ref_=fn_tt_tt_1</t>
  </si>
  <si>
    <t>christian|male frontal nudity|mormon|mormon missionary|nudity</t>
  </si>
  <si>
    <t>http://www.imdb.com/title/tt0345551/?ref_=fn_tt_tt_1</t>
  </si>
  <si>
    <t>D. David Morin</t>
  </si>
  <si>
    <t>Gavin MacLeod</t>
  </si>
  <si>
    <t>Hal Linden</t>
  </si>
  <si>
    <t>bible|christian propaganda|christianity|time machine|zealot</t>
  </si>
  <si>
    <t>http://www.imdb.com/title/tt0295725/?ref_=fn_tt_tt_1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</si>
  <si>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</si>
  <si>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</si>
  <si>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</si>
  <si>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</si>
  <si>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</si>
  <si>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</si>
  <si>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</si>
  <si>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</si>
  <si>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</si>
  <si>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</si>
  <si>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</si>
  <si>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</si>
  <si>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</si>
  <si>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colorado|diner|iraq|nuclear missile|president</t>
  </si>
  <si>
    <t>http://www.imdb.com/title/tt0158583/?ref_=fn_tt_tt_1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</si>
  <si>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</si>
  <si>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</si>
  <si>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</si>
  <si>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</si>
  <si>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</si>
  <si>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</si>
  <si>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</si>
  <si>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Corbin Allred</t>
  </si>
  <si>
    <t>ardennes forest|battle of the bulge|behind enemy lines|winter|world war two in belgium</t>
  </si>
  <si>
    <t>http://www.imdb.com/title/tt0373283/?ref_=fn_tt_tt_1</t>
  </si>
  <si>
    <t>Mackenzie Phillips</t>
  </si>
  <si>
    <t>california|car|drag racing|high school|rock 'n' roll</t>
  </si>
  <si>
    <t>http://www.imdb.com/title/tt0069704/?ref_=fn_tt_tt_1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</si>
  <si>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</si>
  <si>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</si>
  <si>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</si>
  <si>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</si>
  <si>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female full frontal nudity|hitman|knee breaking|male full frontal nudity|sniper</t>
  </si>
  <si>
    <t>http://www.imdb.com/title/tt1788391/?ref_=fn_tt_tt_1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</si>
  <si>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</si>
  <si>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</si>
  <si>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</si>
  <si>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</si>
  <si>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</si>
  <si>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Whitney Able</t>
  </si>
  <si>
    <t>Arthur Agee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</si>
  <si>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</si>
  <si>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</si>
  <si>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</si>
  <si>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</si>
  <si>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</si>
  <si>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</si>
  <si>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</si>
  <si>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Jeff Lima</t>
  </si>
  <si>
    <t>bathroom|classroom|dialectics|drugs|student</t>
  </si>
  <si>
    <t>http://www.imdb.com/title/tt0468489/?ref_=fn_tt_tt_1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</si>
  <si>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</si>
  <si>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</si>
  <si>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</si>
  <si>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</si>
  <si>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</si>
  <si>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Chenoa Maxwell</t>
  </si>
  <si>
    <t>friend|new year's eve|screwball|self discovery|social differences</t>
  </si>
  <si>
    <t>http://www.imdb.com/title/tt0126938/?ref_=fn_tt_tt_1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</si>
  <si>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</si>
  <si>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</si>
  <si>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</si>
  <si>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</si>
  <si>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</si>
  <si>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Jimi Hendrix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</si>
  <si>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</si>
  <si>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</si>
  <si>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</si>
  <si>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</si>
  <si>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</si>
  <si>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</si>
  <si>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</si>
  <si>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</si>
  <si>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Matthew Feeney</t>
  </si>
  <si>
    <t>Kendyl Joi</t>
  </si>
  <si>
    <t>Tac Fitzgerald</t>
  </si>
  <si>
    <t>http://www.imdb.com/title/tt1074931/?ref_=fn_tt_tt_1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</si>
  <si>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</si>
  <si>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</si>
  <si>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</si>
  <si>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</si>
  <si>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</si>
  <si>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</si>
  <si>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</si>
  <si>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</si>
  <si>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child labor|education|hispanic|labor|migration</t>
  </si>
  <si>
    <t>http://www.imdb.com/title/tt1981703/?ref_=fn_tt_tt_1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</si>
  <si>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</si>
  <si>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</si>
  <si>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</si>
  <si>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</si>
  <si>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</si>
  <si>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Peter Breck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</si>
  <si>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</si>
  <si>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</si>
  <si>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</si>
  <si>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</si>
  <si>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</si>
  <si>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</si>
  <si>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</si>
  <si>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</si>
  <si>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</si>
  <si>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</si>
  <si>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</si>
  <si>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</si>
  <si>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</si>
  <si>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</si>
  <si>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</si>
  <si>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Vince McMahon</t>
  </si>
  <si>
    <t>Terry Funk</t>
  </si>
  <si>
    <t>Mick Foley</t>
  </si>
  <si>
    <t>championship|drugs|three word title|wrestler|wrestling</t>
  </si>
  <si>
    <t>http://www.imdb.com/title/tt0218043/?ref_=fn_tt_tt_1</t>
  </si>
  <si>
    <t>Lincoln Hoppe</t>
  </si>
  <si>
    <t>Daryn Tufts</t>
  </si>
  <si>
    <t>church|love|marriage|mormon|single</t>
  </si>
  <si>
    <t>http://www.imdb.com/title/tt0306069/?ref_=fn_tt_tt_1</t>
  </si>
  <si>
    <t>Peter Riegert</t>
  </si>
  <si>
    <t>Jason Kravits</t>
  </si>
  <si>
    <t>jewish identity</t>
  </si>
  <si>
    <t>http://www.imdb.com/title/tt1976608/?ref_=fn_tt_tt_1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</si>
  <si>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</si>
  <si>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</si>
  <si>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</si>
  <si>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</si>
  <si>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</si>
  <si>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</si>
  <si>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</si>
  <si>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</si>
  <si>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</si>
  <si>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</si>
  <si>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</si>
  <si>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gang|new mexico|prison|smuggling|theft</t>
  </si>
  <si>
    <t>http://www.imdb.com/title/tt0119338/?ref_=fn_tt_tt_1</t>
  </si>
  <si>
    <t>bar|gay bar|love|mother son relationship|new york</t>
  </si>
  <si>
    <t>http://www.imdb.com/title/tt0244094/?ref_=fn_tt_tt_1</t>
  </si>
  <si>
    <t>LisaRaye McCoy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</si>
  <si>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</si>
  <si>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</si>
  <si>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</si>
  <si>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</si>
  <si>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</si>
  <si>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</si>
  <si>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</si>
  <si>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</si>
  <si>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</si>
  <si>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</si>
  <si>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</si>
  <si>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</si>
  <si>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</si>
  <si>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</si>
  <si>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</si>
  <si>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</si>
  <si>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</si>
  <si>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</si>
  <si>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Jake Sandvig</t>
  </si>
  <si>
    <t>Joe McQueen</t>
  </si>
  <si>
    <t>bruce lee|jeet kune do|karate|satire|spoof</t>
  </si>
  <si>
    <t>http://www.imdb.com/title/tt0843850/?ref_=fn_tt_tt_1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</si>
  <si>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</si>
  <si>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</si>
  <si>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</si>
  <si>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</si>
  <si>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</si>
  <si>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</si>
  <si>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</si>
  <si>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</si>
  <si>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Eddie Spears</t>
  </si>
  <si>
    <t>cheerleader|father son relationship|football coach|loss of father|mother son relationship</t>
  </si>
  <si>
    <t>http://www.imdb.com/title/tt0266971/?ref_=fn_tt_tt_1</t>
  </si>
  <si>
    <t>Ricky Catter</t>
  </si>
  <si>
    <t>alien|alien invasion|destroyed building|destruction|mexico</t>
  </si>
  <si>
    <t>http://www.imdb.com/title/tt1470827/?ref_=fn_tt_tt_1</t>
  </si>
  <si>
    <t>Max Adler</t>
  </si>
  <si>
    <t>based on play|blood|independent film|teenager|zombie</t>
  </si>
  <si>
    <t>http://www.imdb.com/title/tt1865346/?ref_=fn_tt_tt_1</t>
  </si>
  <si>
    <t>Sarah Callan</t>
  </si>
  <si>
    <t>Elizabeth Streb</t>
  </si>
  <si>
    <t>Laura Flanders</t>
  </si>
  <si>
    <t>three word title</t>
  </si>
  <si>
    <t>http://www.imdb.com/title/tt2246526/?ref_=fn_tt_tt_1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</si>
  <si>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</si>
  <si>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</si>
  <si>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</si>
  <si>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</si>
  <si>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</si>
  <si>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</si>
  <si>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</si>
  <si>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female frontal nudity|filming a wedding|lingerie slip|memory|wedding</t>
  </si>
  <si>
    <t>http://www.imdb.com/title/tt0435623/?ref_=fn_tt_tt_1</t>
  </si>
  <si>
    <t>John Karyus</t>
  </si>
  <si>
    <t>Kate Graham</t>
  </si>
  <si>
    <t>castration|chicken|fast food|indian burial ground|protest</t>
  </si>
  <si>
    <t>http://www.imdb.com/title/tt0462485/?ref_=fn_tt_tt_1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</si>
  <si>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</si>
  <si>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</si>
  <si>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</si>
  <si>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</si>
  <si>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</si>
  <si>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</si>
  <si>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</si>
  <si>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</si>
  <si>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</si>
  <si>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</si>
  <si>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</si>
  <si>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</si>
  <si>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</si>
  <si>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</si>
  <si>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</si>
  <si>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</si>
  <si>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</si>
  <si>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</si>
  <si>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</si>
  <si>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</si>
  <si>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</si>
  <si>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</si>
  <si>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</si>
  <si>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</si>
  <si>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</si>
  <si>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</si>
  <si>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</si>
  <si>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</si>
  <si>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</si>
  <si>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</si>
  <si>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Tony Doupe</t>
  </si>
  <si>
    <t>David Frederick White</t>
  </si>
  <si>
    <t>conspiracy|feminist|hippie|motorcycle|slapstick comedy</t>
  </si>
  <si>
    <t>http://www.imdb.com/title/tt0396041/?ref_=fn_tt_tt_1</t>
  </si>
  <si>
    <t>Greg Ayres</t>
  </si>
  <si>
    <t>Renee Leblanc</t>
  </si>
  <si>
    <t>answering machine|home movie|lithium|schizophrenic|video diary</t>
  </si>
  <si>
    <t>http://www.imdb.com/title/tt0390538/?ref_=fn_tt_tt_1</t>
  </si>
  <si>
    <t>Chris Cox</t>
  </si>
  <si>
    <t>Bill Farmer</t>
  </si>
  <si>
    <t>Mike Huckabee</t>
  </si>
  <si>
    <t>http://www.imdb.com/title/tt1560957/?ref_=fn_tt_tt_1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</si>
  <si>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</si>
  <si>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</si>
  <si>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</si>
  <si>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</si>
  <si>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</si>
  <si>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</si>
  <si>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</si>
  <si>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</si>
  <si>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DeForest Kelley</t>
  </si>
  <si>
    <t>James Doohan</t>
  </si>
  <si>
    <t>autograph|dentist|outer space|star trek|telephone call</t>
  </si>
  <si>
    <t>http://www.imdb.com/title/tt0120370/?ref_=fn_tt_tt_1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</si>
  <si>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</si>
  <si>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</si>
  <si>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</si>
  <si>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</si>
  <si>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</si>
  <si>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</si>
  <si>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</si>
  <si>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</si>
  <si>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</si>
  <si>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</si>
  <si>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Amos Oz</t>
  </si>
  <si>
    <t>http://www.imdb.com/title/tt3457376/?ref_=fn_tt_tt_1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</si>
  <si>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</si>
  <si>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</si>
  <si>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</si>
  <si>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</si>
  <si>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</si>
  <si>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Michael Dudikoff</t>
  </si>
  <si>
    <t>Larry Poindexter</t>
  </si>
  <si>
    <t>blood splatter|island|motorboat|ninja|sequel to cult film</t>
  </si>
  <si>
    <t>http://www.imdb.com/title/tt0092548/?ref_=fn_tt_tt_1</t>
  </si>
  <si>
    <t>Janet McTeer</t>
  </si>
  <si>
    <t>Kimberly J. Brown</t>
  </si>
  <si>
    <t>boss|fight|reference to william shakespeare|white trash|written and directed by cast member</t>
  </si>
  <si>
    <t>http://www.imdb.com/title/tt0161023/?ref_=fn_tt_tt_1</t>
  </si>
  <si>
    <t>angel|corpse|girl|heaven|soul</t>
  </si>
  <si>
    <t>http://www.imdb.com/title/tt0114194/?ref_=fn_tt_tt_1</t>
  </si>
  <si>
    <t>Zinedine Soualem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</si>
  <si>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</si>
  <si>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</si>
  <si>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</si>
  <si>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</si>
  <si>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</si>
  <si>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</si>
  <si>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</si>
  <si>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</si>
  <si>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</si>
  <si>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</si>
  <si>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</si>
  <si>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</si>
  <si>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</si>
  <si>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eastern philosophy|healing|india|life</t>
  </si>
  <si>
    <t>http://www.imdb.com/title/tt0221809/?ref_=fn_tt_tt_1</t>
  </si>
  <si>
    <t>Gloria Foster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</si>
  <si>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</si>
  <si>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</si>
  <si>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</si>
  <si>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</si>
  <si>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</si>
  <si>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</si>
  <si>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</si>
  <si>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</si>
  <si>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</si>
  <si>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</si>
  <si>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digit in title|latino|life or death|philosophy|supernatural</t>
  </si>
  <si>
    <t>http://www.imdb.com/title/tt1241226/?ref_=fn_tt_tt_1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</si>
  <si>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</si>
  <si>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</si>
  <si>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</si>
  <si>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</si>
  <si>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</si>
  <si>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</si>
  <si>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</si>
  <si>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</si>
  <si>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</si>
  <si>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</si>
  <si>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</si>
  <si>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</si>
  <si>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</si>
  <si>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</si>
  <si>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</si>
  <si>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</si>
  <si>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</si>
  <si>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</si>
  <si>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Nicole de Boer</t>
  </si>
  <si>
    <t>escape|labyrinth|maze|red light|trap</t>
  </si>
  <si>
    <t>http://www.imdb.com/title/tt0123755/?ref_=fn_tt_tt_1</t>
  </si>
  <si>
    <t>Matt Day</t>
  </si>
  <si>
    <t>film school|love|medical student|student|university</t>
  </si>
  <si>
    <t>http://www.imdb.com/title/tt0116931/?ref_=fn_tt_tt_1</t>
  </si>
  <si>
    <t>Bill Martone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</si>
  <si>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</si>
  <si>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</si>
  <si>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</si>
  <si>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</si>
  <si>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</si>
  <si>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</si>
  <si>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</si>
  <si>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drugs|music producer|rock music|title directed by female|vegetarian</t>
  </si>
  <si>
    <t>http://www.imdb.com/title/tt0173390/?ref_=fn_tt_tt_1</t>
  </si>
  <si>
    <t>James Deen</t>
  </si>
  <si>
    <t>cocaine|homosexual|penis|psychopath|pubic hair</t>
  </si>
  <si>
    <t>http://www.imdb.com/title/tt2292959/?ref_=fn_tt_tt_1</t>
  </si>
  <si>
    <t>Samantha Buck</t>
  </si>
  <si>
    <t>James Urbaniak</t>
  </si>
  <si>
    <t>Terumi Matthews</t>
  </si>
  <si>
    <t>future|nonlinear timeline|time travel|title directed by female|writer</t>
  </si>
  <si>
    <t>http://www.imdb.com/title/tt0127302/?ref_=fn_tt_tt_1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</si>
  <si>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</si>
  <si>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</si>
  <si>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</si>
  <si>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</si>
  <si>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</si>
  <si>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Matt Keeslar</t>
  </si>
  <si>
    <t>hot dog bun|needle|new york|rat|tourist</t>
  </si>
  <si>
    <t>http://www.imdb.com/title/tt0182508/?ref_=fn_tt_tt_1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</si>
  <si>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</si>
  <si>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</si>
  <si>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</si>
  <si>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</si>
  <si>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</si>
  <si>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</si>
  <si>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</si>
  <si>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Blake Lindsley</t>
  </si>
  <si>
    <t>actor|black panties|cult film|friend|upskirt</t>
  </si>
  <si>
    <t>http://www.imdb.com/title/tt0117802/?ref_=fn_tt_tt_1</t>
  </si>
  <si>
    <t>Jasper Johal</t>
  </si>
  <si>
    <t>The Dalai Lama</t>
  </si>
  <si>
    <t>Swami Krishnanad</t>
  </si>
  <si>
    <t>http://www.imdb.com/title/tt0420723/?ref_=fn_tt_tt_1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</si>
  <si>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</si>
  <si>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</si>
  <si>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</si>
  <si>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</si>
  <si>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</si>
  <si>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</si>
  <si>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</si>
  <si>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</si>
  <si>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</si>
  <si>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</si>
  <si>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</si>
  <si>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</si>
  <si>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</si>
  <si>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</si>
  <si>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</si>
  <si>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</si>
  <si>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</si>
  <si>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</si>
  <si>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</si>
  <si>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</si>
  <si>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</si>
  <si>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</si>
  <si>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</si>
  <si>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</si>
  <si>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</si>
  <si>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</si>
  <si>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</si>
  <si>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Chris New</t>
  </si>
  <si>
    <t>Vauxhall Jermaine</t>
  </si>
  <si>
    <t>coming out|fellatio|male in bathtub|male nudity|nudity</t>
  </si>
  <si>
    <t>http://www.imdb.com/title/tt1714210/?ref_=fn_tt_tt_1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</si>
  <si>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</si>
  <si>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</si>
  <si>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</si>
  <si>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</si>
  <si>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black panther|hells angels|on the run|racist|racist cop</t>
  </si>
  <si>
    <t>http://www.imdb.com/title/tt0067810/?ref_=fn_tt_tt_1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</si>
  <si>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</si>
  <si>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</si>
  <si>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</si>
  <si>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</si>
  <si>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</si>
  <si>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</si>
  <si>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</si>
  <si>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</si>
  <si>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</si>
  <si>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</si>
  <si>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</si>
  <si>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</si>
  <si>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</si>
  <si>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</si>
  <si>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</si>
  <si>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</si>
  <si>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</si>
  <si>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</si>
  <si>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Mike Birbiglia</t>
  </si>
  <si>
    <t>Mel Eslyn</t>
  </si>
  <si>
    <t>drunken sex|mashed potatoes|pancakes|tequila|title directed by female</t>
  </si>
  <si>
    <t>http://www.imdb.com/title/tt1742336/?ref_=fn_tt_tt_1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</si>
  <si>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</si>
  <si>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</si>
  <si>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</si>
  <si>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</si>
  <si>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</si>
  <si>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</si>
  <si>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</si>
  <si>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</si>
  <si>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</si>
  <si>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</si>
  <si>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</si>
  <si>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</si>
  <si>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</si>
  <si>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</si>
  <si>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</si>
  <si>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Chemeeka Walker</t>
  </si>
  <si>
    <t>Amelia Giancarlo</t>
  </si>
  <si>
    <t>experiment|fast food|food industry|meal|overeating</t>
  </si>
  <si>
    <t>http://www.imdb.com/title/tt0390521/?ref_=fn_tt_tt_1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</si>
  <si>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</si>
  <si>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</si>
  <si>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</si>
  <si>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</si>
  <si>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</si>
  <si>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</si>
  <si>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</si>
  <si>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</si>
  <si>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</si>
  <si>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</si>
  <si>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</si>
  <si>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</si>
  <si>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Christa Miller</t>
  </si>
  <si>
    <t>Ion Overman</t>
  </si>
  <si>
    <t>accountant|actor|animal in title|mail carrier|single parent</t>
  </si>
  <si>
    <t>http://www.imdb.com/title/tt0162348/?ref_=fn_tt_tt_1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</si>
  <si>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</si>
  <si>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</si>
  <si>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</si>
  <si>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</si>
  <si>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</si>
  <si>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</si>
  <si>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</si>
  <si>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</si>
  <si>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</si>
  <si>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</si>
  <si>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</si>
  <si>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</si>
  <si>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Bari Hyman</t>
  </si>
  <si>
    <t>birthday|gift|motel|new york city|upholsterer</t>
  </si>
  <si>
    <t>http://www.imdb.com/title/tt0436689/?ref_=fn_tt_tt_1</t>
  </si>
  <si>
    <t>Zoe Lister-Jones</t>
  </si>
  <si>
    <t>http://www.imdb.com/title/tt1247644/?ref_=fn_tt_tt_1</t>
  </si>
  <si>
    <t>Mink Stole</t>
  </si>
  <si>
    <t>Divine</t>
  </si>
  <si>
    <t>Edith Massey</t>
  </si>
  <si>
    <t>absurd humor|egg|gross out humor|lesbian|sex</t>
  </si>
  <si>
    <t>http://www.imdb.com/title/tt0069089/?ref_=fn_tt_tt_1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</si>
  <si>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</si>
  <si>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</si>
  <si>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</si>
  <si>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</si>
  <si>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</si>
  <si>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</si>
  <si>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</si>
  <si>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</si>
  <si>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</si>
  <si>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</si>
  <si>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</si>
  <si>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</si>
  <si>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</si>
  <si>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</si>
  <si>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</si>
  <si>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</si>
  <si>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</si>
  <si>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</si>
  <si>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</si>
  <si>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</si>
  <si>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</si>
  <si>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</si>
  <si>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</si>
  <si>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</si>
  <si>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</si>
  <si>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</si>
  <si>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</si>
  <si>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</si>
  <si>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</si>
  <si>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</si>
  <si>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mean of IMDB</t>
  </si>
  <si>
    <t>median of IMDB</t>
  </si>
  <si>
    <t>mode of IMDB</t>
  </si>
  <si>
    <t>max of IMDB</t>
  </si>
  <si>
    <t>min of IMDB</t>
  </si>
  <si>
    <t>variance of IMDB</t>
  </si>
  <si>
    <t>stdev of IMDB</t>
  </si>
  <si>
    <t>most common language</t>
  </si>
  <si>
    <t>top directors</t>
  </si>
  <si>
    <t>Fantasy</t>
  </si>
  <si>
    <t>Musical</t>
  </si>
  <si>
    <t>Mystery</t>
  </si>
  <si>
    <t>History</t>
  </si>
  <si>
    <t>Sport</t>
  </si>
  <si>
    <t>Crime</t>
  </si>
  <si>
    <t>War</t>
  </si>
  <si>
    <t>Music</t>
  </si>
  <si>
    <t>Short</t>
  </si>
  <si>
    <t>Film-Noir</t>
  </si>
  <si>
    <t>News</t>
  </si>
  <si>
    <t>mean</t>
  </si>
  <si>
    <t>mode</t>
  </si>
  <si>
    <t>var</t>
  </si>
  <si>
    <t>stdev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</si>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</sst>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4"/>
      <color theme="1"/>
      <name val="Apto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2" fontId="0" fillId="0" borderId="0" xfId="0" applyNumberFormat="1"/>
    <xf numFmtId="0" fontId="19" fillId="0" borderId="0" xfId="0" applyFont="1" applyAlignment="1">
      <alignment vertical="center"/>
    </xf>
    <xf numFmtId="2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</a:t>
            </a:r>
            <a:r>
              <a:rPr lang="en-US" baseline="0"/>
              <a:t> vs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IMDB_Movies!$AR$1:$AR$2</c:f>
              <c:strCache>
                <c:ptCount val="2"/>
                <c:pt idx="1">
                  <c:v>imdb_score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IMDB_Movies!$AQ$3:$AQ$3649</c:f>
              <c:numCache>
                <c:formatCode>General</c:formatCode>
                <c:ptCount val="364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93</c:v>
                </c:pt>
                <c:pt idx="83">
                  <c:v>130</c:v>
                </c:pt>
                <c:pt idx="84">
                  <c:v>102</c:v>
                </c:pt>
                <c:pt idx="85">
                  <c:v>101</c:v>
                </c:pt>
                <c:pt idx="86">
                  <c:v>100</c:v>
                </c:pt>
                <c:pt idx="87">
                  <c:v>120</c:v>
                </c:pt>
                <c:pt idx="88">
                  <c:v>98</c:v>
                </c:pt>
                <c:pt idx="89">
                  <c:v>109</c:v>
                </c:pt>
                <c:pt idx="90">
                  <c:v>121</c:v>
                </c:pt>
                <c:pt idx="91">
                  <c:v>169</c:v>
                </c:pt>
                <c:pt idx="92">
                  <c:v>148</c:v>
                </c:pt>
                <c:pt idx="93">
                  <c:v>182</c:v>
                </c:pt>
                <c:pt idx="94">
                  <c:v>106</c:v>
                </c:pt>
                <c:pt idx="95">
                  <c:v>132</c:v>
                </c:pt>
                <c:pt idx="96">
                  <c:v>137</c:v>
                </c:pt>
                <c:pt idx="97">
                  <c:v>109</c:v>
                </c:pt>
                <c:pt idx="98">
                  <c:v>98</c:v>
                </c:pt>
                <c:pt idx="99">
                  <c:v>113</c:v>
                </c:pt>
                <c:pt idx="100">
                  <c:v>93</c:v>
                </c:pt>
                <c:pt idx="101">
                  <c:v>123</c:v>
                </c:pt>
                <c:pt idx="102">
                  <c:v>126</c:v>
                </c:pt>
                <c:pt idx="103">
                  <c:v>113</c:v>
                </c:pt>
                <c:pt idx="104">
                  <c:v>184</c:v>
                </c:pt>
                <c:pt idx="105">
                  <c:v>144</c:v>
                </c:pt>
                <c:pt idx="106">
                  <c:v>206</c:v>
                </c:pt>
                <c:pt idx="107">
                  <c:v>102</c:v>
                </c:pt>
                <c:pt idx="108">
                  <c:v>104</c:v>
                </c:pt>
                <c:pt idx="109">
                  <c:v>115</c:v>
                </c:pt>
                <c:pt idx="110">
                  <c:v>111</c:v>
                </c:pt>
                <c:pt idx="111">
                  <c:v>128</c:v>
                </c:pt>
                <c:pt idx="112">
                  <c:v>89</c:v>
                </c:pt>
                <c:pt idx="113">
                  <c:v>105</c:v>
                </c:pt>
                <c:pt idx="114">
                  <c:v>119</c:v>
                </c:pt>
                <c:pt idx="115">
                  <c:v>129</c:v>
                </c:pt>
                <c:pt idx="116">
                  <c:v>102</c:v>
                </c:pt>
                <c:pt idx="117">
                  <c:v>138</c:v>
                </c:pt>
                <c:pt idx="118">
                  <c:v>112</c:v>
                </c:pt>
                <c:pt idx="119">
                  <c:v>120</c:v>
                </c:pt>
                <c:pt idx="120">
                  <c:v>146</c:v>
                </c:pt>
                <c:pt idx="121">
                  <c:v>115</c:v>
                </c:pt>
                <c:pt idx="122">
                  <c:v>96</c:v>
                </c:pt>
                <c:pt idx="123">
                  <c:v>88</c:v>
                </c:pt>
                <c:pt idx="124">
                  <c:v>99</c:v>
                </c:pt>
                <c:pt idx="125">
                  <c:v>113</c:v>
                </c:pt>
                <c:pt idx="126">
                  <c:v>131</c:v>
                </c:pt>
                <c:pt idx="127">
                  <c:v>119</c:v>
                </c:pt>
                <c:pt idx="128">
                  <c:v>110</c:v>
                </c:pt>
                <c:pt idx="129">
                  <c:v>91</c:v>
                </c:pt>
                <c:pt idx="130">
                  <c:v>90</c:v>
                </c:pt>
                <c:pt idx="131">
                  <c:v>103</c:v>
                </c:pt>
                <c:pt idx="132">
                  <c:v>124</c:v>
                </c:pt>
                <c:pt idx="133">
                  <c:v>131</c:v>
                </c:pt>
                <c:pt idx="134">
                  <c:v>88</c:v>
                </c:pt>
                <c:pt idx="135">
                  <c:v>85</c:v>
                </c:pt>
                <c:pt idx="136">
                  <c:v>111</c:v>
                </c:pt>
                <c:pt idx="137">
                  <c:v>92</c:v>
                </c:pt>
                <c:pt idx="138">
                  <c:v>196</c:v>
                </c:pt>
                <c:pt idx="139">
                  <c:v>93</c:v>
                </c:pt>
                <c:pt idx="140">
                  <c:v>133</c:v>
                </c:pt>
                <c:pt idx="141">
                  <c:v>116</c:v>
                </c:pt>
                <c:pt idx="142">
                  <c:v>153</c:v>
                </c:pt>
                <c:pt idx="143">
                  <c:v>88</c:v>
                </c:pt>
                <c:pt idx="144">
                  <c:v>115</c:v>
                </c:pt>
                <c:pt idx="145">
                  <c:v>95</c:v>
                </c:pt>
                <c:pt idx="146">
                  <c:v>133</c:v>
                </c:pt>
                <c:pt idx="147">
                  <c:v>97</c:v>
                </c:pt>
                <c:pt idx="148">
                  <c:v>90</c:v>
                </c:pt>
                <c:pt idx="149">
                  <c:v>154</c:v>
                </c:pt>
                <c:pt idx="150">
                  <c:v>150</c:v>
                </c:pt>
                <c:pt idx="151">
                  <c:v>127</c:v>
                </c:pt>
                <c:pt idx="152">
                  <c:v>121</c:v>
                </c:pt>
                <c:pt idx="153">
                  <c:v>102</c:v>
                </c:pt>
                <c:pt idx="154">
                  <c:v>126</c:v>
                </c:pt>
                <c:pt idx="155">
                  <c:v>121</c:v>
                </c:pt>
                <c:pt idx="156">
                  <c:v>215</c:v>
                </c:pt>
                <c:pt idx="157">
                  <c:v>127</c:v>
                </c:pt>
                <c:pt idx="158">
                  <c:v>138</c:v>
                </c:pt>
                <c:pt idx="159">
                  <c:v>122</c:v>
                </c:pt>
                <c:pt idx="160">
                  <c:v>124</c:v>
                </c:pt>
                <c:pt idx="161">
                  <c:v>106</c:v>
                </c:pt>
                <c:pt idx="162">
                  <c:v>124</c:v>
                </c:pt>
                <c:pt idx="163">
                  <c:v>128</c:v>
                </c:pt>
                <c:pt idx="164">
                  <c:v>138</c:v>
                </c:pt>
                <c:pt idx="165">
                  <c:v>115</c:v>
                </c:pt>
                <c:pt idx="166">
                  <c:v>100</c:v>
                </c:pt>
                <c:pt idx="167">
                  <c:v>60</c:v>
                </c:pt>
                <c:pt idx="168">
                  <c:v>117</c:v>
                </c:pt>
                <c:pt idx="169">
                  <c:v>156</c:v>
                </c:pt>
                <c:pt idx="170">
                  <c:v>96</c:v>
                </c:pt>
                <c:pt idx="171">
                  <c:v>107</c:v>
                </c:pt>
                <c:pt idx="172">
                  <c:v>92</c:v>
                </c:pt>
                <c:pt idx="173">
                  <c:v>115</c:v>
                </c:pt>
                <c:pt idx="174">
                  <c:v>92</c:v>
                </c:pt>
                <c:pt idx="175">
                  <c:v>117</c:v>
                </c:pt>
                <c:pt idx="176">
                  <c:v>146</c:v>
                </c:pt>
                <c:pt idx="177">
                  <c:v>115</c:v>
                </c:pt>
                <c:pt idx="178">
                  <c:v>94</c:v>
                </c:pt>
                <c:pt idx="179">
                  <c:v>116</c:v>
                </c:pt>
                <c:pt idx="180">
                  <c:v>147</c:v>
                </c:pt>
                <c:pt idx="181">
                  <c:v>90</c:v>
                </c:pt>
                <c:pt idx="182">
                  <c:v>101</c:v>
                </c:pt>
                <c:pt idx="183">
                  <c:v>138</c:v>
                </c:pt>
                <c:pt idx="184">
                  <c:v>107</c:v>
                </c:pt>
                <c:pt idx="185">
                  <c:v>142</c:v>
                </c:pt>
                <c:pt idx="186">
                  <c:v>165</c:v>
                </c:pt>
                <c:pt idx="187">
                  <c:v>100</c:v>
                </c:pt>
                <c:pt idx="188">
                  <c:v>82</c:v>
                </c:pt>
                <c:pt idx="189">
                  <c:v>98</c:v>
                </c:pt>
                <c:pt idx="190">
                  <c:v>95</c:v>
                </c:pt>
                <c:pt idx="191">
                  <c:v>159</c:v>
                </c:pt>
                <c:pt idx="192">
                  <c:v>96</c:v>
                </c:pt>
                <c:pt idx="193">
                  <c:v>143</c:v>
                </c:pt>
                <c:pt idx="194">
                  <c:v>123</c:v>
                </c:pt>
                <c:pt idx="195">
                  <c:v>174</c:v>
                </c:pt>
                <c:pt idx="196">
                  <c:v>134</c:v>
                </c:pt>
                <c:pt idx="197">
                  <c:v>132</c:v>
                </c:pt>
                <c:pt idx="198">
                  <c:v>129</c:v>
                </c:pt>
                <c:pt idx="199">
                  <c:v>106</c:v>
                </c:pt>
                <c:pt idx="200">
                  <c:v>113</c:v>
                </c:pt>
                <c:pt idx="201">
                  <c:v>102</c:v>
                </c:pt>
                <c:pt idx="202">
                  <c:v>135</c:v>
                </c:pt>
                <c:pt idx="203">
                  <c:v>125</c:v>
                </c:pt>
                <c:pt idx="204">
                  <c:v>110</c:v>
                </c:pt>
                <c:pt idx="205">
                  <c:v>124</c:v>
                </c:pt>
                <c:pt idx="206">
                  <c:v>123</c:v>
                </c:pt>
                <c:pt idx="207">
                  <c:v>130</c:v>
                </c:pt>
                <c:pt idx="208">
                  <c:v>92</c:v>
                </c:pt>
                <c:pt idx="209">
                  <c:v>127</c:v>
                </c:pt>
                <c:pt idx="210">
                  <c:v>123</c:v>
                </c:pt>
                <c:pt idx="211">
                  <c:v>123</c:v>
                </c:pt>
                <c:pt idx="212">
                  <c:v>107</c:v>
                </c:pt>
                <c:pt idx="213">
                  <c:v>124</c:v>
                </c:pt>
                <c:pt idx="214">
                  <c:v>77</c:v>
                </c:pt>
                <c:pt idx="215">
                  <c:v>109</c:v>
                </c:pt>
                <c:pt idx="216">
                  <c:v>134</c:v>
                </c:pt>
                <c:pt idx="217">
                  <c:v>117</c:v>
                </c:pt>
                <c:pt idx="218">
                  <c:v>135</c:v>
                </c:pt>
                <c:pt idx="219">
                  <c:v>121</c:v>
                </c:pt>
                <c:pt idx="220">
                  <c:v>117</c:v>
                </c:pt>
                <c:pt idx="221">
                  <c:v>124</c:v>
                </c:pt>
                <c:pt idx="222">
                  <c:v>140</c:v>
                </c:pt>
                <c:pt idx="223">
                  <c:v>142</c:v>
                </c:pt>
                <c:pt idx="224">
                  <c:v>92</c:v>
                </c:pt>
                <c:pt idx="225">
                  <c:v>138</c:v>
                </c:pt>
                <c:pt idx="226">
                  <c:v>136</c:v>
                </c:pt>
                <c:pt idx="227">
                  <c:v>116</c:v>
                </c:pt>
                <c:pt idx="228">
                  <c:v>153</c:v>
                </c:pt>
                <c:pt idx="229">
                  <c:v>120</c:v>
                </c:pt>
                <c:pt idx="230">
                  <c:v>101</c:v>
                </c:pt>
                <c:pt idx="231">
                  <c:v>91</c:v>
                </c:pt>
                <c:pt idx="232">
                  <c:v>108</c:v>
                </c:pt>
                <c:pt idx="233">
                  <c:v>112</c:v>
                </c:pt>
                <c:pt idx="234">
                  <c:v>100</c:v>
                </c:pt>
                <c:pt idx="235">
                  <c:v>108</c:v>
                </c:pt>
                <c:pt idx="236">
                  <c:v>114</c:v>
                </c:pt>
                <c:pt idx="237">
                  <c:v>119</c:v>
                </c:pt>
                <c:pt idx="238">
                  <c:v>142</c:v>
                </c:pt>
                <c:pt idx="239">
                  <c:v>125</c:v>
                </c:pt>
                <c:pt idx="240">
                  <c:v>126</c:v>
                </c:pt>
                <c:pt idx="241">
                  <c:v>119</c:v>
                </c:pt>
                <c:pt idx="242">
                  <c:v>170</c:v>
                </c:pt>
                <c:pt idx="243">
                  <c:v>85</c:v>
                </c:pt>
                <c:pt idx="244">
                  <c:v>119</c:v>
                </c:pt>
                <c:pt idx="245">
                  <c:v>102</c:v>
                </c:pt>
                <c:pt idx="246">
                  <c:v>103</c:v>
                </c:pt>
                <c:pt idx="247">
                  <c:v>76</c:v>
                </c:pt>
                <c:pt idx="248">
                  <c:v>120</c:v>
                </c:pt>
                <c:pt idx="249">
                  <c:v>127</c:v>
                </c:pt>
                <c:pt idx="250">
                  <c:v>105</c:v>
                </c:pt>
                <c:pt idx="251">
                  <c:v>121</c:v>
                </c:pt>
                <c:pt idx="252">
                  <c:v>114</c:v>
                </c:pt>
                <c:pt idx="253">
                  <c:v>129</c:v>
                </c:pt>
                <c:pt idx="254">
                  <c:v>171</c:v>
                </c:pt>
                <c:pt idx="255">
                  <c:v>120</c:v>
                </c:pt>
                <c:pt idx="256">
                  <c:v>165</c:v>
                </c:pt>
                <c:pt idx="257">
                  <c:v>82</c:v>
                </c:pt>
                <c:pt idx="258">
                  <c:v>115</c:v>
                </c:pt>
                <c:pt idx="259">
                  <c:v>194</c:v>
                </c:pt>
                <c:pt idx="260">
                  <c:v>84</c:v>
                </c:pt>
                <c:pt idx="261">
                  <c:v>97</c:v>
                </c:pt>
                <c:pt idx="262">
                  <c:v>151</c:v>
                </c:pt>
                <c:pt idx="263">
                  <c:v>136</c:v>
                </c:pt>
                <c:pt idx="264">
                  <c:v>104</c:v>
                </c:pt>
                <c:pt idx="265">
                  <c:v>127</c:v>
                </c:pt>
                <c:pt idx="266">
                  <c:v>171</c:v>
                </c:pt>
                <c:pt idx="267">
                  <c:v>145</c:v>
                </c:pt>
                <c:pt idx="268">
                  <c:v>174</c:v>
                </c:pt>
                <c:pt idx="269">
                  <c:v>144</c:v>
                </c:pt>
                <c:pt idx="270">
                  <c:v>119</c:v>
                </c:pt>
                <c:pt idx="271">
                  <c:v>153</c:v>
                </c:pt>
                <c:pt idx="272">
                  <c:v>140</c:v>
                </c:pt>
                <c:pt idx="273">
                  <c:v>176</c:v>
                </c:pt>
                <c:pt idx="274">
                  <c:v>141</c:v>
                </c:pt>
                <c:pt idx="275">
                  <c:v>106</c:v>
                </c:pt>
                <c:pt idx="276">
                  <c:v>98</c:v>
                </c:pt>
                <c:pt idx="277">
                  <c:v>116</c:v>
                </c:pt>
                <c:pt idx="278">
                  <c:v>115</c:v>
                </c:pt>
                <c:pt idx="279">
                  <c:v>165</c:v>
                </c:pt>
                <c:pt idx="280">
                  <c:v>91</c:v>
                </c:pt>
                <c:pt idx="281">
                  <c:v>78</c:v>
                </c:pt>
                <c:pt idx="282">
                  <c:v>103</c:v>
                </c:pt>
                <c:pt idx="283">
                  <c:v>131</c:v>
                </c:pt>
                <c:pt idx="284">
                  <c:v>104</c:v>
                </c:pt>
                <c:pt idx="285">
                  <c:v>101</c:v>
                </c:pt>
                <c:pt idx="286">
                  <c:v>111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146</c:v>
                </c:pt>
                <c:pt idx="355">
                  <c:v>88</c:v>
                </c:pt>
                <c:pt idx="356">
                  <c:v>150</c:v>
                </c:pt>
                <c:pt idx="357">
                  <c:v>119</c:v>
                </c:pt>
                <c:pt idx="358">
                  <c:v>128</c:v>
                </c:pt>
                <c:pt idx="359">
                  <c:v>106</c:v>
                </c:pt>
                <c:pt idx="360">
                  <c:v>117</c:v>
                </c:pt>
                <c:pt idx="361">
                  <c:v>129</c:v>
                </c:pt>
                <c:pt idx="362">
                  <c:v>116</c:v>
                </c:pt>
                <c:pt idx="363">
                  <c:v>114</c:v>
                </c:pt>
                <c:pt idx="364">
                  <c:v>114</c:v>
                </c:pt>
                <c:pt idx="365">
                  <c:v>96</c:v>
                </c:pt>
                <c:pt idx="366">
                  <c:v>132</c:v>
                </c:pt>
                <c:pt idx="367">
                  <c:v>104</c:v>
                </c:pt>
                <c:pt idx="368">
                  <c:v>111</c:v>
                </c:pt>
                <c:pt idx="369">
                  <c:v>138</c:v>
                </c:pt>
                <c:pt idx="370">
                  <c:v>100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106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130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138</c:v>
                </c:pt>
                <c:pt idx="428">
                  <c:v>88</c:v>
                </c:pt>
                <c:pt idx="429">
                  <c:v>91</c:v>
                </c:pt>
                <c:pt idx="430">
                  <c:v>138</c:v>
                </c:pt>
                <c:pt idx="431">
                  <c:v>99</c:v>
                </c:pt>
                <c:pt idx="432">
                  <c:v>117</c:v>
                </c:pt>
                <c:pt idx="433">
                  <c:v>117</c:v>
                </c:pt>
                <c:pt idx="434">
                  <c:v>123</c:v>
                </c:pt>
                <c:pt idx="435">
                  <c:v>118</c:v>
                </c:pt>
                <c:pt idx="436">
                  <c:v>154</c:v>
                </c:pt>
                <c:pt idx="437">
                  <c:v>118</c:v>
                </c:pt>
                <c:pt idx="438">
                  <c:v>90</c:v>
                </c:pt>
                <c:pt idx="439">
                  <c:v>113</c:v>
                </c:pt>
                <c:pt idx="440">
                  <c:v>88</c:v>
                </c:pt>
                <c:pt idx="441">
                  <c:v>93</c:v>
                </c:pt>
                <c:pt idx="442">
                  <c:v>104</c:v>
                </c:pt>
                <c:pt idx="443">
                  <c:v>135</c:v>
                </c:pt>
                <c:pt idx="444">
                  <c:v>134</c:v>
                </c:pt>
                <c:pt idx="445">
                  <c:v>98</c:v>
                </c:pt>
                <c:pt idx="446">
                  <c:v>80</c:v>
                </c:pt>
                <c:pt idx="447">
                  <c:v>83</c:v>
                </c:pt>
                <c:pt idx="448">
                  <c:v>102</c:v>
                </c:pt>
                <c:pt idx="449">
                  <c:v>130</c:v>
                </c:pt>
                <c:pt idx="450">
                  <c:v>129</c:v>
                </c:pt>
                <c:pt idx="451">
                  <c:v>89</c:v>
                </c:pt>
                <c:pt idx="452">
                  <c:v>74</c:v>
                </c:pt>
                <c:pt idx="453">
                  <c:v>96</c:v>
                </c:pt>
                <c:pt idx="454">
                  <c:v>114</c:v>
                </c:pt>
                <c:pt idx="455">
                  <c:v>99</c:v>
                </c:pt>
                <c:pt idx="456">
                  <c:v>129</c:v>
                </c:pt>
                <c:pt idx="457">
                  <c:v>113</c:v>
                </c:pt>
                <c:pt idx="458">
                  <c:v>118</c:v>
                </c:pt>
                <c:pt idx="459">
                  <c:v>106</c:v>
                </c:pt>
                <c:pt idx="460">
                  <c:v>89</c:v>
                </c:pt>
                <c:pt idx="461">
                  <c:v>145</c:v>
                </c:pt>
                <c:pt idx="462">
                  <c:v>114</c:v>
                </c:pt>
                <c:pt idx="463">
                  <c:v>87</c:v>
                </c:pt>
                <c:pt idx="464">
                  <c:v>119</c:v>
                </c:pt>
                <c:pt idx="465">
                  <c:v>91</c:v>
                </c:pt>
                <c:pt idx="466">
                  <c:v>118</c:v>
                </c:pt>
                <c:pt idx="467">
                  <c:v>116</c:v>
                </c:pt>
                <c:pt idx="468">
                  <c:v>106</c:v>
                </c:pt>
                <c:pt idx="469">
                  <c:v>106</c:v>
                </c:pt>
                <c:pt idx="470">
                  <c:v>94</c:v>
                </c:pt>
                <c:pt idx="471">
                  <c:v>104</c:v>
                </c:pt>
                <c:pt idx="472">
                  <c:v>102</c:v>
                </c:pt>
                <c:pt idx="473">
                  <c:v>89</c:v>
                </c:pt>
                <c:pt idx="474">
                  <c:v>135</c:v>
                </c:pt>
                <c:pt idx="475">
                  <c:v>73</c:v>
                </c:pt>
                <c:pt idx="476">
                  <c:v>94</c:v>
                </c:pt>
                <c:pt idx="477">
                  <c:v>95</c:v>
                </c:pt>
                <c:pt idx="478">
                  <c:v>124</c:v>
                </c:pt>
                <c:pt idx="479">
                  <c:v>136</c:v>
                </c:pt>
                <c:pt idx="480">
                  <c:v>91</c:v>
                </c:pt>
                <c:pt idx="481">
                  <c:v>107</c:v>
                </c:pt>
                <c:pt idx="482">
                  <c:v>108</c:v>
                </c:pt>
                <c:pt idx="483">
                  <c:v>99</c:v>
                </c:pt>
                <c:pt idx="484">
                  <c:v>92</c:v>
                </c:pt>
                <c:pt idx="485">
                  <c:v>87</c:v>
                </c:pt>
                <c:pt idx="486">
                  <c:v>110</c:v>
                </c:pt>
                <c:pt idx="487">
                  <c:v>98</c:v>
                </c:pt>
                <c:pt idx="488">
                  <c:v>154</c:v>
                </c:pt>
                <c:pt idx="489">
                  <c:v>129</c:v>
                </c:pt>
                <c:pt idx="490">
                  <c:v>86</c:v>
                </c:pt>
                <c:pt idx="491">
                  <c:v>109</c:v>
                </c:pt>
                <c:pt idx="492">
                  <c:v>104</c:v>
                </c:pt>
                <c:pt idx="493">
                  <c:v>110</c:v>
                </c:pt>
                <c:pt idx="494">
                  <c:v>136</c:v>
                </c:pt>
                <c:pt idx="495">
                  <c:v>115</c:v>
                </c:pt>
                <c:pt idx="496">
                  <c:v>99</c:v>
                </c:pt>
                <c:pt idx="497">
                  <c:v>117</c:v>
                </c:pt>
                <c:pt idx="498">
                  <c:v>125</c:v>
                </c:pt>
                <c:pt idx="499">
                  <c:v>110</c:v>
                </c:pt>
                <c:pt idx="500">
                  <c:v>125</c:v>
                </c:pt>
                <c:pt idx="501">
                  <c:v>102</c:v>
                </c:pt>
                <c:pt idx="502">
                  <c:v>128</c:v>
                </c:pt>
                <c:pt idx="503">
                  <c:v>100</c:v>
                </c:pt>
                <c:pt idx="504">
                  <c:v>124</c:v>
                </c:pt>
                <c:pt idx="505">
                  <c:v>102</c:v>
                </c:pt>
                <c:pt idx="506">
                  <c:v>90</c:v>
                </c:pt>
                <c:pt idx="507">
                  <c:v>130</c:v>
                </c:pt>
                <c:pt idx="508">
                  <c:v>118</c:v>
                </c:pt>
                <c:pt idx="509">
                  <c:v>163</c:v>
                </c:pt>
                <c:pt idx="510">
                  <c:v>142</c:v>
                </c:pt>
                <c:pt idx="511">
                  <c:v>100</c:v>
                </c:pt>
                <c:pt idx="512">
                  <c:v>116</c:v>
                </c:pt>
                <c:pt idx="513">
                  <c:v>131</c:v>
                </c:pt>
                <c:pt idx="514">
                  <c:v>91</c:v>
                </c:pt>
                <c:pt idx="515">
                  <c:v>123</c:v>
                </c:pt>
                <c:pt idx="516">
                  <c:v>134</c:v>
                </c:pt>
                <c:pt idx="517">
                  <c:v>148</c:v>
                </c:pt>
                <c:pt idx="518">
                  <c:v>110</c:v>
                </c:pt>
                <c:pt idx="519">
                  <c:v>113</c:v>
                </c:pt>
                <c:pt idx="520">
                  <c:v>94</c:v>
                </c:pt>
                <c:pt idx="521">
                  <c:v>116</c:v>
                </c:pt>
                <c:pt idx="522">
                  <c:v>99</c:v>
                </c:pt>
                <c:pt idx="523">
                  <c:v>93</c:v>
                </c:pt>
                <c:pt idx="524">
                  <c:v>113</c:v>
                </c:pt>
                <c:pt idx="525">
                  <c:v>106</c:v>
                </c:pt>
                <c:pt idx="526">
                  <c:v>91</c:v>
                </c:pt>
                <c:pt idx="527">
                  <c:v>128</c:v>
                </c:pt>
                <c:pt idx="528">
                  <c:v>98</c:v>
                </c:pt>
                <c:pt idx="529">
                  <c:v>134</c:v>
                </c:pt>
                <c:pt idx="530">
                  <c:v>97</c:v>
                </c:pt>
                <c:pt idx="531">
                  <c:v>112</c:v>
                </c:pt>
                <c:pt idx="532">
                  <c:v>153</c:v>
                </c:pt>
                <c:pt idx="533">
                  <c:v>122</c:v>
                </c:pt>
                <c:pt idx="534">
                  <c:v>87</c:v>
                </c:pt>
                <c:pt idx="535">
                  <c:v>178</c:v>
                </c:pt>
                <c:pt idx="536">
                  <c:v>125</c:v>
                </c:pt>
                <c:pt idx="537">
                  <c:v>87</c:v>
                </c:pt>
                <c:pt idx="538">
                  <c:v>152</c:v>
                </c:pt>
                <c:pt idx="539">
                  <c:v>116</c:v>
                </c:pt>
                <c:pt idx="540">
                  <c:v>109</c:v>
                </c:pt>
                <c:pt idx="541">
                  <c:v>108</c:v>
                </c:pt>
                <c:pt idx="542">
                  <c:v>85</c:v>
                </c:pt>
                <c:pt idx="543">
                  <c:v>106</c:v>
                </c:pt>
                <c:pt idx="544">
                  <c:v>93</c:v>
                </c:pt>
                <c:pt idx="545">
                  <c:v>117</c:v>
                </c:pt>
                <c:pt idx="546">
                  <c:v>116</c:v>
                </c:pt>
                <c:pt idx="547">
                  <c:v>132</c:v>
                </c:pt>
                <c:pt idx="548">
                  <c:v>92</c:v>
                </c:pt>
                <c:pt idx="549">
                  <c:v>139</c:v>
                </c:pt>
                <c:pt idx="550">
                  <c:v>153</c:v>
                </c:pt>
                <c:pt idx="551">
                  <c:v>142</c:v>
                </c:pt>
                <c:pt idx="552">
                  <c:v>101</c:v>
                </c:pt>
                <c:pt idx="553">
                  <c:v>124</c:v>
                </c:pt>
                <c:pt idx="554">
                  <c:v>117</c:v>
                </c:pt>
                <c:pt idx="555">
                  <c:v>141</c:v>
                </c:pt>
                <c:pt idx="556">
                  <c:v>110</c:v>
                </c:pt>
                <c:pt idx="557">
                  <c:v>109</c:v>
                </c:pt>
                <c:pt idx="558">
                  <c:v>88</c:v>
                </c:pt>
                <c:pt idx="559">
                  <c:v>124</c:v>
                </c:pt>
                <c:pt idx="560">
                  <c:v>119</c:v>
                </c:pt>
                <c:pt idx="561">
                  <c:v>103</c:v>
                </c:pt>
                <c:pt idx="562">
                  <c:v>116</c:v>
                </c:pt>
                <c:pt idx="563">
                  <c:v>125</c:v>
                </c:pt>
                <c:pt idx="564">
                  <c:v>125</c:v>
                </c:pt>
                <c:pt idx="565">
                  <c:v>146</c:v>
                </c:pt>
                <c:pt idx="566">
                  <c:v>118</c:v>
                </c:pt>
                <c:pt idx="567">
                  <c:v>171</c:v>
                </c:pt>
                <c:pt idx="568">
                  <c:v>136</c:v>
                </c:pt>
                <c:pt idx="569">
                  <c:v>92</c:v>
                </c:pt>
                <c:pt idx="570">
                  <c:v>116</c:v>
                </c:pt>
                <c:pt idx="571">
                  <c:v>127</c:v>
                </c:pt>
                <c:pt idx="572">
                  <c:v>136</c:v>
                </c:pt>
                <c:pt idx="573">
                  <c:v>111</c:v>
                </c:pt>
                <c:pt idx="574">
                  <c:v>116</c:v>
                </c:pt>
                <c:pt idx="575">
                  <c:v>113</c:v>
                </c:pt>
                <c:pt idx="576">
                  <c:v>97</c:v>
                </c:pt>
                <c:pt idx="577">
                  <c:v>88</c:v>
                </c:pt>
                <c:pt idx="578">
                  <c:v>136</c:v>
                </c:pt>
                <c:pt idx="579">
                  <c:v>125</c:v>
                </c:pt>
                <c:pt idx="580">
                  <c:v>116</c:v>
                </c:pt>
                <c:pt idx="581">
                  <c:v>98</c:v>
                </c:pt>
                <c:pt idx="582">
                  <c:v>91</c:v>
                </c:pt>
                <c:pt idx="583">
                  <c:v>97</c:v>
                </c:pt>
                <c:pt idx="584">
                  <c:v>95</c:v>
                </c:pt>
                <c:pt idx="585">
                  <c:v>88</c:v>
                </c:pt>
                <c:pt idx="586">
                  <c:v>133</c:v>
                </c:pt>
                <c:pt idx="587">
                  <c:v>106</c:v>
                </c:pt>
                <c:pt idx="588">
                  <c:v>116</c:v>
                </c:pt>
                <c:pt idx="589">
                  <c:v>115</c:v>
                </c:pt>
                <c:pt idx="590">
                  <c:v>99</c:v>
                </c:pt>
                <c:pt idx="591">
                  <c:v>124</c:v>
                </c:pt>
                <c:pt idx="592">
                  <c:v>124</c:v>
                </c:pt>
                <c:pt idx="593">
                  <c:v>124</c:v>
                </c:pt>
                <c:pt idx="594">
                  <c:v>87</c:v>
                </c:pt>
                <c:pt idx="595">
                  <c:v>105</c:v>
                </c:pt>
                <c:pt idx="596">
                  <c:v>125</c:v>
                </c:pt>
                <c:pt idx="597">
                  <c:v>141</c:v>
                </c:pt>
                <c:pt idx="598">
                  <c:v>121</c:v>
                </c:pt>
                <c:pt idx="599">
                  <c:v>111</c:v>
                </c:pt>
                <c:pt idx="600">
                  <c:v>157</c:v>
                </c:pt>
                <c:pt idx="601">
                  <c:v>128</c:v>
                </c:pt>
                <c:pt idx="602">
                  <c:v>105</c:v>
                </c:pt>
                <c:pt idx="603">
                  <c:v>113</c:v>
                </c:pt>
                <c:pt idx="604">
                  <c:v>121</c:v>
                </c:pt>
                <c:pt idx="605">
                  <c:v>102</c:v>
                </c:pt>
                <c:pt idx="606">
                  <c:v>169</c:v>
                </c:pt>
                <c:pt idx="607">
                  <c:v>132</c:v>
                </c:pt>
                <c:pt idx="608">
                  <c:v>127</c:v>
                </c:pt>
                <c:pt idx="609">
                  <c:v>103</c:v>
                </c:pt>
                <c:pt idx="610">
                  <c:v>136</c:v>
                </c:pt>
                <c:pt idx="611">
                  <c:v>150</c:v>
                </c:pt>
                <c:pt idx="612">
                  <c:v>140</c:v>
                </c:pt>
                <c:pt idx="613">
                  <c:v>104</c:v>
                </c:pt>
                <c:pt idx="614">
                  <c:v>158</c:v>
                </c:pt>
                <c:pt idx="615">
                  <c:v>119</c:v>
                </c:pt>
                <c:pt idx="616">
                  <c:v>106</c:v>
                </c:pt>
                <c:pt idx="617">
                  <c:v>136</c:v>
                </c:pt>
                <c:pt idx="618">
                  <c:v>95</c:v>
                </c:pt>
                <c:pt idx="619">
                  <c:v>137</c:v>
                </c:pt>
                <c:pt idx="620">
                  <c:v>130</c:v>
                </c:pt>
                <c:pt idx="621">
                  <c:v>124</c:v>
                </c:pt>
                <c:pt idx="622">
                  <c:v>108</c:v>
                </c:pt>
                <c:pt idx="623">
                  <c:v>104</c:v>
                </c:pt>
                <c:pt idx="624">
                  <c:v>129</c:v>
                </c:pt>
                <c:pt idx="625">
                  <c:v>117</c:v>
                </c:pt>
                <c:pt idx="626">
                  <c:v>99</c:v>
                </c:pt>
                <c:pt idx="627">
                  <c:v>159</c:v>
                </c:pt>
                <c:pt idx="628">
                  <c:v>118</c:v>
                </c:pt>
                <c:pt idx="629">
                  <c:v>105</c:v>
                </c:pt>
                <c:pt idx="630">
                  <c:v>103</c:v>
                </c:pt>
                <c:pt idx="631">
                  <c:v>114</c:v>
                </c:pt>
                <c:pt idx="632">
                  <c:v>143</c:v>
                </c:pt>
                <c:pt idx="633">
                  <c:v>96</c:v>
                </c:pt>
                <c:pt idx="634">
                  <c:v>111</c:v>
                </c:pt>
                <c:pt idx="635">
                  <c:v>121</c:v>
                </c:pt>
                <c:pt idx="636">
                  <c:v>135</c:v>
                </c:pt>
                <c:pt idx="637">
                  <c:v>101</c:v>
                </c:pt>
                <c:pt idx="638">
                  <c:v>151</c:v>
                </c:pt>
                <c:pt idx="639">
                  <c:v>131</c:v>
                </c:pt>
                <c:pt idx="640">
                  <c:v>100</c:v>
                </c:pt>
                <c:pt idx="641">
                  <c:v>105</c:v>
                </c:pt>
                <c:pt idx="642">
                  <c:v>92</c:v>
                </c:pt>
                <c:pt idx="643">
                  <c:v>130</c:v>
                </c:pt>
                <c:pt idx="644">
                  <c:v>100</c:v>
                </c:pt>
                <c:pt idx="645">
                  <c:v>102</c:v>
                </c:pt>
                <c:pt idx="646">
                  <c:v>133</c:v>
                </c:pt>
                <c:pt idx="647">
                  <c:v>121</c:v>
                </c:pt>
                <c:pt idx="648">
                  <c:v>147</c:v>
                </c:pt>
                <c:pt idx="649">
                  <c:v>94</c:v>
                </c:pt>
                <c:pt idx="650">
                  <c:v>94</c:v>
                </c:pt>
                <c:pt idx="651">
                  <c:v>127</c:v>
                </c:pt>
                <c:pt idx="652">
                  <c:v>212</c:v>
                </c:pt>
                <c:pt idx="653">
                  <c:v>141</c:v>
                </c:pt>
                <c:pt idx="654">
                  <c:v>103</c:v>
                </c:pt>
                <c:pt idx="655">
                  <c:v>98</c:v>
                </c:pt>
                <c:pt idx="656">
                  <c:v>116</c:v>
                </c:pt>
                <c:pt idx="657">
                  <c:v>114</c:v>
                </c:pt>
                <c:pt idx="658">
                  <c:v>87</c:v>
                </c:pt>
                <c:pt idx="659">
                  <c:v>125</c:v>
                </c:pt>
                <c:pt idx="660">
                  <c:v>187</c:v>
                </c:pt>
                <c:pt idx="661">
                  <c:v>93</c:v>
                </c:pt>
                <c:pt idx="662">
                  <c:v>95</c:v>
                </c:pt>
                <c:pt idx="663">
                  <c:v>117</c:v>
                </c:pt>
                <c:pt idx="664">
                  <c:v>106</c:v>
                </c:pt>
                <c:pt idx="665">
                  <c:v>115</c:v>
                </c:pt>
                <c:pt idx="666">
                  <c:v>189</c:v>
                </c:pt>
                <c:pt idx="667">
                  <c:v>81</c:v>
                </c:pt>
                <c:pt idx="668">
                  <c:v>149</c:v>
                </c:pt>
                <c:pt idx="669">
                  <c:v>119</c:v>
                </c:pt>
                <c:pt idx="670">
                  <c:v>130</c:v>
                </c:pt>
                <c:pt idx="671">
                  <c:v>116</c:v>
                </c:pt>
                <c:pt idx="672">
                  <c:v>103</c:v>
                </c:pt>
                <c:pt idx="673">
                  <c:v>99</c:v>
                </c:pt>
                <c:pt idx="674">
                  <c:v>92</c:v>
                </c:pt>
                <c:pt idx="675">
                  <c:v>109</c:v>
                </c:pt>
                <c:pt idx="676">
                  <c:v>87</c:v>
                </c:pt>
                <c:pt idx="677">
                  <c:v>111</c:v>
                </c:pt>
                <c:pt idx="678">
                  <c:v>101</c:v>
                </c:pt>
                <c:pt idx="679">
                  <c:v>83</c:v>
                </c:pt>
                <c:pt idx="680">
                  <c:v>107</c:v>
                </c:pt>
                <c:pt idx="681">
                  <c:v>94</c:v>
                </c:pt>
                <c:pt idx="682">
                  <c:v>132</c:v>
                </c:pt>
                <c:pt idx="683">
                  <c:v>140</c:v>
                </c:pt>
                <c:pt idx="684">
                  <c:v>125</c:v>
                </c:pt>
                <c:pt idx="685">
                  <c:v>111</c:v>
                </c:pt>
                <c:pt idx="686">
                  <c:v>156</c:v>
                </c:pt>
                <c:pt idx="687">
                  <c:v>170</c:v>
                </c:pt>
                <c:pt idx="688">
                  <c:v>120</c:v>
                </c:pt>
                <c:pt idx="689">
                  <c:v>100</c:v>
                </c:pt>
                <c:pt idx="690">
                  <c:v>115</c:v>
                </c:pt>
                <c:pt idx="691">
                  <c:v>130</c:v>
                </c:pt>
                <c:pt idx="692">
                  <c:v>105</c:v>
                </c:pt>
                <c:pt idx="693">
                  <c:v>111</c:v>
                </c:pt>
                <c:pt idx="694">
                  <c:v>106</c:v>
                </c:pt>
                <c:pt idx="695">
                  <c:v>89</c:v>
                </c:pt>
                <c:pt idx="696">
                  <c:v>100</c:v>
                </c:pt>
                <c:pt idx="697">
                  <c:v>91</c:v>
                </c:pt>
                <c:pt idx="698">
                  <c:v>146</c:v>
                </c:pt>
                <c:pt idx="699">
                  <c:v>98</c:v>
                </c:pt>
                <c:pt idx="700">
                  <c:v>101</c:v>
                </c:pt>
                <c:pt idx="701">
                  <c:v>94</c:v>
                </c:pt>
                <c:pt idx="702">
                  <c:v>132</c:v>
                </c:pt>
                <c:pt idx="703">
                  <c:v>115</c:v>
                </c:pt>
                <c:pt idx="704">
                  <c:v>92</c:v>
                </c:pt>
                <c:pt idx="705">
                  <c:v>124</c:v>
                </c:pt>
                <c:pt idx="706">
                  <c:v>119</c:v>
                </c:pt>
                <c:pt idx="707">
                  <c:v>124</c:v>
                </c:pt>
                <c:pt idx="708">
                  <c:v>93</c:v>
                </c:pt>
                <c:pt idx="709">
                  <c:v>98</c:v>
                </c:pt>
                <c:pt idx="710">
                  <c:v>92</c:v>
                </c:pt>
                <c:pt idx="711">
                  <c:v>105</c:v>
                </c:pt>
                <c:pt idx="712">
                  <c:v>124</c:v>
                </c:pt>
                <c:pt idx="713">
                  <c:v>99</c:v>
                </c:pt>
                <c:pt idx="714">
                  <c:v>116</c:v>
                </c:pt>
                <c:pt idx="715">
                  <c:v>124</c:v>
                </c:pt>
                <c:pt idx="716">
                  <c:v>96</c:v>
                </c:pt>
                <c:pt idx="717">
                  <c:v>104</c:v>
                </c:pt>
                <c:pt idx="718">
                  <c:v>100</c:v>
                </c:pt>
                <c:pt idx="719">
                  <c:v>115</c:v>
                </c:pt>
                <c:pt idx="720">
                  <c:v>101</c:v>
                </c:pt>
                <c:pt idx="721">
                  <c:v>113</c:v>
                </c:pt>
                <c:pt idx="722">
                  <c:v>100</c:v>
                </c:pt>
                <c:pt idx="723">
                  <c:v>134</c:v>
                </c:pt>
                <c:pt idx="724">
                  <c:v>125</c:v>
                </c:pt>
                <c:pt idx="725">
                  <c:v>94</c:v>
                </c:pt>
                <c:pt idx="726">
                  <c:v>107</c:v>
                </c:pt>
                <c:pt idx="727">
                  <c:v>91</c:v>
                </c:pt>
                <c:pt idx="728">
                  <c:v>116</c:v>
                </c:pt>
                <c:pt idx="729">
                  <c:v>100</c:v>
                </c:pt>
                <c:pt idx="730">
                  <c:v>117</c:v>
                </c:pt>
                <c:pt idx="731">
                  <c:v>110</c:v>
                </c:pt>
                <c:pt idx="732">
                  <c:v>96</c:v>
                </c:pt>
                <c:pt idx="733">
                  <c:v>101</c:v>
                </c:pt>
                <c:pt idx="734">
                  <c:v>111</c:v>
                </c:pt>
                <c:pt idx="735">
                  <c:v>117</c:v>
                </c:pt>
                <c:pt idx="736">
                  <c:v>126</c:v>
                </c:pt>
                <c:pt idx="737">
                  <c:v>152</c:v>
                </c:pt>
                <c:pt idx="738">
                  <c:v>87</c:v>
                </c:pt>
                <c:pt idx="739">
                  <c:v>85</c:v>
                </c:pt>
                <c:pt idx="740">
                  <c:v>130</c:v>
                </c:pt>
                <c:pt idx="741">
                  <c:v>173</c:v>
                </c:pt>
                <c:pt idx="742">
                  <c:v>104</c:v>
                </c:pt>
                <c:pt idx="743">
                  <c:v>121</c:v>
                </c:pt>
                <c:pt idx="744">
                  <c:v>131</c:v>
                </c:pt>
                <c:pt idx="745">
                  <c:v>91</c:v>
                </c:pt>
                <c:pt idx="746">
                  <c:v>118</c:v>
                </c:pt>
                <c:pt idx="747">
                  <c:v>130</c:v>
                </c:pt>
                <c:pt idx="748">
                  <c:v>90</c:v>
                </c:pt>
                <c:pt idx="749">
                  <c:v>103</c:v>
                </c:pt>
                <c:pt idx="750">
                  <c:v>122</c:v>
                </c:pt>
                <c:pt idx="751">
                  <c:v>106</c:v>
                </c:pt>
                <c:pt idx="752">
                  <c:v>107</c:v>
                </c:pt>
                <c:pt idx="753">
                  <c:v>156</c:v>
                </c:pt>
                <c:pt idx="754">
                  <c:v>119</c:v>
                </c:pt>
                <c:pt idx="755">
                  <c:v>132</c:v>
                </c:pt>
                <c:pt idx="756">
                  <c:v>108</c:v>
                </c:pt>
                <c:pt idx="757">
                  <c:v>114</c:v>
                </c:pt>
                <c:pt idx="758">
                  <c:v>133</c:v>
                </c:pt>
                <c:pt idx="759">
                  <c:v>103</c:v>
                </c:pt>
                <c:pt idx="760">
                  <c:v>95</c:v>
                </c:pt>
                <c:pt idx="761">
                  <c:v>90</c:v>
                </c:pt>
                <c:pt idx="762">
                  <c:v>87</c:v>
                </c:pt>
                <c:pt idx="763">
                  <c:v>114</c:v>
                </c:pt>
                <c:pt idx="764">
                  <c:v>103</c:v>
                </c:pt>
                <c:pt idx="765">
                  <c:v>125</c:v>
                </c:pt>
                <c:pt idx="766">
                  <c:v>97</c:v>
                </c:pt>
                <c:pt idx="767">
                  <c:v>125</c:v>
                </c:pt>
                <c:pt idx="768">
                  <c:v>136</c:v>
                </c:pt>
                <c:pt idx="769">
                  <c:v>116</c:v>
                </c:pt>
                <c:pt idx="770">
                  <c:v>103</c:v>
                </c:pt>
                <c:pt idx="771">
                  <c:v>97</c:v>
                </c:pt>
                <c:pt idx="772">
                  <c:v>96</c:v>
                </c:pt>
                <c:pt idx="773">
                  <c:v>131</c:v>
                </c:pt>
                <c:pt idx="774">
                  <c:v>95</c:v>
                </c:pt>
                <c:pt idx="775">
                  <c:v>86</c:v>
                </c:pt>
                <c:pt idx="776">
                  <c:v>142</c:v>
                </c:pt>
                <c:pt idx="777">
                  <c:v>92</c:v>
                </c:pt>
                <c:pt idx="778">
                  <c:v>108</c:v>
                </c:pt>
                <c:pt idx="779">
                  <c:v>84</c:v>
                </c:pt>
                <c:pt idx="780">
                  <c:v>188</c:v>
                </c:pt>
                <c:pt idx="781">
                  <c:v>118</c:v>
                </c:pt>
                <c:pt idx="782">
                  <c:v>92</c:v>
                </c:pt>
                <c:pt idx="783">
                  <c:v>74</c:v>
                </c:pt>
                <c:pt idx="784">
                  <c:v>134</c:v>
                </c:pt>
                <c:pt idx="785">
                  <c:v>101</c:v>
                </c:pt>
                <c:pt idx="786">
                  <c:v>100</c:v>
                </c:pt>
                <c:pt idx="787">
                  <c:v>132</c:v>
                </c:pt>
                <c:pt idx="788">
                  <c:v>105</c:v>
                </c:pt>
                <c:pt idx="789">
                  <c:v>123</c:v>
                </c:pt>
                <c:pt idx="790">
                  <c:v>117</c:v>
                </c:pt>
                <c:pt idx="791">
                  <c:v>98</c:v>
                </c:pt>
                <c:pt idx="792">
                  <c:v>128</c:v>
                </c:pt>
                <c:pt idx="793">
                  <c:v>114</c:v>
                </c:pt>
                <c:pt idx="794">
                  <c:v>111</c:v>
                </c:pt>
                <c:pt idx="795">
                  <c:v>85</c:v>
                </c:pt>
                <c:pt idx="796">
                  <c:v>137</c:v>
                </c:pt>
                <c:pt idx="797">
                  <c:v>97</c:v>
                </c:pt>
                <c:pt idx="798">
                  <c:v>104</c:v>
                </c:pt>
                <c:pt idx="799">
                  <c:v>110</c:v>
                </c:pt>
                <c:pt idx="800">
                  <c:v>133</c:v>
                </c:pt>
                <c:pt idx="801">
                  <c:v>94</c:v>
                </c:pt>
                <c:pt idx="802">
                  <c:v>104</c:v>
                </c:pt>
                <c:pt idx="803">
                  <c:v>91</c:v>
                </c:pt>
                <c:pt idx="804">
                  <c:v>145</c:v>
                </c:pt>
                <c:pt idx="805">
                  <c:v>135</c:v>
                </c:pt>
                <c:pt idx="806">
                  <c:v>122</c:v>
                </c:pt>
                <c:pt idx="807">
                  <c:v>110</c:v>
                </c:pt>
                <c:pt idx="808">
                  <c:v>95</c:v>
                </c:pt>
                <c:pt idx="809">
                  <c:v>102</c:v>
                </c:pt>
                <c:pt idx="810">
                  <c:v>94</c:v>
                </c:pt>
                <c:pt idx="811">
                  <c:v>126</c:v>
                </c:pt>
                <c:pt idx="812">
                  <c:v>118</c:v>
                </c:pt>
                <c:pt idx="813">
                  <c:v>99</c:v>
                </c:pt>
                <c:pt idx="814">
                  <c:v>88</c:v>
                </c:pt>
                <c:pt idx="815">
                  <c:v>141</c:v>
                </c:pt>
                <c:pt idx="816">
                  <c:v>107</c:v>
                </c:pt>
                <c:pt idx="817">
                  <c:v>116</c:v>
                </c:pt>
                <c:pt idx="818">
                  <c:v>143</c:v>
                </c:pt>
                <c:pt idx="819">
                  <c:v>114</c:v>
                </c:pt>
                <c:pt idx="820">
                  <c:v>93</c:v>
                </c:pt>
                <c:pt idx="821">
                  <c:v>280</c:v>
                </c:pt>
                <c:pt idx="822">
                  <c:v>100</c:v>
                </c:pt>
                <c:pt idx="823">
                  <c:v>107</c:v>
                </c:pt>
                <c:pt idx="824">
                  <c:v>119</c:v>
                </c:pt>
                <c:pt idx="825">
                  <c:v>95</c:v>
                </c:pt>
                <c:pt idx="826">
                  <c:v>119</c:v>
                </c:pt>
                <c:pt idx="827">
                  <c:v>96</c:v>
                </c:pt>
                <c:pt idx="828">
                  <c:v>117</c:v>
                </c:pt>
                <c:pt idx="829">
                  <c:v>123</c:v>
                </c:pt>
                <c:pt idx="830">
                  <c:v>92</c:v>
                </c:pt>
                <c:pt idx="831">
                  <c:v>170</c:v>
                </c:pt>
                <c:pt idx="832">
                  <c:v>123</c:v>
                </c:pt>
                <c:pt idx="833">
                  <c:v>110</c:v>
                </c:pt>
                <c:pt idx="834">
                  <c:v>116</c:v>
                </c:pt>
                <c:pt idx="835">
                  <c:v>121</c:v>
                </c:pt>
                <c:pt idx="836">
                  <c:v>128</c:v>
                </c:pt>
                <c:pt idx="837">
                  <c:v>99</c:v>
                </c:pt>
                <c:pt idx="838">
                  <c:v>94</c:v>
                </c:pt>
                <c:pt idx="839">
                  <c:v>127</c:v>
                </c:pt>
                <c:pt idx="840">
                  <c:v>89</c:v>
                </c:pt>
                <c:pt idx="841">
                  <c:v>123</c:v>
                </c:pt>
                <c:pt idx="842">
                  <c:v>135</c:v>
                </c:pt>
                <c:pt idx="843">
                  <c:v>118</c:v>
                </c:pt>
                <c:pt idx="844">
                  <c:v>189</c:v>
                </c:pt>
                <c:pt idx="845">
                  <c:v>172</c:v>
                </c:pt>
                <c:pt idx="846">
                  <c:v>124</c:v>
                </c:pt>
                <c:pt idx="847">
                  <c:v>141</c:v>
                </c:pt>
                <c:pt idx="848">
                  <c:v>157</c:v>
                </c:pt>
                <c:pt idx="849">
                  <c:v>106</c:v>
                </c:pt>
                <c:pt idx="850">
                  <c:v>108</c:v>
                </c:pt>
                <c:pt idx="851">
                  <c:v>125</c:v>
                </c:pt>
                <c:pt idx="852">
                  <c:v>107</c:v>
                </c:pt>
                <c:pt idx="853">
                  <c:v>215</c:v>
                </c:pt>
                <c:pt idx="854">
                  <c:v>118</c:v>
                </c:pt>
                <c:pt idx="855">
                  <c:v>118</c:v>
                </c:pt>
                <c:pt idx="856">
                  <c:v>178</c:v>
                </c:pt>
                <c:pt idx="857">
                  <c:v>92</c:v>
                </c:pt>
                <c:pt idx="858">
                  <c:v>104</c:v>
                </c:pt>
                <c:pt idx="859">
                  <c:v>116</c:v>
                </c:pt>
                <c:pt idx="860">
                  <c:v>90</c:v>
                </c:pt>
                <c:pt idx="861">
                  <c:v>130</c:v>
                </c:pt>
                <c:pt idx="862">
                  <c:v>90</c:v>
                </c:pt>
                <c:pt idx="863">
                  <c:v>106</c:v>
                </c:pt>
                <c:pt idx="864">
                  <c:v>155</c:v>
                </c:pt>
                <c:pt idx="865">
                  <c:v>139</c:v>
                </c:pt>
                <c:pt idx="866">
                  <c:v>112</c:v>
                </c:pt>
                <c:pt idx="867">
                  <c:v>139</c:v>
                </c:pt>
                <c:pt idx="868">
                  <c:v>115</c:v>
                </c:pt>
                <c:pt idx="869">
                  <c:v>143</c:v>
                </c:pt>
                <c:pt idx="870">
                  <c:v>96</c:v>
                </c:pt>
                <c:pt idx="871">
                  <c:v>112</c:v>
                </c:pt>
                <c:pt idx="872">
                  <c:v>131</c:v>
                </c:pt>
                <c:pt idx="873">
                  <c:v>116</c:v>
                </c:pt>
                <c:pt idx="874">
                  <c:v>112</c:v>
                </c:pt>
                <c:pt idx="875">
                  <c:v>123</c:v>
                </c:pt>
                <c:pt idx="876">
                  <c:v>104</c:v>
                </c:pt>
                <c:pt idx="877">
                  <c:v>107</c:v>
                </c:pt>
                <c:pt idx="878">
                  <c:v>124</c:v>
                </c:pt>
                <c:pt idx="879">
                  <c:v>125</c:v>
                </c:pt>
                <c:pt idx="880">
                  <c:v>129</c:v>
                </c:pt>
                <c:pt idx="881">
                  <c:v>90</c:v>
                </c:pt>
                <c:pt idx="882">
                  <c:v>109</c:v>
                </c:pt>
                <c:pt idx="883">
                  <c:v>121</c:v>
                </c:pt>
                <c:pt idx="884">
                  <c:v>95</c:v>
                </c:pt>
                <c:pt idx="885">
                  <c:v>118</c:v>
                </c:pt>
                <c:pt idx="886">
                  <c:v>80</c:v>
                </c:pt>
                <c:pt idx="887">
                  <c:v>99</c:v>
                </c:pt>
                <c:pt idx="888">
                  <c:v>133</c:v>
                </c:pt>
                <c:pt idx="889">
                  <c:v>127</c:v>
                </c:pt>
                <c:pt idx="890">
                  <c:v>106</c:v>
                </c:pt>
                <c:pt idx="891">
                  <c:v>98</c:v>
                </c:pt>
                <c:pt idx="892">
                  <c:v>132</c:v>
                </c:pt>
                <c:pt idx="893">
                  <c:v>114</c:v>
                </c:pt>
                <c:pt idx="894">
                  <c:v>78</c:v>
                </c:pt>
                <c:pt idx="895">
                  <c:v>101</c:v>
                </c:pt>
                <c:pt idx="896">
                  <c:v>113</c:v>
                </c:pt>
                <c:pt idx="897">
                  <c:v>98</c:v>
                </c:pt>
                <c:pt idx="898">
                  <c:v>124</c:v>
                </c:pt>
                <c:pt idx="899">
                  <c:v>109</c:v>
                </c:pt>
                <c:pt idx="900">
                  <c:v>128</c:v>
                </c:pt>
                <c:pt idx="901">
                  <c:v>144</c:v>
                </c:pt>
                <c:pt idx="902">
                  <c:v>105</c:v>
                </c:pt>
                <c:pt idx="903">
                  <c:v>121</c:v>
                </c:pt>
                <c:pt idx="904">
                  <c:v>129</c:v>
                </c:pt>
                <c:pt idx="905">
                  <c:v>132</c:v>
                </c:pt>
                <c:pt idx="906">
                  <c:v>118</c:v>
                </c:pt>
                <c:pt idx="907">
                  <c:v>113</c:v>
                </c:pt>
                <c:pt idx="908">
                  <c:v>140</c:v>
                </c:pt>
                <c:pt idx="909">
                  <c:v>89</c:v>
                </c:pt>
                <c:pt idx="910">
                  <c:v>104</c:v>
                </c:pt>
                <c:pt idx="911">
                  <c:v>106</c:v>
                </c:pt>
                <c:pt idx="912">
                  <c:v>141</c:v>
                </c:pt>
                <c:pt idx="913">
                  <c:v>124</c:v>
                </c:pt>
                <c:pt idx="914">
                  <c:v>98</c:v>
                </c:pt>
                <c:pt idx="915">
                  <c:v>108</c:v>
                </c:pt>
                <c:pt idx="916">
                  <c:v>114</c:v>
                </c:pt>
                <c:pt idx="917">
                  <c:v>101</c:v>
                </c:pt>
                <c:pt idx="918">
                  <c:v>93</c:v>
                </c:pt>
                <c:pt idx="919">
                  <c:v>119</c:v>
                </c:pt>
                <c:pt idx="920">
                  <c:v>119</c:v>
                </c:pt>
                <c:pt idx="921">
                  <c:v>99</c:v>
                </c:pt>
                <c:pt idx="922">
                  <c:v>137</c:v>
                </c:pt>
                <c:pt idx="923">
                  <c:v>117</c:v>
                </c:pt>
                <c:pt idx="924">
                  <c:v>87</c:v>
                </c:pt>
                <c:pt idx="925">
                  <c:v>129</c:v>
                </c:pt>
                <c:pt idx="926">
                  <c:v>115</c:v>
                </c:pt>
                <c:pt idx="927">
                  <c:v>132</c:v>
                </c:pt>
                <c:pt idx="928">
                  <c:v>131</c:v>
                </c:pt>
                <c:pt idx="929">
                  <c:v>95</c:v>
                </c:pt>
                <c:pt idx="930">
                  <c:v>125</c:v>
                </c:pt>
                <c:pt idx="931">
                  <c:v>98</c:v>
                </c:pt>
                <c:pt idx="932">
                  <c:v>110</c:v>
                </c:pt>
                <c:pt idx="933">
                  <c:v>118</c:v>
                </c:pt>
                <c:pt idx="934">
                  <c:v>101</c:v>
                </c:pt>
                <c:pt idx="935">
                  <c:v>90</c:v>
                </c:pt>
                <c:pt idx="936">
                  <c:v>119</c:v>
                </c:pt>
                <c:pt idx="937">
                  <c:v>139</c:v>
                </c:pt>
                <c:pt idx="938">
                  <c:v>130</c:v>
                </c:pt>
                <c:pt idx="939">
                  <c:v>100</c:v>
                </c:pt>
                <c:pt idx="940">
                  <c:v>114</c:v>
                </c:pt>
                <c:pt idx="941">
                  <c:v>96</c:v>
                </c:pt>
                <c:pt idx="942">
                  <c:v>110</c:v>
                </c:pt>
                <c:pt idx="943">
                  <c:v>158</c:v>
                </c:pt>
                <c:pt idx="944">
                  <c:v>102</c:v>
                </c:pt>
                <c:pt idx="945">
                  <c:v>84</c:v>
                </c:pt>
                <c:pt idx="946">
                  <c:v>115</c:v>
                </c:pt>
                <c:pt idx="947">
                  <c:v>99</c:v>
                </c:pt>
                <c:pt idx="948">
                  <c:v>135</c:v>
                </c:pt>
                <c:pt idx="949">
                  <c:v>108</c:v>
                </c:pt>
                <c:pt idx="950">
                  <c:v>127</c:v>
                </c:pt>
                <c:pt idx="951">
                  <c:v>107</c:v>
                </c:pt>
                <c:pt idx="952">
                  <c:v>95</c:v>
                </c:pt>
                <c:pt idx="953">
                  <c:v>124</c:v>
                </c:pt>
                <c:pt idx="954">
                  <c:v>109</c:v>
                </c:pt>
                <c:pt idx="955">
                  <c:v>102</c:v>
                </c:pt>
                <c:pt idx="956">
                  <c:v>88</c:v>
                </c:pt>
                <c:pt idx="957">
                  <c:v>87</c:v>
                </c:pt>
                <c:pt idx="958">
                  <c:v>104</c:v>
                </c:pt>
                <c:pt idx="959">
                  <c:v>96</c:v>
                </c:pt>
                <c:pt idx="960">
                  <c:v>85</c:v>
                </c:pt>
                <c:pt idx="961">
                  <c:v>104</c:v>
                </c:pt>
                <c:pt idx="962">
                  <c:v>190</c:v>
                </c:pt>
                <c:pt idx="963">
                  <c:v>127</c:v>
                </c:pt>
                <c:pt idx="964">
                  <c:v>120</c:v>
                </c:pt>
                <c:pt idx="965">
                  <c:v>118</c:v>
                </c:pt>
                <c:pt idx="966">
                  <c:v>89</c:v>
                </c:pt>
                <c:pt idx="967">
                  <c:v>114</c:v>
                </c:pt>
                <c:pt idx="968">
                  <c:v>137</c:v>
                </c:pt>
                <c:pt idx="969">
                  <c:v>112</c:v>
                </c:pt>
                <c:pt idx="970">
                  <c:v>120</c:v>
                </c:pt>
                <c:pt idx="971">
                  <c:v>123</c:v>
                </c:pt>
                <c:pt idx="972">
                  <c:v>93</c:v>
                </c:pt>
                <c:pt idx="973">
                  <c:v>123</c:v>
                </c:pt>
                <c:pt idx="974">
                  <c:v>122</c:v>
                </c:pt>
                <c:pt idx="975">
                  <c:v>115</c:v>
                </c:pt>
                <c:pt idx="976">
                  <c:v>123</c:v>
                </c:pt>
                <c:pt idx="977">
                  <c:v>96</c:v>
                </c:pt>
                <c:pt idx="978">
                  <c:v>105</c:v>
                </c:pt>
                <c:pt idx="979">
                  <c:v>113</c:v>
                </c:pt>
                <c:pt idx="980">
                  <c:v>93</c:v>
                </c:pt>
                <c:pt idx="981">
                  <c:v>75</c:v>
                </c:pt>
                <c:pt idx="982">
                  <c:v>108</c:v>
                </c:pt>
                <c:pt idx="983">
                  <c:v>102</c:v>
                </c:pt>
                <c:pt idx="984">
                  <c:v>118</c:v>
                </c:pt>
                <c:pt idx="985">
                  <c:v>111</c:v>
                </c:pt>
                <c:pt idx="986">
                  <c:v>81</c:v>
                </c:pt>
                <c:pt idx="987">
                  <c:v>116</c:v>
                </c:pt>
                <c:pt idx="988">
                  <c:v>86</c:v>
                </c:pt>
                <c:pt idx="989">
                  <c:v>140</c:v>
                </c:pt>
                <c:pt idx="990">
                  <c:v>91</c:v>
                </c:pt>
                <c:pt idx="991">
                  <c:v>98</c:v>
                </c:pt>
                <c:pt idx="992">
                  <c:v>84</c:v>
                </c:pt>
                <c:pt idx="993">
                  <c:v>109</c:v>
                </c:pt>
                <c:pt idx="994">
                  <c:v>93</c:v>
                </c:pt>
                <c:pt idx="995">
                  <c:v>113</c:v>
                </c:pt>
                <c:pt idx="996">
                  <c:v>141</c:v>
                </c:pt>
                <c:pt idx="997">
                  <c:v>97</c:v>
                </c:pt>
                <c:pt idx="998">
                  <c:v>117</c:v>
                </c:pt>
                <c:pt idx="999">
                  <c:v>101</c:v>
                </c:pt>
                <c:pt idx="1000">
                  <c:v>153</c:v>
                </c:pt>
                <c:pt idx="1001">
                  <c:v>122</c:v>
                </c:pt>
                <c:pt idx="1002">
                  <c:v>102</c:v>
                </c:pt>
                <c:pt idx="1003">
                  <c:v>83</c:v>
                </c:pt>
                <c:pt idx="1004">
                  <c:v>103</c:v>
                </c:pt>
                <c:pt idx="1005">
                  <c:v>110</c:v>
                </c:pt>
                <c:pt idx="1006">
                  <c:v>136</c:v>
                </c:pt>
                <c:pt idx="1007">
                  <c:v>91</c:v>
                </c:pt>
                <c:pt idx="1008">
                  <c:v>89</c:v>
                </c:pt>
                <c:pt idx="1009">
                  <c:v>107</c:v>
                </c:pt>
                <c:pt idx="1010">
                  <c:v>129</c:v>
                </c:pt>
                <c:pt idx="1011">
                  <c:v>95</c:v>
                </c:pt>
                <c:pt idx="1012">
                  <c:v>122</c:v>
                </c:pt>
                <c:pt idx="1013">
                  <c:v>110</c:v>
                </c:pt>
                <c:pt idx="1014">
                  <c:v>111</c:v>
                </c:pt>
                <c:pt idx="1015">
                  <c:v>95</c:v>
                </c:pt>
                <c:pt idx="1016">
                  <c:v>109</c:v>
                </c:pt>
                <c:pt idx="1017">
                  <c:v>93</c:v>
                </c:pt>
                <c:pt idx="1018">
                  <c:v>94</c:v>
                </c:pt>
                <c:pt idx="1019">
                  <c:v>117</c:v>
                </c:pt>
                <c:pt idx="1020">
                  <c:v>112</c:v>
                </c:pt>
                <c:pt idx="1021">
                  <c:v>111</c:v>
                </c:pt>
                <c:pt idx="1022">
                  <c:v>96</c:v>
                </c:pt>
                <c:pt idx="1023">
                  <c:v>141</c:v>
                </c:pt>
                <c:pt idx="1024">
                  <c:v>94</c:v>
                </c:pt>
                <c:pt idx="1025">
                  <c:v>87</c:v>
                </c:pt>
                <c:pt idx="1026">
                  <c:v>88</c:v>
                </c:pt>
                <c:pt idx="1027">
                  <c:v>177</c:v>
                </c:pt>
                <c:pt idx="1028">
                  <c:v>133</c:v>
                </c:pt>
                <c:pt idx="1029">
                  <c:v>119</c:v>
                </c:pt>
                <c:pt idx="1030">
                  <c:v>102</c:v>
                </c:pt>
                <c:pt idx="1031">
                  <c:v>101</c:v>
                </c:pt>
                <c:pt idx="1032">
                  <c:v>91</c:v>
                </c:pt>
                <c:pt idx="1033">
                  <c:v>117</c:v>
                </c:pt>
                <c:pt idx="1034">
                  <c:v>86</c:v>
                </c:pt>
                <c:pt idx="1035">
                  <c:v>124</c:v>
                </c:pt>
                <c:pt idx="1036">
                  <c:v>134</c:v>
                </c:pt>
                <c:pt idx="1037">
                  <c:v>95</c:v>
                </c:pt>
                <c:pt idx="1038">
                  <c:v>100</c:v>
                </c:pt>
                <c:pt idx="1039">
                  <c:v>220</c:v>
                </c:pt>
                <c:pt idx="1040">
                  <c:v>212</c:v>
                </c:pt>
                <c:pt idx="1041">
                  <c:v>128</c:v>
                </c:pt>
                <c:pt idx="1042">
                  <c:v>106</c:v>
                </c:pt>
                <c:pt idx="1043">
                  <c:v>160</c:v>
                </c:pt>
                <c:pt idx="1044">
                  <c:v>114</c:v>
                </c:pt>
                <c:pt idx="1045">
                  <c:v>99</c:v>
                </c:pt>
                <c:pt idx="1046">
                  <c:v>74</c:v>
                </c:pt>
                <c:pt idx="1047">
                  <c:v>139</c:v>
                </c:pt>
                <c:pt idx="1048">
                  <c:v>103</c:v>
                </c:pt>
                <c:pt idx="1049">
                  <c:v>91</c:v>
                </c:pt>
                <c:pt idx="1050">
                  <c:v>130</c:v>
                </c:pt>
                <c:pt idx="1051">
                  <c:v>130</c:v>
                </c:pt>
                <c:pt idx="1052">
                  <c:v>110</c:v>
                </c:pt>
                <c:pt idx="1053">
                  <c:v>147</c:v>
                </c:pt>
                <c:pt idx="1054">
                  <c:v>96</c:v>
                </c:pt>
                <c:pt idx="1055">
                  <c:v>118</c:v>
                </c:pt>
                <c:pt idx="1056">
                  <c:v>88</c:v>
                </c:pt>
                <c:pt idx="1057">
                  <c:v>325</c:v>
                </c:pt>
                <c:pt idx="1058">
                  <c:v>102</c:v>
                </c:pt>
                <c:pt idx="1059">
                  <c:v>110</c:v>
                </c:pt>
                <c:pt idx="1060">
                  <c:v>136</c:v>
                </c:pt>
                <c:pt idx="1061">
                  <c:v>103</c:v>
                </c:pt>
                <c:pt idx="1062">
                  <c:v>103</c:v>
                </c:pt>
                <c:pt idx="1063">
                  <c:v>90</c:v>
                </c:pt>
                <c:pt idx="1064">
                  <c:v>154</c:v>
                </c:pt>
                <c:pt idx="1065">
                  <c:v>99</c:v>
                </c:pt>
                <c:pt idx="1066">
                  <c:v>93</c:v>
                </c:pt>
                <c:pt idx="1067">
                  <c:v>109</c:v>
                </c:pt>
                <c:pt idx="1068">
                  <c:v>124</c:v>
                </c:pt>
                <c:pt idx="1069">
                  <c:v>84</c:v>
                </c:pt>
                <c:pt idx="1070">
                  <c:v>90</c:v>
                </c:pt>
                <c:pt idx="1071">
                  <c:v>117</c:v>
                </c:pt>
                <c:pt idx="1072">
                  <c:v>123</c:v>
                </c:pt>
                <c:pt idx="1073">
                  <c:v>251</c:v>
                </c:pt>
                <c:pt idx="1074">
                  <c:v>105</c:v>
                </c:pt>
                <c:pt idx="1075">
                  <c:v>115</c:v>
                </c:pt>
                <c:pt idx="1076">
                  <c:v>122</c:v>
                </c:pt>
                <c:pt idx="1077">
                  <c:v>119</c:v>
                </c:pt>
                <c:pt idx="1078">
                  <c:v>81</c:v>
                </c:pt>
                <c:pt idx="1079">
                  <c:v>133</c:v>
                </c:pt>
                <c:pt idx="1080">
                  <c:v>100</c:v>
                </c:pt>
                <c:pt idx="1081">
                  <c:v>120</c:v>
                </c:pt>
                <c:pt idx="1082">
                  <c:v>104</c:v>
                </c:pt>
                <c:pt idx="1083">
                  <c:v>122</c:v>
                </c:pt>
                <c:pt idx="1084">
                  <c:v>80</c:v>
                </c:pt>
                <c:pt idx="1085">
                  <c:v>91</c:v>
                </c:pt>
                <c:pt idx="1086">
                  <c:v>112</c:v>
                </c:pt>
                <c:pt idx="1087">
                  <c:v>100</c:v>
                </c:pt>
                <c:pt idx="1088">
                  <c:v>105</c:v>
                </c:pt>
                <c:pt idx="1089">
                  <c:v>110</c:v>
                </c:pt>
                <c:pt idx="1090">
                  <c:v>144</c:v>
                </c:pt>
                <c:pt idx="1091">
                  <c:v>108</c:v>
                </c:pt>
                <c:pt idx="1092">
                  <c:v>107</c:v>
                </c:pt>
                <c:pt idx="1093">
                  <c:v>102</c:v>
                </c:pt>
                <c:pt idx="1094">
                  <c:v>100</c:v>
                </c:pt>
                <c:pt idx="1095">
                  <c:v>126</c:v>
                </c:pt>
                <c:pt idx="1096">
                  <c:v>138</c:v>
                </c:pt>
                <c:pt idx="1097">
                  <c:v>108</c:v>
                </c:pt>
                <c:pt idx="1098">
                  <c:v>105</c:v>
                </c:pt>
                <c:pt idx="1099">
                  <c:v>108</c:v>
                </c:pt>
                <c:pt idx="1100">
                  <c:v>89</c:v>
                </c:pt>
                <c:pt idx="1101">
                  <c:v>129</c:v>
                </c:pt>
                <c:pt idx="1102">
                  <c:v>84</c:v>
                </c:pt>
                <c:pt idx="1103">
                  <c:v>149</c:v>
                </c:pt>
                <c:pt idx="1104">
                  <c:v>94</c:v>
                </c:pt>
                <c:pt idx="1105">
                  <c:v>121</c:v>
                </c:pt>
                <c:pt idx="1106">
                  <c:v>128</c:v>
                </c:pt>
                <c:pt idx="1107">
                  <c:v>134</c:v>
                </c:pt>
                <c:pt idx="1108">
                  <c:v>120</c:v>
                </c:pt>
                <c:pt idx="1109">
                  <c:v>129</c:v>
                </c:pt>
                <c:pt idx="1110">
                  <c:v>89</c:v>
                </c:pt>
                <c:pt idx="1111">
                  <c:v>116</c:v>
                </c:pt>
                <c:pt idx="1112">
                  <c:v>118</c:v>
                </c:pt>
                <c:pt idx="1113">
                  <c:v>107</c:v>
                </c:pt>
                <c:pt idx="1114">
                  <c:v>123</c:v>
                </c:pt>
                <c:pt idx="1115">
                  <c:v>128</c:v>
                </c:pt>
                <c:pt idx="1116">
                  <c:v>139</c:v>
                </c:pt>
                <c:pt idx="1117">
                  <c:v>109</c:v>
                </c:pt>
                <c:pt idx="1118">
                  <c:v>120</c:v>
                </c:pt>
                <c:pt idx="1119">
                  <c:v>121</c:v>
                </c:pt>
                <c:pt idx="1120">
                  <c:v>102</c:v>
                </c:pt>
                <c:pt idx="1121">
                  <c:v>117</c:v>
                </c:pt>
                <c:pt idx="1122">
                  <c:v>178</c:v>
                </c:pt>
                <c:pt idx="1123">
                  <c:v>147</c:v>
                </c:pt>
                <c:pt idx="1124">
                  <c:v>90</c:v>
                </c:pt>
                <c:pt idx="1125">
                  <c:v>105</c:v>
                </c:pt>
                <c:pt idx="1126">
                  <c:v>114</c:v>
                </c:pt>
                <c:pt idx="1127">
                  <c:v>206</c:v>
                </c:pt>
                <c:pt idx="1128">
                  <c:v>99</c:v>
                </c:pt>
                <c:pt idx="1129">
                  <c:v>123</c:v>
                </c:pt>
                <c:pt idx="1130">
                  <c:v>137</c:v>
                </c:pt>
                <c:pt idx="1131">
                  <c:v>102</c:v>
                </c:pt>
                <c:pt idx="1132">
                  <c:v>109</c:v>
                </c:pt>
                <c:pt idx="1133">
                  <c:v>82</c:v>
                </c:pt>
                <c:pt idx="1134">
                  <c:v>142</c:v>
                </c:pt>
                <c:pt idx="1135">
                  <c:v>106</c:v>
                </c:pt>
                <c:pt idx="1136">
                  <c:v>106</c:v>
                </c:pt>
                <c:pt idx="1137">
                  <c:v>108</c:v>
                </c:pt>
                <c:pt idx="1138">
                  <c:v>98</c:v>
                </c:pt>
                <c:pt idx="1139">
                  <c:v>131</c:v>
                </c:pt>
                <c:pt idx="1140">
                  <c:v>118</c:v>
                </c:pt>
                <c:pt idx="1141">
                  <c:v>113</c:v>
                </c:pt>
                <c:pt idx="1142">
                  <c:v>130</c:v>
                </c:pt>
                <c:pt idx="1143">
                  <c:v>116</c:v>
                </c:pt>
                <c:pt idx="1144">
                  <c:v>89</c:v>
                </c:pt>
                <c:pt idx="1145">
                  <c:v>139</c:v>
                </c:pt>
                <c:pt idx="1146">
                  <c:v>130</c:v>
                </c:pt>
                <c:pt idx="1147">
                  <c:v>107</c:v>
                </c:pt>
                <c:pt idx="1148">
                  <c:v>116</c:v>
                </c:pt>
                <c:pt idx="1149">
                  <c:v>96</c:v>
                </c:pt>
                <c:pt idx="1150">
                  <c:v>99</c:v>
                </c:pt>
                <c:pt idx="1151">
                  <c:v>104</c:v>
                </c:pt>
                <c:pt idx="1152">
                  <c:v>105</c:v>
                </c:pt>
                <c:pt idx="1153">
                  <c:v>101</c:v>
                </c:pt>
                <c:pt idx="1154">
                  <c:v>134</c:v>
                </c:pt>
                <c:pt idx="1155">
                  <c:v>135</c:v>
                </c:pt>
                <c:pt idx="1156">
                  <c:v>98</c:v>
                </c:pt>
                <c:pt idx="1157">
                  <c:v>155</c:v>
                </c:pt>
                <c:pt idx="1158">
                  <c:v>106</c:v>
                </c:pt>
                <c:pt idx="1159">
                  <c:v>102</c:v>
                </c:pt>
                <c:pt idx="1160">
                  <c:v>95</c:v>
                </c:pt>
                <c:pt idx="1161">
                  <c:v>109</c:v>
                </c:pt>
                <c:pt idx="1162">
                  <c:v>95</c:v>
                </c:pt>
                <c:pt idx="1163">
                  <c:v>111</c:v>
                </c:pt>
                <c:pt idx="1164">
                  <c:v>123</c:v>
                </c:pt>
                <c:pt idx="1165">
                  <c:v>140</c:v>
                </c:pt>
                <c:pt idx="1166">
                  <c:v>94</c:v>
                </c:pt>
                <c:pt idx="1167">
                  <c:v>94</c:v>
                </c:pt>
                <c:pt idx="1168">
                  <c:v>92</c:v>
                </c:pt>
                <c:pt idx="1169">
                  <c:v>102</c:v>
                </c:pt>
                <c:pt idx="1170">
                  <c:v>123</c:v>
                </c:pt>
                <c:pt idx="1171">
                  <c:v>104</c:v>
                </c:pt>
                <c:pt idx="1172">
                  <c:v>102</c:v>
                </c:pt>
                <c:pt idx="1173">
                  <c:v>136</c:v>
                </c:pt>
                <c:pt idx="1174">
                  <c:v>93</c:v>
                </c:pt>
                <c:pt idx="1175">
                  <c:v>129</c:v>
                </c:pt>
                <c:pt idx="1176">
                  <c:v>107</c:v>
                </c:pt>
                <c:pt idx="1177">
                  <c:v>117</c:v>
                </c:pt>
                <c:pt idx="1178">
                  <c:v>116</c:v>
                </c:pt>
                <c:pt idx="1179">
                  <c:v>135</c:v>
                </c:pt>
                <c:pt idx="1180">
                  <c:v>107</c:v>
                </c:pt>
                <c:pt idx="1181">
                  <c:v>90</c:v>
                </c:pt>
                <c:pt idx="1182">
                  <c:v>99</c:v>
                </c:pt>
                <c:pt idx="1183">
                  <c:v>104</c:v>
                </c:pt>
                <c:pt idx="1184">
                  <c:v>115</c:v>
                </c:pt>
                <c:pt idx="1185">
                  <c:v>119</c:v>
                </c:pt>
                <c:pt idx="1186">
                  <c:v>99</c:v>
                </c:pt>
                <c:pt idx="1187">
                  <c:v>128</c:v>
                </c:pt>
                <c:pt idx="1188">
                  <c:v>112</c:v>
                </c:pt>
                <c:pt idx="1189">
                  <c:v>86</c:v>
                </c:pt>
                <c:pt idx="1190">
                  <c:v>108</c:v>
                </c:pt>
                <c:pt idx="1191">
                  <c:v>128</c:v>
                </c:pt>
                <c:pt idx="1192">
                  <c:v>84</c:v>
                </c:pt>
                <c:pt idx="1193">
                  <c:v>111</c:v>
                </c:pt>
                <c:pt idx="1194">
                  <c:v>131</c:v>
                </c:pt>
                <c:pt idx="1195">
                  <c:v>123</c:v>
                </c:pt>
                <c:pt idx="1196">
                  <c:v>101</c:v>
                </c:pt>
                <c:pt idx="1197">
                  <c:v>102</c:v>
                </c:pt>
                <c:pt idx="1198">
                  <c:v>114</c:v>
                </c:pt>
                <c:pt idx="1199">
                  <c:v>107</c:v>
                </c:pt>
                <c:pt idx="1200">
                  <c:v>87</c:v>
                </c:pt>
                <c:pt idx="1201">
                  <c:v>103</c:v>
                </c:pt>
                <c:pt idx="1202">
                  <c:v>99</c:v>
                </c:pt>
                <c:pt idx="1203">
                  <c:v>122</c:v>
                </c:pt>
                <c:pt idx="1204">
                  <c:v>91</c:v>
                </c:pt>
                <c:pt idx="1205">
                  <c:v>103</c:v>
                </c:pt>
                <c:pt idx="1206">
                  <c:v>107</c:v>
                </c:pt>
                <c:pt idx="1207">
                  <c:v>106</c:v>
                </c:pt>
                <c:pt idx="1208">
                  <c:v>101</c:v>
                </c:pt>
                <c:pt idx="1209">
                  <c:v>109</c:v>
                </c:pt>
                <c:pt idx="1210">
                  <c:v>110</c:v>
                </c:pt>
                <c:pt idx="1211">
                  <c:v>89</c:v>
                </c:pt>
                <c:pt idx="1212">
                  <c:v>119</c:v>
                </c:pt>
                <c:pt idx="1213">
                  <c:v>83</c:v>
                </c:pt>
                <c:pt idx="1214">
                  <c:v>108</c:v>
                </c:pt>
                <c:pt idx="1215">
                  <c:v>102</c:v>
                </c:pt>
                <c:pt idx="1216">
                  <c:v>93</c:v>
                </c:pt>
                <c:pt idx="1217">
                  <c:v>84</c:v>
                </c:pt>
                <c:pt idx="1218">
                  <c:v>107</c:v>
                </c:pt>
                <c:pt idx="1219">
                  <c:v>91</c:v>
                </c:pt>
                <c:pt idx="1220">
                  <c:v>94</c:v>
                </c:pt>
                <c:pt idx="1221">
                  <c:v>115</c:v>
                </c:pt>
                <c:pt idx="1222">
                  <c:v>93</c:v>
                </c:pt>
                <c:pt idx="1223">
                  <c:v>105</c:v>
                </c:pt>
                <c:pt idx="1224">
                  <c:v>107</c:v>
                </c:pt>
                <c:pt idx="1225">
                  <c:v>101</c:v>
                </c:pt>
                <c:pt idx="1226">
                  <c:v>111</c:v>
                </c:pt>
                <c:pt idx="1227">
                  <c:v>113</c:v>
                </c:pt>
                <c:pt idx="1228">
                  <c:v>112</c:v>
                </c:pt>
                <c:pt idx="1229">
                  <c:v>90</c:v>
                </c:pt>
                <c:pt idx="1230">
                  <c:v>98</c:v>
                </c:pt>
                <c:pt idx="1231">
                  <c:v>159</c:v>
                </c:pt>
                <c:pt idx="1232">
                  <c:v>107</c:v>
                </c:pt>
                <c:pt idx="1233">
                  <c:v>106</c:v>
                </c:pt>
                <c:pt idx="1234">
                  <c:v>87</c:v>
                </c:pt>
                <c:pt idx="1235">
                  <c:v>119</c:v>
                </c:pt>
                <c:pt idx="1236">
                  <c:v>110</c:v>
                </c:pt>
                <c:pt idx="1237">
                  <c:v>125</c:v>
                </c:pt>
                <c:pt idx="1238">
                  <c:v>150</c:v>
                </c:pt>
                <c:pt idx="1239">
                  <c:v>108</c:v>
                </c:pt>
                <c:pt idx="1240">
                  <c:v>96</c:v>
                </c:pt>
                <c:pt idx="1241">
                  <c:v>93</c:v>
                </c:pt>
                <c:pt idx="1242">
                  <c:v>100</c:v>
                </c:pt>
                <c:pt idx="1243">
                  <c:v>118</c:v>
                </c:pt>
                <c:pt idx="1244">
                  <c:v>122</c:v>
                </c:pt>
                <c:pt idx="1245">
                  <c:v>88</c:v>
                </c:pt>
                <c:pt idx="1246">
                  <c:v>146</c:v>
                </c:pt>
                <c:pt idx="1247">
                  <c:v>115</c:v>
                </c:pt>
                <c:pt idx="1248">
                  <c:v>123</c:v>
                </c:pt>
                <c:pt idx="1249">
                  <c:v>94</c:v>
                </c:pt>
                <c:pt idx="1250">
                  <c:v>102</c:v>
                </c:pt>
                <c:pt idx="1251">
                  <c:v>98</c:v>
                </c:pt>
                <c:pt idx="1252">
                  <c:v>133</c:v>
                </c:pt>
                <c:pt idx="1253">
                  <c:v>118</c:v>
                </c:pt>
                <c:pt idx="1254">
                  <c:v>105</c:v>
                </c:pt>
                <c:pt idx="1255">
                  <c:v>109</c:v>
                </c:pt>
                <c:pt idx="1256">
                  <c:v>109</c:v>
                </c:pt>
                <c:pt idx="1257">
                  <c:v>127</c:v>
                </c:pt>
                <c:pt idx="1258">
                  <c:v>118</c:v>
                </c:pt>
                <c:pt idx="1259">
                  <c:v>90</c:v>
                </c:pt>
                <c:pt idx="1260">
                  <c:v>97</c:v>
                </c:pt>
                <c:pt idx="1261">
                  <c:v>130</c:v>
                </c:pt>
                <c:pt idx="1262">
                  <c:v>112</c:v>
                </c:pt>
                <c:pt idx="1263">
                  <c:v>133</c:v>
                </c:pt>
                <c:pt idx="1264">
                  <c:v>150</c:v>
                </c:pt>
                <c:pt idx="1265">
                  <c:v>110</c:v>
                </c:pt>
                <c:pt idx="1266">
                  <c:v>96</c:v>
                </c:pt>
                <c:pt idx="1267">
                  <c:v>96</c:v>
                </c:pt>
                <c:pt idx="1268">
                  <c:v>123</c:v>
                </c:pt>
                <c:pt idx="1269">
                  <c:v>188</c:v>
                </c:pt>
                <c:pt idx="1270">
                  <c:v>107</c:v>
                </c:pt>
                <c:pt idx="1271">
                  <c:v>110</c:v>
                </c:pt>
                <c:pt idx="1272">
                  <c:v>113</c:v>
                </c:pt>
                <c:pt idx="1273">
                  <c:v>122</c:v>
                </c:pt>
                <c:pt idx="1274">
                  <c:v>116</c:v>
                </c:pt>
                <c:pt idx="1275">
                  <c:v>93</c:v>
                </c:pt>
                <c:pt idx="1276">
                  <c:v>115</c:v>
                </c:pt>
                <c:pt idx="1277">
                  <c:v>93</c:v>
                </c:pt>
                <c:pt idx="1278">
                  <c:v>121</c:v>
                </c:pt>
                <c:pt idx="1279">
                  <c:v>101</c:v>
                </c:pt>
                <c:pt idx="1280">
                  <c:v>107</c:v>
                </c:pt>
                <c:pt idx="1281">
                  <c:v>124</c:v>
                </c:pt>
                <c:pt idx="1282">
                  <c:v>109</c:v>
                </c:pt>
                <c:pt idx="1283">
                  <c:v>105</c:v>
                </c:pt>
                <c:pt idx="1284">
                  <c:v>130</c:v>
                </c:pt>
                <c:pt idx="1285">
                  <c:v>127</c:v>
                </c:pt>
                <c:pt idx="1286">
                  <c:v>114</c:v>
                </c:pt>
                <c:pt idx="1287">
                  <c:v>106</c:v>
                </c:pt>
                <c:pt idx="1288">
                  <c:v>95</c:v>
                </c:pt>
                <c:pt idx="1289">
                  <c:v>81</c:v>
                </c:pt>
                <c:pt idx="1290">
                  <c:v>95</c:v>
                </c:pt>
                <c:pt idx="1291">
                  <c:v>108</c:v>
                </c:pt>
                <c:pt idx="1292">
                  <c:v>105</c:v>
                </c:pt>
                <c:pt idx="1293">
                  <c:v>95</c:v>
                </c:pt>
                <c:pt idx="1294">
                  <c:v>126</c:v>
                </c:pt>
                <c:pt idx="1295">
                  <c:v>102</c:v>
                </c:pt>
                <c:pt idx="1296">
                  <c:v>121</c:v>
                </c:pt>
                <c:pt idx="1297">
                  <c:v>129</c:v>
                </c:pt>
                <c:pt idx="1298">
                  <c:v>88</c:v>
                </c:pt>
                <c:pt idx="1299">
                  <c:v>106</c:v>
                </c:pt>
                <c:pt idx="1300">
                  <c:v>110</c:v>
                </c:pt>
                <c:pt idx="1301">
                  <c:v>109</c:v>
                </c:pt>
                <c:pt idx="1302">
                  <c:v>143</c:v>
                </c:pt>
                <c:pt idx="1303">
                  <c:v>120</c:v>
                </c:pt>
                <c:pt idx="1304">
                  <c:v>128</c:v>
                </c:pt>
                <c:pt idx="1305">
                  <c:v>123</c:v>
                </c:pt>
                <c:pt idx="1306">
                  <c:v>129</c:v>
                </c:pt>
                <c:pt idx="1307">
                  <c:v>105</c:v>
                </c:pt>
                <c:pt idx="1308">
                  <c:v>162</c:v>
                </c:pt>
                <c:pt idx="1309">
                  <c:v>138</c:v>
                </c:pt>
                <c:pt idx="1310">
                  <c:v>100</c:v>
                </c:pt>
                <c:pt idx="1311">
                  <c:v>90</c:v>
                </c:pt>
                <c:pt idx="1312">
                  <c:v>108</c:v>
                </c:pt>
                <c:pt idx="1313">
                  <c:v>101</c:v>
                </c:pt>
                <c:pt idx="1314">
                  <c:v>109</c:v>
                </c:pt>
                <c:pt idx="1315">
                  <c:v>132</c:v>
                </c:pt>
                <c:pt idx="1316">
                  <c:v>123</c:v>
                </c:pt>
                <c:pt idx="1317">
                  <c:v>87</c:v>
                </c:pt>
                <c:pt idx="1318">
                  <c:v>109</c:v>
                </c:pt>
                <c:pt idx="1319">
                  <c:v>109</c:v>
                </c:pt>
                <c:pt idx="1320">
                  <c:v>92</c:v>
                </c:pt>
                <c:pt idx="1321">
                  <c:v>125</c:v>
                </c:pt>
                <c:pt idx="1322">
                  <c:v>202</c:v>
                </c:pt>
                <c:pt idx="1323">
                  <c:v>134</c:v>
                </c:pt>
                <c:pt idx="1324">
                  <c:v>88</c:v>
                </c:pt>
                <c:pt idx="1325">
                  <c:v>92</c:v>
                </c:pt>
                <c:pt idx="1326">
                  <c:v>91</c:v>
                </c:pt>
                <c:pt idx="1327">
                  <c:v>75</c:v>
                </c:pt>
                <c:pt idx="1328">
                  <c:v>98</c:v>
                </c:pt>
                <c:pt idx="1329">
                  <c:v>147</c:v>
                </c:pt>
                <c:pt idx="1330">
                  <c:v>100</c:v>
                </c:pt>
                <c:pt idx="1331">
                  <c:v>120</c:v>
                </c:pt>
                <c:pt idx="1332">
                  <c:v>104</c:v>
                </c:pt>
                <c:pt idx="1333">
                  <c:v>103</c:v>
                </c:pt>
                <c:pt idx="1334">
                  <c:v>109</c:v>
                </c:pt>
                <c:pt idx="1335">
                  <c:v>104</c:v>
                </c:pt>
                <c:pt idx="1336">
                  <c:v>112</c:v>
                </c:pt>
                <c:pt idx="1337">
                  <c:v>95</c:v>
                </c:pt>
                <c:pt idx="1338">
                  <c:v>102</c:v>
                </c:pt>
                <c:pt idx="1339">
                  <c:v>150</c:v>
                </c:pt>
                <c:pt idx="1340">
                  <c:v>122</c:v>
                </c:pt>
                <c:pt idx="1341">
                  <c:v>101</c:v>
                </c:pt>
                <c:pt idx="1342">
                  <c:v>108</c:v>
                </c:pt>
                <c:pt idx="1343">
                  <c:v>98</c:v>
                </c:pt>
                <c:pt idx="1344">
                  <c:v>137</c:v>
                </c:pt>
                <c:pt idx="1345">
                  <c:v>112</c:v>
                </c:pt>
                <c:pt idx="1346">
                  <c:v>101</c:v>
                </c:pt>
                <c:pt idx="1347">
                  <c:v>103</c:v>
                </c:pt>
                <c:pt idx="1348">
                  <c:v>101</c:v>
                </c:pt>
                <c:pt idx="1349">
                  <c:v>111</c:v>
                </c:pt>
                <c:pt idx="1350">
                  <c:v>102</c:v>
                </c:pt>
                <c:pt idx="1351">
                  <c:v>101</c:v>
                </c:pt>
                <c:pt idx="1352">
                  <c:v>93</c:v>
                </c:pt>
                <c:pt idx="1353">
                  <c:v>109</c:v>
                </c:pt>
                <c:pt idx="1354">
                  <c:v>140</c:v>
                </c:pt>
                <c:pt idx="1355">
                  <c:v>108</c:v>
                </c:pt>
                <c:pt idx="1356">
                  <c:v>96</c:v>
                </c:pt>
                <c:pt idx="1357">
                  <c:v>123</c:v>
                </c:pt>
                <c:pt idx="1358">
                  <c:v>106</c:v>
                </c:pt>
                <c:pt idx="1359">
                  <c:v>76</c:v>
                </c:pt>
                <c:pt idx="1360">
                  <c:v>107</c:v>
                </c:pt>
                <c:pt idx="1361">
                  <c:v>82</c:v>
                </c:pt>
                <c:pt idx="1362">
                  <c:v>109</c:v>
                </c:pt>
                <c:pt idx="1363">
                  <c:v>99</c:v>
                </c:pt>
                <c:pt idx="1364">
                  <c:v>91</c:v>
                </c:pt>
                <c:pt idx="1365">
                  <c:v>87</c:v>
                </c:pt>
                <c:pt idx="1366">
                  <c:v>118</c:v>
                </c:pt>
                <c:pt idx="1367">
                  <c:v>98</c:v>
                </c:pt>
                <c:pt idx="1368">
                  <c:v>116</c:v>
                </c:pt>
                <c:pt idx="1369">
                  <c:v>92</c:v>
                </c:pt>
                <c:pt idx="1370">
                  <c:v>115</c:v>
                </c:pt>
                <c:pt idx="1371">
                  <c:v>120</c:v>
                </c:pt>
                <c:pt idx="1372">
                  <c:v>111</c:v>
                </c:pt>
                <c:pt idx="1373">
                  <c:v>94</c:v>
                </c:pt>
                <c:pt idx="1374">
                  <c:v>100</c:v>
                </c:pt>
                <c:pt idx="1375">
                  <c:v>101</c:v>
                </c:pt>
                <c:pt idx="1376">
                  <c:v>139</c:v>
                </c:pt>
                <c:pt idx="1377">
                  <c:v>91</c:v>
                </c:pt>
                <c:pt idx="1378">
                  <c:v>109</c:v>
                </c:pt>
                <c:pt idx="1379">
                  <c:v>102</c:v>
                </c:pt>
                <c:pt idx="1380">
                  <c:v>103</c:v>
                </c:pt>
                <c:pt idx="1381">
                  <c:v>83</c:v>
                </c:pt>
                <c:pt idx="1382">
                  <c:v>123</c:v>
                </c:pt>
                <c:pt idx="1383">
                  <c:v>101</c:v>
                </c:pt>
                <c:pt idx="1384">
                  <c:v>117</c:v>
                </c:pt>
                <c:pt idx="1385">
                  <c:v>114</c:v>
                </c:pt>
                <c:pt idx="1386">
                  <c:v>330</c:v>
                </c:pt>
                <c:pt idx="1387">
                  <c:v>121</c:v>
                </c:pt>
                <c:pt idx="1388">
                  <c:v>156</c:v>
                </c:pt>
                <c:pt idx="1389">
                  <c:v>93</c:v>
                </c:pt>
                <c:pt idx="1390">
                  <c:v>113</c:v>
                </c:pt>
                <c:pt idx="1391">
                  <c:v>91</c:v>
                </c:pt>
                <c:pt idx="1392">
                  <c:v>139</c:v>
                </c:pt>
                <c:pt idx="1393">
                  <c:v>96</c:v>
                </c:pt>
                <c:pt idx="1394">
                  <c:v>102</c:v>
                </c:pt>
                <c:pt idx="1395">
                  <c:v>96</c:v>
                </c:pt>
                <c:pt idx="1396">
                  <c:v>101</c:v>
                </c:pt>
                <c:pt idx="1397">
                  <c:v>128</c:v>
                </c:pt>
                <c:pt idx="1398">
                  <c:v>109</c:v>
                </c:pt>
                <c:pt idx="1399">
                  <c:v>114</c:v>
                </c:pt>
                <c:pt idx="1400">
                  <c:v>105</c:v>
                </c:pt>
                <c:pt idx="1401">
                  <c:v>195</c:v>
                </c:pt>
                <c:pt idx="1402">
                  <c:v>138</c:v>
                </c:pt>
                <c:pt idx="1403">
                  <c:v>101</c:v>
                </c:pt>
                <c:pt idx="1404">
                  <c:v>99</c:v>
                </c:pt>
                <c:pt idx="1405">
                  <c:v>85</c:v>
                </c:pt>
                <c:pt idx="1406">
                  <c:v>89</c:v>
                </c:pt>
                <c:pt idx="1407">
                  <c:v>99</c:v>
                </c:pt>
                <c:pt idx="1408">
                  <c:v>105</c:v>
                </c:pt>
                <c:pt idx="1409">
                  <c:v>97</c:v>
                </c:pt>
                <c:pt idx="1410">
                  <c:v>140</c:v>
                </c:pt>
                <c:pt idx="1411">
                  <c:v>118</c:v>
                </c:pt>
                <c:pt idx="1412">
                  <c:v>94</c:v>
                </c:pt>
                <c:pt idx="1413">
                  <c:v>124</c:v>
                </c:pt>
                <c:pt idx="1414">
                  <c:v>134</c:v>
                </c:pt>
                <c:pt idx="1415">
                  <c:v>113</c:v>
                </c:pt>
                <c:pt idx="1416">
                  <c:v>124</c:v>
                </c:pt>
                <c:pt idx="1417">
                  <c:v>97</c:v>
                </c:pt>
                <c:pt idx="1418">
                  <c:v>99</c:v>
                </c:pt>
                <c:pt idx="1419">
                  <c:v>131</c:v>
                </c:pt>
                <c:pt idx="1420">
                  <c:v>107</c:v>
                </c:pt>
                <c:pt idx="1421">
                  <c:v>103</c:v>
                </c:pt>
                <c:pt idx="1422">
                  <c:v>129</c:v>
                </c:pt>
                <c:pt idx="1423">
                  <c:v>107</c:v>
                </c:pt>
                <c:pt idx="1424">
                  <c:v>89</c:v>
                </c:pt>
                <c:pt idx="1425">
                  <c:v>113</c:v>
                </c:pt>
                <c:pt idx="1426">
                  <c:v>93</c:v>
                </c:pt>
                <c:pt idx="1427">
                  <c:v>120</c:v>
                </c:pt>
                <c:pt idx="1428">
                  <c:v>98</c:v>
                </c:pt>
                <c:pt idx="1429">
                  <c:v>142</c:v>
                </c:pt>
                <c:pt idx="1430">
                  <c:v>98</c:v>
                </c:pt>
                <c:pt idx="1431">
                  <c:v>96</c:v>
                </c:pt>
                <c:pt idx="1432">
                  <c:v>87</c:v>
                </c:pt>
                <c:pt idx="1433">
                  <c:v>107</c:v>
                </c:pt>
                <c:pt idx="1434">
                  <c:v>90</c:v>
                </c:pt>
                <c:pt idx="1435">
                  <c:v>121</c:v>
                </c:pt>
                <c:pt idx="1436">
                  <c:v>119</c:v>
                </c:pt>
                <c:pt idx="1437">
                  <c:v>107</c:v>
                </c:pt>
                <c:pt idx="1438">
                  <c:v>110</c:v>
                </c:pt>
                <c:pt idx="1439">
                  <c:v>100</c:v>
                </c:pt>
                <c:pt idx="1440">
                  <c:v>75</c:v>
                </c:pt>
                <c:pt idx="1441">
                  <c:v>132</c:v>
                </c:pt>
                <c:pt idx="1442">
                  <c:v>93</c:v>
                </c:pt>
                <c:pt idx="1443">
                  <c:v>289</c:v>
                </c:pt>
                <c:pt idx="1444">
                  <c:v>102</c:v>
                </c:pt>
                <c:pt idx="1445">
                  <c:v>143</c:v>
                </c:pt>
                <c:pt idx="1446">
                  <c:v>161</c:v>
                </c:pt>
                <c:pt idx="1447">
                  <c:v>138</c:v>
                </c:pt>
                <c:pt idx="1448">
                  <c:v>126</c:v>
                </c:pt>
                <c:pt idx="1449">
                  <c:v>99</c:v>
                </c:pt>
                <c:pt idx="1450">
                  <c:v>101</c:v>
                </c:pt>
                <c:pt idx="1451">
                  <c:v>103</c:v>
                </c:pt>
                <c:pt idx="1452">
                  <c:v>118</c:v>
                </c:pt>
                <c:pt idx="1453">
                  <c:v>116</c:v>
                </c:pt>
                <c:pt idx="1454">
                  <c:v>99</c:v>
                </c:pt>
                <c:pt idx="1455">
                  <c:v>105</c:v>
                </c:pt>
                <c:pt idx="1456">
                  <c:v>113</c:v>
                </c:pt>
                <c:pt idx="1457">
                  <c:v>93</c:v>
                </c:pt>
                <c:pt idx="1458">
                  <c:v>108</c:v>
                </c:pt>
                <c:pt idx="1459">
                  <c:v>74</c:v>
                </c:pt>
                <c:pt idx="1460">
                  <c:v>116</c:v>
                </c:pt>
                <c:pt idx="1461">
                  <c:v>104</c:v>
                </c:pt>
                <c:pt idx="1462">
                  <c:v>106</c:v>
                </c:pt>
                <c:pt idx="1463">
                  <c:v>120</c:v>
                </c:pt>
                <c:pt idx="1464">
                  <c:v>135</c:v>
                </c:pt>
                <c:pt idx="1465">
                  <c:v>132</c:v>
                </c:pt>
                <c:pt idx="1466">
                  <c:v>92</c:v>
                </c:pt>
                <c:pt idx="1467">
                  <c:v>99</c:v>
                </c:pt>
                <c:pt idx="1468">
                  <c:v>90</c:v>
                </c:pt>
                <c:pt idx="1469">
                  <c:v>111</c:v>
                </c:pt>
                <c:pt idx="1470">
                  <c:v>103</c:v>
                </c:pt>
                <c:pt idx="1471">
                  <c:v>127</c:v>
                </c:pt>
                <c:pt idx="1472">
                  <c:v>112</c:v>
                </c:pt>
                <c:pt idx="1473">
                  <c:v>87</c:v>
                </c:pt>
                <c:pt idx="1474">
                  <c:v>138</c:v>
                </c:pt>
                <c:pt idx="1475">
                  <c:v>132</c:v>
                </c:pt>
                <c:pt idx="1476">
                  <c:v>103</c:v>
                </c:pt>
                <c:pt idx="1477">
                  <c:v>123</c:v>
                </c:pt>
                <c:pt idx="1478">
                  <c:v>111</c:v>
                </c:pt>
                <c:pt idx="1479">
                  <c:v>102</c:v>
                </c:pt>
                <c:pt idx="1480">
                  <c:v>78</c:v>
                </c:pt>
                <c:pt idx="1481">
                  <c:v>132</c:v>
                </c:pt>
                <c:pt idx="1482">
                  <c:v>133</c:v>
                </c:pt>
                <c:pt idx="1483">
                  <c:v>108</c:v>
                </c:pt>
                <c:pt idx="1484">
                  <c:v>125</c:v>
                </c:pt>
                <c:pt idx="1485">
                  <c:v>98</c:v>
                </c:pt>
                <c:pt idx="1486">
                  <c:v>119</c:v>
                </c:pt>
                <c:pt idx="1487">
                  <c:v>87</c:v>
                </c:pt>
                <c:pt idx="1488">
                  <c:v>91</c:v>
                </c:pt>
                <c:pt idx="1489">
                  <c:v>100</c:v>
                </c:pt>
                <c:pt idx="1490">
                  <c:v>118</c:v>
                </c:pt>
                <c:pt idx="1491">
                  <c:v>109</c:v>
                </c:pt>
                <c:pt idx="1492">
                  <c:v>99</c:v>
                </c:pt>
                <c:pt idx="1493">
                  <c:v>114</c:v>
                </c:pt>
                <c:pt idx="1494">
                  <c:v>89</c:v>
                </c:pt>
                <c:pt idx="1495">
                  <c:v>95</c:v>
                </c:pt>
                <c:pt idx="1496">
                  <c:v>98</c:v>
                </c:pt>
                <c:pt idx="1497">
                  <c:v>94</c:v>
                </c:pt>
                <c:pt idx="1498">
                  <c:v>85</c:v>
                </c:pt>
                <c:pt idx="1499">
                  <c:v>124</c:v>
                </c:pt>
                <c:pt idx="1500">
                  <c:v>131</c:v>
                </c:pt>
                <c:pt idx="1501">
                  <c:v>107</c:v>
                </c:pt>
                <c:pt idx="1502">
                  <c:v>99</c:v>
                </c:pt>
                <c:pt idx="1503">
                  <c:v>83</c:v>
                </c:pt>
                <c:pt idx="1504">
                  <c:v>131</c:v>
                </c:pt>
                <c:pt idx="1505">
                  <c:v>85</c:v>
                </c:pt>
                <c:pt idx="1506">
                  <c:v>126</c:v>
                </c:pt>
                <c:pt idx="1507">
                  <c:v>123</c:v>
                </c:pt>
                <c:pt idx="1508">
                  <c:v>105</c:v>
                </c:pt>
                <c:pt idx="1509">
                  <c:v>125</c:v>
                </c:pt>
                <c:pt idx="1510">
                  <c:v>77</c:v>
                </c:pt>
                <c:pt idx="1511">
                  <c:v>121</c:v>
                </c:pt>
                <c:pt idx="1512">
                  <c:v>124</c:v>
                </c:pt>
                <c:pt idx="1513">
                  <c:v>99</c:v>
                </c:pt>
                <c:pt idx="1514">
                  <c:v>112</c:v>
                </c:pt>
                <c:pt idx="1515">
                  <c:v>111</c:v>
                </c:pt>
                <c:pt idx="1516">
                  <c:v>107</c:v>
                </c:pt>
                <c:pt idx="1517">
                  <c:v>104</c:v>
                </c:pt>
                <c:pt idx="1518">
                  <c:v>113</c:v>
                </c:pt>
                <c:pt idx="1519">
                  <c:v>113</c:v>
                </c:pt>
                <c:pt idx="1520">
                  <c:v>95</c:v>
                </c:pt>
                <c:pt idx="1521">
                  <c:v>86</c:v>
                </c:pt>
                <c:pt idx="1522">
                  <c:v>126</c:v>
                </c:pt>
                <c:pt idx="1523">
                  <c:v>101</c:v>
                </c:pt>
                <c:pt idx="1524">
                  <c:v>102</c:v>
                </c:pt>
                <c:pt idx="1525">
                  <c:v>111</c:v>
                </c:pt>
                <c:pt idx="1526">
                  <c:v>95</c:v>
                </c:pt>
                <c:pt idx="1527">
                  <c:v>98</c:v>
                </c:pt>
                <c:pt idx="1528">
                  <c:v>100</c:v>
                </c:pt>
                <c:pt idx="1529">
                  <c:v>118</c:v>
                </c:pt>
                <c:pt idx="1530">
                  <c:v>125</c:v>
                </c:pt>
                <c:pt idx="1531">
                  <c:v>94</c:v>
                </c:pt>
                <c:pt idx="1532">
                  <c:v>79</c:v>
                </c:pt>
                <c:pt idx="1533">
                  <c:v>106</c:v>
                </c:pt>
                <c:pt idx="1534">
                  <c:v>63</c:v>
                </c:pt>
                <c:pt idx="1535">
                  <c:v>85</c:v>
                </c:pt>
                <c:pt idx="1536">
                  <c:v>108</c:v>
                </c:pt>
                <c:pt idx="1537">
                  <c:v>139</c:v>
                </c:pt>
                <c:pt idx="1538">
                  <c:v>127</c:v>
                </c:pt>
                <c:pt idx="1539">
                  <c:v>106</c:v>
                </c:pt>
                <c:pt idx="1540">
                  <c:v>95</c:v>
                </c:pt>
                <c:pt idx="1541">
                  <c:v>118</c:v>
                </c:pt>
                <c:pt idx="1542">
                  <c:v>105</c:v>
                </c:pt>
                <c:pt idx="1543">
                  <c:v>131</c:v>
                </c:pt>
                <c:pt idx="1544">
                  <c:v>104</c:v>
                </c:pt>
                <c:pt idx="1545">
                  <c:v>94</c:v>
                </c:pt>
                <c:pt idx="1546">
                  <c:v>96</c:v>
                </c:pt>
                <c:pt idx="1547">
                  <c:v>105</c:v>
                </c:pt>
                <c:pt idx="1548">
                  <c:v>99</c:v>
                </c:pt>
                <c:pt idx="1549">
                  <c:v>112</c:v>
                </c:pt>
                <c:pt idx="1550">
                  <c:v>108</c:v>
                </c:pt>
                <c:pt idx="1551">
                  <c:v>126</c:v>
                </c:pt>
                <c:pt idx="1552">
                  <c:v>98</c:v>
                </c:pt>
                <c:pt idx="1553">
                  <c:v>104</c:v>
                </c:pt>
                <c:pt idx="1554">
                  <c:v>110</c:v>
                </c:pt>
                <c:pt idx="1555">
                  <c:v>130</c:v>
                </c:pt>
                <c:pt idx="1556">
                  <c:v>93</c:v>
                </c:pt>
                <c:pt idx="1557">
                  <c:v>96</c:v>
                </c:pt>
                <c:pt idx="1558">
                  <c:v>114</c:v>
                </c:pt>
                <c:pt idx="1559">
                  <c:v>106</c:v>
                </c:pt>
                <c:pt idx="1560">
                  <c:v>150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107</c:v>
                </c:pt>
                <c:pt idx="1565">
                  <c:v>102</c:v>
                </c:pt>
                <c:pt idx="1566">
                  <c:v>101</c:v>
                </c:pt>
                <c:pt idx="1567">
                  <c:v>86</c:v>
                </c:pt>
                <c:pt idx="1568">
                  <c:v>108</c:v>
                </c:pt>
                <c:pt idx="1569">
                  <c:v>88</c:v>
                </c:pt>
                <c:pt idx="1570">
                  <c:v>109</c:v>
                </c:pt>
                <c:pt idx="1571">
                  <c:v>122</c:v>
                </c:pt>
                <c:pt idx="1572">
                  <c:v>251</c:v>
                </c:pt>
                <c:pt idx="1573">
                  <c:v>118</c:v>
                </c:pt>
                <c:pt idx="1574">
                  <c:v>131</c:v>
                </c:pt>
                <c:pt idx="1575">
                  <c:v>109</c:v>
                </c:pt>
                <c:pt idx="1576">
                  <c:v>88</c:v>
                </c:pt>
                <c:pt idx="1577">
                  <c:v>103</c:v>
                </c:pt>
                <c:pt idx="1578">
                  <c:v>87</c:v>
                </c:pt>
                <c:pt idx="1579">
                  <c:v>160</c:v>
                </c:pt>
                <c:pt idx="1580">
                  <c:v>92</c:v>
                </c:pt>
                <c:pt idx="1581">
                  <c:v>89</c:v>
                </c:pt>
                <c:pt idx="1582">
                  <c:v>115</c:v>
                </c:pt>
                <c:pt idx="1583">
                  <c:v>153</c:v>
                </c:pt>
                <c:pt idx="1584">
                  <c:v>128</c:v>
                </c:pt>
                <c:pt idx="1585">
                  <c:v>89</c:v>
                </c:pt>
                <c:pt idx="1586">
                  <c:v>113</c:v>
                </c:pt>
                <c:pt idx="1587">
                  <c:v>99</c:v>
                </c:pt>
                <c:pt idx="1588">
                  <c:v>99</c:v>
                </c:pt>
                <c:pt idx="1589">
                  <c:v>147</c:v>
                </c:pt>
                <c:pt idx="1590">
                  <c:v>112</c:v>
                </c:pt>
                <c:pt idx="1591">
                  <c:v>88</c:v>
                </c:pt>
                <c:pt idx="1592">
                  <c:v>94</c:v>
                </c:pt>
                <c:pt idx="1593">
                  <c:v>90</c:v>
                </c:pt>
                <c:pt idx="1594">
                  <c:v>167</c:v>
                </c:pt>
                <c:pt idx="1595">
                  <c:v>118</c:v>
                </c:pt>
                <c:pt idx="1596">
                  <c:v>83</c:v>
                </c:pt>
                <c:pt idx="1597">
                  <c:v>110</c:v>
                </c:pt>
                <c:pt idx="1598">
                  <c:v>102</c:v>
                </c:pt>
                <c:pt idx="1599">
                  <c:v>101</c:v>
                </c:pt>
                <c:pt idx="1600">
                  <c:v>130</c:v>
                </c:pt>
                <c:pt idx="1601">
                  <c:v>120</c:v>
                </c:pt>
                <c:pt idx="1602">
                  <c:v>135</c:v>
                </c:pt>
                <c:pt idx="1603">
                  <c:v>110</c:v>
                </c:pt>
                <c:pt idx="1604">
                  <c:v>115</c:v>
                </c:pt>
                <c:pt idx="1605">
                  <c:v>91</c:v>
                </c:pt>
                <c:pt idx="1606">
                  <c:v>105</c:v>
                </c:pt>
                <c:pt idx="1607">
                  <c:v>127</c:v>
                </c:pt>
                <c:pt idx="1608">
                  <c:v>82</c:v>
                </c:pt>
                <c:pt idx="1609">
                  <c:v>99</c:v>
                </c:pt>
                <c:pt idx="1610">
                  <c:v>115</c:v>
                </c:pt>
                <c:pt idx="1611">
                  <c:v>96</c:v>
                </c:pt>
                <c:pt idx="1612">
                  <c:v>117</c:v>
                </c:pt>
                <c:pt idx="1613">
                  <c:v>83</c:v>
                </c:pt>
                <c:pt idx="1614">
                  <c:v>99</c:v>
                </c:pt>
                <c:pt idx="1615">
                  <c:v>81</c:v>
                </c:pt>
                <c:pt idx="1616">
                  <c:v>135</c:v>
                </c:pt>
                <c:pt idx="1617">
                  <c:v>117</c:v>
                </c:pt>
                <c:pt idx="1618">
                  <c:v>139</c:v>
                </c:pt>
                <c:pt idx="1619">
                  <c:v>123</c:v>
                </c:pt>
                <c:pt idx="1620">
                  <c:v>117</c:v>
                </c:pt>
                <c:pt idx="1621">
                  <c:v>97</c:v>
                </c:pt>
                <c:pt idx="1622">
                  <c:v>81</c:v>
                </c:pt>
                <c:pt idx="1623">
                  <c:v>103</c:v>
                </c:pt>
                <c:pt idx="1624">
                  <c:v>119</c:v>
                </c:pt>
                <c:pt idx="1625">
                  <c:v>94</c:v>
                </c:pt>
                <c:pt idx="1626">
                  <c:v>89</c:v>
                </c:pt>
                <c:pt idx="1627">
                  <c:v>98</c:v>
                </c:pt>
                <c:pt idx="1628">
                  <c:v>107</c:v>
                </c:pt>
                <c:pt idx="1629">
                  <c:v>108</c:v>
                </c:pt>
                <c:pt idx="1630">
                  <c:v>134</c:v>
                </c:pt>
                <c:pt idx="1631">
                  <c:v>110</c:v>
                </c:pt>
                <c:pt idx="1632">
                  <c:v>145</c:v>
                </c:pt>
                <c:pt idx="1633">
                  <c:v>100</c:v>
                </c:pt>
                <c:pt idx="1634">
                  <c:v>131</c:v>
                </c:pt>
                <c:pt idx="1635">
                  <c:v>133</c:v>
                </c:pt>
                <c:pt idx="1636">
                  <c:v>109</c:v>
                </c:pt>
                <c:pt idx="1637">
                  <c:v>114</c:v>
                </c:pt>
                <c:pt idx="1638">
                  <c:v>164</c:v>
                </c:pt>
                <c:pt idx="1639">
                  <c:v>92</c:v>
                </c:pt>
                <c:pt idx="1640">
                  <c:v>122</c:v>
                </c:pt>
                <c:pt idx="1641">
                  <c:v>110</c:v>
                </c:pt>
                <c:pt idx="1642">
                  <c:v>116</c:v>
                </c:pt>
                <c:pt idx="1643">
                  <c:v>106</c:v>
                </c:pt>
                <c:pt idx="1644">
                  <c:v>115</c:v>
                </c:pt>
                <c:pt idx="1645">
                  <c:v>148</c:v>
                </c:pt>
                <c:pt idx="1646">
                  <c:v>118</c:v>
                </c:pt>
                <c:pt idx="1647">
                  <c:v>101</c:v>
                </c:pt>
                <c:pt idx="1648">
                  <c:v>82</c:v>
                </c:pt>
                <c:pt idx="1649">
                  <c:v>110</c:v>
                </c:pt>
                <c:pt idx="1650">
                  <c:v>193</c:v>
                </c:pt>
                <c:pt idx="1651">
                  <c:v>94</c:v>
                </c:pt>
                <c:pt idx="1652">
                  <c:v>111</c:v>
                </c:pt>
                <c:pt idx="1653">
                  <c:v>109</c:v>
                </c:pt>
                <c:pt idx="1654">
                  <c:v>123</c:v>
                </c:pt>
                <c:pt idx="1655">
                  <c:v>109</c:v>
                </c:pt>
                <c:pt idx="1656">
                  <c:v>99</c:v>
                </c:pt>
                <c:pt idx="1657">
                  <c:v>106</c:v>
                </c:pt>
                <c:pt idx="1658">
                  <c:v>89</c:v>
                </c:pt>
                <c:pt idx="1659">
                  <c:v>98</c:v>
                </c:pt>
                <c:pt idx="1660">
                  <c:v>93</c:v>
                </c:pt>
                <c:pt idx="1661">
                  <c:v>112</c:v>
                </c:pt>
                <c:pt idx="1662">
                  <c:v>101</c:v>
                </c:pt>
                <c:pt idx="1663">
                  <c:v>104</c:v>
                </c:pt>
                <c:pt idx="1664">
                  <c:v>135</c:v>
                </c:pt>
                <c:pt idx="1665">
                  <c:v>91</c:v>
                </c:pt>
                <c:pt idx="1666">
                  <c:v>97</c:v>
                </c:pt>
                <c:pt idx="1667">
                  <c:v>133</c:v>
                </c:pt>
                <c:pt idx="1668">
                  <c:v>123</c:v>
                </c:pt>
                <c:pt idx="1669">
                  <c:v>114</c:v>
                </c:pt>
                <c:pt idx="1670">
                  <c:v>111</c:v>
                </c:pt>
                <c:pt idx="1671">
                  <c:v>117</c:v>
                </c:pt>
                <c:pt idx="1672">
                  <c:v>121</c:v>
                </c:pt>
                <c:pt idx="1673">
                  <c:v>139</c:v>
                </c:pt>
                <c:pt idx="1674">
                  <c:v>115</c:v>
                </c:pt>
                <c:pt idx="1675">
                  <c:v>175</c:v>
                </c:pt>
                <c:pt idx="1676">
                  <c:v>85</c:v>
                </c:pt>
                <c:pt idx="1677">
                  <c:v>90</c:v>
                </c:pt>
                <c:pt idx="1678">
                  <c:v>107</c:v>
                </c:pt>
                <c:pt idx="1679">
                  <c:v>100</c:v>
                </c:pt>
                <c:pt idx="1680">
                  <c:v>129</c:v>
                </c:pt>
                <c:pt idx="1681">
                  <c:v>109</c:v>
                </c:pt>
                <c:pt idx="1682">
                  <c:v>94</c:v>
                </c:pt>
                <c:pt idx="1683">
                  <c:v>133</c:v>
                </c:pt>
                <c:pt idx="1684">
                  <c:v>105</c:v>
                </c:pt>
                <c:pt idx="1685">
                  <c:v>100</c:v>
                </c:pt>
                <c:pt idx="1686">
                  <c:v>118</c:v>
                </c:pt>
                <c:pt idx="1687">
                  <c:v>110</c:v>
                </c:pt>
                <c:pt idx="1688">
                  <c:v>110</c:v>
                </c:pt>
                <c:pt idx="1689">
                  <c:v>99</c:v>
                </c:pt>
                <c:pt idx="1690">
                  <c:v>100</c:v>
                </c:pt>
                <c:pt idx="1691">
                  <c:v>100</c:v>
                </c:pt>
                <c:pt idx="1692">
                  <c:v>95</c:v>
                </c:pt>
                <c:pt idx="1693">
                  <c:v>117</c:v>
                </c:pt>
                <c:pt idx="1694">
                  <c:v>129</c:v>
                </c:pt>
                <c:pt idx="1695">
                  <c:v>120</c:v>
                </c:pt>
                <c:pt idx="1696">
                  <c:v>125</c:v>
                </c:pt>
                <c:pt idx="1697">
                  <c:v>133</c:v>
                </c:pt>
                <c:pt idx="1698">
                  <c:v>116</c:v>
                </c:pt>
                <c:pt idx="1699">
                  <c:v>129</c:v>
                </c:pt>
                <c:pt idx="1700">
                  <c:v>93</c:v>
                </c:pt>
                <c:pt idx="1701">
                  <c:v>118</c:v>
                </c:pt>
                <c:pt idx="1702">
                  <c:v>129</c:v>
                </c:pt>
                <c:pt idx="1703">
                  <c:v>185</c:v>
                </c:pt>
                <c:pt idx="1704">
                  <c:v>146</c:v>
                </c:pt>
                <c:pt idx="1705">
                  <c:v>128</c:v>
                </c:pt>
                <c:pt idx="1706">
                  <c:v>107</c:v>
                </c:pt>
                <c:pt idx="1707">
                  <c:v>97</c:v>
                </c:pt>
                <c:pt idx="1708">
                  <c:v>82</c:v>
                </c:pt>
                <c:pt idx="1709">
                  <c:v>85</c:v>
                </c:pt>
                <c:pt idx="1710">
                  <c:v>88</c:v>
                </c:pt>
                <c:pt idx="1711">
                  <c:v>119</c:v>
                </c:pt>
                <c:pt idx="1712">
                  <c:v>122</c:v>
                </c:pt>
                <c:pt idx="1713">
                  <c:v>99</c:v>
                </c:pt>
                <c:pt idx="1714">
                  <c:v>97</c:v>
                </c:pt>
                <c:pt idx="1715">
                  <c:v>121</c:v>
                </c:pt>
                <c:pt idx="1716">
                  <c:v>95</c:v>
                </c:pt>
                <c:pt idx="1717">
                  <c:v>105</c:v>
                </c:pt>
                <c:pt idx="1718">
                  <c:v>108</c:v>
                </c:pt>
                <c:pt idx="1719">
                  <c:v>134</c:v>
                </c:pt>
                <c:pt idx="1720">
                  <c:v>107</c:v>
                </c:pt>
                <c:pt idx="1721">
                  <c:v>86</c:v>
                </c:pt>
                <c:pt idx="1722">
                  <c:v>101</c:v>
                </c:pt>
                <c:pt idx="1723">
                  <c:v>96</c:v>
                </c:pt>
                <c:pt idx="1724">
                  <c:v>101</c:v>
                </c:pt>
                <c:pt idx="1725">
                  <c:v>100</c:v>
                </c:pt>
                <c:pt idx="1726">
                  <c:v>117</c:v>
                </c:pt>
                <c:pt idx="1727">
                  <c:v>101</c:v>
                </c:pt>
                <c:pt idx="1728">
                  <c:v>98</c:v>
                </c:pt>
                <c:pt idx="1729">
                  <c:v>146</c:v>
                </c:pt>
                <c:pt idx="1730">
                  <c:v>102</c:v>
                </c:pt>
                <c:pt idx="1731">
                  <c:v>97</c:v>
                </c:pt>
                <c:pt idx="1732">
                  <c:v>142</c:v>
                </c:pt>
                <c:pt idx="1733">
                  <c:v>98</c:v>
                </c:pt>
                <c:pt idx="1734">
                  <c:v>219</c:v>
                </c:pt>
                <c:pt idx="1735">
                  <c:v>109</c:v>
                </c:pt>
                <c:pt idx="1736">
                  <c:v>97</c:v>
                </c:pt>
                <c:pt idx="1737">
                  <c:v>158</c:v>
                </c:pt>
                <c:pt idx="1738">
                  <c:v>85</c:v>
                </c:pt>
                <c:pt idx="1739">
                  <c:v>80</c:v>
                </c:pt>
                <c:pt idx="1740">
                  <c:v>86</c:v>
                </c:pt>
                <c:pt idx="1741">
                  <c:v>119</c:v>
                </c:pt>
                <c:pt idx="1742">
                  <c:v>98</c:v>
                </c:pt>
                <c:pt idx="1743">
                  <c:v>97</c:v>
                </c:pt>
                <c:pt idx="1744">
                  <c:v>124</c:v>
                </c:pt>
                <c:pt idx="1745">
                  <c:v>97</c:v>
                </c:pt>
                <c:pt idx="1746">
                  <c:v>105</c:v>
                </c:pt>
                <c:pt idx="1747">
                  <c:v>104</c:v>
                </c:pt>
                <c:pt idx="1748">
                  <c:v>101</c:v>
                </c:pt>
                <c:pt idx="1749">
                  <c:v>101</c:v>
                </c:pt>
                <c:pt idx="1750">
                  <c:v>114</c:v>
                </c:pt>
                <c:pt idx="1751">
                  <c:v>90</c:v>
                </c:pt>
                <c:pt idx="1752">
                  <c:v>97</c:v>
                </c:pt>
                <c:pt idx="1753">
                  <c:v>144</c:v>
                </c:pt>
                <c:pt idx="1754">
                  <c:v>114</c:v>
                </c:pt>
                <c:pt idx="1755">
                  <c:v>124</c:v>
                </c:pt>
                <c:pt idx="1756">
                  <c:v>89</c:v>
                </c:pt>
                <c:pt idx="1757">
                  <c:v>160</c:v>
                </c:pt>
                <c:pt idx="1758">
                  <c:v>93</c:v>
                </c:pt>
                <c:pt idx="1759">
                  <c:v>88</c:v>
                </c:pt>
                <c:pt idx="1760">
                  <c:v>142</c:v>
                </c:pt>
                <c:pt idx="1761">
                  <c:v>92</c:v>
                </c:pt>
                <c:pt idx="1762">
                  <c:v>117</c:v>
                </c:pt>
                <c:pt idx="1763">
                  <c:v>111</c:v>
                </c:pt>
                <c:pt idx="1764">
                  <c:v>121</c:v>
                </c:pt>
                <c:pt idx="1765">
                  <c:v>107</c:v>
                </c:pt>
                <c:pt idx="1766">
                  <c:v>106</c:v>
                </c:pt>
                <c:pt idx="1767">
                  <c:v>136</c:v>
                </c:pt>
                <c:pt idx="1768">
                  <c:v>97</c:v>
                </c:pt>
                <c:pt idx="1769">
                  <c:v>108</c:v>
                </c:pt>
                <c:pt idx="1770">
                  <c:v>97</c:v>
                </c:pt>
                <c:pt idx="1771">
                  <c:v>99</c:v>
                </c:pt>
                <c:pt idx="1772">
                  <c:v>103</c:v>
                </c:pt>
                <c:pt idx="1773">
                  <c:v>95</c:v>
                </c:pt>
                <c:pt idx="1774">
                  <c:v>93</c:v>
                </c:pt>
                <c:pt idx="1775">
                  <c:v>98</c:v>
                </c:pt>
                <c:pt idx="1776">
                  <c:v>90</c:v>
                </c:pt>
                <c:pt idx="1777">
                  <c:v>107</c:v>
                </c:pt>
                <c:pt idx="1778">
                  <c:v>90</c:v>
                </c:pt>
                <c:pt idx="1779">
                  <c:v>115</c:v>
                </c:pt>
                <c:pt idx="1780">
                  <c:v>93</c:v>
                </c:pt>
                <c:pt idx="1781">
                  <c:v>99</c:v>
                </c:pt>
                <c:pt idx="1782">
                  <c:v>107</c:v>
                </c:pt>
                <c:pt idx="1783">
                  <c:v>110</c:v>
                </c:pt>
                <c:pt idx="1784">
                  <c:v>101</c:v>
                </c:pt>
                <c:pt idx="1785">
                  <c:v>85</c:v>
                </c:pt>
                <c:pt idx="1786">
                  <c:v>132</c:v>
                </c:pt>
                <c:pt idx="1787">
                  <c:v>90</c:v>
                </c:pt>
                <c:pt idx="1788">
                  <c:v>101</c:v>
                </c:pt>
                <c:pt idx="1789">
                  <c:v>122</c:v>
                </c:pt>
                <c:pt idx="1790">
                  <c:v>107</c:v>
                </c:pt>
                <c:pt idx="1791">
                  <c:v>127</c:v>
                </c:pt>
                <c:pt idx="1792">
                  <c:v>104</c:v>
                </c:pt>
                <c:pt idx="1793">
                  <c:v>140</c:v>
                </c:pt>
                <c:pt idx="1794">
                  <c:v>133</c:v>
                </c:pt>
                <c:pt idx="1795">
                  <c:v>271</c:v>
                </c:pt>
                <c:pt idx="1796">
                  <c:v>112</c:v>
                </c:pt>
                <c:pt idx="1797">
                  <c:v>99</c:v>
                </c:pt>
                <c:pt idx="1798">
                  <c:v>100</c:v>
                </c:pt>
                <c:pt idx="1799">
                  <c:v>92</c:v>
                </c:pt>
                <c:pt idx="1800">
                  <c:v>105</c:v>
                </c:pt>
                <c:pt idx="1801">
                  <c:v>110</c:v>
                </c:pt>
                <c:pt idx="1802">
                  <c:v>88</c:v>
                </c:pt>
                <c:pt idx="1803">
                  <c:v>117</c:v>
                </c:pt>
                <c:pt idx="1804">
                  <c:v>95</c:v>
                </c:pt>
                <c:pt idx="1805">
                  <c:v>95</c:v>
                </c:pt>
                <c:pt idx="1806">
                  <c:v>127</c:v>
                </c:pt>
                <c:pt idx="1807">
                  <c:v>104</c:v>
                </c:pt>
                <c:pt idx="1808">
                  <c:v>95</c:v>
                </c:pt>
                <c:pt idx="1809">
                  <c:v>121</c:v>
                </c:pt>
                <c:pt idx="1810">
                  <c:v>80</c:v>
                </c:pt>
                <c:pt idx="1811">
                  <c:v>107</c:v>
                </c:pt>
                <c:pt idx="1812">
                  <c:v>117</c:v>
                </c:pt>
                <c:pt idx="1813">
                  <c:v>107</c:v>
                </c:pt>
                <c:pt idx="1814">
                  <c:v>131</c:v>
                </c:pt>
                <c:pt idx="1815">
                  <c:v>122</c:v>
                </c:pt>
                <c:pt idx="1816">
                  <c:v>134</c:v>
                </c:pt>
                <c:pt idx="1817">
                  <c:v>134</c:v>
                </c:pt>
                <c:pt idx="1818">
                  <c:v>100</c:v>
                </c:pt>
                <c:pt idx="1819">
                  <c:v>119</c:v>
                </c:pt>
                <c:pt idx="1820">
                  <c:v>137</c:v>
                </c:pt>
                <c:pt idx="1821">
                  <c:v>119</c:v>
                </c:pt>
                <c:pt idx="1822">
                  <c:v>139</c:v>
                </c:pt>
                <c:pt idx="1823">
                  <c:v>120</c:v>
                </c:pt>
                <c:pt idx="1824">
                  <c:v>98</c:v>
                </c:pt>
                <c:pt idx="1825">
                  <c:v>106</c:v>
                </c:pt>
                <c:pt idx="1826">
                  <c:v>98</c:v>
                </c:pt>
                <c:pt idx="1827">
                  <c:v>107</c:v>
                </c:pt>
                <c:pt idx="1828">
                  <c:v>88</c:v>
                </c:pt>
                <c:pt idx="1829">
                  <c:v>137</c:v>
                </c:pt>
                <c:pt idx="1830">
                  <c:v>100</c:v>
                </c:pt>
                <c:pt idx="1831">
                  <c:v>115</c:v>
                </c:pt>
                <c:pt idx="1832">
                  <c:v>101</c:v>
                </c:pt>
                <c:pt idx="1833">
                  <c:v>110</c:v>
                </c:pt>
                <c:pt idx="1834">
                  <c:v>94</c:v>
                </c:pt>
                <c:pt idx="1835">
                  <c:v>88</c:v>
                </c:pt>
                <c:pt idx="1836">
                  <c:v>127</c:v>
                </c:pt>
                <c:pt idx="1837">
                  <c:v>95</c:v>
                </c:pt>
                <c:pt idx="1838">
                  <c:v>87</c:v>
                </c:pt>
                <c:pt idx="1839">
                  <c:v>118</c:v>
                </c:pt>
                <c:pt idx="1840">
                  <c:v>107</c:v>
                </c:pt>
                <c:pt idx="1841">
                  <c:v>124</c:v>
                </c:pt>
                <c:pt idx="1842">
                  <c:v>89</c:v>
                </c:pt>
                <c:pt idx="1843">
                  <c:v>88</c:v>
                </c:pt>
                <c:pt idx="1844">
                  <c:v>118</c:v>
                </c:pt>
                <c:pt idx="1845">
                  <c:v>93</c:v>
                </c:pt>
                <c:pt idx="1846">
                  <c:v>80</c:v>
                </c:pt>
                <c:pt idx="1847">
                  <c:v>120</c:v>
                </c:pt>
                <c:pt idx="1848">
                  <c:v>98</c:v>
                </c:pt>
                <c:pt idx="1849">
                  <c:v>119</c:v>
                </c:pt>
                <c:pt idx="1850">
                  <c:v>88</c:v>
                </c:pt>
                <c:pt idx="1851">
                  <c:v>201</c:v>
                </c:pt>
                <c:pt idx="1852">
                  <c:v>90</c:v>
                </c:pt>
                <c:pt idx="1853">
                  <c:v>127</c:v>
                </c:pt>
                <c:pt idx="1854">
                  <c:v>119</c:v>
                </c:pt>
                <c:pt idx="1855">
                  <c:v>98</c:v>
                </c:pt>
                <c:pt idx="1856">
                  <c:v>101</c:v>
                </c:pt>
                <c:pt idx="1857">
                  <c:v>112</c:v>
                </c:pt>
                <c:pt idx="1858">
                  <c:v>97</c:v>
                </c:pt>
                <c:pt idx="1859">
                  <c:v>106</c:v>
                </c:pt>
                <c:pt idx="1860">
                  <c:v>97</c:v>
                </c:pt>
                <c:pt idx="1861">
                  <c:v>100</c:v>
                </c:pt>
                <c:pt idx="1862">
                  <c:v>114</c:v>
                </c:pt>
                <c:pt idx="1863">
                  <c:v>101</c:v>
                </c:pt>
                <c:pt idx="1864">
                  <c:v>88</c:v>
                </c:pt>
                <c:pt idx="1865">
                  <c:v>93</c:v>
                </c:pt>
                <c:pt idx="1866">
                  <c:v>92</c:v>
                </c:pt>
                <c:pt idx="1867">
                  <c:v>98</c:v>
                </c:pt>
                <c:pt idx="1868">
                  <c:v>94</c:v>
                </c:pt>
                <c:pt idx="1869">
                  <c:v>102</c:v>
                </c:pt>
                <c:pt idx="1870">
                  <c:v>98</c:v>
                </c:pt>
                <c:pt idx="1871">
                  <c:v>90</c:v>
                </c:pt>
                <c:pt idx="1872">
                  <c:v>100</c:v>
                </c:pt>
                <c:pt idx="1873">
                  <c:v>139</c:v>
                </c:pt>
                <c:pt idx="1874">
                  <c:v>114</c:v>
                </c:pt>
                <c:pt idx="1875">
                  <c:v>96</c:v>
                </c:pt>
                <c:pt idx="1876">
                  <c:v>111</c:v>
                </c:pt>
                <c:pt idx="1877">
                  <c:v>127</c:v>
                </c:pt>
                <c:pt idx="1878">
                  <c:v>107</c:v>
                </c:pt>
                <c:pt idx="1879">
                  <c:v>97</c:v>
                </c:pt>
                <c:pt idx="1880">
                  <c:v>127</c:v>
                </c:pt>
                <c:pt idx="1881">
                  <c:v>110</c:v>
                </c:pt>
                <c:pt idx="1882">
                  <c:v>135</c:v>
                </c:pt>
                <c:pt idx="1883">
                  <c:v>240</c:v>
                </c:pt>
                <c:pt idx="1884">
                  <c:v>122</c:v>
                </c:pt>
                <c:pt idx="1885">
                  <c:v>114</c:v>
                </c:pt>
                <c:pt idx="1886">
                  <c:v>132</c:v>
                </c:pt>
                <c:pt idx="1887">
                  <c:v>170</c:v>
                </c:pt>
                <c:pt idx="1888">
                  <c:v>133</c:v>
                </c:pt>
                <c:pt idx="1889">
                  <c:v>112</c:v>
                </c:pt>
                <c:pt idx="1890">
                  <c:v>108</c:v>
                </c:pt>
                <c:pt idx="1891">
                  <c:v>115</c:v>
                </c:pt>
                <c:pt idx="1892">
                  <c:v>83</c:v>
                </c:pt>
                <c:pt idx="1893">
                  <c:v>105</c:v>
                </c:pt>
                <c:pt idx="1894">
                  <c:v>110</c:v>
                </c:pt>
                <c:pt idx="1895">
                  <c:v>96</c:v>
                </c:pt>
                <c:pt idx="1896">
                  <c:v>94</c:v>
                </c:pt>
                <c:pt idx="1897">
                  <c:v>142</c:v>
                </c:pt>
                <c:pt idx="1898">
                  <c:v>104</c:v>
                </c:pt>
                <c:pt idx="1899">
                  <c:v>136</c:v>
                </c:pt>
                <c:pt idx="1900">
                  <c:v>106</c:v>
                </c:pt>
                <c:pt idx="1901">
                  <c:v>106</c:v>
                </c:pt>
                <c:pt idx="1902">
                  <c:v>98</c:v>
                </c:pt>
                <c:pt idx="1903">
                  <c:v>100</c:v>
                </c:pt>
                <c:pt idx="1904">
                  <c:v>95</c:v>
                </c:pt>
                <c:pt idx="1905">
                  <c:v>107</c:v>
                </c:pt>
                <c:pt idx="1906">
                  <c:v>104</c:v>
                </c:pt>
                <c:pt idx="1907">
                  <c:v>104</c:v>
                </c:pt>
                <c:pt idx="1908">
                  <c:v>143</c:v>
                </c:pt>
                <c:pt idx="1909">
                  <c:v>77</c:v>
                </c:pt>
                <c:pt idx="1910">
                  <c:v>96</c:v>
                </c:pt>
                <c:pt idx="1911">
                  <c:v>145</c:v>
                </c:pt>
                <c:pt idx="1912">
                  <c:v>116</c:v>
                </c:pt>
                <c:pt idx="1913">
                  <c:v>100</c:v>
                </c:pt>
                <c:pt idx="1914">
                  <c:v>104</c:v>
                </c:pt>
                <c:pt idx="1915">
                  <c:v>92</c:v>
                </c:pt>
                <c:pt idx="1916">
                  <c:v>105</c:v>
                </c:pt>
                <c:pt idx="1917">
                  <c:v>120</c:v>
                </c:pt>
                <c:pt idx="1918">
                  <c:v>116</c:v>
                </c:pt>
                <c:pt idx="1919">
                  <c:v>101</c:v>
                </c:pt>
                <c:pt idx="1920">
                  <c:v>106</c:v>
                </c:pt>
                <c:pt idx="1921">
                  <c:v>112</c:v>
                </c:pt>
                <c:pt idx="1922">
                  <c:v>136</c:v>
                </c:pt>
                <c:pt idx="1923">
                  <c:v>81</c:v>
                </c:pt>
                <c:pt idx="1924">
                  <c:v>87</c:v>
                </c:pt>
                <c:pt idx="1925">
                  <c:v>96</c:v>
                </c:pt>
                <c:pt idx="1926">
                  <c:v>106</c:v>
                </c:pt>
                <c:pt idx="1927">
                  <c:v>122</c:v>
                </c:pt>
                <c:pt idx="1928">
                  <c:v>123</c:v>
                </c:pt>
                <c:pt idx="1929">
                  <c:v>92</c:v>
                </c:pt>
                <c:pt idx="1930">
                  <c:v>110</c:v>
                </c:pt>
                <c:pt idx="1931">
                  <c:v>104</c:v>
                </c:pt>
                <c:pt idx="1932">
                  <c:v>98</c:v>
                </c:pt>
                <c:pt idx="1933">
                  <c:v>120</c:v>
                </c:pt>
                <c:pt idx="1934">
                  <c:v>112</c:v>
                </c:pt>
                <c:pt idx="1935">
                  <c:v>127</c:v>
                </c:pt>
                <c:pt idx="1936">
                  <c:v>102</c:v>
                </c:pt>
                <c:pt idx="1937">
                  <c:v>91</c:v>
                </c:pt>
                <c:pt idx="1938">
                  <c:v>114</c:v>
                </c:pt>
                <c:pt idx="1939">
                  <c:v>115</c:v>
                </c:pt>
                <c:pt idx="1940">
                  <c:v>115</c:v>
                </c:pt>
                <c:pt idx="1941">
                  <c:v>120</c:v>
                </c:pt>
                <c:pt idx="1942">
                  <c:v>135</c:v>
                </c:pt>
                <c:pt idx="1943">
                  <c:v>90</c:v>
                </c:pt>
                <c:pt idx="1944">
                  <c:v>100</c:v>
                </c:pt>
                <c:pt idx="1945">
                  <c:v>138</c:v>
                </c:pt>
                <c:pt idx="1946">
                  <c:v>94</c:v>
                </c:pt>
                <c:pt idx="1947">
                  <c:v>101</c:v>
                </c:pt>
                <c:pt idx="1948">
                  <c:v>131</c:v>
                </c:pt>
                <c:pt idx="1949">
                  <c:v>91</c:v>
                </c:pt>
                <c:pt idx="1950">
                  <c:v>112</c:v>
                </c:pt>
                <c:pt idx="1951">
                  <c:v>95</c:v>
                </c:pt>
                <c:pt idx="1952">
                  <c:v>100</c:v>
                </c:pt>
                <c:pt idx="1953">
                  <c:v>105</c:v>
                </c:pt>
                <c:pt idx="1954">
                  <c:v>108</c:v>
                </c:pt>
                <c:pt idx="1955">
                  <c:v>101</c:v>
                </c:pt>
                <c:pt idx="1956">
                  <c:v>114</c:v>
                </c:pt>
                <c:pt idx="1957">
                  <c:v>109</c:v>
                </c:pt>
                <c:pt idx="1958">
                  <c:v>115</c:v>
                </c:pt>
                <c:pt idx="1959">
                  <c:v>117</c:v>
                </c:pt>
                <c:pt idx="1960">
                  <c:v>107</c:v>
                </c:pt>
                <c:pt idx="1961">
                  <c:v>118</c:v>
                </c:pt>
                <c:pt idx="1962">
                  <c:v>121</c:v>
                </c:pt>
                <c:pt idx="1963">
                  <c:v>105</c:v>
                </c:pt>
                <c:pt idx="1964">
                  <c:v>110</c:v>
                </c:pt>
                <c:pt idx="1965">
                  <c:v>104</c:v>
                </c:pt>
                <c:pt idx="1966">
                  <c:v>100</c:v>
                </c:pt>
                <c:pt idx="1967">
                  <c:v>85</c:v>
                </c:pt>
                <c:pt idx="1968">
                  <c:v>72</c:v>
                </c:pt>
                <c:pt idx="1969">
                  <c:v>128</c:v>
                </c:pt>
                <c:pt idx="1970">
                  <c:v>72</c:v>
                </c:pt>
                <c:pt idx="1971">
                  <c:v>89</c:v>
                </c:pt>
                <c:pt idx="1972">
                  <c:v>96</c:v>
                </c:pt>
                <c:pt idx="1973">
                  <c:v>77</c:v>
                </c:pt>
                <c:pt idx="1974">
                  <c:v>111</c:v>
                </c:pt>
                <c:pt idx="1975">
                  <c:v>93</c:v>
                </c:pt>
                <c:pt idx="1976">
                  <c:v>129</c:v>
                </c:pt>
                <c:pt idx="1977">
                  <c:v>128</c:v>
                </c:pt>
                <c:pt idx="1978">
                  <c:v>110</c:v>
                </c:pt>
                <c:pt idx="1979">
                  <c:v>137</c:v>
                </c:pt>
                <c:pt idx="1980">
                  <c:v>124</c:v>
                </c:pt>
                <c:pt idx="1981">
                  <c:v>98</c:v>
                </c:pt>
                <c:pt idx="1982">
                  <c:v>105</c:v>
                </c:pt>
                <c:pt idx="1983">
                  <c:v>127</c:v>
                </c:pt>
                <c:pt idx="1984">
                  <c:v>82</c:v>
                </c:pt>
                <c:pt idx="1985">
                  <c:v>143</c:v>
                </c:pt>
                <c:pt idx="1986">
                  <c:v>103</c:v>
                </c:pt>
                <c:pt idx="1987">
                  <c:v>104</c:v>
                </c:pt>
                <c:pt idx="1988">
                  <c:v>98</c:v>
                </c:pt>
                <c:pt idx="1989">
                  <c:v>92</c:v>
                </c:pt>
                <c:pt idx="1990">
                  <c:v>123</c:v>
                </c:pt>
                <c:pt idx="1991">
                  <c:v>158</c:v>
                </c:pt>
                <c:pt idx="1992">
                  <c:v>128</c:v>
                </c:pt>
                <c:pt idx="1993">
                  <c:v>107</c:v>
                </c:pt>
                <c:pt idx="1994">
                  <c:v>91</c:v>
                </c:pt>
                <c:pt idx="1995">
                  <c:v>90</c:v>
                </c:pt>
                <c:pt idx="1996">
                  <c:v>115</c:v>
                </c:pt>
                <c:pt idx="1997">
                  <c:v>113</c:v>
                </c:pt>
                <c:pt idx="1998">
                  <c:v>113</c:v>
                </c:pt>
                <c:pt idx="1999">
                  <c:v>87</c:v>
                </c:pt>
                <c:pt idx="2000">
                  <c:v>101</c:v>
                </c:pt>
                <c:pt idx="2001">
                  <c:v>111</c:v>
                </c:pt>
                <c:pt idx="2002">
                  <c:v>108</c:v>
                </c:pt>
                <c:pt idx="2003">
                  <c:v>105</c:v>
                </c:pt>
                <c:pt idx="2004">
                  <c:v>109</c:v>
                </c:pt>
                <c:pt idx="2005">
                  <c:v>109</c:v>
                </c:pt>
                <c:pt idx="2006">
                  <c:v>99</c:v>
                </c:pt>
                <c:pt idx="2007">
                  <c:v>98</c:v>
                </c:pt>
                <c:pt idx="2008">
                  <c:v>104</c:v>
                </c:pt>
                <c:pt idx="2009">
                  <c:v>109</c:v>
                </c:pt>
                <c:pt idx="2010">
                  <c:v>75</c:v>
                </c:pt>
                <c:pt idx="2011">
                  <c:v>119</c:v>
                </c:pt>
                <c:pt idx="2012">
                  <c:v>90</c:v>
                </c:pt>
                <c:pt idx="2013">
                  <c:v>97</c:v>
                </c:pt>
                <c:pt idx="2014">
                  <c:v>89</c:v>
                </c:pt>
                <c:pt idx="2015">
                  <c:v>106</c:v>
                </c:pt>
                <c:pt idx="2016">
                  <c:v>96</c:v>
                </c:pt>
                <c:pt idx="2017">
                  <c:v>104</c:v>
                </c:pt>
                <c:pt idx="2018">
                  <c:v>108</c:v>
                </c:pt>
                <c:pt idx="2019">
                  <c:v>112</c:v>
                </c:pt>
                <c:pt idx="2020">
                  <c:v>104</c:v>
                </c:pt>
                <c:pt idx="2021">
                  <c:v>113</c:v>
                </c:pt>
                <c:pt idx="2022">
                  <c:v>121</c:v>
                </c:pt>
                <c:pt idx="2023">
                  <c:v>114</c:v>
                </c:pt>
                <c:pt idx="2024">
                  <c:v>124</c:v>
                </c:pt>
                <c:pt idx="2025">
                  <c:v>148</c:v>
                </c:pt>
                <c:pt idx="2026">
                  <c:v>95</c:v>
                </c:pt>
                <c:pt idx="2027">
                  <c:v>108</c:v>
                </c:pt>
                <c:pt idx="2028">
                  <c:v>68</c:v>
                </c:pt>
                <c:pt idx="2029">
                  <c:v>103</c:v>
                </c:pt>
                <c:pt idx="2030">
                  <c:v>99</c:v>
                </c:pt>
                <c:pt idx="2031">
                  <c:v>88</c:v>
                </c:pt>
                <c:pt idx="2032">
                  <c:v>128</c:v>
                </c:pt>
                <c:pt idx="2033">
                  <c:v>124</c:v>
                </c:pt>
                <c:pt idx="2034">
                  <c:v>84</c:v>
                </c:pt>
                <c:pt idx="2035">
                  <c:v>122</c:v>
                </c:pt>
                <c:pt idx="2036">
                  <c:v>101</c:v>
                </c:pt>
                <c:pt idx="2037">
                  <c:v>98</c:v>
                </c:pt>
                <c:pt idx="2038">
                  <c:v>111</c:v>
                </c:pt>
                <c:pt idx="2039">
                  <c:v>88</c:v>
                </c:pt>
                <c:pt idx="2040">
                  <c:v>88</c:v>
                </c:pt>
                <c:pt idx="2041">
                  <c:v>94</c:v>
                </c:pt>
                <c:pt idx="2042">
                  <c:v>117</c:v>
                </c:pt>
                <c:pt idx="2043">
                  <c:v>95</c:v>
                </c:pt>
                <c:pt idx="2044">
                  <c:v>99</c:v>
                </c:pt>
                <c:pt idx="2045">
                  <c:v>96</c:v>
                </c:pt>
                <c:pt idx="2046">
                  <c:v>98</c:v>
                </c:pt>
                <c:pt idx="2047">
                  <c:v>123</c:v>
                </c:pt>
                <c:pt idx="2048">
                  <c:v>101</c:v>
                </c:pt>
                <c:pt idx="2049">
                  <c:v>102</c:v>
                </c:pt>
                <c:pt idx="2050">
                  <c:v>94</c:v>
                </c:pt>
                <c:pt idx="2051">
                  <c:v>108</c:v>
                </c:pt>
                <c:pt idx="2052">
                  <c:v>116</c:v>
                </c:pt>
                <c:pt idx="2053">
                  <c:v>93</c:v>
                </c:pt>
                <c:pt idx="2054">
                  <c:v>102</c:v>
                </c:pt>
                <c:pt idx="2055">
                  <c:v>103</c:v>
                </c:pt>
                <c:pt idx="2056">
                  <c:v>115</c:v>
                </c:pt>
                <c:pt idx="2057">
                  <c:v>96</c:v>
                </c:pt>
                <c:pt idx="2058">
                  <c:v>98</c:v>
                </c:pt>
                <c:pt idx="2059">
                  <c:v>101</c:v>
                </c:pt>
                <c:pt idx="2060">
                  <c:v>106</c:v>
                </c:pt>
                <c:pt idx="2061">
                  <c:v>101</c:v>
                </c:pt>
                <c:pt idx="2062">
                  <c:v>87</c:v>
                </c:pt>
                <c:pt idx="2063">
                  <c:v>111</c:v>
                </c:pt>
                <c:pt idx="2064">
                  <c:v>99</c:v>
                </c:pt>
                <c:pt idx="2065">
                  <c:v>88</c:v>
                </c:pt>
                <c:pt idx="2066">
                  <c:v>83</c:v>
                </c:pt>
                <c:pt idx="2067">
                  <c:v>154</c:v>
                </c:pt>
                <c:pt idx="2068">
                  <c:v>148</c:v>
                </c:pt>
                <c:pt idx="2069">
                  <c:v>77</c:v>
                </c:pt>
                <c:pt idx="2070">
                  <c:v>83</c:v>
                </c:pt>
                <c:pt idx="2071">
                  <c:v>107</c:v>
                </c:pt>
                <c:pt idx="2072">
                  <c:v>100</c:v>
                </c:pt>
                <c:pt idx="2073">
                  <c:v>87</c:v>
                </c:pt>
                <c:pt idx="2074">
                  <c:v>154</c:v>
                </c:pt>
                <c:pt idx="2075">
                  <c:v>106</c:v>
                </c:pt>
                <c:pt idx="2076">
                  <c:v>99</c:v>
                </c:pt>
                <c:pt idx="2077">
                  <c:v>100</c:v>
                </c:pt>
                <c:pt idx="2078">
                  <c:v>116</c:v>
                </c:pt>
                <c:pt idx="2079">
                  <c:v>94</c:v>
                </c:pt>
                <c:pt idx="2080">
                  <c:v>111</c:v>
                </c:pt>
                <c:pt idx="2081">
                  <c:v>100</c:v>
                </c:pt>
                <c:pt idx="2082">
                  <c:v>114</c:v>
                </c:pt>
                <c:pt idx="2083">
                  <c:v>119</c:v>
                </c:pt>
                <c:pt idx="2084">
                  <c:v>135</c:v>
                </c:pt>
                <c:pt idx="2085">
                  <c:v>93</c:v>
                </c:pt>
                <c:pt idx="2086">
                  <c:v>114</c:v>
                </c:pt>
                <c:pt idx="2087">
                  <c:v>124</c:v>
                </c:pt>
                <c:pt idx="2088">
                  <c:v>134</c:v>
                </c:pt>
                <c:pt idx="2089">
                  <c:v>114</c:v>
                </c:pt>
                <c:pt idx="2090">
                  <c:v>124</c:v>
                </c:pt>
                <c:pt idx="2091">
                  <c:v>104</c:v>
                </c:pt>
                <c:pt idx="2092">
                  <c:v>80</c:v>
                </c:pt>
                <c:pt idx="2093">
                  <c:v>107</c:v>
                </c:pt>
                <c:pt idx="2094">
                  <c:v>125</c:v>
                </c:pt>
                <c:pt idx="2095">
                  <c:v>115</c:v>
                </c:pt>
                <c:pt idx="2096">
                  <c:v>88</c:v>
                </c:pt>
                <c:pt idx="2097">
                  <c:v>122</c:v>
                </c:pt>
                <c:pt idx="2098">
                  <c:v>103</c:v>
                </c:pt>
                <c:pt idx="2099">
                  <c:v>101</c:v>
                </c:pt>
                <c:pt idx="2100">
                  <c:v>107</c:v>
                </c:pt>
                <c:pt idx="2101">
                  <c:v>118</c:v>
                </c:pt>
                <c:pt idx="2102">
                  <c:v>107</c:v>
                </c:pt>
                <c:pt idx="2103">
                  <c:v>100</c:v>
                </c:pt>
                <c:pt idx="2104">
                  <c:v>105</c:v>
                </c:pt>
                <c:pt idx="2105">
                  <c:v>125</c:v>
                </c:pt>
                <c:pt idx="2106">
                  <c:v>184</c:v>
                </c:pt>
                <c:pt idx="2107">
                  <c:v>236</c:v>
                </c:pt>
                <c:pt idx="2108">
                  <c:v>97</c:v>
                </c:pt>
                <c:pt idx="2109">
                  <c:v>113</c:v>
                </c:pt>
                <c:pt idx="2110">
                  <c:v>95</c:v>
                </c:pt>
                <c:pt idx="2111">
                  <c:v>103</c:v>
                </c:pt>
                <c:pt idx="2112">
                  <c:v>146</c:v>
                </c:pt>
                <c:pt idx="2113">
                  <c:v>116</c:v>
                </c:pt>
                <c:pt idx="2114">
                  <c:v>93</c:v>
                </c:pt>
                <c:pt idx="2115">
                  <c:v>90</c:v>
                </c:pt>
                <c:pt idx="2116">
                  <c:v>101</c:v>
                </c:pt>
                <c:pt idx="2117">
                  <c:v>95</c:v>
                </c:pt>
                <c:pt idx="2118">
                  <c:v>109</c:v>
                </c:pt>
                <c:pt idx="2119">
                  <c:v>85</c:v>
                </c:pt>
                <c:pt idx="2120">
                  <c:v>101</c:v>
                </c:pt>
                <c:pt idx="2121">
                  <c:v>125</c:v>
                </c:pt>
                <c:pt idx="2122">
                  <c:v>132</c:v>
                </c:pt>
                <c:pt idx="2123">
                  <c:v>131</c:v>
                </c:pt>
                <c:pt idx="2124">
                  <c:v>129</c:v>
                </c:pt>
                <c:pt idx="2125">
                  <c:v>172</c:v>
                </c:pt>
                <c:pt idx="2126">
                  <c:v>97</c:v>
                </c:pt>
                <c:pt idx="2127">
                  <c:v>92</c:v>
                </c:pt>
                <c:pt idx="2128">
                  <c:v>116</c:v>
                </c:pt>
                <c:pt idx="2129">
                  <c:v>90</c:v>
                </c:pt>
                <c:pt idx="2130">
                  <c:v>81</c:v>
                </c:pt>
                <c:pt idx="2131">
                  <c:v>97</c:v>
                </c:pt>
                <c:pt idx="2132">
                  <c:v>118</c:v>
                </c:pt>
                <c:pt idx="2133">
                  <c:v>100</c:v>
                </c:pt>
                <c:pt idx="2134">
                  <c:v>97</c:v>
                </c:pt>
                <c:pt idx="2135">
                  <c:v>114</c:v>
                </c:pt>
                <c:pt idx="2136">
                  <c:v>130</c:v>
                </c:pt>
                <c:pt idx="2137">
                  <c:v>82</c:v>
                </c:pt>
                <c:pt idx="2138">
                  <c:v>96</c:v>
                </c:pt>
                <c:pt idx="2139">
                  <c:v>105</c:v>
                </c:pt>
                <c:pt idx="2140">
                  <c:v>122</c:v>
                </c:pt>
                <c:pt idx="2141">
                  <c:v>88</c:v>
                </c:pt>
                <c:pt idx="2142">
                  <c:v>110</c:v>
                </c:pt>
                <c:pt idx="2143">
                  <c:v>103</c:v>
                </c:pt>
                <c:pt idx="2144">
                  <c:v>106</c:v>
                </c:pt>
                <c:pt idx="2145">
                  <c:v>98</c:v>
                </c:pt>
                <c:pt idx="2146">
                  <c:v>68</c:v>
                </c:pt>
                <c:pt idx="2147">
                  <c:v>94</c:v>
                </c:pt>
                <c:pt idx="2148">
                  <c:v>99</c:v>
                </c:pt>
                <c:pt idx="2149">
                  <c:v>107</c:v>
                </c:pt>
                <c:pt idx="2150">
                  <c:v>89</c:v>
                </c:pt>
                <c:pt idx="2151">
                  <c:v>113</c:v>
                </c:pt>
                <c:pt idx="2152">
                  <c:v>131</c:v>
                </c:pt>
                <c:pt idx="2153">
                  <c:v>103</c:v>
                </c:pt>
                <c:pt idx="2154">
                  <c:v>119</c:v>
                </c:pt>
                <c:pt idx="2155">
                  <c:v>111</c:v>
                </c:pt>
                <c:pt idx="2156">
                  <c:v>94</c:v>
                </c:pt>
                <c:pt idx="2157">
                  <c:v>122</c:v>
                </c:pt>
                <c:pt idx="2158">
                  <c:v>81</c:v>
                </c:pt>
                <c:pt idx="2159">
                  <c:v>122</c:v>
                </c:pt>
                <c:pt idx="2160">
                  <c:v>86</c:v>
                </c:pt>
                <c:pt idx="2161">
                  <c:v>103</c:v>
                </c:pt>
                <c:pt idx="2162">
                  <c:v>121</c:v>
                </c:pt>
                <c:pt idx="2163">
                  <c:v>109</c:v>
                </c:pt>
                <c:pt idx="2164">
                  <c:v>109</c:v>
                </c:pt>
                <c:pt idx="2165">
                  <c:v>123</c:v>
                </c:pt>
                <c:pt idx="2166">
                  <c:v>94</c:v>
                </c:pt>
                <c:pt idx="2167">
                  <c:v>94</c:v>
                </c:pt>
                <c:pt idx="2168">
                  <c:v>115</c:v>
                </c:pt>
                <c:pt idx="2169">
                  <c:v>107</c:v>
                </c:pt>
                <c:pt idx="2170">
                  <c:v>91</c:v>
                </c:pt>
                <c:pt idx="2171">
                  <c:v>125</c:v>
                </c:pt>
                <c:pt idx="2172">
                  <c:v>122</c:v>
                </c:pt>
                <c:pt idx="2173">
                  <c:v>102</c:v>
                </c:pt>
                <c:pt idx="2174">
                  <c:v>90</c:v>
                </c:pt>
                <c:pt idx="2175">
                  <c:v>98</c:v>
                </c:pt>
                <c:pt idx="2176">
                  <c:v>107</c:v>
                </c:pt>
                <c:pt idx="2177">
                  <c:v>90</c:v>
                </c:pt>
                <c:pt idx="2178">
                  <c:v>112</c:v>
                </c:pt>
                <c:pt idx="2179">
                  <c:v>94</c:v>
                </c:pt>
                <c:pt idx="2180">
                  <c:v>104</c:v>
                </c:pt>
                <c:pt idx="2181">
                  <c:v>112</c:v>
                </c:pt>
                <c:pt idx="2182">
                  <c:v>108</c:v>
                </c:pt>
                <c:pt idx="2183">
                  <c:v>112</c:v>
                </c:pt>
                <c:pt idx="2184">
                  <c:v>127</c:v>
                </c:pt>
                <c:pt idx="2185">
                  <c:v>111</c:v>
                </c:pt>
                <c:pt idx="2186">
                  <c:v>114</c:v>
                </c:pt>
                <c:pt idx="2187">
                  <c:v>99</c:v>
                </c:pt>
                <c:pt idx="2188">
                  <c:v>112</c:v>
                </c:pt>
                <c:pt idx="2189">
                  <c:v>108</c:v>
                </c:pt>
                <c:pt idx="2190">
                  <c:v>116</c:v>
                </c:pt>
                <c:pt idx="2191">
                  <c:v>93</c:v>
                </c:pt>
                <c:pt idx="2192">
                  <c:v>114</c:v>
                </c:pt>
                <c:pt idx="2193">
                  <c:v>92</c:v>
                </c:pt>
                <c:pt idx="2194">
                  <c:v>114</c:v>
                </c:pt>
                <c:pt idx="2195">
                  <c:v>91</c:v>
                </c:pt>
                <c:pt idx="2196">
                  <c:v>98</c:v>
                </c:pt>
                <c:pt idx="2197">
                  <c:v>80</c:v>
                </c:pt>
                <c:pt idx="2198">
                  <c:v>121</c:v>
                </c:pt>
                <c:pt idx="2199">
                  <c:v>94</c:v>
                </c:pt>
                <c:pt idx="2200">
                  <c:v>93</c:v>
                </c:pt>
                <c:pt idx="2201">
                  <c:v>116</c:v>
                </c:pt>
                <c:pt idx="2202">
                  <c:v>101</c:v>
                </c:pt>
                <c:pt idx="2203">
                  <c:v>154</c:v>
                </c:pt>
                <c:pt idx="2204">
                  <c:v>170</c:v>
                </c:pt>
                <c:pt idx="2205">
                  <c:v>99</c:v>
                </c:pt>
                <c:pt idx="2206">
                  <c:v>104</c:v>
                </c:pt>
                <c:pt idx="2207">
                  <c:v>126</c:v>
                </c:pt>
                <c:pt idx="2208">
                  <c:v>110</c:v>
                </c:pt>
                <c:pt idx="2209">
                  <c:v>101</c:v>
                </c:pt>
                <c:pt idx="2210">
                  <c:v>80</c:v>
                </c:pt>
                <c:pt idx="2211">
                  <c:v>87</c:v>
                </c:pt>
                <c:pt idx="2212">
                  <c:v>123</c:v>
                </c:pt>
                <c:pt idx="2213">
                  <c:v>109</c:v>
                </c:pt>
                <c:pt idx="2214">
                  <c:v>90</c:v>
                </c:pt>
                <c:pt idx="2215">
                  <c:v>96</c:v>
                </c:pt>
                <c:pt idx="2216">
                  <c:v>125</c:v>
                </c:pt>
                <c:pt idx="2217">
                  <c:v>82</c:v>
                </c:pt>
                <c:pt idx="2218">
                  <c:v>86</c:v>
                </c:pt>
                <c:pt idx="2219">
                  <c:v>108</c:v>
                </c:pt>
                <c:pt idx="2220">
                  <c:v>98</c:v>
                </c:pt>
                <c:pt idx="2221">
                  <c:v>129</c:v>
                </c:pt>
                <c:pt idx="2222">
                  <c:v>112</c:v>
                </c:pt>
                <c:pt idx="2223">
                  <c:v>108</c:v>
                </c:pt>
                <c:pt idx="2224">
                  <c:v>121</c:v>
                </c:pt>
                <c:pt idx="2225">
                  <c:v>89</c:v>
                </c:pt>
                <c:pt idx="2226">
                  <c:v>89</c:v>
                </c:pt>
                <c:pt idx="2227">
                  <c:v>73</c:v>
                </c:pt>
                <c:pt idx="2228">
                  <c:v>154</c:v>
                </c:pt>
                <c:pt idx="2229">
                  <c:v>96</c:v>
                </c:pt>
                <c:pt idx="2230">
                  <c:v>98</c:v>
                </c:pt>
                <c:pt idx="2231">
                  <c:v>107</c:v>
                </c:pt>
                <c:pt idx="2232">
                  <c:v>134</c:v>
                </c:pt>
                <c:pt idx="2233">
                  <c:v>122</c:v>
                </c:pt>
                <c:pt idx="2234">
                  <c:v>97</c:v>
                </c:pt>
                <c:pt idx="2235">
                  <c:v>110</c:v>
                </c:pt>
                <c:pt idx="2236">
                  <c:v>102</c:v>
                </c:pt>
                <c:pt idx="2237">
                  <c:v>98</c:v>
                </c:pt>
                <c:pt idx="2238">
                  <c:v>120</c:v>
                </c:pt>
                <c:pt idx="2239">
                  <c:v>91</c:v>
                </c:pt>
                <c:pt idx="2240">
                  <c:v>83</c:v>
                </c:pt>
                <c:pt idx="2241">
                  <c:v>102</c:v>
                </c:pt>
                <c:pt idx="2242">
                  <c:v>122</c:v>
                </c:pt>
                <c:pt idx="2243">
                  <c:v>110</c:v>
                </c:pt>
                <c:pt idx="2244">
                  <c:v>136</c:v>
                </c:pt>
                <c:pt idx="2245">
                  <c:v>120</c:v>
                </c:pt>
                <c:pt idx="2246">
                  <c:v>108</c:v>
                </c:pt>
                <c:pt idx="2247">
                  <c:v>126</c:v>
                </c:pt>
                <c:pt idx="2248">
                  <c:v>113</c:v>
                </c:pt>
                <c:pt idx="2249">
                  <c:v>89</c:v>
                </c:pt>
                <c:pt idx="2250">
                  <c:v>94</c:v>
                </c:pt>
                <c:pt idx="2251">
                  <c:v>106</c:v>
                </c:pt>
                <c:pt idx="2252">
                  <c:v>100</c:v>
                </c:pt>
                <c:pt idx="2253">
                  <c:v>89</c:v>
                </c:pt>
                <c:pt idx="2254">
                  <c:v>94</c:v>
                </c:pt>
                <c:pt idx="2255">
                  <c:v>83</c:v>
                </c:pt>
                <c:pt idx="2256">
                  <c:v>111</c:v>
                </c:pt>
                <c:pt idx="2257">
                  <c:v>80</c:v>
                </c:pt>
                <c:pt idx="2258">
                  <c:v>112</c:v>
                </c:pt>
                <c:pt idx="2259">
                  <c:v>94</c:v>
                </c:pt>
                <c:pt idx="2260">
                  <c:v>91</c:v>
                </c:pt>
                <c:pt idx="2261">
                  <c:v>91</c:v>
                </c:pt>
                <c:pt idx="2262">
                  <c:v>110</c:v>
                </c:pt>
                <c:pt idx="2263">
                  <c:v>121</c:v>
                </c:pt>
                <c:pt idx="2264">
                  <c:v>114</c:v>
                </c:pt>
                <c:pt idx="2265">
                  <c:v>270</c:v>
                </c:pt>
                <c:pt idx="2266">
                  <c:v>100</c:v>
                </c:pt>
                <c:pt idx="2267">
                  <c:v>94</c:v>
                </c:pt>
                <c:pt idx="2268">
                  <c:v>109</c:v>
                </c:pt>
                <c:pt idx="2269">
                  <c:v>107</c:v>
                </c:pt>
                <c:pt idx="2270">
                  <c:v>96</c:v>
                </c:pt>
                <c:pt idx="2271">
                  <c:v>88</c:v>
                </c:pt>
                <c:pt idx="2272">
                  <c:v>110</c:v>
                </c:pt>
                <c:pt idx="2273">
                  <c:v>113</c:v>
                </c:pt>
                <c:pt idx="2274">
                  <c:v>101</c:v>
                </c:pt>
                <c:pt idx="2275">
                  <c:v>105</c:v>
                </c:pt>
                <c:pt idx="2276">
                  <c:v>125</c:v>
                </c:pt>
                <c:pt idx="2277">
                  <c:v>108</c:v>
                </c:pt>
                <c:pt idx="2278">
                  <c:v>112</c:v>
                </c:pt>
                <c:pt idx="2279">
                  <c:v>112</c:v>
                </c:pt>
                <c:pt idx="2280">
                  <c:v>95</c:v>
                </c:pt>
                <c:pt idx="2281">
                  <c:v>110</c:v>
                </c:pt>
                <c:pt idx="2282">
                  <c:v>118</c:v>
                </c:pt>
                <c:pt idx="2283">
                  <c:v>97</c:v>
                </c:pt>
                <c:pt idx="2284">
                  <c:v>120</c:v>
                </c:pt>
                <c:pt idx="2285">
                  <c:v>106</c:v>
                </c:pt>
                <c:pt idx="2286">
                  <c:v>92</c:v>
                </c:pt>
                <c:pt idx="2287">
                  <c:v>161</c:v>
                </c:pt>
                <c:pt idx="2288">
                  <c:v>110</c:v>
                </c:pt>
                <c:pt idx="2289">
                  <c:v>122</c:v>
                </c:pt>
                <c:pt idx="2290">
                  <c:v>91</c:v>
                </c:pt>
                <c:pt idx="2291">
                  <c:v>93</c:v>
                </c:pt>
                <c:pt idx="2292">
                  <c:v>94</c:v>
                </c:pt>
                <c:pt idx="2293">
                  <c:v>95</c:v>
                </c:pt>
                <c:pt idx="2294">
                  <c:v>105</c:v>
                </c:pt>
                <c:pt idx="2295">
                  <c:v>102</c:v>
                </c:pt>
                <c:pt idx="2296">
                  <c:v>110</c:v>
                </c:pt>
                <c:pt idx="2297">
                  <c:v>120</c:v>
                </c:pt>
                <c:pt idx="2298">
                  <c:v>122</c:v>
                </c:pt>
                <c:pt idx="2299">
                  <c:v>118</c:v>
                </c:pt>
                <c:pt idx="2300">
                  <c:v>107</c:v>
                </c:pt>
                <c:pt idx="2301">
                  <c:v>102</c:v>
                </c:pt>
                <c:pt idx="2302">
                  <c:v>141</c:v>
                </c:pt>
                <c:pt idx="2303">
                  <c:v>114</c:v>
                </c:pt>
                <c:pt idx="2304">
                  <c:v>109</c:v>
                </c:pt>
                <c:pt idx="2305">
                  <c:v>94</c:v>
                </c:pt>
                <c:pt idx="2306">
                  <c:v>100</c:v>
                </c:pt>
                <c:pt idx="2307">
                  <c:v>101</c:v>
                </c:pt>
                <c:pt idx="2308">
                  <c:v>98</c:v>
                </c:pt>
                <c:pt idx="2309">
                  <c:v>102</c:v>
                </c:pt>
                <c:pt idx="2310">
                  <c:v>94</c:v>
                </c:pt>
                <c:pt idx="2311">
                  <c:v>92</c:v>
                </c:pt>
                <c:pt idx="2312">
                  <c:v>113</c:v>
                </c:pt>
                <c:pt idx="2313">
                  <c:v>115</c:v>
                </c:pt>
                <c:pt idx="2314">
                  <c:v>95</c:v>
                </c:pt>
                <c:pt idx="2315">
                  <c:v>87</c:v>
                </c:pt>
                <c:pt idx="2316">
                  <c:v>183</c:v>
                </c:pt>
                <c:pt idx="2317">
                  <c:v>97</c:v>
                </c:pt>
                <c:pt idx="2318">
                  <c:v>94</c:v>
                </c:pt>
                <c:pt idx="2319">
                  <c:v>112</c:v>
                </c:pt>
                <c:pt idx="2320">
                  <c:v>98</c:v>
                </c:pt>
                <c:pt idx="2321">
                  <c:v>104</c:v>
                </c:pt>
                <c:pt idx="2322">
                  <c:v>120</c:v>
                </c:pt>
                <c:pt idx="2323">
                  <c:v>99</c:v>
                </c:pt>
                <c:pt idx="2324">
                  <c:v>109</c:v>
                </c:pt>
                <c:pt idx="2325">
                  <c:v>105</c:v>
                </c:pt>
                <c:pt idx="2326">
                  <c:v>106</c:v>
                </c:pt>
                <c:pt idx="2327">
                  <c:v>123</c:v>
                </c:pt>
                <c:pt idx="2328">
                  <c:v>86</c:v>
                </c:pt>
                <c:pt idx="2329">
                  <c:v>120</c:v>
                </c:pt>
                <c:pt idx="2330">
                  <c:v>227</c:v>
                </c:pt>
                <c:pt idx="2331">
                  <c:v>119</c:v>
                </c:pt>
                <c:pt idx="2332">
                  <c:v>115</c:v>
                </c:pt>
                <c:pt idx="2333">
                  <c:v>114</c:v>
                </c:pt>
                <c:pt idx="2334">
                  <c:v>90</c:v>
                </c:pt>
                <c:pt idx="2335">
                  <c:v>94</c:v>
                </c:pt>
                <c:pt idx="2336">
                  <c:v>106</c:v>
                </c:pt>
                <c:pt idx="2337">
                  <c:v>98</c:v>
                </c:pt>
                <c:pt idx="2338">
                  <c:v>126</c:v>
                </c:pt>
                <c:pt idx="2339">
                  <c:v>100</c:v>
                </c:pt>
                <c:pt idx="2340">
                  <c:v>89</c:v>
                </c:pt>
                <c:pt idx="2341">
                  <c:v>111</c:v>
                </c:pt>
                <c:pt idx="2342">
                  <c:v>100</c:v>
                </c:pt>
                <c:pt idx="2343">
                  <c:v>115</c:v>
                </c:pt>
                <c:pt idx="2344">
                  <c:v>106</c:v>
                </c:pt>
                <c:pt idx="2345">
                  <c:v>107</c:v>
                </c:pt>
                <c:pt idx="2346">
                  <c:v>99</c:v>
                </c:pt>
                <c:pt idx="2347">
                  <c:v>90</c:v>
                </c:pt>
                <c:pt idx="2348">
                  <c:v>101</c:v>
                </c:pt>
                <c:pt idx="2349">
                  <c:v>119</c:v>
                </c:pt>
                <c:pt idx="2350">
                  <c:v>103</c:v>
                </c:pt>
                <c:pt idx="2351">
                  <c:v>134</c:v>
                </c:pt>
                <c:pt idx="2352">
                  <c:v>155</c:v>
                </c:pt>
                <c:pt idx="2353">
                  <c:v>94</c:v>
                </c:pt>
                <c:pt idx="2354">
                  <c:v>95</c:v>
                </c:pt>
                <c:pt idx="2355">
                  <c:v>89</c:v>
                </c:pt>
                <c:pt idx="2356">
                  <c:v>97</c:v>
                </c:pt>
                <c:pt idx="2357">
                  <c:v>90</c:v>
                </c:pt>
                <c:pt idx="2358">
                  <c:v>92</c:v>
                </c:pt>
                <c:pt idx="2359">
                  <c:v>100</c:v>
                </c:pt>
                <c:pt idx="2360">
                  <c:v>117</c:v>
                </c:pt>
                <c:pt idx="2361">
                  <c:v>84</c:v>
                </c:pt>
                <c:pt idx="2362">
                  <c:v>140</c:v>
                </c:pt>
                <c:pt idx="2363">
                  <c:v>108</c:v>
                </c:pt>
                <c:pt idx="2364">
                  <c:v>114</c:v>
                </c:pt>
                <c:pt idx="2365">
                  <c:v>97</c:v>
                </c:pt>
                <c:pt idx="2366">
                  <c:v>122</c:v>
                </c:pt>
                <c:pt idx="2367">
                  <c:v>87</c:v>
                </c:pt>
                <c:pt idx="2368">
                  <c:v>85</c:v>
                </c:pt>
                <c:pt idx="2369">
                  <c:v>101</c:v>
                </c:pt>
                <c:pt idx="2370">
                  <c:v>121</c:v>
                </c:pt>
                <c:pt idx="2371">
                  <c:v>107</c:v>
                </c:pt>
                <c:pt idx="2372">
                  <c:v>111</c:v>
                </c:pt>
                <c:pt idx="2373">
                  <c:v>97</c:v>
                </c:pt>
                <c:pt idx="2374">
                  <c:v>97</c:v>
                </c:pt>
                <c:pt idx="2375">
                  <c:v>125</c:v>
                </c:pt>
                <c:pt idx="2376">
                  <c:v>124</c:v>
                </c:pt>
                <c:pt idx="2377">
                  <c:v>76</c:v>
                </c:pt>
                <c:pt idx="2378">
                  <c:v>91</c:v>
                </c:pt>
                <c:pt idx="2379">
                  <c:v>96</c:v>
                </c:pt>
                <c:pt idx="2380">
                  <c:v>142</c:v>
                </c:pt>
                <c:pt idx="2381">
                  <c:v>117</c:v>
                </c:pt>
                <c:pt idx="2382">
                  <c:v>116</c:v>
                </c:pt>
                <c:pt idx="2383">
                  <c:v>118</c:v>
                </c:pt>
                <c:pt idx="2384">
                  <c:v>108</c:v>
                </c:pt>
                <c:pt idx="2385">
                  <c:v>94</c:v>
                </c:pt>
                <c:pt idx="2386">
                  <c:v>97</c:v>
                </c:pt>
                <c:pt idx="2387">
                  <c:v>97</c:v>
                </c:pt>
                <c:pt idx="2388">
                  <c:v>91</c:v>
                </c:pt>
                <c:pt idx="2389">
                  <c:v>107</c:v>
                </c:pt>
                <c:pt idx="2390">
                  <c:v>95</c:v>
                </c:pt>
                <c:pt idx="2391">
                  <c:v>102</c:v>
                </c:pt>
                <c:pt idx="2392">
                  <c:v>88</c:v>
                </c:pt>
                <c:pt idx="2393">
                  <c:v>106</c:v>
                </c:pt>
                <c:pt idx="2394">
                  <c:v>92</c:v>
                </c:pt>
                <c:pt idx="2395">
                  <c:v>105</c:v>
                </c:pt>
                <c:pt idx="2396">
                  <c:v>107</c:v>
                </c:pt>
                <c:pt idx="2397">
                  <c:v>120</c:v>
                </c:pt>
                <c:pt idx="2398">
                  <c:v>103</c:v>
                </c:pt>
                <c:pt idx="2399">
                  <c:v>147</c:v>
                </c:pt>
                <c:pt idx="2400">
                  <c:v>98</c:v>
                </c:pt>
                <c:pt idx="2401">
                  <c:v>103</c:v>
                </c:pt>
                <c:pt idx="2402">
                  <c:v>111</c:v>
                </c:pt>
                <c:pt idx="2403">
                  <c:v>98</c:v>
                </c:pt>
                <c:pt idx="2404">
                  <c:v>111</c:v>
                </c:pt>
                <c:pt idx="2405">
                  <c:v>111</c:v>
                </c:pt>
                <c:pt idx="2406">
                  <c:v>145</c:v>
                </c:pt>
                <c:pt idx="2407">
                  <c:v>84</c:v>
                </c:pt>
                <c:pt idx="2408">
                  <c:v>115</c:v>
                </c:pt>
                <c:pt idx="2409">
                  <c:v>105</c:v>
                </c:pt>
                <c:pt idx="2410">
                  <c:v>98</c:v>
                </c:pt>
                <c:pt idx="2411">
                  <c:v>88</c:v>
                </c:pt>
                <c:pt idx="2412">
                  <c:v>104</c:v>
                </c:pt>
                <c:pt idx="2413">
                  <c:v>90</c:v>
                </c:pt>
                <c:pt idx="2414">
                  <c:v>105</c:v>
                </c:pt>
                <c:pt idx="2415">
                  <c:v>124</c:v>
                </c:pt>
                <c:pt idx="2416">
                  <c:v>101</c:v>
                </c:pt>
                <c:pt idx="2417">
                  <c:v>115</c:v>
                </c:pt>
                <c:pt idx="2418">
                  <c:v>120</c:v>
                </c:pt>
                <c:pt idx="2419">
                  <c:v>94</c:v>
                </c:pt>
                <c:pt idx="2420">
                  <c:v>131</c:v>
                </c:pt>
                <c:pt idx="2421">
                  <c:v>139</c:v>
                </c:pt>
                <c:pt idx="2422">
                  <c:v>120</c:v>
                </c:pt>
                <c:pt idx="2423">
                  <c:v>119</c:v>
                </c:pt>
                <c:pt idx="2424">
                  <c:v>125</c:v>
                </c:pt>
                <c:pt idx="2425">
                  <c:v>101</c:v>
                </c:pt>
                <c:pt idx="2426">
                  <c:v>145</c:v>
                </c:pt>
                <c:pt idx="2427">
                  <c:v>98</c:v>
                </c:pt>
                <c:pt idx="2428">
                  <c:v>101</c:v>
                </c:pt>
                <c:pt idx="2429">
                  <c:v>93</c:v>
                </c:pt>
                <c:pt idx="2430">
                  <c:v>109</c:v>
                </c:pt>
                <c:pt idx="2431">
                  <c:v>123</c:v>
                </c:pt>
                <c:pt idx="2432">
                  <c:v>99</c:v>
                </c:pt>
                <c:pt idx="2433">
                  <c:v>119</c:v>
                </c:pt>
                <c:pt idx="2434">
                  <c:v>107</c:v>
                </c:pt>
                <c:pt idx="2435">
                  <c:v>81</c:v>
                </c:pt>
                <c:pt idx="2436">
                  <c:v>105</c:v>
                </c:pt>
                <c:pt idx="2437">
                  <c:v>82</c:v>
                </c:pt>
                <c:pt idx="2438">
                  <c:v>95</c:v>
                </c:pt>
                <c:pt idx="2439">
                  <c:v>118</c:v>
                </c:pt>
                <c:pt idx="2440">
                  <c:v>91</c:v>
                </c:pt>
                <c:pt idx="2441">
                  <c:v>108</c:v>
                </c:pt>
                <c:pt idx="2442">
                  <c:v>103</c:v>
                </c:pt>
                <c:pt idx="2443">
                  <c:v>96</c:v>
                </c:pt>
                <c:pt idx="2444">
                  <c:v>117</c:v>
                </c:pt>
                <c:pt idx="2445">
                  <c:v>136</c:v>
                </c:pt>
                <c:pt idx="2446">
                  <c:v>115</c:v>
                </c:pt>
                <c:pt idx="2447">
                  <c:v>85</c:v>
                </c:pt>
                <c:pt idx="2448">
                  <c:v>88</c:v>
                </c:pt>
                <c:pt idx="2449">
                  <c:v>112</c:v>
                </c:pt>
                <c:pt idx="2450">
                  <c:v>86</c:v>
                </c:pt>
                <c:pt idx="2451">
                  <c:v>86</c:v>
                </c:pt>
                <c:pt idx="2452">
                  <c:v>137</c:v>
                </c:pt>
                <c:pt idx="2453">
                  <c:v>90</c:v>
                </c:pt>
                <c:pt idx="2454">
                  <c:v>107</c:v>
                </c:pt>
                <c:pt idx="2455">
                  <c:v>98</c:v>
                </c:pt>
                <c:pt idx="2456">
                  <c:v>84</c:v>
                </c:pt>
                <c:pt idx="2457">
                  <c:v>127</c:v>
                </c:pt>
                <c:pt idx="2458">
                  <c:v>150</c:v>
                </c:pt>
                <c:pt idx="2459">
                  <c:v>117</c:v>
                </c:pt>
                <c:pt idx="2460">
                  <c:v>115</c:v>
                </c:pt>
                <c:pt idx="2461">
                  <c:v>186</c:v>
                </c:pt>
                <c:pt idx="2462">
                  <c:v>90</c:v>
                </c:pt>
                <c:pt idx="2463">
                  <c:v>134</c:v>
                </c:pt>
                <c:pt idx="2464">
                  <c:v>101</c:v>
                </c:pt>
                <c:pt idx="2465">
                  <c:v>97</c:v>
                </c:pt>
                <c:pt idx="2466">
                  <c:v>107</c:v>
                </c:pt>
                <c:pt idx="2467">
                  <c:v>99</c:v>
                </c:pt>
                <c:pt idx="2468">
                  <c:v>124</c:v>
                </c:pt>
                <c:pt idx="2469">
                  <c:v>178</c:v>
                </c:pt>
                <c:pt idx="2470">
                  <c:v>125</c:v>
                </c:pt>
                <c:pt idx="2471">
                  <c:v>121</c:v>
                </c:pt>
                <c:pt idx="2472">
                  <c:v>100</c:v>
                </c:pt>
                <c:pt idx="2473">
                  <c:v>115</c:v>
                </c:pt>
                <c:pt idx="2474">
                  <c:v>108</c:v>
                </c:pt>
                <c:pt idx="2475">
                  <c:v>112</c:v>
                </c:pt>
                <c:pt idx="2476">
                  <c:v>99</c:v>
                </c:pt>
                <c:pt idx="2477">
                  <c:v>109</c:v>
                </c:pt>
                <c:pt idx="2478">
                  <c:v>83</c:v>
                </c:pt>
                <c:pt idx="2479">
                  <c:v>107</c:v>
                </c:pt>
                <c:pt idx="2480">
                  <c:v>100</c:v>
                </c:pt>
                <c:pt idx="2481">
                  <c:v>92</c:v>
                </c:pt>
                <c:pt idx="2482">
                  <c:v>84</c:v>
                </c:pt>
                <c:pt idx="2483">
                  <c:v>86</c:v>
                </c:pt>
                <c:pt idx="2484">
                  <c:v>120</c:v>
                </c:pt>
                <c:pt idx="2485">
                  <c:v>89</c:v>
                </c:pt>
                <c:pt idx="2486">
                  <c:v>117</c:v>
                </c:pt>
                <c:pt idx="2487">
                  <c:v>91</c:v>
                </c:pt>
                <c:pt idx="2488">
                  <c:v>100</c:v>
                </c:pt>
                <c:pt idx="2489">
                  <c:v>72</c:v>
                </c:pt>
                <c:pt idx="2490">
                  <c:v>84</c:v>
                </c:pt>
                <c:pt idx="2491">
                  <c:v>126</c:v>
                </c:pt>
                <c:pt idx="2492">
                  <c:v>108</c:v>
                </c:pt>
                <c:pt idx="2493">
                  <c:v>112</c:v>
                </c:pt>
                <c:pt idx="2494">
                  <c:v>90</c:v>
                </c:pt>
                <c:pt idx="2495">
                  <c:v>91</c:v>
                </c:pt>
                <c:pt idx="2496">
                  <c:v>135</c:v>
                </c:pt>
                <c:pt idx="2497">
                  <c:v>141</c:v>
                </c:pt>
                <c:pt idx="2498">
                  <c:v>104</c:v>
                </c:pt>
                <c:pt idx="2499">
                  <c:v>84</c:v>
                </c:pt>
                <c:pt idx="2500">
                  <c:v>118</c:v>
                </c:pt>
                <c:pt idx="2501">
                  <c:v>82</c:v>
                </c:pt>
                <c:pt idx="2502">
                  <c:v>95</c:v>
                </c:pt>
                <c:pt idx="2503">
                  <c:v>99</c:v>
                </c:pt>
                <c:pt idx="2504">
                  <c:v>121</c:v>
                </c:pt>
                <c:pt idx="2505">
                  <c:v>84</c:v>
                </c:pt>
                <c:pt idx="2506">
                  <c:v>93</c:v>
                </c:pt>
                <c:pt idx="2507">
                  <c:v>93</c:v>
                </c:pt>
                <c:pt idx="2508">
                  <c:v>120</c:v>
                </c:pt>
                <c:pt idx="2509">
                  <c:v>112</c:v>
                </c:pt>
                <c:pt idx="2510">
                  <c:v>107</c:v>
                </c:pt>
                <c:pt idx="2511">
                  <c:v>112</c:v>
                </c:pt>
                <c:pt idx="2512">
                  <c:v>96</c:v>
                </c:pt>
                <c:pt idx="2513">
                  <c:v>91</c:v>
                </c:pt>
                <c:pt idx="2514">
                  <c:v>125</c:v>
                </c:pt>
                <c:pt idx="2515">
                  <c:v>102</c:v>
                </c:pt>
                <c:pt idx="2516">
                  <c:v>87</c:v>
                </c:pt>
                <c:pt idx="2517">
                  <c:v>118</c:v>
                </c:pt>
                <c:pt idx="2518">
                  <c:v>115</c:v>
                </c:pt>
                <c:pt idx="2519">
                  <c:v>91</c:v>
                </c:pt>
                <c:pt idx="2520">
                  <c:v>88</c:v>
                </c:pt>
                <c:pt idx="2521">
                  <c:v>127</c:v>
                </c:pt>
                <c:pt idx="2522">
                  <c:v>94</c:v>
                </c:pt>
                <c:pt idx="2523">
                  <c:v>115</c:v>
                </c:pt>
                <c:pt idx="2524">
                  <c:v>90</c:v>
                </c:pt>
                <c:pt idx="2525">
                  <c:v>100</c:v>
                </c:pt>
                <c:pt idx="2526">
                  <c:v>117</c:v>
                </c:pt>
                <c:pt idx="2527">
                  <c:v>109</c:v>
                </c:pt>
                <c:pt idx="2528">
                  <c:v>111</c:v>
                </c:pt>
                <c:pt idx="2529">
                  <c:v>93</c:v>
                </c:pt>
                <c:pt idx="2530">
                  <c:v>101</c:v>
                </c:pt>
                <c:pt idx="2531">
                  <c:v>106</c:v>
                </c:pt>
                <c:pt idx="2532">
                  <c:v>94</c:v>
                </c:pt>
                <c:pt idx="2533">
                  <c:v>132</c:v>
                </c:pt>
                <c:pt idx="2534">
                  <c:v>99</c:v>
                </c:pt>
                <c:pt idx="2535">
                  <c:v>90</c:v>
                </c:pt>
                <c:pt idx="2536">
                  <c:v>105</c:v>
                </c:pt>
                <c:pt idx="2537">
                  <c:v>108</c:v>
                </c:pt>
                <c:pt idx="2538">
                  <c:v>69</c:v>
                </c:pt>
                <c:pt idx="2539">
                  <c:v>118</c:v>
                </c:pt>
                <c:pt idx="2540">
                  <c:v>132</c:v>
                </c:pt>
                <c:pt idx="2541">
                  <c:v>95</c:v>
                </c:pt>
                <c:pt idx="2542">
                  <c:v>80</c:v>
                </c:pt>
                <c:pt idx="2543">
                  <c:v>94</c:v>
                </c:pt>
                <c:pt idx="2544">
                  <c:v>122</c:v>
                </c:pt>
                <c:pt idx="2545">
                  <c:v>116</c:v>
                </c:pt>
                <c:pt idx="2546">
                  <c:v>78</c:v>
                </c:pt>
                <c:pt idx="2547">
                  <c:v>114</c:v>
                </c:pt>
                <c:pt idx="2548">
                  <c:v>112</c:v>
                </c:pt>
                <c:pt idx="2549">
                  <c:v>110</c:v>
                </c:pt>
                <c:pt idx="2550">
                  <c:v>104</c:v>
                </c:pt>
                <c:pt idx="2551">
                  <c:v>81</c:v>
                </c:pt>
                <c:pt idx="2552">
                  <c:v>154</c:v>
                </c:pt>
                <c:pt idx="2553">
                  <c:v>89</c:v>
                </c:pt>
                <c:pt idx="2554">
                  <c:v>132</c:v>
                </c:pt>
                <c:pt idx="2555">
                  <c:v>93</c:v>
                </c:pt>
                <c:pt idx="2556">
                  <c:v>172</c:v>
                </c:pt>
                <c:pt idx="2557">
                  <c:v>96</c:v>
                </c:pt>
                <c:pt idx="2558">
                  <c:v>89</c:v>
                </c:pt>
                <c:pt idx="2559">
                  <c:v>92</c:v>
                </c:pt>
                <c:pt idx="2560">
                  <c:v>97</c:v>
                </c:pt>
                <c:pt idx="2561">
                  <c:v>93</c:v>
                </c:pt>
                <c:pt idx="2562">
                  <c:v>89</c:v>
                </c:pt>
                <c:pt idx="2563">
                  <c:v>144</c:v>
                </c:pt>
                <c:pt idx="2564">
                  <c:v>123</c:v>
                </c:pt>
                <c:pt idx="2565">
                  <c:v>93</c:v>
                </c:pt>
                <c:pt idx="2566">
                  <c:v>133</c:v>
                </c:pt>
                <c:pt idx="2567">
                  <c:v>121</c:v>
                </c:pt>
                <c:pt idx="2568">
                  <c:v>102</c:v>
                </c:pt>
                <c:pt idx="2569">
                  <c:v>99</c:v>
                </c:pt>
                <c:pt idx="2570">
                  <c:v>98</c:v>
                </c:pt>
                <c:pt idx="2571">
                  <c:v>125</c:v>
                </c:pt>
                <c:pt idx="2572">
                  <c:v>104</c:v>
                </c:pt>
                <c:pt idx="2573">
                  <c:v>109</c:v>
                </c:pt>
                <c:pt idx="2574">
                  <c:v>115</c:v>
                </c:pt>
                <c:pt idx="2575">
                  <c:v>92</c:v>
                </c:pt>
                <c:pt idx="2576">
                  <c:v>91</c:v>
                </c:pt>
                <c:pt idx="2577">
                  <c:v>94</c:v>
                </c:pt>
                <c:pt idx="2578">
                  <c:v>93</c:v>
                </c:pt>
                <c:pt idx="2579">
                  <c:v>122</c:v>
                </c:pt>
                <c:pt idx="2580">
                  <c:v>293</c:v>
                </c:pt>
                <c:pt idx="2581">
                  <c:v>137</c:v>
                </c:pt>
                <c:pt idx="2582">
                  <c:v>93</c:v>
                </c:pt>
                <c:pt idx="2583">
                  <c:v>123</c:v>
                </c:pt>
                <c:pt idx="2584">
                  <c:v>119</c:v>
                </c:pt>
                <c:pt idx="2585">
                  <c:v>107</c:v>
                </c:pt>
                <c:pt idx="2586">
                  <c:v>106</c:v>
                </c:pt>
                <c:pt idx="2587">
                  <c:v>109</c:v>
                </c:pt>
                <c:pt idx="2588">
                  <c:v>81</c:v>
                </c:pt>
                <c:pt idx="2589">
                  <c:v>86</c:v>
                </c:pt>
                <c:pt idx="2590">
                  <c:v>113</c:v>
                </c:pt>
                <c:pt idx="2591">
                  <c:v>122</c:v>
                </c:pt>
                <c:pt idx="2592">
                  <c:v>90</c:v>
                </c:pt>
                <c:pt idx="2593">
                  <c:v>108</c:v>
                </c:pt>
                <c:pt idx="2594">
                  <c:v>113</c:v>
                </c:pt>
                <c:pt idx="2595">
                  <c:v>110</c:v>
                </c:pt>
                <c:pt idx="2596">
                  <c:v>109</c:v>
                </c:pt>
                <c:pt idx="2597">
                  <c:v>100</c:v>
                </c:pt>
                <c:pt idx="2598">
                  <c:v>101</c:v>
                </c:pt>
                <c:pt idx="2599">
                  <c:v>97</c:v>
                </c:pt>
                <c:pt idx="2600">
                  <c:v>172</c:v>
                </c:pt>
                <c:pt idx="2601">
                  <c:v>104</c:v>
                </c:pt>
                <c:pt idx="2602">
                  <c:v>99</c:v>
                </c:pt>
                <c:pt idx="2603">
                  <c:v>129</c:v>
                </c:pt>
                <c:pt idx="2604">
                  <c:v>91</c:v>
                </c:pt>
                <c:pt idx="2605">
                  <c:v>100</c:v>
                </c:pt>
                <c:pt idx="2606">
                  <c:v>111</c:v>
                </c:pt>
                <c:pt idx="2607">
                  <c:v>114</c:v>
                </c:pt>
                <c:pt idx="2608">
                  <c:v>86</c:v>
                </c:pt>
                <c:pt idx="2609">
                  <c:v>107</c:v>
                </c:pt>
                <c:pt idx="2610">
                  <c:v>90</c:v>
                </c:pt>
                <c:pt idx="2611">
                  <c:v>120</c:v>
                </c:pt>
                <c:pt idx="2612">
                  <c:v>134</c:v>
                </c:pt>
                <c:pt idx="2613">
                  <c:v>95</c:v>
                </c:pt>
                <c:pt idx="2614">
                  <c:v>132</c:v>
                </c:pt>
                <c:pt idx="2615">
                  <c:v>138</c:v>
                </c:pt>
                <c:pt idx="2616">
                  <c:v>99</c:v>
                </c:pt>
                <c:pt idx="2617">
                  <c:v>111</c:v>
                </c:pt>
                <c:pt idx="2618">
                  <c:v>89</c:v>
                </c:pt>
                <c:pt idx="2619">
                  <c:v>103</c:v>
                </c:pt>
                <c:pt idx="2620">
                  <c:v>130</c:v>
                </c:pt>
                <c:pt idx="2621">
                  <c:v>106</c:v>
                </c:pt>
                <c:pt idx="2622">
                  <c:v>125</c:v>
                </c:pt>
                <c:pt idx="2623">
                  <c:v>109</c:v>
                </c:pt>
                <c:pt idx="2624">
                  <c:v>200</c:v>
                </c:pt>
                <c:pt idx="2625">
                  <c:v>112</c:v>
                </c:pt>
                <c:pt idx="2626">
                  <c:v>116</c:v>
                </c:pt>
                <c:pt idx="2627">
                  <c:v>120</c:v>
                </c:pt>
                <c:pt idx="2628">
                  <c:v>92</c:v>
                </c:pt>
                <c:pt idx="2629">
                  <c:v>100</c:v>
                </c:pt>
                <c:pt idx="2630">
                  <c:v>81</c:v>
                </c:pt>
                <c:pt idx="2631">
                  <c:v>101</c:v>
                </c:pt>
                <c:pt idx="2632">
                  <c:v>122</c:v>
                </c:pt>
                <c:pt idx="2633">
                  <c:v>97</c:v>
                </c:pt>
                <c:pt idx="2634">
                  <c:v>92</c:v>
                </c:pt>
                <c:pt idx="2635">
                  <c:v>110</c:v>
                </c:pt>
                <c:pt idx="2636">
                  <c:v>86</c:v>
                </c:pt>
                <c:pt idx="2637">
                  <c:v>145</c:v>
                </c:pt>
                <c:pt idx="2638">
                  <c:v>100</c:v>
                </c:pt>
                <c:pt idx="2639">
                  <c:v>184</c:v>
                </c:pt>
                <c:pt idx="2640">
                  <c:v>89</c:v>
                </c:pt>
                <c:pt idx="2641">
                  <c:v>84</c:v>
                </c:pt>
                <c:pt idx="2642">
                  <c:v>98</c:v>
                </c:pt>
                <c:pt idx="2643">
                  <c:v>95</c:v>
                </c:pt>
                <c:pt idx="2644">
                  <c:v>100</c:v>
                </c:pt>
                <c:pt idx="2645">
                  <c:v>109</c:v>
                </c:pt>
                <c:pt idx="2646">
                  <c:v>118</c:v>
                </c:pt>
                <c:pt idx="2647">
                  <c:v>88</c:v>
                </c:pt>
                <c:pt idx="2648">
                  <c:v>86</c:v>
                </c:pt>
                <c:pt idx="2649">
                  <c:v>118</c:v>
                </c:pt>
                <c:pt idx="2650">
                  <c:v>125</c:v>
                </c:pt>
                <c:pt idx="2651">
                  <c:v>125</c:v>
                </c:pt>
                <c:pt idx="2652">
                  <c:v>94</c:v>
                </c:pt>
                <c:pt idx="2653">
                  <c:v>113</c:v>
                </c:pt>
                <c:pt idx="2654">
                  <c:v>104</c:v>
                </c:pt>
                <c:pt idx="2655">
                  <c:v>95</c:v>
                </c:pt>
                <c:pt idx="2656">
                  <c:v>124</c:v>
                </c:pt>
                <c:pt idx="2657">
                  <c:v>104</c:v>
                </c:pt>
                <c:pt idx="2658">
                  <c:v>111</c:v>
                </c:pt>
                <c:pt idx="2659">
                  <c:v>95</c:v>
                </c:pt>
                <c:pt idx="2660">
                  <c:v>118</c:v>
                </c:pt>
                <c:pt idx="2661">
                  <c:v>193</c:v>
                </c:pt>
                <c:pt idx="2662">
                  <c:v>97</c:v>
                </c:pt>
                <c:pt idx="2663">
                  <c:v>98</c:v>
                </c:pt>
                <c:pt idx="2664">
                  <c:v>103</c:v>
                </c:pt>
                <c:pt idx="2665">
                  <c:v>120</c:v>
                </c:pt>
                <c:pt idx="2666">
                  <c:v>106</c:v>
                </c:pt>
                <c:pt idx="2667">
                  <c:v>106</c:v>
                </c:pt>
                <c:pt idx="2668">
                  <c:v>121</c:v>
                </c:pt>
                <c:pt idx="2669">
                  <c:v>117</c:v>
                </c:pt>
                <c:pt idx="2670">
                  <c:v>98</c:v>
                </c:pt>
                <c:pt idx="2671">
                  <c:v>109</c:v>
                </c:pt>
                <c:pt idx="2672">
                  <c:v>95</c:v>
                </c:pt>
                <c:pt idx="2673">
                  <c:v>109</c:v>
                </c:pt>
                <c:pt idx="2674">
                  <c:v>96</c:v>
                </c:pt>
                <c:pt idx="2675">
                  <c:v>101</c:v>
                </c:pt>
                <c:pt idx="2676">
                  <c:v>107</c:v>
                </c:pt>
                <c:pt idx="2677">
                  <c:v>178</c:v>
                </c:pt>
                <c:pt idx="2678">
                  <c:v>100</c:v>
                </c:pt>
                <c:pt idx="2679">
                  <c:v>98</c:v>
                </c:pt>
                <c:pt idx="2680">
                  <c:v>92</c:v>
                </c:pt>
                <c:pt idx="2681">
                  <c:v>90</c:v>
                </c:pt>
                <c:pt idx="2682">
                  <c:v>90</c:v>
                </c:pt>
                <c:pt idx="2683">
                  <c:v>153</c:v>
                </c:pt>
                <c:pt idx="2684">
                  <c:v>124</c:v>
                </c:pt>
                <c:pt idx="2685">
                  <c:v>82</c:v>
                </c:pt>
                <c:pt idx="2686">
                  <c:v>75</c:v>
                </c:pt>
                <c:pt idx="2687">
                  <c:v>97</c:v>
                </c:pt>
                <c:pt idx="2688">
                  <c:v>80</c:v>
                </c:pt>
                <c:pt idx="2689">
                  <c:v>85</c:v>
                </c:pt>
                <c:pt idx="2690">
                  <c:v>97</c:v>
                </c:pt>
                <c:pt idx="2691">
                  <c:v>109</c:v>
                </c:pt>
                <c:pt idx="2692">
                  <c:v>104</c:v>
                </c:pt>
                <c:pt idx="2693">
                  <c:v>140</c:v>
                </c:pt>
                <c:pt idx="2694">
                  <c:v>90</c:v>
                </c:pt>
                <c:pt idx="2695">
                  <c:v>130</c:v>
                </c:pt>
                <c:pt idx="2696">
                  <c:v>101</c:v>
                </c:pt>
                <c:pt idx="2697">
                  <c:v>114</c:v>
                </c:pt>
                <c:pt idx="2698">
                  <c:v>100</c:v>
                </c:pt>
                <c:pt idx="2699">
                  <c:v>103</c:v>
                </c:pt>
                <c:pt idx="2700">
                  <c:v>100</c:v>
                </c:pt>
                <c:pt idx="2701">
                  <c:v>103</c:v>
                </c:pt>
                <c:pt idx="2702">
                  <c:v>97</c:v>
                </c:pt>
                <c:pt idx="2703">
                  <c:v>116</c:v>
                </c:pt>
                <c:pt idx="2704">
                  <c:v>96</c:v>
                </c:pt>
                <c:pt idx="2705">
                  <c:v>98</c:v>
                </c:pt>
                <c:pt idx="2706">
                  <c:v>105</c:v>
                </c:pt>
                <c:pt idx="2707">
                  <c:v>107</c:v>
                </c:pt>
                <c:pt idx="2708">
                  <c:v>93</c:v>
                </c:pt>
                <c:pt idx="2709">
                  <c:v>97</c:v>
                </c:pt>
                <c:pt idx="2710">
                  <c:v>122</c:v>
                </c:pt>
                <c:pt idx="2711">
                  <c:v>101</c:v>
                </c:pt>
                <c:pt idx="2712">
                  <c:v>100</c:v>
                </c:pt>
                <c:pt idx="2713">
                  <c:v>129</c:v>
                </c:pt>
                <c:pt idx="2714">
                  <c:v>81</c:v>
                </c:pt>
                <c:pt idx="2715">
                  <c:v>100</c:v>
                </c:pt>
                <c:pt idx="2716">
                  <c:v>130</c:v>
                </c:pt>
                <c:pt idx="2717">
                  <c:v>84</c:v>
                </c:pt>
                <c:pt idx="2718">
                  <c:v>106</c:v>
                </c:pt>
                <c:pt idx="2719">
                  <c:v>76</c:v>
                </c:pt>
                <c:pt idx="2720">
                  <c:v>99</c:v>
                </c:pt>
                <c:pt idx="2721">
                  <c:v>96</c:v>
                </c:pt>
                <c:pt idx="2722">
                  <c:v>104</c:v>
                </c:pt>
                <c:pt idx="2723">
                  <c:v>108</c:v>
                </c:pt>
                <c:pt idx="2724">
                  <c:v>108</c:v>
                </c:pt>
                <c:pt idx="2725">
                  <c:v>87</c:v>
                </c:pt>
                <c:pt idx="2726">
                  <c:v>89</c:v>
                </c:pt>
                <c:pt idx="2727">
                  <c:v>97</c:v>
                </c:pt>
                <c:pt idx="2728">
                  <c:v>106</c:v>
                </c:pt>
                <c:pt idx="2729">
                  <c:v>100</c:v>
                </c:pt>
                <c:pt idx="2730">
                  <c:v>114</c:v>
                </c:pt>
                <c:pt idx="2731">
                  <c:v>95</c:v>
                </c:pt>
                <c:pt idx="2732">
                  <c:v>97</c:v>
                </c:pt>
                <c:pt idx="2733">
                  <c:v>94</c:v>
                </c:pt>
                <c:pt idx="2734">
                  <c:v>103</c:v>
                </c:pt>
                <c:pt idx="2735">
                  <c:v>95</c:v>
                </c:pt>
                <c:pt idx="2736">
                  <c:v>101</c:v>
                </c:pt>
                <c:pt idx="2737">
                  <c:v>101</c:v>
                </c:pt>
                <c:pt idx="2738">
                  <c:v>82</c:v>
                </c:pt>
                <c:pt idx="2739">
                  <c:v>74</c:v>
                </c:pt>
                <c:pt idx="2740">
                  <c:v>130</c:v>
                </c:pt>
                <c:pt idx="2741">
                  <c:v>112</c:v>
                </c:pt>
                <c:pt idx="2742">
                  <c:v>96</c:v>
                </c:pt>
                <c:pt idx="2743">
                  <c:v>78</c:v>
                </c:pt>
                <c:pt idx="2744">
                  <c:v>121</c:v>
                </c:pt>
                <c:pt idx="2745">
                  <c:v>85</c:v>
                </c:pt>
                <c:pt idx="2746">
                  <c:v>120</c:v>
                </c:pt>
                <c:pt idx="2747">
                  <c:v>106</c:v>
                </c:pt>
                <c:pt idx="2748">
                  <c:v>83</c:v>
                </c:pt>
                <c:pt idx="2749">
                  <c:v>120</c:v>
                </c:pt>
                <c:pt idx="2750">
                  <c:v>100</c:v>
                </c:pt>
                <c:pt idx="2751">
                  <c:v>89</c:v>
                </c:pt>
                <c:pt idx="2752">
                  <c:v>115</c:v>
                </c:pt>
                <c:pt idx="2753">
                  <c:v>135</c:v>
                </c:pt>
                <c:pt idx="2754">
                  <c:v>120</c:v>
                </c:pt>
                <c:pt idx="2755">
                  <c:v>97</c:v>
                </c:pt>
                <c:pt idx="2756">
                  <c:v>135</c:v>
                </c:pt>
                <c:pt idx="2757">
                  <c:v>93</c:v>
                </c:pt>
                <c:pt idx="2758">
                  <c:v>118</c:v>
                </c:pt>
                <c:pt idx="2759">
                  <c:v>97</c:v>
                </c:pt>
                <c:pt idx="2760">
                  <c:v>98</c:v>
                </c:pt>
                <c:pt idx="2761">
                  <c:v>98</c:v>
                </c:pt>
                <c:pt idx="2762">
                  <c:v>101</c:v>
                </c:pt>
                <c:pt idx="2763">
                  <c:v>132</c:v>
                </c:pt>
                <c:pt idx="2764">
                  <c:v>106</c:v>
                </c:pt>
                <c:pt idx="2765">
                  <c:v>87</c:v>
                </c:pt>
                <c:pt idx="2766">
                  <c:v>98</c:v>
                </c:pt>
                <c:pt idx="2767">
                  <c:v>96</c:v>
                </c:pt>
                <c:pt idx="2768">
                  <c:v>104</c:v>
                </c:pt>
                <c:pt idx="2769">
                  <c:v>93</c:v>
                </c:pt>
                <c:pt idx="2770">
                  <c:v>95</c:v>
                </c:pt>
                <c:pt idx="2771">
                  <c:v>89</c:v>
                </c:pt>
                <c:pt idx="2772">
                  <c:v>107</c:v>
                </c:pt>
                <c:pt idx="2773">
                  <c:v>85</c:v>
                </c:pt>
                <c:pt idx="2774">
                  <c:v>93</c:v>
                </c:pt>
                <c:pt idx="2775">
                  <c:v>101</c:v>
                </c:pt>
                <c:pt idx="2776">
                  <c:v>103</c:v>
                </c:pt>
                <c:pt idx="2777">
                  <c:v>111</c:v>
                </c:pt>
                <c:pt idx="2778">
                  <c:v>86</c:v>
                </c:pt>
                <c:pt idx="2779">
                  <c:v>90</c:v>
                </c:pt>
                <c:pt idx="2780">
                  <c:v>82</c:v>
                </c:pt>
                <c:pt idx="2781">
                  <c:v>83</c:v>
                </c:pt>
                <c:pt idx="2782">
                  <c:v>97</c:v>
                </c:pt>
                <c:pt idx="2783">
                  <c:v>86</c:v>
                </c:pt>
                <c:pt idx="2784">
                  <c:v>91</c:v>
                </c:pt>
                <c:pt idx="2785">
                  <c:v>90</c:v>
                </c:pt>
                <c:pt idx="2786">
                  <c:v>112</c:v>
                </c:pt>
                <c:pt idx="2787">
                  <c:v>93</c:v>
                </c:pt>
                <c:pt idx="2788">
                  <c:v>104</c:v>
                </c:pt>
                <c:pt idx="2789">
                  <c:v>106</c:v>
                </c:pt>
                <c:pt idx="2790">
                  <c:v>84</c:v>
                </c:pt>
                <c:pt idx="2791">
                  <c:v>89</c:v>
                </c:pt>
                <c:pt idx="2792">
                  <c:v>144</c:v>
                </c:pt>
                <c:pt idx="2793">
                  <c:v>94</c:v>
                </c:pt>
                <c:pt idx="2794">
                  <c:v>102</c:v>
                </c:pt>
                <c:pt idx="2795">
                  <c:v>127</c:v>
                </c:pt>
                <c:pt idx="2796">
                  <c:v>88</c:v>
                </c:pt>
                <c:pt idx="2797">
                  <c:v>90</c:v>
                </c:pt>
                <c:pt idx="2798">
                  <c:v>104</c:v>
                </c:pt>
                <c:pt idx="2799">
                  <c:v>90</c:v>
                </c:pt>
                <c:pt idx="2800">
                  <c:v>92</c:v>
                </c:pt>
                <c:pt idx="2801">
                  <c:v>176</c:v>
                </c:pt>
                <c:pt idx="2802">
                  <c:v>116</c:v>
                </c:pt>
                <c:pt idx="2803">
                  <c:v>88</c:v>
                </c:pt>
                <c:pt idx="2804">
                  <c:v>106</c:v>
                </c:pt>
                <c:pt idx="2805">
                  <c:v>181</c:v>
                </c:pt>
                <c:pt idx="2806">
                  <c:v>93</c:v>
                </c:pt>
                <c:pt idx="2807">
                  <c:v>123</c:v>
                </c:pt>
                <c:pt idx="2808">
                  <c:v>120</c:v>
                </c:pt>
                <c:pt idx="2809">
                  <c:v>87</c:v>
                </c:pt>
                <c:pt idx="2810">
                  <c:v>123</c:v>
                </c:pt>
                <c:pt idx="2811">
                  <c:v>91</c:v>
                </c:pt>
                <c:pt idx="2812">
                  <c:v>88</c:v>
                </c:pt>
                <c:pt idx="2813">
                  <c:v>126</c:v>
                </c:pt>
                <c:pt idx="2814">
                  <c:v>120</c:v>
                </c:pt>
                <c:pt idx="2815">
                  <c:v>94</c:v>
                </c:pt>
                <c:pt idx="2816">
                  <c:v>137</c:v>
                </c:pt>
                <c:pt idx="2817">
                  <c:v>119</c:v>
                </c:pt>
                <c:pt idx="2818">
                  <c:v>99</c:v>
                </c:pt>
                <c:pt idx="2819">
                  <c:v>91</c:v>
                </c:pt>
                <c:pt idx="2820">
                  <c:v>95</c:v>
                </c:pt>
                <c:pt idx="2821">
                  <c:v>103</c:v>
                </c:pt>
                <c:pt idx="2822">
                  <c:v>92</c:v>
                </c:pt>
                <c:pt idx="2823">
                  <c:v>84</c:v>
                </c:pt>
                <c:pt idx="2824">
                  <c:v>300</c:v>
                </c:pt>
                <c:pt idx="2825">
                  <c:v>120</c:v>
                </c:pt>
                <c:pt idx="2826">
                  <c:v>121</c:v>
                </c:pt>
                <c:pt idx="2827">
                  <c:v>97</c:v>
                </c:pt>
                <c:pt idx="2828">
                  <c:v>86</c:v>
                </c:pt>
                <c:pt idx="2829">
                  <c:v>45</c:v>
                </c:pt>
                <c:pt idx="2830">
                  <c:v>103</c:v>
                </c:pt>
                <c:pt idx="2831">
                  <c:v>122</c:v>
                </c:pt>
                <c:pt idx="2832">
                  <c:v>84</c:v>
                </c:pt>
                <c:pt idx="2833">
                  <c:v>112</c:v>
                </c:pt>
                <c:pt idx="2834">
                  <c:v>125</c:v>
                </c:pt>
                <c:pt idx="2835">
                  <c:v>92</c:v>
                </c:pt>
                <c:pt idx="2836">
                  <c:v>103</c:v>
                </c:pt>
                <c:pt idx="2837">
                  <c:v>101</c:v>
                </c:pt>
                <c:pt idx="2838">
                  <c:v>135</c:v>
                </c:pt>
                <c:pt idx="2839">
                  <c:v>119</c:v>
                </c:pt>
                <c:pt idx="2840">
                  <c:v>128</c:v>
                </c:pt>
                <c:pt idx="2841">
                  <c:v>107</c:v>
                </c:pt>
                <c:pt idx="2842">
                  <c:v>106</c:v>
                </c:pt>
                <c:pt idx="2843">
                  <c:v>126</c:v>
                </c:pt>
                <c:pt idx="2844">
                  <c:v>171</c:v>
                </c:pt>
                <c:pt idx="2845">
                  <c:v>122</c:v>
                </c:pt>
                <c:pt idx="2846">
                  <c:v>178</c:v>
                </c:pt>
                <c:pt idx="2847">
                  <c:v>117</c:v>
                </c:pt>
                <c:pt idx="2848">
                  <c:v>119</c:v>
                </c:pt>
                <c:pt idx="2849">
                  <c:v>174</c:v>
                </c:pt>
                <c:pt idx="2850">
                  <c:v>111</c:v>
                </c:pt>
                <c:pt idx="2851">
                  <c:v>101</c:v>
                </c:pt>
                <c:pt idx="2852">
                  <c:v>89</c:v>
                </c:pt>
                <c:pt idx="2853">
                  <c:v>113</c:v>
                </c:pt>
                <c:pt idx="2854">
                  <c:v>95</c:v>
                </c:pt>
                <c:pt idx="2855">
                  <c:v>112</c:v>
                </c:pt>
                <c:pt idx="2856">
                  <c:v>109</c:v>
                </c:pt>
                <c:pt idx="2857">
                  <c:v>108</c:v>
                </c:pt>
                <c:pt idx="2858">
                  <c:v>130</c:v>
                </c:pt>
                <c:pt idx="2859">
                  <c:v>93</c:v>
                </c:pt>
                <c:pt idx="2860">
                  <c:v>111</c:v>
                </c:pt>
                <c:pt idx="2861">
                  <c:v>142</c:v>
                </c:pt>
                <c:pt idx="2862">
                  <c:v>82</c:v>
                </c:pt>
                <c:pt idx="2863">
                  <c:v>97</c:v>
                </c:pt>
                <c:pt idx="2864">
                  <c:v>102</c:v>
                </c:pt>
                <c:pt idx="2865">
                  <c:v>93</c:v>
                </c:pt>
                <c:pt idx="2866">
                  <c:v>138</c:v>
                </c:pt>
                <c:pt idx="2867">
                  <c:v>93</c:v>
                </c:pt>
                <c:pt idx="2868">
                  <c:v>92</c:v>
                </c:pt>
                <c:pt idx="2869">
                  <c:v>92</c:v>
                </c:pt>
                <c:pt idx="2870">
                  <c:v>98</c:v>
                </c:pt>
                <c:pt idx="2871">
                  <c:v>89</c:v>
                </c:pt>
                <c:pt idx="2872">
                  <c:v>90</c:v>
                </c:pt>
                <c:pt idx="2873">
                  <c:v>111</c:v>
                </c:pt>
                <c:pt idx="2874">
                  <c:v>79</c:v>
                </c:pt>
                <c:pt idx="2875">
                  <c:v>101</c:v>
                </c:pt>
                <c:pt idx="2876">
                  <c:v>113</c:v>
                </c:pt>
                <c:pt idx="2877">
                  <c:v>92</c:v>
                </c:pt>
                <c:pt idx="2878">
                  <c:v>98</c:v>
                </c:pt>
                <c:pt idx="2879">
                  <c:v>75</c:v>
                </c:pt>
                <c:pt idx="2880">
                  <c:v>104</c:v>
                </c:pt>
                <c:pt idx="2881">
                  <c:v>108</c:v>
                </c:pt>
                <c:pt idx="2882">
                  <c:v>99</c:v>
                </c:pt>
                <c:pt idx="2883">
                  <c:v>109</c:v>
                </c:pt>
                <c:pt idx="2884">
                  <c:v>93</c:v>
                </c:pt>
                <c:pt idx="2885">
                  <c:v>99</c:v>
                </c:pt>
                <c:pt idx="2886">
                  <c:v>98</c:v>
                </c:pt>
                <c:pt idx="2887">
                  <c:v>95</c:v>
                </c:pt>
                <c:pt idx="2888">
                  <c:v>102</c:v>
                </c:pt>
                <c:pt idx="2889">
                  <c:v>97</c:v>
                </c:pt>
                <c:pt idx="2890">
                  <c:v>96</c:v>
                </c:pt>
                <c:pt idx="2891">
                  <c:v>104</c:v>
                </c:pt>
                <c:pt idx="2892">
                  <c:v>90</c:v>
                </c:pt>
                <c:pt idx="2893">
                  <c:v>99</c:v>
                </c:pt>
                <c:pt idx="2894">
                  <c:v>101</c:v>
                </c:pt>
                <c:pt idx="2895">
                  <c:v>92</c:v>
                </c:pt>
                <c:pt idx="2896">
                  <c:v>94</c:v>
                </c:pt>
                <c:pt idx="2897">
                  <c:v>100</c:v>
                </c:pt>
                <c:pt idx="2898">
                  <c:v>109</c:v>
                </c:pt>
                <c:pt idx="2899">
                  <c:v>105</c:v>
                </c:pt>
                <c:pt idx="2900">
                  <c:v>102</c:v>
                </c:pt>
                <c:pt idx="2901">
                  <c:v>97</c:v>
                </c:pt>
                <c:pt idx="2902">
                  <c:v>118</c:v>
                </c:pt>
                <c:pt idx="2903">
                  <c:v>92</c:v>
                </c:pt>
                <c:pt idx="2904">
                  <c:v>101</c:v>
                </c:pt>
                <c:pt idx="2905">
                  <c:v>115</c:v>
                </c:pt>
                <c:pt idx="2906">
                  <c:v>95</c:v>
                </c:pt>
                <c:pt idx="2907">
                  <c:v>153</c:v>
                </c:pt>
                <c:pt idx="2908">
                  <c:v>107</c:v>
                </c:pt>
                <c:pt idx="2909">
                  <c:v>118</c:v>
                </c:pt>
                <c:pt idx="2910">
                  <c:v>156</c:v>
                </c:pt>
                <c:pt idx="2911">
                  <c:v>96</c:v>
                </c:pt>
                <c:pt idx="2912">
                  <c:v>175</c:v>
                </c:pt>
                <c:pt idx="2913">
                  <c:v>95</c:v>
                </c:pt>
                <c:pt idx="2914">
                  <c:v>95</c:v>
                </c:pt>
                <c:pt idx="2915">
                  <c:v>110</c:v>
                </c:pt>
                <c:pt idx="2916">
                  <c:v>96</c:v>
                </c:pt>
                <c:pt idx="2917">
                  <c:v>121</c:v>
                </c:pt>
                <c:pt idx="2918">
                  <c:v>95</c:v>
                </c:pt>
                <c:pt idx="2919">
                  <c:v>93</c:v>
                </c:pt>
                <c:pt idx="2920">
                  <c:v>110</c:v>
                </c:pt>
                <c:pt idx="2921">
                  <c:v>104</c:v>
                </c:pt>
                <c:pt idx="2922">
                  <c:v>119</c:v>
                </c:pt>
                <c:pt idx="2923">
                  <c:v>125</c:v>
                </c:pt>
                <c:pt idx="2924">
                  <c:v>96</c:v>
                </c:pt>
                <c:pt idx="2925">
                  <c:v>100</c:v>
                </c:pt>
                <c:pt idx="2926">
                  <c:v>89</c:v>
                </c:pt>
                <c:pt idx="2927">
                  <c:v>92</c:v>
                </c:pt>
                <c:pt idx="2928">
                  <c:v>95</c:v>
                </c:pt>
                <c:pt idx="2929">
                  <c:v>79</c:v>
                </c:pt>
                <c:pt idx="2930">
                  <c:v>106</c:v>
                </c:pt>
                <c:pt idx="2931">
                  <c:v>103</c:v>
                </c:pt>
                <c:pt idx="2932">
                  <c:v>116</c:v>
                </c:pt>
                <c:pt idx="2933">
                  <c:v>164</c:v>
                </c:pt>
                <c:pt idx="2934">
                  <c:v>96</c:v>
                </c:pt>
                <c:pt idx="2935">
                  <c:v>122</c:v>
                </c:pt>
                <c:pt idx="2936">
                  <c:v>94</c:v>
                </c:pt>
                <c:pt idx="2937">
                  <c:v>93</c:v>
                </c:pt>
                <c:pt idx="2938">
                  <c:v>96</c:v>
                </c:pt>
                <c:pt idx="2939">
                  <c:v>192</c:v>
                </c:pt>
                <c:pt idx="2940">
                  <c:v>99</c:v>
                </c:pt>
                <c:pt idx="2941">
                  <c:v>91</c:v>
                </c:pt>
                <c:pt idx="2942">
                  <c:v>100</c:v>
                </c:pt>
                <c:pt idx="2943">
                  <c:v>105</c:v>
                </c:pt>
                <c:pt idx="2944">
                  <c:v>99</c:v>
                </c:pt>
                <c:pt idx="2945">
                  <c:v>112</c:v>
                </c:pt>
                <c:pt idx="2946">
                  <c:v>100</c:v>
                </c:pt>
                <c:pt idx="2947">
                  <c:v>97</c:v>
                </c:pt>
                <c:pt idx="2948">
                  <c:v>95</c:v>
                </c:pt>
                <c:pt idx="2949">
                  <c:v>106</c:v>
                </c:pt>
                <c:pt idx="2950">
                  <c:v>103</c:v>
                </c:pt>
                <c:pt idx="2951">
                  <c:v>96</c:v>
                </c:pt>
                <c:pt idx="2952">
                  <c:v>177</c:v>
                </c:pt>
                <c:pt idx="2953">
                  <c:v>118</c:v>
                </c:pt>
                <c:pt idx="2954">
                  <c:v>80</c:v>
                </c:pt>
                <c:pt idx="2955">
                  <c:v>115</c:v>
                </c:pt>
                <c:pt idx="2956">
                  <c:v>94</c:v>
                </c:pt>
                <c:pt idx="2957">
                  <c:v>125</c:v>
                </c:pt>
                <c:pt idx="2958">
                  <c:v>108</c:v>
                </c:pt>
                <c:pt idx="2959">
                  <c:v>101</c:v>
                </c:pt>
                <c:pt idx="2960">
                  <c:v>139</c:v>
                </c:pt>
                <c:pt idx="2961">
                  <c:v>125</c:v>
                </c:pt>
                <c:pt idx="2962">
                  <c:v>115</c:v>
                </c:pt>
                <c:pt idx="2963">
                  <c:v>99</c:v>
                </c:pt>
                <c:pt idx="2964">
                  <c:v>112</c:v>
                </c:pt>
                <c:pt idx="2965">
                  <c:v>108</c:v>
                </c:pt>
                <c:pt idx="2966">
                  <c:v>104</c:v>
                </c:pt>
                <c:pt idx="2967">
                  <c:v>108</c:v>
                </c:pt>
                <c:pt idx="2968">
                  <c:v>102</c:v>
                </c:pt>
                <c:pt idx="2969">
                  <c:v>115</c:v>
                </c:pt>
                <c:pt idx="2970">
                  <c:v>91</c:v>
                </c:pt>
                <c:pt idx="2971">
                  <c:v>141</c:v>
                </c:pt>
                <c:pt idx="2972">
                  <c:v>101</c:v>
                </c:pt>
                <c:pt idx="2973">
                  <c:v>100</c:v>
                </c:pt>
                <c:pt idx="2974">
                  <c:v>116</c:v>
                </c:pt>
                <c:pt idx="2975">
                  <c:v>97</c:v>
                </c:pt>
                <c:pt idx="2976">
                  <c:v>106</c:v>
                </c:pt>
                <c:pt idx="2977">
                  <c:v>105</c:v>
                </c:pt>
                <c:pt idx="2978">
                  <c:v>122</c:v>
                </c:pt>
                <c:pt idx="2979">
                  <c:v>107</c:v>
                </c:pt>
                <c:pt idx="2980">
                  <c:v>121</c:v>
                </c:pt>
                <c:pt idx="2981">
                  <c:v>108</c:v>
                </c:pt>
                <c:pt idx="2982">
                  <c:v>123</c:v>
                </c:pt>
                <c:pt idx="2983">
                  <c:v>110</c:v>
                </c:pt>
                <c:pt idx="2984">
                  <c:v>120</c:v>
                </c:pt>
                <c:pt idx="2985">
                  <c:v>122</c:v>
                </c:pt>
                <c:pt idx="2986">
                  <c:v>110</c:v>
                </c:pt>
                <c:pt idx="2987">
                  <c:v>139</c:v>
                </c:pt>
                <c:pt idx="2988">
                  <c:v>124</c:v>
                </c:pt>
                <c:pt idx="2989">
                  <c:v>120</c:v>
                </c:pt>
                <c:pt idx="2990">
                  <c:v>152</c:v>
                </c:pt>
                <c:pt idx="2991">
                  <c:v>106</c:v>
                </c:pt>
                <c:pt idx="2992">
                  <c:v>106</c:v>
                </c:pt>
                <c:pt idx="2993">
                  <c:v>89</c:v>
                </c:pt>
                <c:pt idx="2994">
                  <c:v>94</c:v>
                </c:pt>
                <c:pt idx="2995">
                  <c:v>109</c:v>
                </c:pt>
                <c:pt idx="2996">
                  <c:v>144</c:v>
                </c:pt>
                <c:pt idx="2997">
                  <c:v>90</c:v>
                </c:pt>
                <c:pt idx="2998">
                  <c:v>106</c:v>
                </c:pt>
                <c:pt idx="2999">
                  <c:v>121</c:v>
                </c:pt>
                <c:pt idx="3000">
                  <c:v>89</c:v>
                </c:pt>
                <c:pt idx="3001">
                  <c:v>104</c:v>
                </c:pt>
                <c:pt idx="3002">
                  <c:v>99</c:v>
                </c:pt>
                <c:pt idx="3003">
                  <c:v>121</c:v>
                </c:pt>
                <c:pt idx="3004">
                  <c:v>96</c:v>
                </c:pt>
                <c:pt idx="3005">
                  <c:v>122</c:v>
                </c:pt>
                <c:pt idx="3006">
                  <c:v>101</c:v>
                </c:pt>
                <c:pt idx="3007">
                  <c:v>102</c:v>
                </c:pt>
                <c:pt idx="3008">
                  <c:v>84</c:v>
                </c:pt>
                <c:pt idx="3009">
                  <c:v>104</c:v>
                </c:pt>
                <c:pt idx="3010">
                  <c:v>96</c:v>
                </c:pt>
                <c:pt idx="3011">
                  <c:v>94</c:v>
                </c:pt>
                <c:pt idx="3012">
                  <c:v>90</c:v>
                </c:pt>
                <c:pt idx="3013">
                  <c:v>90</c:v>
                </c:pt>
                <c:pt idx="3014">
                  <c:v>96</c:v>
                </c:pt>
                <c:pt idx="3015">
                  <c:v>95</c:v>
                </c:pt>
                <c:pt idx="3016">
                  <c:v>99</c:v>
                </c:pt>
                <c:pt idx="3017">
                  <c:v>99</c:v>
                </c:pt>
                <c:pt idx="3018">
                  <c:v>110</c:v>
                </c:pt>
                <c:pt idx="3019">
                  <c:v>107</c:v>
                </c:pt>
                <c:pt idx="3020">
                  <c:v>90</c:v>
                </c:pt>
                <c:pt idx="3021">
                  <c:v>96</c:v>
                </c:pt>
                <c:pt idx="3022">
                  <c:v>104</c:v>
                </c:pt>
                <c:pt idx="3023">
                  <c:v>97</c:v>
                </c:pt>
                <c:pt idx="3024">
                  <c:v>117</c:v>
                </c:pt>
                <c:pt idx="3025">
                  <c:v>76</c:v>
                </c:pt>
                <c:pt idx="3026">
                  <c:v>89</c:v>
                </c:pt>
                <c:pt idx="3027">
                  <c:v>111</c:v>
                </c:pt>
                <c:pt idx="3028">
                  <c:v>86</c:v>
                </c:pt>
                <c:pt idx="3029">
                  <c:v>115</c:v>
                </c:pt>
                <c:pt idx="3030">
                  <c:v>133</c:v>
                </c:pt>
                <c:pt idx="3031">
                  <c:v>111</c:v>
                </c:pt>
                <c:pt idx="3032">
                  <c:v>112</c:v>
                </c:pt>
                <c:pt idx="3033">
                  <c:v>141</c:v>
                </c:pt>
                <c:pt idx="3034">
                  <c:v>95</c:v>
                </c:pt>
                <c:pt idx="3035">
                  <c:v>129</c:v>
                </c:pt>
                <c:pt idx="3036">
                  <c:v>125</c:v>
                </c:pt>
                <c:pt idx="3037">
                  <c:v>116</c:v>
                </c:pt>
                <c:pt idx="3038">
                  <c:v>105</c:v>
                </c:pt>
                <c:pt idx="3039">
                  <c:v>105</c:v>
                </c:pt>
                <c:pt idx="3040">
                  <c:v>111</c:v>
                </c:pt>
                <c:pt idx="3041">
                  <c:v>91</c:v>
                </c:pt>
                <c:pt idx="3042">
                  <c:v>97</c:v>
                </c:pt>
                <c:pt idx="3043">
                  <c:v>92</c:v>
                </c:pt>
                <c:pt idx="3044">
                  <c:v>120</c:v>
                </c:pt>
                <c:pt idx="3045">
                  <c:v>99</c:v>
                </c:pt>
                <c:pt idx="3046">
                  <c:v>93</c:v>
                </c:pt>
                <c:pt idx="3047">
                  <c:v>99</c:v>
                </c:pt>
                <c:pt idx="3048">
                  <c:v>96</c:v>
                </c:pt>
                <c:pt idx="3049">
                  <c:v>96</c:v>
                </c:pt>
                <c:pt idx="3050">
                  <c:v>94</c:v>
                </c:pt>
                <c:pt idx="3051">
                  <c:v>103</c:v>
                </c:pt>
                <c:pt idx="3052">
                  <c:v>106</c:v>
                </c:pt>
                <c:pt idx="3053">
                  <c:v>95</c:v>
                </c:pt>
                <c:pt idx="3054">
                  <c:v>104</c:v>
                </c:pt>
                <c:pt idx="3055">
                  <c:v>87</c:v>
                </c:pt>
                <c:pt idx="3056">
                  <c:v>81</c:v>
                </c:pt>
                <c:pt idx="3057">
                  <c:v>94</c:v>
                </c:pt>
                <c:pt idx="3058">
                  <c:v>89</c:v>
                </c:pt>
                <c:pt idx="3059">
                  <c:v>88</c:v>
                </c:pt>
                <c:pt idx="3060">
                  <c:v>108</c:v>
                </c:pt>
                <c:pt idx="3061">
                  <c:v>115</c:v>
                </c:pt>
                <c:pt idx="3062">
                  <c:v>96</c:v>
                </c:pt>
                <c:pt idx="3063">
                  <c:v>113</c:v>
                </c:pt>
                <c:pt idx="3064">
                  <c:v>93</c:v>
                </c:pt>
                <c:pt idx="3065">
                  <c:v>124</c:v>
                </c:pt>
                <c:pt idx="3066">
                  <c:v>117</c:v>
                </c:pt>
                <c:pt idx="3067">
                  <c:v>83</c:v>
                </c:pt>
                <c:pt idx="3068">
                  <c:v>113</c:v>
                </c:pt>
                <c:pt idx="3069">
                  <c:v>104</c:v>
                </c:pt>
                <c:pt idx="3070">
                  <c:v>97</c:v>
                </c:pt>
                <c:pt idx="3071">
                  <c:v>103</c:v>
                </c:pt>
                <c:pt idx="3072">
                  <c:v>94</c:v>
                </c:pt>
                <c:pt idx="3073">
                  <c:v>77</c:v>
                </c:pt>
                <c:pt idx="3074">
                  <c:v>129</c:v>
                </c:pt>
                <c:pt idx="3075">
                  <c:v>90</c:v>
                </c:pt>
                <c:pt idx="3076">
                  <c:v>104</c:v>
                </c:pt>
                <c:pt idx="3077">
                  <c:v>95</c:v>
                </c:pt>
                <c:pt idx="3078">
                  <c:v>93</c:v>
                </c:pt>
                <c:pt idx="3079">
                  <c:v>106</c:v>
                </c:pt>
                <c:pt idx="3080">
                  <c:v>109</c:v>
                </c:pt>
                <c:pt idx="3081">
                  <c:v>99</c:v>
                </c:pt>
                <c:pt idx="3082">
                  <c:v>95</c:v>
                </c:pt>
                <c:pt idx="3083">
                  <c:v>94</c:v>
                </c:pt>
                <c:pt idx="3084">
                  <c:v>93</c:v>
                </c:pt>
                <c:pt idx="3085">
                  <c:v>106</c:v>
                </c:pt>
                <c:pt idx="3086">
                  <c:v>99</c:v>
                </c:pt>
                <c:pt idx="3087">
                  <c:v>82</c:v>
                </c:pt>
                <c:pt idx="3088">
                  <c:v>135</c:v>
                </c:pt>
                <c:pt idx="3089">
                  <c:v>88</c:v>
                </c:pt>
                <c:pt idx="3090">
                  <c:v>89</c:v>
                </c:pt>
                <c:pt idx="3091">
                  <c:v>110</c:v>
                </c:pt>
                <c:pt idx="3092">
                  <c:v>86</c:v>
                </c:pt>
                <c:pt idx="3093">
                  <c:v>91</c:v>
                </c:pt>
                <c:pt idx="3094">
                  <c:v>141</c:v>
                </c:pt>
                <c:pt idx="3095">
                  <c:v>79</c:v>
                </c:pt>
                <c:pt idx="3096">
                  <c:v>96</c:v>
                </c:pt>
                <c:pt idx="3097">
                  <c:v>82</c:v>
                </c:pt>
                <c:pt idx="3098">
                  <c:v>92</c:v>
                </c:pt>
                <c:pt idx="3099">
                  <c:v>106</c:v>
                </c:pt>
                <c:pt idx="3100">
                  <c:v>126</c:v>
                </c:pt>
                <c:pt idx="3101">
                  <c:v>150</c:v>
                </c:pt>
                <c:pt idx="3102">
                  <c:v>145</c:v>
                </c:pt>
                <c:pt idx="3103">
                  <c:v>95</c:v>
                </c:pt>
                <c:pt idx="3104">
                  <c:v>97</c:v>
                </c:pt>
                <c:pt idx="3105">
                  <c:v>41</c:v>
                </c:pt>
                <c:pt idx="3106">
                  <c:v>112</c:v>
                </c:pt>
                <c:pt idx="3107">
                  <c:v>122</c:v>
                </c:pt>
                <c:pt idx="3108">
                  <c:v>87</c:v>
                </c:pt>
                <c:pt idx="3109">
                  <c:v>108</c:v>
                </c:pt>
                <c:pt idx="3110">
                  <c:v>121</c:v>
                </c:pt>
                <c:pt idx="3111">
                  <c:v>97</c:v>
                </c:pt>
                <c:pt idx="3112">
                  <c:v>116</c:v>
                </c:pt>
                <c:pt idx="3113">
                  <c:v>94</c:v>
                </c:pt>
                <c:pt idx="3114">
                  <c:v>103</c:v>
                </c:pt>
                <c:pt idx="3115">
                  <c:v>112</c:v>
                </c:pt>
                <c:pt idx="3116">
                  <c:v>91</c:v>
                </c:pt>
                <c:pt idx="3117">
                  <c:v>98</c:v>
                </c:pt>
                <c:pt idx="3118">
                  <c:v>88</c:v>
                </c:pt>
                <c:pt idx="3119">
                  <c:v>99</c:v>
                </c:pt>
                <c:pt idx="3120">
                  <c:v>91</c:v>
                </c:pt>
                <c:pt idx="3121">
                  <c:v>94</c:v>
                </c:pt>
                <c:pt idx="3122">
                  <c:v>95</c:v>
                </c:pt>
                <c:pt idx="3123">
                  <c:v>95</c:v>
                </c:pt>
                <c:pt idx="3124">
                  <c:v>94</c:v>
                </c:pt>
                <c:pt idx="3125">
                  <c:v>90</c:v>
                </c:pt>
                <c:pt idx="3126">
                  <c:v>87</c:v>
                </c:pt>
                <c:pt idx="3127">
                  <c:v>88</c:v>
                </c:pt>
                <c:pt idx="3128">
                  <c:v>113</c:v>
                </c:pt>
                <c:pt idx="3129">
                  <c:v>99</c:v>
                </c:pt>
                <c:pt idx="3130">
                  <c:v>107</c:v>
                </c:pt>
                <c:pt idx="3131">
                  <c:v>93</c:v>
                </c:pt>
                <c:pt idx="3132">
                  <c:v>121</c:v>
                </c:pt>
                <c:pt idx="3133">
                  <c:v>82</c:v>
                </c:pt>
                <c:pt idx="3134">
                  <c:v>92</c:v>
                </c:pt>
                <c:pt idx="3135">
                  <c:v>97</c:v>
                </c:pt>
                <c:pt idx="3136">
                  <c:v>96</c:v>
                </c:pt>
                <c:pt idx="3137">
                  <c:v>90</c:v>
                </c:pt>
                <c:pt idx="3138">
                  <c:v>108</c:v>
                </c:pt>
                <c:pt idx="3139">
                  <c:v>109</c:v>
                </c:pt>
                <c:pt idx="3140">
                  <c:v>102</c:v>
                </c:pt>
                <c:pt idx="3141">
                  <c:v>122</c:v>
                </c:pt>
                <c:pt idx="3142">
                  <c:v>98</c:v>
                </c:pt>
                <c:pt idx="3143">
                  <c:v>122</c:v>
                </c:pt>
                <c:pt idx="3144">
                  <c:v>106</c:v>
                </c:pt>
                <c:pt idx="3145">
                  <c:v>99</c:v>
                </c:pt>
                <c:pt idx="3146">
                  <c:v>110</c:v>
                </c:pt>
                <c:pt idx="3147">
                  <c:v>104</c:v>
                </c:pt>
                <c:pt idx="3148">
                  <c:v>130</c:v>
                </c:pt>
                <c:pt idx="3149">
                  <c:v>103</c:v>
                </c:pt>
                <c:pt idx="3150">
                  <c:v>112</c:v>
                </c:pt>
                <c:pt idx="3151">
                  <c:v>101</c:v>
                </c:pt>
                <c:pt idx="3152">
                  <c:v>133</c:v>
                </c:pt>
                <c:pt idx="3153">
                  <c:v>111</c:v>
                </c:pt>
                <c:pt idx="3154">
                  <c:v>104</c:v>
                </c:pt>
                <c:pt idx="3155">
                  <c:v>112</c:v>
                </c:pt>
                <c:pt idx="3156">
                  <c:v>96</c:v>
                </c:pt>
                <c:pt idx="3157">
                  <c:v>93</c:v>
                </c:pt>
                <c:pt idx="3158">
                  <c:v>152</c:v>
                </c:pt>
                <c:pt idx="3159">
                  <c:v>150</c:v>
                </c:pt>
                <c:pt idx="3160">
                  <c:v>112</c:v>
                </c:pt>
                <c:pt idx="3161">
                  <c:v>95</c:v>
                </c:pt>
                <c:pt idx="3162">
                  <c:v>108</c:v>
                </c:pt>
                <c:pt idx="3163">
                  <c:v>105</c:v>
                </c:pt>
                <c:pt idx="3164">
                  <c:v>106</c:v>
                </c:pt>
                <c:pt idx="3165">
                  <c:v>172</c:v>
                </c:pt>
                <c:pt idx="3166">
                  <c:v>93</c:v>
                </c:pt>
                <c:pt idx="3167">
                  <c:v>96</c:v>
                </c:pt>
                <c:pt idx="3168">
                  <c:v>82</c:v>
                </c:pt>
                <c:pt idx="3169">
                  <c:v>101</c:v>
                </c:pt>
                <c:pt idx="3170">
                  <c:v>81</c:v>
                </c:pt>
                <c:pt idx="3171">
                  <c:v>107</c:v>
                </c:pt>
                <c:pt idx="3172">
                  <c:v>105</c:v>
                </c:pt>
                <c:pt idx="3173">
                  <c:v>86</c:v>
                </c:pt>
                <c:pt idx="3174">
                  <c:v>110</c:v>
                </c:pt>
                <c:pt idx="3175">
                  <c:v>110</c:v>
                </c:pt>
                <c:pt idx="3176">
                  <c:v>104</c:v>
                </c:pt>
                <c:pt idx="3177">
                  <c:v>96</c:v>
                </c:pt>
                <c:pt idx="3178">
                  <c:v>110</c:v>
                </c:pt>
                <c:pt idx="3179">
                  <c:v>84</c:v>
                </c:pt>
                <c:pt idx="3180">
                  <c:v>94</c:v>
                </c:pt>
                <c:pt idx="3181">
                  <c:v>93</c:v>
                </c:pt>
                <c:pt idx="3182">
                  <c:v>88</c:v>
                </c:pt>
                <c:pt idx="3183">
                  <c:v>101</c:v>
                </c:pt>
                <c:pt idx="3184">
                  <c:v>102</c:v>
                </c:pt>
                <c:pt idx="3185">
                  <c:v>103</c:v>
                </c:pt>
                <c:pt idx="3186">
                  <c:v>99</c:v>
                </c:pt>
                <c:pt idx="3187">
                  <c:v>106</c:v>
                </c:pt>
                <c:pt idx="3188">
                  <c:v>117</c:v>
                </c:pt>
                <c:pt idx="3189">
                  <c:v>99</c:v>
                </c:pt>
                <c:pt idx="3190">
                  <c:v>102</c:v>
                </c:pt>
                <c:pt idx="3191">
                  <c:v>85</c:v>
                </c:pt>
                <c:pt idx="3192">
                  <c:v>86</c:v>
                </c:pt>
                <c:pt idx="3193">
                  <c:v>120</c:v>
                </c:pt>
                <c:pt idx="3194">
                  <c:v>106</c:v>
                </c:pt>
                <c:pt idx="3195">
                  <c:v>103</c:v>
                </c:pt>
                <c:pt idx="3196">
                  <c:v>93</c:v>
                </c:pt>
                <c:pt idx="3197">
                  <c:v>100</c:v>
                </c:pt>
                <c:pt idx="3198">
                  <c:v>113</c:v>
                </c:pt>
                <c:pt idx="3199">
                  <c:v>98</c:v>
                </c:pt>
                <c:pt idx="3200">
                  <c:v>92</c:v>
                </c:pt>
                <c:pt idx="3201">
                  <c:v>168</c:v>
                </c:pt>
                <c:pt idx="3202">
                  <c:v>121</c:v>
                </c:pt>
                <c:pt idx="3203">
                  <c:v>226</c:v>
                </c:pt>
                <c:pt idx="3204">
                  <c:v>104</c:v>
                </c:pt>
                <c:pt idx="3205">
                  <c:v>152</c:v>
                </c:pt>
                <c:pt idx="3206">
                  <c:v>115</c:v>
                </c:pt>
                <c:pt idx="3207">
                  <c:v>95</c:v>
                </c:pt>
                <c:pt idx="3208">
                  <c:v>102</c:v>
                </c:pt>
                <c:pt idx="3209">
                  <c:v>99</c:v>
                </c:pt>
                <c:pt idx="3210">
                  <c:v>109</c:v>
                </c:pt>
                <c:pt idx="3211">
                  <c:v>113</c:v>
                </c:pt>
                <c:pt idx="3212">
                  <c:v>91</c:v>
                </c:pt>
                <c:pt idx="3213">
                  <c:v>88</c:v>
                </c:pt>
                <c:pt idx="3214">
                  <c:v>97</c:v>
                </c:pt>
                <c:pt idx="3215">
                  <c:v>97</c:v>
                </c:pt>
                <c:pt idx="3216">
                  <c:v>116</c:v>
                </c:pt>
                <c:pt idx="3217">
                  <c:v>92</c:v>
                </c:pt>
                <c:pt idx="3218">
                  <c:v>93</c:v>
                </c:pt>
                <c:pt idx="3219">
                  <c:v>105</c:v>
                </c:pt>
                <c:pt idx="3220">
                  <c:v>87</c:v>
                </c:pt>
                <c:pt idx="3221">
                  <c:v>97</c:v>
                </c:pt>
                <c:pt idx="3222">
                  <c:v>106</c:v>
                </c:pt>
                <c:pt idx="3223">
                  <c:v>103</c:v>
                </c:pt>
                <c:pt idx="3224">
                  <c:v>101</c:v>
                </c:pt>
                <c:pt idx="3225">
                  <c:v>102</c:v>
                </c:pt>
                <c:pt idx="3226">
                  <c:v>98</c:v>
                </c:pt>
                <c:pt idx="3227">
                  <c:v>91</c:v>
                </c:pt>
                <c:pt idx="3228">
                  <c:v>148</c:v>
                </c:pt>
                <c:pt idx="3229">
                  <c:v>94</c:v>
                </c:pt>
                <c:pt idx="3230">
                  <c:v>80</c:v>
                </c:pt>
                <c:pt idx="3231">
                  <c:v>107</c:v>
                </c:pt>
                <c:pt idx="3232">
                  <c:v>102</c:v>
                </c:pt>
                <c:pt idx="3233">
                  <c:v>94</c:v>
                </c:pt>
                <c:pt idx="3234">
                  <c:v>97</c:v>
                </c:pt>
                <c:pt idx="3235">
                  <c:v>113</c:v>
                </c:pt>
                <c:pt idx="3236">
                  <c:v>101</c:v>
                </c:pt>
                <c:pt idx="3237">
                  <c:v>109</c:v>
                </c:pt>
                <c:pt idx="3238">
                  <c:v>118</c:v>
                </c:pt>
                <c:pt idx="3239">
                  <c:v>94</c:v>
                </c:pt>
                <c:pt idx="3240">
                  <c:v>115</c:v>
                </c:pt>
                <c:pt idx="3241">
                  <c:v>98</c:v>
                </c:pt>
                <c:pt idx="3242">
                  <c:v>91</c:v>
                </c:pt>
                <c:pt idx="3243">
                  <c:v>120</c:v>
                </c:pt>
                <c:pt idx="3244">
                  <c:v>117</c:v>
                </c:pt>
                <c:pt idx="3245">
                  <c:v>85</c:v>
                </c:pt>
                <c:pt idx="3246">
                  <c:v>110</c:v>
                </c:pt>
                <c:pt idx="3247">
                  <c:v>95</c:v>
                </c:pt>
                <c:pt idx="3248">
                  <c:v>93</c:v>
                </c:pt>
                <c:pt idx="3249">
                  <c:v>161</c:v>
                </c:pt>
                <c:pt idx="3250">
                  <c:v>97</c:v>
                </c:pt>
                <c:pt idx="3251">
                  <c:v>186</c:v>
                </c:pt>
                <c:pt idx="3252">
                  <c:v>99</c:v>
                </c:pt>
                <c:pt idx="3253">
                  <c:v>109</c:v>
                </c:pt>
                <c:pt idx="3254">
                  <c:v>95</c:v>
                </c:pt>
                <c:pt idx="3255">
                  <c:v>97</c:v>
                </c:pt>
                <c:pt idx="3256">
                  <c:v>90</c:v>
                </c:pt>
                <c:pt idx="3257">
                  <c:v>96</c:v>
                </c:pt>
                <c:pt idx="3258">
                  <c:v>82</c:v>
                </c:pt>
                <c:pt idx="3259">
                  <c:v>109</c:v>
                </c:pt>
                <c:pt idx="3260">
                  <c:v>98</c:v>
                </c:pt>
                <c:pt idx="3261">
                  <c:v>94</c:v>
                </c:pt>
                <c:pt idx="3262">
                  <c:v>104</c:v>
                </c:pt>
                <c:pt idx="3263">
                  <c:v>108</c:v>
                </c:pt>
                <c:pt idx="3264">
                  <c:v>94</c:v>
                </c:pt>
                <c:pt idx="3265">
                  <c:v>89</c:v>
                </c:pt>
                <c:pt idx="3266">
                  <c:v>120</c:v>
                </c:pt>
                <c:pt idx="3267">
                  <c:v>102</c:v>
                </c:pt>
                <c:pt idx="3268">
                  <c:v>93</c:v>
                </c:pt>
                <c:pt idx="3269">
                  <c:v>111</c:v>
                </c:pt>
                <c:pt idx="3270">
                  <c:v>98</c:v>
                </c:pt>
                <c:pt idx="3271">
                  <c:v>100</c:v>
                </c:pt>
                <c:pt idx="3272">
                  <c:v>80</c:v>
                </c:pt>
                <c:pt idx="3273">
                  <c:v>90</c:v>
                </c:pt>
                <c:pt idx="3274">
                  <c:v>97</c:v>
                </c:pt>
                <c:pt idx="3275">
                  <c:v>94</c:v>
                </c:pt>
                <c:pt idx="3276">
                  <c:v>80</c:v>
                </c:pt>
                <c:pt idx="3277">
                  <c:v>90</c:v>
                </c:pt>
                <c:pt idx="3278">
                  <c:v>107</c:v>
                </c:pt>
                <c:pt idx="3279">
                  <c:v>89</c:v>
                </c:pt>
                <c:pt idx="3280">
                  <c:v>116</c:v>
                </c:pt>
                <c:pt idx="3281">
                  <c:v>88</c:v>
                </c:pt>
                <c:pt idx="3282">
                  <c:v>102</c:v>
                </c:pt>
                <c:pt idx="3283">
                  <c:v>106</c:v>
                </c:pt>
                <c:pt idx="3284">
                  <c:v>144</c:v>
                </c:pt>
                <c:pt idx="3285">
                  <c:v>122</c:v>
                </c:pt>
                <c:pt idx="3286">
                  <c:v>93</c:v>
                </c:pt>
                <c:pt idx="3287">
                  <c:v>97</c:v>
                </c:pt>
                <c:pt idx="3288">
                  <c:v>140</c:v>
                </c:pt>
                <c:pt idx="3289">
                  <c:v>86</c:v>
                </c:pt>
                <c:pt idx="3290">
                  <c:v>97</c:v>
                </c:pt>
                <c:pt idx="3291">
                  <c:v>86</c:v>
                </c:pt>
                <c:pt idx="3292">
                  <c:v>87</c:v>
                </c:pt>
                <c:pt idx="3293">
                  <c:v>119</c:v>
                </c:pt>
                <c:pt idx="3294">
                  <c:v>149</c:v>
                </c:pt>
                <c:pt idx="3295">
                  <c:v>112</c:v>
                </c:pt>
                <c:pt idx="3296">
                  <c:v>104</c:v>
                </c:pt>
                <c:pt idx="3297">
                  <c:v>102</c:v>
                </c:pt>
                <c:pt idx="3298">
                  <c:v>105</c:v>
                </c:pt>
                <c:pt idx="3299">
                  <c:v>107</c:v>
                </c:pt>
                <c:pt idx="3300">
                  <c:v>89</c:v>
                </c:pt>
                <c:pt idx="3301">
                  <c:v>106</c:v>
                </c:pt>
                <c:pt idx="3302">
                  <c:v>95</c:v>
                </c:pt>
                <c:pt idx="3303">
                  <c:v>34</c:v>
                </c:pt>
                <c:pt idx="3304">
                  <c:v>101</c:v>
                </c:pt>
                <c:pt idx="3305">
                  <c:v>112</c:v>
                </c:pt>
                <c:pt idx="3306">
                  <c:v>100</c:v>
                </c:pt>
                <c:pt idx="3307">
                  <c:v>92</c:v>
                </c:pt>
                <c:pt idx="3308">
                  <c:v>100</c:v>
                </c:pt>
                <c:pt idx="3309">
                  <c:v>80</c:v>
                </c:pt>
                <c:pt idx="3310">
                  <c:v>106</c:v>
                </c:pt>
                <c:pt idx="3311">
                  <c:v>103</c:v>
                </c:pt>
                <c:pt idx="3312">
                  <c:v>90</c:v>
                </c:pt>
                <c:pt idx="3313">
                  <c:v>87</c:v>
                </c:pt>
                <c:pt idx="3314">
                  <c:v>120</c:v>
                </c:pt>
                <c:pt idx="3315">
                  <c:v>110</c:v>
                </c:pt>
                <c:pt idx="3316">
                  <c:v>90</c:v>
                </c:pt>
                <c:pt idx="3317">
                  <c:v>90</c:v>
                </c:pt>
                <c:pt idx="3318">
                  <c:v>91</c:v>
                </c:pt>
                <c:pt idx="3319">
                  <c:v>92</c:v>
                </c:pt>
                <c:pt idx="3320">
                  <c:v>117</c:v>
                </c:pt>
                <c:pt idx="3321">
                  <c:v>90</c:v>
                </c:pt>
                <c:pt idx="3322">
                  <c:v>172</c:v>
                </c:pt>
                <c:pt idx="3323">
                  <c:v>89</c:v>
                </c:pt>
                <c:pt idx="3324">
                  <c:v>81</c:v>
                </c:pt>
                <c:pt idx="3325">
                  <c:v>115</c:v>
                </c:pt>
                <c:pt idx="3326">
                  <c:v>89</c:v>
                </c:pt>
                <c:pt idx="3327">
                  <c:v>129</c:v>
                </c:pt>
                <c:pt idx="3328">
                  <c:v>87</c:v>
                </c:pt>
                <c:pt idx="3329">
                  <c:v>152</c:v>
                </c:pt>
                <c:pt idx="3330">
                  <c:v>118</c:v>
                </c:pt>
                <c:pt idx="3331">
                  <c:v>86</c:v>
                </c:pt>
                <c:pt idx="3332">
                  <c:v>137</c:v>
                </c:pt>
                <c:pt idx="3333">
                  <c:v>119</c:v>
                </c:pt>
                <c:pt idx="3334">
                  <c:v>89</c:v>
                </c:pt>
                <c:pt idx="3335">
                  <c:v>80</c:v>
                </c:pt>
                <c:pt idx="3336">
                  <c:v>115</c:v>
                </c:pt>
                <c:pt idx="3337">
                  <c:v>118</c:v>
                </c:pt>
                <c:pt idx="3338">
                  <c:v>106</c:v>
                </c:pt>
                <c:pt idx="3339">
                  <c:v>91</c:v>
                </c:pt>
                <c:pt idx="3340">
                  <c:v>96</c:v>
                </c:pt>
                <c:pt idx="3341">
                  <c:v>116</c:v>
                </c:pt>
                <c:pt idx="3342">
                  <c:v>97</c:v>
                </c:pt>
                <c:pt idx="3343">
                  <c:v>101</c:v>
                </c:pt>
                <c:pt idx="3344">
                  <c:v>98</c:v>
                </c:pt>
                <c:pt idx="3345">
                  <c:v>150</c:v>
                </c:pt>
                <c:pt idx="3346">
                  <c:v>101</c:v>
                </c:pt>
                <c:pt idx="3347">
                  <c:v>90</c:v>
                </c:pt>
                <c:pt idx="3348">
                  <c:v>120</c:v>
                </c:pt>
                <c:pt idx="3349">
                  <c:v>102</c:v>
                </c:pt>
                <c:pt idx="3350">
                  <c:v>102</c:v>
                </c:pt>
                <c:pt idx="3351">
                  <c:v>100</c:v>
                </c:pt>
                <c:pt idx="3352">
                  <c:v>89</c:v>
                </c:pt>
                <c:pt idx="3353">
                  <c:v>86</c:v>
                </c:pt>
                <c:pt idx="3354">
                  <c:v>96</c:v>
                </c:pt>
                <c:pt idx="3355">
                  <c:v>91</c:v>
                </c:pt>
                <c:pt idx="3356">
                  <c:v>85</c:v>
                </c:pt>
                <c:pt idx="3357">
                  <c:v>129</c:v>
                </c:pt>
                <c:pt idx="3358">
                  <c:v>95</c:v>
                </c:pt>
                <c:pt idx="3359">
                  <c:v>92</c:v>
                </c:pt>
                <c:pt idx="3360">
                  <c:v>96</c:v>
                </c:pt>
                <c:pt idx="3361">
                  <c:v>85</c:v>
                </c:pt>
                <c:pt idx="3362">
                  <c:v>82</c:v>
                </c:pt>
                <c:pt idx="3363">
                  <c:v>87</c:v>
                </c:pt>
                <c:pt idx="3364">
                  <c:v>89</c:v>
                </c:pt>
                <c:pt idx="3365">
                  <c:v>99</c:v>
                </c:pt>
                <c:pt idx="3366">
                  <c:v>90</c:v>
                </c:pt>
                <c:pt idx="3367">
                  <c:v>108</c:v>
                </c:pt>
                <c:pt idx="3368">
                  <c:v>95</c:v>
                </c:pt>
                <c:pt idx="3369">
                  <c:v>100</c:v>
                </c:pt>
                <c:pt idx="3370">
                  <c:v>101</c:v>
                </c:pt>
                <c:pt idx="3371">
                  <c:v>90</c:v>
                </c:pt>
                <c:pt idx="3372">
                  <c:v>89</c:v>
                </c:pt>
                <c:pt idx="3373">
                  <c:v>95</c:v>
                </c:pt>
                <c:pt idx="3374">
                  <c:v>118</c:v>
                </c:pt>
                <c:pt idx="3375">
                  <c:v>96</c:v>
                </c:pt>
                <c:pt idx="3376">
                  <c:v>109</c:v>
                </c:pt>
                <c:pt idx="3377">
                  <c:v>93</c:v>
                </c:pt>
                <c:pt idx="3378">
                  <c:v>111</c:v>
                </c:pt>
                <c:pt idx="3379">
                  <c:v>81</c:v>
                </c:pt>
                <c:pt idx="3380">
                  <c:v>88</c:v>
                </c:pt>
                <c:pt idx="3381">
                  <c:v>105</c:v>
                </c:pt>
                <c:pt idx="3382">
                  <c:v>98</c:v>
                </c:pt>
                <c:pt idx="3383">
                  <c:v>86</c:v>
                </c:pt>
                <c:pt idx="3384">
                  <c:v>103</c:v>
                </c:pt>
                <c:pt idx="3385">
                  <c:v>84</c:v>
                </c:pt>
                <c:pt idx="3386">
                  <c:v>95</c:v>
                </c:pt>
                <c:pt idx="3387">
                  <c:v>90</c:v>
                </c:pt>
                <c:pt idx="3388">
                  <c:v>123</c:v>
                </c:pt>
                <c:pt idx="3389">
                  <c:v>111</c:v>
                </c:pt>
                <c:pt idx="3390">
                  <c:v>110</c:v>
                </c:pt>
                <c:pt idx="3391">
                  <c:v>108</c:v>
                </c:pt>
                <c:pt idx="3392">
                  <c:v>120</c:v>
                </c:pt>
                <c:pt idx="3393">
                  <c:v>91</c:v>
                </c:pt>
                <c:pt idx="3394">
                  <c:v>88</c:v>
                </c:pt>
                <c:pt idx="3395">
                  <c:v>97</c:v>
                </c:pt>
                <c:pt idx="3396">
                  <c:v>92</c:v>
                </c:pt>
                <c:pt idx="3397">
                  <c:v>114</c:v>
                </c:pt>
                <c:pt idx="3398">
                  <c:v>112</c:v>
                </c:pt>
                <c:pt idx="3399">
                  <c:v>104</c:v>
                </c:pt>
                <c:pt idx="3400">
                  <c:v>99</c:v>
                </c:pt>
                <c:pt idx="3401">
                  <c:v>93</c:v>
                </c:pt>
                <c:pt idx="3402">
                  <c:v>93</c:v>
                </c:pt>
                <c:pt idx="3403">
                  <c:v>87</c:v>
                </c:pt>
                <c:pt idx="3404">
                  <c:v>91</c:v>
                </c:pt>
                <c:pt idx="3405">
                  <c:v>84</c:v>
                </c:pt>
                <c:pt idx="3406">
                  <c:v>108</c:v>
                </c:pt>
                <c:pt idx="3407">
                  <c:v>124</c:v>
                </c:pt>
                <c:pt idx="3408">
                  <c:v>95</c:v>
                </c:pt>
                <c:pt idx="3409">
                  <c:v>93</c:v>
                </c:pt>
                <c:pt idx="3410">
                  <c:v>97</c:v>
                </c:pt>
                <c:pt idx="3411">
                  <c:v>93</c:v>
                </c:pt>
                <c:pt idx="3412">
                  <c:v>83</c:v>
                </c:pt>
                <c:pt idx="3413">
                  <c:v>106</c:v>
                </c:pt>
                <c:pt idx="3414">
                  <c:v>105</c:v>
                </c:pt>
                <c:pt idx="3415">
                  <c:v>105</c:v>
                </c:pt>
                <c:pt idx="3416">
                  <c:v>105</c:v>
                </c:pt>
                <c:pt idx="3417">
                  <c:v>95</c:v>
                </c:pt>
                <c:pt idx="3418">
                  <c:v>135</c:v>
                </c:pt>
                <c:pt idx="3419">
                  <c:v>105</c:v>
                </c:pt>
                <c:pt idx="3420">
                  <c:v>88</c:v>
                </c:pt>
                <c:pt idx="3421">
                  <c:v>87</c:v>
                </c:pt>
                <c:pt idx="3422">
                  <c:v>130</c:v>
                </c:pt>
                <c:pt idx="3423">
                  <c:v>96</c:v>
                </c:pt>
                <c:pt idx="3424">
                  <c:v>123</c:v>
                </c:pt>
                <c:pt idx="3425">
                  <c:v>100</c:v>
                </c:pt>
                <c:pt idx="3426">
                  <c:v>103</c:v>
                </c:pt>
                <c:pt idx="3427">
                  <c:v>99</c:v>
                </c:pt>
                <c:pt idx="3428">
                  <c:v>89</c:v>
                </c:pt>
                <c:pt idx="3429">
                  <c:v>104</c:v>
                </c:pt>
                <c:pt idx="3430">
                  <c:v>114</c:v>
                </c:pt>
                <c:pt idx="3431">
                  <c:v>99</c:v>
                </c:pt>
                <c:pt idx="3432">
                  <c:v>110</c:v>
                </c:pt>
                <c:pt idx="3433">
                  <c:v>85</c:v>
                </c:pt>
                <c:pt idx="3434">
                  <c:v>113</c:v>
                </c:pt>
                <c:pt idx="3435">
                  <c:v>112</c:v>
                </c:pt>
                <c:pt idx="3436">
                  <c:v>108</c:v>
                </c:pt>
                <c:pt idx="3437">
                  <c:v>88</c:v>
                </c:pt>
                <c:pt idx="3438">
                  <c:v>97</c:v>
                </c:pt>
                <c:pt idx="3439">
                  <c:v>103</c:v>
                </c:pt>
                <c:pt idx="3440">
                  <c:v>84</c:v>
                </c:pt>
                <c:pt idx="3441">
                  <c:v>100</c:v>
                </c:pt>
                <c:pt idx="3442">
                  <c:v>94</c:v>
                </c:pt>
                <c:pt idx="3443">
                  <c:v>90</c:v>
                </c:pt>
                <c:pt idx="3444">
                  <c:v>92</c:v>
                </c:pt>
                <c:pt idx="3445">
                  <c:v>116</c:v>
                </c:pt>
                <c:pt idx="3446">
                  <c:v>89</c:v>
                </c:pt>
                <c:pt idx="3447">
                  <c:v>121</c:v>
                </c:pt>
                <c:pt idx="3448">
                  <c:v>110</c:v>
                </c:pt>
                <c:pt idx="3449">
                  <c:v>91</c:v>
                </c:pt>
                <c:pt idx="3450">
                  <c:v>110</c:v>
                </c:pt>
                <c:pt idx="3451">
                  <c:v>86</c:v>
                </c:pt>
                <c:pt idx="3452">
                  <c:v>86</c:v>
                </c:pt>
                <c:pt idx="3453">
                  <c:v>120</c:v>
                </c:pt>
                <c:pt idx="3454">
                  <c:v>90</c:v>
                </c:pt>
                <c:pt idx="3455">
                  <c:v>99</c:v>
                </c:pt>
                <c:pt idx="3456">
                  <c:v>103</c:v>
                </c:pt>
                <c:pt idx="3457">
                  <c:v>83</c:v>
                </c:pt>
                <c:pt idx="3458">
                  <c:v>89</c:v>
                </c:pt>
                <c:pt idx="3459">
                  <c:v>109</c:v>
                </c:pt>
                <c:pt idx="3460">
                  <c:v>95</c:v>
                </c:pt>
                <c:pt idx="3461">
                  <c:v>104</c:v>
                </c:pt>
                <c:pt idx="3462">
                  <c:v>96</c:v>
                </c:pt>
                <c:pt idx="3463">
                  <c:v>91</c:v>
                </c:pt>
                <c:pt idx="3464">
                  <c:v>84</c:v>
                </c:pt>
                <c:pt idx="3465">
                  <c:v>86</c:v>
                </c:pt>
                <c:pt idx="3466">
                  <c:v>91</c:v>
                </c:pt>
                <c:pt idx="3467">
                  <c:v>92</c:v>
                </c:pt>
                <c:pt idx="3468">
                  <c:v>92</c:v>
                </c:pt>
                <c:pt idx="3469">
                  <c:v>103</c:v>
                </c:pt>
                <c:pt idx="3470">
                  <c:v>100</c:v>
                </c:pt>
                <c:pt idx="3471">
                  <c:v>119</c:v>
                </c:pt>
                <c:pt idx="3472">
                  <c:v>92</c:v>
                </c:pt>
                <c:pt idx="3473">
                  <c:v>92</c:v>
                </c:pt>
                <c:pt idx="3474">
                  <c:v>108</c:v>
                </c:pt>
                <c:pt idx="3475">
                  <c:v>97</c:v>
                </c:pt>
                <c:pt idx="3476">
                  <c:v>88</c:v>
                </c:pt>
                <c:pt idx="3477">
                  <c:v>100</c:v>
                </c:pt>
                <c:pt idx="3478">
                  <c:v>88</c:v>
                </c:pt>
                <c:pt idx="3479">
                  <c:v>135</c:v>
                </c:pt>
                <c:pt idx="3480">
                  <c:v>96</c:v>
                </c:pt>
                <c:pt idx="3481">
                  <c:v>53</c:v>
                </c:pt>
                <c:pt idx="3482">
                  <c:v>97</c:v>
                </c:pt>
                <c:pt idx="3483">
                  <c:v>91</c:v>
                </c:pt>
                <c:pt idx="3484">
                  <c:v>112</c:v>
                </c:pt>
                <c:pt idx="3485">
                  <c:v>160</c:v>
                </c:pt>
                <c:pt idx="3486">
                  <c:v>105</c:v>
                </c:pt>
                <c:pt idx="3487">
                  <c:v>89</c:v>
                </c:pt>
                <c:pt idx="3488">
                  <c:v>78</c:v>
                </c:pt>
                <c:pt idx="3489">
                  <c:v>97</c:v>
                </c:pt>
                <c:pt idx="3490">
                  <c:v>97</c:v>
                </c:pt>
                <c:pt idx="3491">
                  <c:v>88</c:v>
                </c:pt>
                <c:pt idx="3492">
                  <c:v>83</c:v>
                </c:pt>
                <c:pt idx="3493">
                  <c:v>108</c:v>
                </c:pt>
                <c:pt idx="3494">
                  <c:v>100</c:v>
                </c:pt>
                <c:pt idx="3495">
                  <c:v>85</c:v>
                </c:pt>
                <c:pt idx="3496">
                  <c:v>101</c:v>
                </c:pt>
                <c:pt idx="3497">
                  <c:v>88</c:v>
                </c:pt>
                <c:pt idx="3498">
                  <c:v>90</c:v>
                </c:pt>
                <c:pt idx="3499">
                  <c:v>90</c:v>
                </c:pt>
                <c:pt idx="3500">
                  <c:v>123</c:v>
                </c:pt>
                <c:pt idx="3501">
                  <c:v>88</c:v>
                </c:pt>
                <c:pt idx="3502">
                  <c:v>83</c:v>
                </c:pt>
                <c:pt idx="3503">
                  <c:v>94</c:v>
                </c:pt>
                <c:pt idx="3504">
                  <c:v>93</c:v>
                </c:pt>
                <c:pt idx="3505">
                  <c:v>91</c:v>
                </c:pt>
                <c:pt idx="3506">
                  <c:v>90</c:v>
                </c:pt>
                <c:pt idx="3507">
                  <c:v>75</c:v>
                </c:pt>
                <c:pt idx="3508">
                  <c:v>86</c:v>
                </c:pt>
                <c:pt idx="3509">
                  <c:v>86</c:v>
                </c:pt>
                <c:pt idx="3510">
                  <c:v>95</c:v>
                </c:pt>
                <c:pt idx="3511">
                  <c:v>106</c:v>
                </c:pt>
                <c:pt idx="3512">
                  <c:v>95</c:v>
                </c:pt>
                <c:pt idx="3513">
                  <c:v>170</c:v>
                </c:pt>
                <c:pt idx="3514">
                  <c:v>97</c:v>
                </c:pt>
                <c:pt idx="3515">
                  <c:v>201</c:v>
                </c:pt>
                <c:pt idx="3516">
                  <c:v>108</c:v>
                </c:pt>
                <c:pt idx="3517">
                  <c:v>106</c:v>
                </c:pt>
                <c:pt idx="3518">
                  <c:v>107</c:v>
                </c:pt>
                <c:pt idx="3519">
                  <c:v>94</c:v>
                </c:pt>
                <c:pt idx="3520">
                  <c:v>81</c:v>
                </c:pt>
                <c:pt idx="3521">
                  <c:v>215</c:v>
                </c:pt>
                <c:pt idx="3522">
                  <c:v>106</c:v>
                </c:pt>
                <c:pt idx="3523">
                  <c:v>103</c:v>
                </c:pt>
                <c:pt idx="3524">
                  <c:v>90</c:v>
                </c:pt>
                <c:pt idx="3525">
                  <c:v>87</c:v>
                </c:pt>
                <c:pt idx="3526">
                  <c:v>83</c:v>
                </c:pt>
                <c:pt idx="3527">
                  <c:v>115</c:v>
                </c:pt>
                <c:pt idx="3528">
                  <c:v>86</c:v>
                </c:pt>
                <c:pt idx="3529">
                  <c:v>79</c:v>
                </c:pt>
                <c:pt idx="3530">
                  <c:v>97</c:v>
                </c:pt>
                <c:pt idx="3531">
                  <c:v>89</c:v>
                </c:pt>
                <c:pt idx="3532">
                  <c:v>108</c:v>
                </c:pt>
                <c:pt idx="3533">
                  <c:v>102</c:v>
                </c:pt>
                <c:pt idx="3534">
                  <c:v>93</c:v>
                </c:pt>
                <c:pt idx="3535">
                  <c:v>86</c:v>
                </c:pt>
                <c:pt idx="3536">
                  <c:v>101</c:v>
                </c:pt>
                <c:pt idx="3537">
                  <c:v>111</c:v>
                </c:pt>
                <c:pt idx="3538">
                  <c:v>86</c:v>
                </c:pt>
                <c:pt idx="3539">
                  <c:v>98</c:v>
                </c:pt>
                <c:pt idx="3540">
                  <c:v>91</c:v>
                </c:pt>
                <c:pt idx="3541">
                  <c:v>91</c:v>
                </c:pt>
                <c:pt idx="3542">
                  <c:v>88</c:v>
                </c:pt>
                <c:pt idx="3543">
                  <c:v>202</c:v>
                </c:pt>
                <c:pt idx="3544">
                  <c:v>89</c:v>
                </c:pt>
                <c:pt idx="3545">
                  <c:v>84</c:v>
                </c:pt>
                <c:pt idx="3546">
                  <c:v>82</c:v>
                </c:pt>
                <c:pt idx="3547">
                  <c:v>94</c:v>
                </c:pt>
                <c:pt idx="3548">
                  <c:v>100</c:v>
                </c:pt>
                <c:pt idx="3549">
                  <c:v>112</c:v>
                </c:pt>
                <c:pt idx="3550">
                  <c:v>94</c:v>
                </c:pt>
                <c:pt idx="3551">
                  <c:v>104</c:v>
                </c:pt>
                <c:pt idx="3552">
                  <c:v>108</c:v>
                </c:pt>
                <c:pt idx="3553">
                  <c:v>84</c:v>
                </c:pt>
                <c:pt idx="3554">
                  <c:v>91</c:v>
                </c:pt>
                <c:pt idx="3555">
                  <c:v>91</c:v>
                </c:pt>
                <c:pt idx="3556">
                  <c:v>82</c:v>
                </c:pt>
                <c:pt idx="3557">
                  <c:v>84</c:v>
                </c:pt>
                <c:pt idx="3558">
                  <c:v>86</c:v>
                </c:pt>
                <c:pt idx="3559">
                  <c:v>52</c:v>
                </c:pt>
                <c:pt idx="3560">
                  <c:v>98</c:v>
                </c:pt>
                <c:pt idx="3561">
                  <c:v>133</c:v>
                </c:pt>
                <c:pt idx="3562">
                  <c:v>92</c:v>
                </c:pt>
                <c:pt idx="3563">
                  <c:v>90</c:v>
                </c:pt>
                <c:pt idx="3564">
                  <c:v>84</c:v>
                </c:pt>
                <c:pt idx="3565">
                  <c:v>91</c:v>
                </c:pt>
                <c:pt idx="3566">
                  <c:v>90</c:v>
                </c:pt>
                <c:pt idx="3567">
                  <c:v>96</c:v>
                </c:pt>
                <c:pt idx="3568">
                  <c:v>88</c:v>
                </c:pt>
                <c:pt idx="3569">
                  <c:v>97</c:v>
                </c:pt>
                <c:pt idx="3570">
                  <c:v>82</c:v>
                </c:pt>
                <c:pt idx="3571">
                  <c:v>91</c:v>
                </c:pt>
                <c:pt idx="3572">
                  <c:v>86</c:v>
                </c:pt>
                <c:pt idx="3573">
                  <c:v>96</c:v>
                </c:pt>
                <c:pt idx="3574">
                  <c:v>89</c:v>
                </c:pt>
                <c:pt idx="3575">
                  <c:v>84</c:v>
                </c:pt>
                <c:pt idx="3576">
                  <c:v>88</c:v>
                </c:pt>
                <c:pt idx="3577">
                  <c:v>98</c:v>
                </c:pt>
                <c:pt idx="3578">
                  <c:v>65</c:v>
                </c:pt>
                <c:pt idx="3579">
                  <c:v>102</c:v>
                </c:pt>
                <c:pt idx="3580">
                  <c:v>98</c:v>
                </c:pt>
                <c:pt idx="3581">
                  <c:v>91</c:v>
                </c:pt>
                <c:pt idx="3582">
                  <c:v>80</c:v>
                </c:pt>
                <c:pt idx="3583">
                  <c:v>76</c:v>
                </c:pt>
                <c:pt idx="3584">
                  <c:v>110</c:v>
                </c:pt>
                <c:pt idx="3585">
                  <c:v>102</c:v>
                </c:pt>
                <c:pt idx="3586">
                  <c:v>95</c:v>
                </c:pt>
                <c:pt idx="3587">
                  <c:v>94</c:v>
                </c:pt>
                <c:pt idx="3588">
                  <c:v>90</c:v>
                </c:pt>
                <c:pt idx="3589">
                  <c:v>80</c:v>
                </c:pt>
                <c:pt idx="3590">
                  <c:v>97</c:v>
                </c:pt>
                <c:pt idx="3591">
                  <c:v>90</c:v>
                </c:pt>
                <c:pt idx="3592">
                  <c:v>113</c:v>
                </c:pt>
                <c:pt idx="3593">
                  <c:v>90</c:v>
                </c:pt>
                <c:pt idx="3594">
                  <c:v>94</c:v>
                </c:pt>
                <c:pt idx="3595">
                  <c:v>96</c:v>
                </c:pt>
                <c:pt idx="3596">
                  <c:v>90</c:v>
                </c:pt>
                <c:pt idx="3597">
                  <c:v>90</c:v>
                </c:pt>
                <c:pt idx="3598">
                  <c:v>76</c:v>
                </c:pt>
                <c:pt idx="3599">
                  <c:v>75</c:v>
                </c:pt>
                <c:pt idx="3600">
                  <c:v>78</c:v>
                </c:pt>
                <c:pt idx="3601">
                  <c:v>92</c:v>
                </c:pt>
                <c:pt idx="3602">
                  <c:v>99</c:v>
                </c:pt>
                <c:pt idx="3603">
                  <c:v>105</c:v>
                </c:pt>
                <c:pt idx="3604">
                  <c:v>86</c:v>
                </c:pt>
                <c:pt idx="3605">
                  <c:v>93</c:v>
                </c:pt>
                <c:pt idx="3606">
                  <c:v>93</c:v>
                </c:pt>
                <c:pt idx="3607">
                  <c:v>66</c:v>
                </c:pt>
                <c:pt idx="3608">
                  <c:v>85</c:v>
                </c:pt>
                <c:pt idx="3609">
                  <c:v>101</c:v>
                </c:pt>
                <c:pt idx="3610">
                  <c:v>97</c:v>
                </c:pt>
                <c:pt idx="3611">
                  <c:v>103</c:v>
                </c:pt>
                <c:pt idx="3612">
                  <c:v>86</c:v>
                </c:pt>
                <c:pt idx="3613">
                  <c:v>87</c:v>
                </c:pt>
                <c:pt idx="3614">
                  <c:v>94</c:v>
                </c:pt>
                <c:pt idx="3615">
                  <c:v>89</c:v>
                </c:pt>
                <c:pt idx="3616">
                  <c:v>78</c:v>
                </c:pt>
                <c:pt idx="3617">
                  <c:v>92</c:v>
                </c:pt>
                <c:pt idx="3618">
                  <c:v>109</c:v>
                </c:pt>
                <c:pt idx="3619">
                  <c:v>88</c:v>
                </c:pt>
                <c:pt idx="3620">
                  <c:v>66</c:v>
                </c:pt>
                <c:pt idx="3621">
                  <c:v>80</c:v>
                </c:pt>
                <c:pt idx="3622">
                  <c:v>90</c:v>
                </c:pt>
                <c:pt idx="3623">
                  <c:v>77</c:v>
                </c:pt>
                <c:pt idx="3624">
                  <c:v>111</c:v>
                </c:pt>
                <c:pt idx="3625">
                  <c:v>89</c:v>
                </c:pt>
                <c:pt idx="3626">
                  <c:v>77</c:v>
                </c:pt>
                <c:pt idx="3627">
                  <c:v>114</c:v>
                </c:pt>
                <c:pt idx="3628">
                  <c:v>80</c:v>
                </c:pt>
                <c:pt idx="3629">
                  <c:v>100</c:v>
                </c:pt>
                <c:pt idx="3630">
                  <c:v>82</c:v>
                </c:pt>
                <c:pt idx="3631">
                  <c:v>87</c:v>
                </c:pt>
                <c:pt idx="3632">
                  <c:v>96</c:v>
                </c:pt>
                <c:pt idx="3633">
                  <c:v>90</c:v>
                </c:pt>
                <c:pt idx="3634">
                  <c:v>89</c:v>
                </c:pt>
                <c:pt idx="3635">
                  <c:v>65</c:v>
                </c:pt>
                <c:pt idx="3636">
                  <c:v>97</c:v>
                </c:pt>
                <c:pt idx="3637">
                  <c:v>109</c:v>
                </c:pt>
                <c:pt idx="3638">
                  <c:v>143</c:v>
                </c:pt>
                <c:pt idx="3639">
                  <c:v>60</c:v>
                </c:pt>
                <c:pt idx="3640">
                  <c:v>78</c:v>
                </c:pt>
                <c:pt idx="3641">
                  <c:v>108</c:v>
                </c:pt>
                <c:pt idx="3642">
                  <c:v>83</c:v>
                </c:pt>
                <c:pt idx="3643">
                  <c:v>82</c:v>
                </c:pt>
                <c:pt idx="3644">
                  <c:v>77</c:v>
                </c:pt>
                <c:pt idx="3645">
                  <c:v>80</c:v>
                </c:pt>
                <c:pt idx="3646">
                  <c:v>84</c:v>
                </c:pt>
              </c:numCache>
            </c:numRef>
          </c:xVal>
          <c:yVal>
            <c:numRef>
              <c:f>IMDB_Movies!$AR$3:$AR$3649</c:f>
              <c:numCache>
                <c:formatCode>General</c:formatCode>
                <c:ptCount val="3647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6.4</c:v>
                </c:pt>
                <c:pt idx="83">
                  <c:v>6.5</c:v>
                </c:pt>
                <c:pt idx="84">
                  <c:v>7.9</c:v>
                </c:pt>
                <c:pt idx="85">
                  <c:v>7.8</c:v>
                </c:pt>
                <c:pt idx="86">
                  <c:v>6.6</c:v>
                </c:pt>
                <c:pt idx="87">
                  <c:v>5.5</c:v>
                </c:pt>
                <c:pt idx="88">
                  <c:v>8.1999999999999993</c:v>
                </c:pt>
                <c:pt idx="89">
                  <c:v>6.4</c:v>
                </c:pt>
                <c:pt idx="90">
                  <c:v>8.1</c:v>
                </c:pt>
                <c:pt idx="91">
                  <c:v>8.6</c:v>
                </c:pt>
                <c:pt idx="92">
                  <c:v>8.8000000000000007</c:v>
                </c:pt>
                <c:pt idx="93">
                  <c:v>7.9</c:v>
                </c:pt>
                <c:pt idx="94">
                  <c:v>6.7</c:v>
                </c:pt>
                <c:pt idx="95">
                  <c:v>7.8</c:v>
                </c:pt>
                <c:pt idx="96">
                  <c:v>6.6</c:v>
                </c:pt>
                <c:pt idx="97">
                  <c:v>6.1</c:v>
                </c:pt>
                <c:pt idx="98">
                  <c:v>5.6</c:v>
                </c:pt>
                <c:pt idx="99">
                  <c:v>6.4</c:v>
                </c:pt>
                <c:pt idx="100">
                  <c:v>6.1</c:v>
                </c:pt>
                <c:pt idx="101">
                  <c:v>7.3</c:v>
                </c:pt>
                <c:pt idx="102">
                  <c:v>6.6</c:v>
                </c:pt>
                <c:pt idx="103">
                  <c:v>6.3</c:v>
                </c:pt>
                <c:pt idx="104">
                  <c:v>6.1</c:v>
                </c:pt>
                <c:pt idx="105">
                  <c:v>7.1</c:v>
                </c:pt>
                <c:pt idx="106">
                  <c:v>5.5</c:v>
                </c:pt>
                <c:pt idx="107">
                  <c:v>6.4</c:v>
                </c:pt>
                <c:pt idx="108">
                  <c:v>7.2</c:v>
                </c:pt>
                <c:pt idx="109">
                  <c:v>6.7</c:v>
                </c:pt>
                <c:pt idx="110">
                  <c:v>8</c:v>
                </c:pt>
                <c:pt idx="111">
                  <c:v>8.3000000000000007</c:v>
                </c:pt>
                <c:pt idx="112">
                  <c:v>6.7</c:v>
                </c:pt>
                <c:pt idx="113">
                  <c:v>5.9</c:v>
                </c:pt>
                <c:pt idx="114">
                  <c:v>6.7</c:v>
                </c:pt>
                <c:pt idx="115">
                  <c:v>6.7</c:v>
                </c:pt>
                <c:pt idx="116">
                  <c:v>7.6</c:v>
                </c:pt>
                <c:pt idx="117">
                  <c:v>7.2</c:v>
                </c:pt>
                <c:pt idx="118">
                  <c:v>7.1</c:v>
                </c:pt>
                <c:pt idx="119">
                  <c:v>8.1</c:v>
                </c:pt>
                <c:pt idx="120">
                  <c:v>6.7</c:v>
                </c:pt>
                <c:pt idx="121">
                  <c:v>7</c:v>
                </c:pt>
                <c:pt idx="122">
                  <c:v>6.9</c:v>
                </c:pt>
                <c:pt idx="123">
                  <c:v>5.0999999999999996</c:v>
                </c:pt>
                <c:pt idx="124">
                  <c:v>5.8</c:v>
                </c:pt>
                <c:pt idx="125">
                  <c:v>6.2</c:v>
                </c:pt>
                <c:pt idx="126">
                  <c:v>7.4</c:v>
                </c:pt>
                <c:pt idx="127">
                  <c:v>5.8</c:v>
                </c:pt>
                <c:pt idx="128">
                  <c:v>6.6</c:v>
                </c:pt>
                <c:pt idx="129">
                  <c:v>6.2</c:v>
                </c:pt>
                <c:pt idx="130">
                  <c:v>7.3</c:v>
                </c:pt>
                <c:pt idx="131">
                  <c:v>4.2</c:v>
                </c:pt>
                <c:pt idx="132">
                  <c:v>6.9</c:v>
                </c:pt>
                <c:pt idx="133">
                  <c:v>6.4</c:v>
                </c:pt>
                <c:pt idx="134">
                  <c:v>5.4</c:v>
                </c:pt>
                <c:pt idx="135">
                  <c:v>6.7</c:v>
                </c:pt>
                <c:pt idx="136">
                  <c:v>5.8</c:v>
                </c:pt>
                <c:pt idx="137">
                  <c:v>6.9</c:v>
                </c:pt>
                <c:pt idx="138">
                  <c:v>7.2</c:v>
                </c:pt>
                <c:pt idx="139">
                  <c:v>6.9</c:v>
                </c:pt>
                <c:pt idx="140">
                  <c:v>6.1</c:v>
                </c:pt>
                <c:pt idx="141">
                  <c:v>5.5</c:v>
                </c:pt>
                <c:pt idx="142">
                  <c:v>6.6</c:v>
                </c:pt>
                <c:pt idx="143">
                  <c:v>6.1</c:v>
                </c:pt>
                <c:pt idx="144">
                  <c:v>6.3</c:v>
                </c:pt>
                <c:pt idx="145">
                  <c:v>7.2</c:v>
                </c:pt>
                <c:pt idx="146">
                  <c:v>7.4</c:v>
                </c:pt>
                <c:pt idx="147">
                  <c:v>7.3</c:v>
                </c:pt>
                <c:pt idx="148">
                  <c:v>6.1</c:v>
                </c:pt>
                <c:pt idx="149">
                  <c:v>7.7</c:v>
                </c:pt>
                <c:pt idx="150">
                  <c:v>6.1</c:v>
                </c:pt>
                <c:pt idx="151">
                  <c:v>8</c:v>
                </c:pt>
                <c:pt idx="152">
                  <c:v>7.3</c:v>
                </c:pt>
                <c:pt idx="153">
                  <c:v>7.9</c:v>
                </c:pt>
                <c:pt idx="154">
                  <c:v>5.5</c:v>
                </c:pt>
                <c:pt idx="155">
                  <c:v>5</c:v>
                </c:pt>
                <c:pt idx="156">
                  <c:v>7.7</c:v>
                </c:pt>
                <c:pt idx="157">
                  <c:v>6.6</c:v>
                </c:pt>
                <c:pt idx="158">
                  <c:v>5.7</c:v>
                </c:pt>
                <c:pt idx="159">
                  <c:v>5.8</c:v>
                </c:pt>
                <c:pt idx="160">
                  <c:v>6</c:v>
                </c:pt>
                <c:pt idx="161">
                  <c:v>6.4</c:v>
                </c:pt>
                <c:pt idx="162">
                  <c:v>6.9</c:v>
                </c:pt>
                <c:pt idx="163">
                  <c:v>6.4</c:v>
                </c:pt>
                <c:pt idx="164">
                  <c:v>7.4</c:v>
                </c:pt>
                <c:pt idx="165">
                  <c:v>5.5</c:v>
                </c:pt>
                <c:pt idx="166">
                  <c:v>5.9</c:v>
                </c:pt>
                <c:pt idx="167">
                  <c:v>7.5</c:v>
                </c:pt>
                <c:pt idx="168">
                  <c:v>6.8</c:v>
                </c:pt>
                <c:pt idx="169">
                  <c:v>8.1</c:v>
                </c:pt>
                <c:pt idx="170">
                  <c:v>6.5</c:v>
                </c:pt>
                <c:pt idx="171">
                  <c:v>7.2</c:v>
                </c:pt>
                <c:pt idx="172">
                  <c:v>6.7</c:v>
                </c:pt>
                <c:pt idx="173">
                  <c:v>8.1</c:v>
                </c:pt>
                <c:pt idx="174">
                  <c:v>7.6</c:v>
                </c:pt>
                <c:pt idx="175">
                  <c:v>7.4</c:v>
                </c:pt>
                <c:pt idx="176">
                  <c:v>7.6</c:v>
                </c:pt>
                <c:pt idx="177">
                  <c:v>5.5</c:v>
                </c:pt>
                <c:pt idx="178">
                  <c:v>6.7</c:v>
                </c:pt>
                <c:pt idx="179">
                  <c:v>6.5</c:v>
                </c:pt>
                <c:pt idx="180">
                  <c:v>6.6</c:v>
                </c:pt>
                <c:pt idx="181">
                  <c:v>6.7</c:v>
                </c:pt>
                <c:pt idx="182">
                  <c:v>6.4</c:v>
                </c:pt>
                <c:pt idx="183">
                  <c:v>5.8</c:v>
                </c:pt>
                <c:pt idx="184">
                  <c:v>7.4</c:v>
                </c:pt>
                <c:pt idx="185">
                  <c:v>7.8</c:v>
                </c:pt>
                <c:pt idx="186">
                  <c:v>6.6</c:v>
                </c:pt>
                <c:pt idx="187">
                  <c:v>4.9000000000000004</c:v>
                </c:pt>
                <c:pt idx="188">
                  <c:v>6.5</c:v>
                </c:pt>
                <c:pt idx="189">
                  <c:v>6.2</c:v>
                </c:pt>
                <c:pt idx="190">
                  <c:v>7.3</c:v>
                </c:pt>
                <c:pt idx="191">
                  <c:v>7.5</c:v>
                </c:pt>
                <c:pt idx="192">
                  <c:v>5.6</c:v>
                </c:pt>
                <c:pt idx="193">
                  <c:v>8.1</c:v>
                </c:pt>
                <c:pt idx="194">
                  <c:v>6.7</c:v>
                </c:pt>
                <c:pt idx="195">
                  <c:v>6.6</c:v>
                </c:pt>
                <c:pt idx="196">
                  <c:v>7.5</c:v>
                </c:pt>
                <c:pt idx="197">
                  <c:v>7.3</c:v>
                </c:pt>
                <c:pt idx="198">
                  <c:v>7.5</c:v>
                </c:pt>
                <c:pt idx="199">
                  <c:v>5.8</c:v>
                </c:pt>
                <c:pt idx="200">
                  <c:v>7.5</c:v>
                </c:pt>
                <c:pt idx="201">
                  <c:v>6.6</c:v>
                </c:pt>
                <c:pt idx="202">
                  <c:v>6.7</c:v>
                </c:pt>
                <c:pt idx="203">
                  <c:v>3.7</c:v>
                </c:pt>
                <c:pt idx="204">
                  <c:v>6</c:v>
                </c:pt>
                <c:pt idx="205">
                  <c:v>6.4</c:v>
                </c:pt>
                <c:pt idx="206">
                  <c:v>6.1</c:v>
                </c:pt>
                <c:pt idx="207">
                  <c:v>6.4</c:v>
                </c:pt>
                <c:pt idx="208">
                  <c:v>5.6</c:v>
                </c:pt>
                <c:pt idx="209">
                  <c:v>8</c:v>
                </c:pt>
                <c:pt idx="210">
                  <c:v>5.2</c:v>
                </c:pt>
                <c:pt idx="211">
                  <c:v>7.1</c:v>
                </c:pt>
                <c:pt idx="212">
                  <c:v>4.8</c:v>
                </c:pt>
                <c:pt idx="213">
                  <c:v>7</c:v>
                </c:pt>
                <c:pt idx="214">
                  <c:v>5.4</c:v>
                </c:pt>
                <c:pt idx="215">
                  <c:v>6.6</c:v>
                </c:pt>
                <c:pt idx="216">
                  <c:v>6.7</c:v>
                </c:pt>
                <c:pt idx="217">
                  <c:v>6.2</c:v>
                </c:pt>
                <c:pt idx="218">
                  <c:v>6.1</c:v>
                </c:pt>
                <c:pt idx="219">
                  <c:v>5.3</c:v>
                </c:pt>
                <c:pt idx="220">
                  <c:v>6.3</c:v>
                </c:pt>
                <c:pt idx="221">
                  <c:v>7</c:v>
                </c:pt>
                <c:pt idx="222">
                  <c:v>7.6</c:v>
                </c:pt>
                <c:pt idx="223">
                  <c:v>6.7</c:v>
                </c:pt>
                <c:pt idx="224">
                  <c:v>8.1</c:v>
                </c:pt>
                <c:pt idx="225">
                  <c:v>6.7</c:v>
                </c:pt>
                <c:pt idx="226">
                  <c:v>6.5</c:v>
                </c:pt>
                <c:pt idx="227">
                  <c:v>5.0999999999999996</c:v>
                </c:pt>
                <c:pt idx="228">
                  <c:v>6</c:v>
                </c:pt>
                <c:pt idx="229">
                  <c:v>6.1</c:v>
                </c:pt>
                <c:pt idx="230">
                  <c:v>5.9</c:v>
                </c:pt>
                <c:pt idx="231">
                  <c:v>7.8</c:v>
                </c:pt>
                <c:pt idx="232">
                  <c:v>5.8</c:v>
                </c:pt>
                <c:pt idx="233">
                  <c:v>6.3</c:v>
                </c:pt>
                <c:pt idx="234">
                  <c:v>4.3</c:v>
                </c:pt>
                <c:pt idx="235">
                  <c:v>6.4</c:v>
                </c:pt>
                <c:pt idx="236">
                  <c:v>6.1</c:v>
                </c:pt>
                <c:pt idx="237">
                  <c:v>6.5</c:v>
                </c:pt>
                <c:pt idx="238">
                  <c:v>7.1</c:v>
                </c:pt>
                <c:pt idx="239">
                  <c:v>6.4</c:v>
                </c:pt>
                <c:pt idx="240">
                  <c:v>6.5</c:v>
                </c:pt>
                <c:pt idx="241">
                  <c:v>6.3</c:v>
                </c:pt>
                <c:pt idx="242">
                  <c:v>7.5</c:v>
                </c:pt>
                <c:pt idx="243">
                  <c:v>4.9000000000000004</c:v>
                </c:pt>
                <c:pt idx="244">
                  <c:v>5.8</c:v>
                </c:pt>
                <c:pt idx="245">
                  <c:v>6.2</c:v>
                </c:pt>
                <c:pt idx="246">
                  <c:v>5.5</c:v>
                </c:pt>
                <c:pt idx="247">
                  <c:v>5.4</c:v>
                </c:pt>
                <c:pt idx="248">
                  <c:v>5.8</c:v>
                </c:pt>
                <c:pt idx="249">
                  <c:v>7.1</c:v>
                </c:pt>
                <c:pt idx="250">
                  <c:v>5.4</c:v>
                </c:pt>
                <c:pt idx="251">
                  <c:v>3.7</c:v>
                </c:pt>
                <c:pt idx="252">
                  <c:v>6.7</c:v>
                </c:pt>
                <c:pt idx="253">
                  <c:v>7.2</c:v>
                </c:pt>
                <c:pt idx="254">
                  <c:v>8.8000000000000007</c:v>
                </c:pt>
                <c:pt idx="255">
                  <c:v>5.8</c:v>
                </c:pt>
                <c:pt idx="256">
                  <c:v>6.8</c:v>
                </c:pt>
                <c:pt idx="257">
                  <c:v>3.8</c:v>
                </c:pt>
                <c:pt idx="258">
                  <c:v>7.1</c:v>
                </c:pt>
                <c:pt idx="259">
                  <c:v>7.2</c:v>
                </c:pt>
                <c:pt idx="260">
                  <c:v>5.9</c:v>
                </c:pt>
                <c:pt idx="261">
                  <c:v>7.1</c:v>
                </c:pt>
                <c:pt idx="262">
                  <c:v>8.1</c:v>
                </c:pt>
                <c:pt idx="263">
                  <c:v>6.9</c:v>
                </c:pt>
                <c:pt idx="264">
                  <c:v>4.4000000000000004</c:v>
                </c:pt>
                <c:pt idx="265">
                  <c:v>6.5</c:v>
                </c:pt>
                <c:pt idx="266">
                  <c:v>8.5</c:v>
                </c:pt>
                <c:pt idx="267">
                  <c:v>7.7</c:v>
                </c:pt>
                <c:pt idx="268">
                  <c:v>7.4</c:v>
                </c:pt>
                <c:pt idx="269">
                  <c:v>8</c:v>
                </c:pt>
                <c:pt idx="270">
                  <c:v>5.7</c:v>
                </c:pt>
                <c:pt idx="271">
                  <c:v>8.5</c:v>
                </c:pt>
                <c:pt idx="272">
                  <c:v>7</c:v>
                </c:pt>
                <c:pt idx="273">
                  <c:v>7.8</c:v>
                </c:pt>
                <c:pt idx="274">
                  <c:v>7.2</c:v>
                </c:pt>
                <c:pt idx="275">
                  <c:v>6.4</c:v>
                </c:pt>
                <c:pt idx="276">
                  <c:v>5.5</c:v>
                </c:pt>
                <c:pt idx="277">
                  <c:v>6.7</c:v>
                </c:pt>
                <c:pt idx="278">
                  <c:v>6.1</c:v>
                </c:pt>
                <c:pt idx="279">
                  <c:v>8.5</c:v>
                </c:pt>
                <c:pt idx="280">
                  <c:v>6.9</c:v>
                </c:pt>
                <c:pt idx="281">
                  <c:v>7.3</c:v>
                </c:pt>
                <c:pt idx="282">
                  <c:v>6.7</c:v>
                </c:pt>
                <c:pt idx="283">
                  <c:v>6.9</c:v>
                </c:pt>
                <c:pt idx="284">
                  <c:v>5.0999999999999996</c:v>
                </c:pt>
                <c:pt idx="285">
                  <c:v>6.8</c:v>
                </c:pt>
                <c:pt idx="286">
                  <c:v>5.8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7.1</c:v>
                </c:pt>
                <c:pt idx="355">
                  <c:v>4.9000000000000004</c:v>
                </c:pt>
                <c:pt idx="356">
                  <c:v>7.4</c:v>
                </c:pt>
                <c:pt idx="357">
                  <c:v>5.7</c:v>
                </c:pt>
                <c:pt idx="358">
                  <c:v>6.4</c:v>
                </c:pt>
                <c:pt idx="359">
                  <c:v>5.9</c:v>
                </c:pt>
                <c:pt idx="360">
                  <c:v>5.5</c:v>
                </c:pt>
                <c:pt idx="361">
                  <c:v>6.9</c:v>
                </c:pt>
                <c:pt idx="362">
                  <c:v>6.2</c:v>
                </c:pt>
                <c:pt idx="363">
                  <c:v>7</c:v>
                </c:pt>
                <c:pt idx="364">
                  <c:v>5.6</c:v>
                </c:pt>
                <c:pt idx="365">
                  <c:v>7</c:v>
                </c:pt>
                <c:pt idx="366">
                  <c:v>6.8</c:v>
                </c:pt>
                <c:pt idx="367">
                  <c:v>5.4</c:v>
                </c:pt>
                <c:pt idx="368">
                  <c:v>6.1</c:v>
                </c:pt>
                <c:pt idx="369">
                  <c:v>6.7</c:v>
                </c:pt>
                <c:pt idx="370">
                  <c:v>4.3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6.7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6.9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8.1</c:v>
                </c:pt>
                <c:pt idx="428">
                  <c:v>5.6</c:v>
                </c:pt>
                <c:pt idx="429">
                  <c:v>6.3</c:v>
                </c:pt>
                <c:pt idx="430">
                  <c:v>7.3</c:v>
                </c:pt>
                <c:pt idx="431">
                  <c:v>6.1</c:v>
                </c:pt>
                <c:pt idx="432">
                  <c:v>7.7</c:v>
                </c:pt>
                <c:pt idx="433">
                  <c:v>6.4</c:v>
                </c:pt>
                <c:pt idx="434">
                  <c:v>6.8</c:v>
                </c:pt>
                <c:pt idx="435">
                  <c:v>6.6</c:v>
                </c:pt>
                <c:pt idx="436">
                  <c:v>7.2</c:v>
                </c:pt>
                <c:pt idx="437">
                  <c:v>6.9</c:v>
                </c:pt>
                <c:pt idx="438">
                  <c:v>5.2</c:v>
                </c:pt>
                <c:pt idx="439">
                  <c:v>4.9000000000000004</c:v>
                </c:pt>
                <c:pt idx="440">
                  <c:v>6.3</c:v>
                </c:pt>
                <c:pt idx="441">
                  <c:v>5.6</c:v>
                </c:pt>
                <c:pt idx="442">
                  <c:v>5.5</c:v>
                </c:pt>
                <c:pt idx="443">
                  <c:v>6.7</c:v>
                </c:pt>
                <c:pt idx="444">
                  <c:v>7.6</c:v>
                </c:pt>
                <c:pt idx="445">
                  <c:v>5.7</c:v>
                </c:pt>
                <c:pt idx="446">
                  <c:v>4.5999999999999996</c:v>
                </c:pt>
                <c:pt idx="447">
                  <c:v>7</c:v>
                </c:pt>
                <c:pt idx="448">
                  <c:v>5.2</c:v>
                </c:pt>
                <c:pt idx="449">
                  <c:v>5.0999999999999996</c:v>
                </c:pt>
                <c:pt idx="450">
                  <c:v>6.6</c:v>
                </c:pt>
                <c:pt idx="451">
                  <c:v>6.7</c:v>
                </c:pt>
                <c:pt idx="452">
                  <c:v>7.3</c:v>
                </c:pt>
                <c:pt idx="453">
                  <c:v>5.9</c:v>
                </c:pt>
                <c:pt idx="454">
                  <c:v>5.6</c:v>
                </c:pt>
                <c:pt idx="455">
                  <c:v>6.5</c:v>
                </c:pt>
                <c:pt idx="456">
                  <c:v>5.9</c:v>
                </c:pt>
                <c:pt idx="457">
                  <c:v>7</c:v>
                </c:pt>
                <c:pt idx="458">
                  <c:v>5.9</c:v>
                </c:pt>
                <c:pt idx="459">
                  <c:v>6.3</c:v>
                </c:pt>
                <c:pt idx="460">
                  <c:v>6.3</c:v>
                </c:pt>
                <c:pt idx="461">
                  <c:v>7.3</c:v>
                </c:pt>
                <c:pt idx="462">
                  <c:v>5.8</c:v>
                </c:pt>
                <c:pt idx="463">
                  <c:v>5.2</c:v>
                </c:pt>
                <c:pt idx="464">
                  <c:v>2.4</c:v>
                </c:pt>
                <c:pt idx="465">
                  <c:v>5.7</c:v>
                </c:pt>
                <c:pt idx="466">
                  <c:v>5.8</c:v>
                </c:pt>
                <c:pt idx="467">
                  <c:v>5.6</c:v>
                </c:pt>
                <c:pt idx="468">
                  <c:v>6</c:v>
                </c:pt>
                <c:pt idx="469">
                  <c:v>5.7</c:v>
                </c:pt>
                <c:pt idx="470">
                  <c:v>6</c:v>
                </c:pt>
                <c:pt idx="471">
                  <c:v>7.8</c:v>
                </c:pt>
                <c:pt idx="472">
                  <c:v>4.2</c:v>
                </c:pt>
                <c:pt idx="473">
                  <c:v>4.4000000000000004</c:v>
                </c:pt>
                <c:pt idx="474">
                  <c:v>8.1999999999999993</c:v>
                </c:pt>
                <c:pt idx="475">
                  <c:v>8.5</c:v>
                </c:pt>
                <c:pt idx="476">
                  <c:v>5.8</c:v>
                </c:pt>
                <c:pt idx="477">
                  <c:v>6.5</c:v>
                </c:pt>
                <c:pt idx="478">
                  <c:v>7.2</c:v>
                </c:pt>
                <c:pt idx="479">
                  <c:v>6.7</c:v>
                </c:pt>
                <c:pt idx="480">
                  <c:v>3.4</c:v>
                </c:pt>
                <c:pt idx="481">
                  <c:v>5.9</c:v>
                </c:pt>
                <c:pt idx="482">
                  <c:v>7.8</c:v>
                </c:pt>
                <c:pt idx="483">
                  <c:v>5.9</c:v>
                </c:pt>
                <c:pt idx="484">
                  <c:v>4.0999999999999996</c:v>
                </c:pt>
                <c:pt idx="485">
                  <c:v>6.8</c:v>
                </c:pt>
                <c:pt idx="486">
                  <c:v>5.8</c:v>
                </c:pt>
                <c:pt idx="487">
                  <c:v>7.5</c:v>
                </c:pt>
                <c:pt idx="488">
                  <c:v>6.9</c:v>
                </c:pt>
                <c:pt idx="489">
                  <c:v>6.5</c:v>
                </c:pt>
                <c:pt idx="490">
                  <c:v>6.9</c:v>
                </c:pt>
                <c:pt idx="491">
                  <c:v>7.9</c:v>
                </c:pt>
                <c:pt idx="492">
                  <c:v>7.4</c:v>
                </c:pt>
                <c:pt idx="493">
                  <c:v>6.7</c:v>
                </c:pt>
                <c:pt idx="494">
                  <c:v>7.4</c:v>
                </c:pt>
                <c:pt idx="495">
                  <c:v>6.9</c:v>
                </c:pt>
                <c:pt idx="496">
                  <c:v>6.8</c:v>
                </c:pt>
                <c:pt idx="497">
                  <c:v>6.7</c:v>
                </c:pt>
                <c:pt idx="498">
                  <c:v>5.0999999999999996</c:v>
                </c:pt>
                <c:pt idx="499">
                  <c:v>4.0999999999999996</c:v>
                </c:pt>
                <c:pt idx="500">
                  <c:v>7.3</c:v>
                </c:pt>
                <c:pt idx="501">
                  <c:v>6</c:v>
                </c:pt>
                <c:pt idx="502">
                  <c:v>7.3</c:v>
                </c:pt>
                <c:pt idx="503">
                  <c:v>5.4</c:v>
                </c:pt>
                <c:pt idx="504">
                  <c:v>5.9</c:v>
                </c:pt>
                <c:pt idx="505">
                  <c:v>7.1</c:v>
                </c:pt>
                <c:pt idx="506">
                  <c:v>6</c:v>
                </c:pt>
                <c:pt idx="507">
                  <c:v>6.5</c:v>
                </c:pt>
                <c:pt idx="508">
                  <c:v>5.7</c:v>
                </c:pt>
                <c:pt idx="509">
                  <c:v>7.6</c:v>
                </c:pt>
                <c:pt idx="510">
                  <c:v>6.6</c:v>
                </c:pt>
                <c:pt idx="511">
                  <c:v>5.4</c:v>
                </c:pt>
                <c:pt idx="512">
                  <c:v>7.3</c:v>
                </c:pt>
                <c:pt idx="513">
                  <c:v>6.5</c:v>
                </c:pt>
                <c:pt idx="514">
                  <c:v>6.6</c:v>
                </c:pt>
                <c:pt idx="515">
                  <c:v>6.6</c:v>
                </c:pt>
                <c:pt idx="516">
                  <c:v>5.9</c:v>
                </c:pt>
                <c:pt idx="517">
                  <c:v>6.7</c:v>
                </c:pt>
                <c:pt idx="518">
                  <c:v>6.1</c:v>
                </c:pt>
                <c:pt idx="519">
                  <c:v>6.6</c:v>
                </c:pt>
                <c:pt idx="520">
                  <c:v>6.6</c:v>
                </c:pt>
                <c:pt idx="521">
                  <c:v>5.3</c:v>
                </c:pt>
                <c:pt idx="522">
                  <c:v>6</c:v>
                </c:pt>
                <c:pt idx="523">
                  <c:v>4.7</c:v>
                </c:pt>
                <c:pt idx="524">
                  <c:v>6.1</c:v>
                </c:pt>
                <c:pt idx="525">
                  <c:v>7.2</c:v>
                </c:pt>
                <c:pt idx="526">
                  <c:v>6.4</c:v>
                </c:pt>
                <c:pt idx="527">
                  <c:v>6.1</c:v>
                </c:pt>
                <c:pt idx="528">
                  <c:v>5.9</c:v>
                </c:pt>
                <c:pt idx="529">
                  <c:v>6</c:v>
                </c:pt>
                <c:pt idx="530">
                  <c:v>6.3</c:v>
                </c:pt>
                <c:pt idx="531">
                  <c:v>5.6</c:v>
                </c:pt>
                <c:pt idx="532">
                  <c:v>6.4</c:v>
                </c:pt>
                <c:pt idx="533">
                  <c:v>6.6</c:v>
                </c:pt>
                <c:pt idx="534">
                  <c:v>4.5999999999999996</c:v>
                </c:pt>
                <c:pt idx="535">
                  <c:v>8.4</c:v>
                </c:pt>
                <c:pt idx="536">
                  <c:v>7.1</c:v>
                </c:pt>
                <c:pt idx="537">
                  <c:v>7.4</c:v>
                </c:pt>
                <c:pt idx="538">
                  <c:v>6.9</c:v>
                </c:pt>
                <c:pt idx="539">
                  <c:v>4.5</c:v>
                </c:pt>
                <c:pt idx="540">
                  <c:v>7.1</c:v>
                </c:pt>
                <c:pt idx="541">
                  <c:v>6.5</c:v>
                </c:pt>
                <c:pt idx="542">
                  <c:v>5.3</c:v>
                </c:pt>
                <c:pt idx="543">
                  <c:v>6.7</c:v>
                </c:pt>
                <c:pt idx="544">
                  <c:v>7.2</c:v>
                </c:pt>
                <c:pt idx="545">
                  <c:v>7.2</c:v>
                </c:pt>
                <c:pt idx="546">
                  <c:v>5.5</c:v>
                </c:pt>
                <c:pt idx="547">
                  <c:v>5.8</c:v>
                </c:pt>
                <c:pt idx="548">
                  <c:v>6</c:v>
                </c:pt>
                <c:pt idx="549">
                  <c:v>6.6</c:v>
                </c:pt>
                <c:pt idx="550">
                  <c:v>8.3000000000000007</c:v>
                </c:pt>
                <c:pt idx="551">
                  <c:v>6.7</c:v>
                </c:pt>
                <c:pt idx="552">
                  <c:v>6</c:v>
                </c:pt>
                <c:pt idx="553">
                  <c:v>7.1</c:v>
                </c:pt>
                <c:pt idx="554">
                  <c:v>6</c:v>
                </c:pt>
                <c:pt idx="555">
                  <c:v>6.9</c:v>
                </c:pt>
                <c:pt idx="556">
                  <c:v>5.6</c:v>
                </c:pt>
                <c:pt idx="557">
                  <c:v>5.6</c:v>
                </c:pt>
                <c:pt idx="558">
                  <c:v>4.5</c:v>
                </c:pt>
                <c:pt idx="559">
                  <c:v>7.1</c:v>
                </c:pt>
                <c:pt idx="560">
                  <c:v>6.5</c:v>
                </c:pt>
                <c:pt idx="561">
                  <c:v>6.4</c:v>
                </c:pt>
                <c:pt idx="562">
                  <c:v>5.8</c:v>
                </c:pt>
                <c:pt idx="563">
                  <c:v>8</c:v>
                </c:pt>
                <c:pt idx="564">
                  <c:v>6.2</c:v>
                </c:pt>
                <c:pt idx="565">
                  <c:v>7.2</c:v>
                </c:pt>
                <c:pt idx="566">
                  <c:v>6.1</c:v>
                </c:pt>
                <c:pt idx="567">
                  <c:v>7.6</c:v>
                </c:pt>
                <c:pt idx="568">
                  <c:v>6.3</c:v>
                </c:pt>
                <c:pt idx="569">
                  <c:v>6.3</c:v>
                </c:pt>
                <c:pt idx="570">
                  <c:v>6.3</c:v>
                </c:pt>
                <c:pt idx="571">
                  <c:v>7.7</c:v>
                </c:pt>
                <c:pt idx="572">
                  <c:v>7</c:v>
                </c:pt>
                <c:pt idx="573">
                  <c:v>5.3</c:v>
                </c:pt>
                <c:pt idx="574">
                  <c:v>5.6</c:v>
                </c:pt>
                <c:pt idx="575">
                  <c:v>5.2</c:v>
                </c:pt>
                <c:pt idx="576">
                  <c:v>5.4</c:v>
                </c:pt>
                <c:pt idx="577">
                  <c:v>6.4</c:v>
                </c:pt>
                <c:pt idx="578">
                  <c:v>5.9</c:v>
                </c:pt>
                <c:pt idx="579">
                  <c:v>6.3</c:v>
                </c:pt>
                <c:pt idx="580">
                  <c:v>6.5</c:v>
                </c:pt>
                <c:pt idx="581">
                  <c:v>3</c:v>
                </c:pt>
                <c:pt idx="582">
                  <c:v>3.6</c:v>
                </c:pt>
                <c:pt idx="583">
                  <c:v>5.8</c:v>
                </c:pt>
                <c:pt idx="584">
                  <c:v>6.2</c:v>
                </c:pt>
                <c:pt idx="585">
                  <c:v>5.6</c:v>
                </c:pt>
                <c:pt idx="586">
                  <c:v>5.4</c:v>
                </c:pt>
                <c:pt idx="587">
                  <c:v>6.1</c:v>
                </c:pt>
                <c:pt idx="588">
                  <c:v>4.2</c:v>
                </c:pt>
                <c:pt idx="589">
                  <c:v>6.7</c:v>
                </c:pt>
                <c:pt idx="590">
                  <c:v>4.2</c:v>
                </c:pt>
                <c:pt idx="591">
                  <c:v>6.4</c:v>
                </c:pt>
                <c:pt idx="592">
                  <c:v>4.9000000000000004</c:v>
                </c:pt>
                <c:pt idx="593">
                  <c:v>6.8</c:v>
                </c:pt>
                <c:pt idx="594">
                  <c:v>7.7</c:v>
                </c:pt>
                <c:pt idx="595">
                  <c:v>5.6</c:v>
                </c:pt>
                <c:pt idx="596">
                  <c:v>6.4</c:v>
                </c:pt>
                <c:pt idx="597">
                  <c:v>7.2</c:v>
                </c:pt>
                <c:pt idx="598">
                  <c:v>6</c:v>
                </c:pt>
                <c:pt idx="599">
                  <c:v>5.9</c:v>
                </c:pt>
                <c:pt idx="600">
                  <c:v>7.9</c:v>
                </c:pt>
                <c:pt idx="601">
                  <c:v>7.1</c:v>
                </c:pt>
                <c:pt idx="602">
                  <c:v>5.9</c:v>
                </c:pt>
                <c:pt idx="603">
                  <c:v>6.2</c:v>
                </c:pt>
                <c:pt idx="604">
                  <c:v>7</c:v>
                </c:pt>
                <c:pt idx="605">
                  <c:v>5.4</c:v>
                </c:pt>
                <c:pt idx="606">
                  <c:v>8.6</c:v>
                </c:pt>
                <c:pt idx="607">
                  <c:v>6.5</c:v>
                </c:pt>
                <c:pt idx="608">
                  <c:v>6.4</c:v>
                </c:pt>
                <c:pt idx="609">
                  <c:v>7.6</c:v>
                </c:pt>
                <c:pt idx="610">
                  <c:v>5.5</c:v>
                </c:pt>
                <c:pt idx="611">
                  <c:v>7.4</c:v>
                </c:pt>
                <c:pt idx="612">
                  <c:v>7.6</c:v>
                </c:pt>
                <c:pt idx="613">
                  <c:v>5.5</c:v>
                </c:pt>
                <c:pt idx="614">
                  <c:v>7.6</c:v>
                </c:pt>
                <c:pt idx="615">
                  <c:v>6.5</c:v>
                </c:pt>
                <c:pt idx="616">
                  <c:v>6.9</c:v>
                </c:pt>
                <c:pt idx="617">
                  <c:v>6.7</c:v>
                </c:pt>
                <c:pt idx="618">
                  <c:v>6.6</c:v>
                </c:pt>
                <c:pt idx="619">
                  <c:v>7.2</c:v>
                </c:pt>
                <c:pt idx="620">
                  <c:v>6.4</c:v>
                </c:pt>
                <c:pt idx="621">
                  <c:v>6.4</c:v>
                </c:pt>
                <c:pt idx="622">
                  <c:v>6</c:v>
                </c:pt>
                <c:pt idx="623">
                  <c:v>6.1</c:v>
                </c:pt>
                <c:pt idx="624">
                  <c:v>6</c:v>
                </c:pt>
                <c:pt idx="625">
                  <c:v>6.4</c:v>
                </c:pt>
                <c:pt idx="626">
                  <c:v>6.4</c:v>
                </c:pt>
                <c:pt idx="627">
                  <c:v>7.3</c:v>
                </c:pt>
                <c:pt idx="628">
                  <c:v>5.2</c:v>
                </c:pt>
                <c:pt idx="629">
                  <c:v>6.6</c:v>
                </c:pt>
                <c:pt idx="630">
                  <c:v>6.3</c:v>
                </c:pt>
                <c:pt idx="631">
                  <c:v>6.4</c:v>
                </c:pt>
                <c:pt idx="632">
                  <c:v>6.7</c:v>
                </c:pt>
                <c:pt idx="633">
                  <c:v>5.4</c:v>
                </c:pt>
                <c:pt idx="634">
                  <c:v>6.4</c:v>
                </c:pt>
                <c:pt idx="635">
                  <c:v>6.7</c:v>
                </c:pt>
                <c:pt idx="636">
                  <c:v>6.2</c:v>
                </c:pt>
                <c:pt idx="637">
                  <c:v>6.1</c:v>
                </c:pt>
                <c:pt idx="638">
                  <c:v>8.8000000000000007</c:v>
                </c:pt>
                <c:pt idx="639">
                  <c:v>7.1</c:v>
                </c:pt>
                <c:pt idx="640">
                  <c:v>5.7</c:v>
                </c:pt>
                <c:pt idx="641">
                  <c:v>5</c:v>
                </c:pt>
                <c:pt idx="642">
                  <c:v>5.0999999999999996</c:v>
                </c:pt>
                <c:pt idx="643">
                  <c:v>6.9</c:v>
                </c:pt>
                <c:pt idx="644">
                  <c:v>4.8</c:v>
                </c:pt>
                <c:pt idx="645">
                  <c:v>6.5</c:v>
                </c:pt>
                <c:pt idx="646">
                  <c:v>5.0999999999999996</c:v>
                </c:pt>
                <c:pt idx="647">
                  <c:v>7.1</c:v>
                </c:pt>
                <c:pt idx="648">
                  <c:v>7.5</c:v>
                </c:pt>
                <c:pt idx="649">
                  <c:v>6.2</c:v>
                </c:pt>
                <c:pt idx="650">
                  <c:v>6.3</c:v>
                </c:pt>
                <c:pt idx="651">
                  <c:v>8.1</c:v>
                </c:pt>
                <c:pt idx="652">
                  <c:v>6.6</c:v>
                </c:pt>
                <c:pt idx="653">
                  <c:v>6.9</c:v>
                </c:pt>
                <c:pt idx="654">
                  <c:v>6.1</c:v>
                </c:pt>
                <c:pt idx="655">
                  <c:v>4.3</c:v>
                </c:pt>
                <c:pt idx="656">
                  <c:v>6.6</c:v>
                </c:pt>
                <c:pt idx="657">
                  <c:v>6.8</c:v>
                </c:pt>
                <c:pt idx="658">
                  <c:v>3.8</c:v>
                </c:pt>
                <c:pt idx="659">
                  <c:v>5.9</c:v>
                </c:pt>
                <c:pt idx="660">
                  <c:v>7.9</c:v>
                </c:pt>
                <c:pt idx="661">
                  <c:v>6.3</c:v>
                </c:pt>
                <c:pt idx="662">
                  <c:v>5.5</c:v>
                </c:pt>
                <c:pt idx="663">
                  <c:v>7.7</c:v>
                </c:pt>
                <c:pt idx="664">
                  <c:v>6.3</c:v>
                </c:pt>
                <c:pt idx="665">
                  <c:v>7.1</c:v>
                </c:pt>
                <c:pt idx="666">
                  <c:v>8.5</c:v>
                </c:pt>
                <c:pt idx="667">
                  <c:v>5.8</c:v>
                </c:pt>
                <c:pt idx="668">
                  <c:v>8.1</c:v>
                </c:pt>
                <c:pt idx="669">
                  <c:v>7.9</c:v>
                </c:pt>
                <c:pt idx="670">
                  <c:v>7.2</c:v>
                </c:pt>
                <c:pt idx="671">
                  <c:v>6.3</c:v>
                </c:pt>
                <c:pt idx="672">
                  <c:v>8.1</c:v>
                </c:pt>
                <c:pt idx="673">
                  <c:v>7</c:v>
                </c:pt>
                <c:pt idx="674">
                  <c:v>5.5</c:v>
                </c:pt>
                <c:pt idx="675">
                  <c:v>6.7</c:v>
                </c:pt>
                <c:pt idx="676">
                  <c:v>5.2</c:v>
                </c:pt>
                <c:pt idx="677">
                  <c:v>7</c:v>
                </c:pt>
                <c:pt idx="678">
                  <c:v>6.1</c:v>
                </c:pt>
                <c:pt idx="679">
                  <c:v>6.6</c:v>
                </c:pt>
                <c:pt idx="680">
                  <c:v>5.9</c:v>
                </c:pt>
                <c:pt idx="681">
                  <c:v>5.4</c:v>
                </c:pt>
                <c:pt idx="682">
                  <c:v>6.4</c:v>
                </c:pt>
                <c:pt idx="683">
                  <c:v>5.7</c:v>
                </c:pt>
                <c:pt idx="684">
                  <c:v>6.7</c:v>
                </c:pt>
                <c:pt idx="685">
                  <c:v>7.1</c:v>
                </c:pt>
                <c:pt idx="686">
                  <c:v>6.8</c:v>
                </c:pt>
                <c:pt idx="687">
                  <c:v>6.5</c:v>
                </c:pt>
                <c:pt idx="688">
                  <c:v>7.6</c:v>
                </c:pt>
                <c:pt idx="689">
                  <c:v>5.5</c:v>
                </c:pt>
                <c:pt idx="690">
                  <c:v>6.5</c:v>
                </c:pt>
                <c:pt idx="691">
                  <c:v>7</c:v>
                </c:pt>
                <c:pt idx="692">
                  <c:v>5.8</c:v>
                </c:pt>
                <c:pt idx="693">
                  <c:v>7.3</c:v>
                </c:pt>
                <c:pt idx="694">
                  <c:v>6.6</c:v>
                </c:pt>
                <c:pt idx="695">
                  <c:v>4.4000000000000004</c:v>
                </c:pt>
                <c:pt idx="696">
                  <c:v>7.7</c:v>
                </c:pt>
                <c:pt idx="697">
                  <c:v>5</c:v>
                </c:pt>
                <c:pt idx="698">
                  <c:v>7.7</c:v>
                </c:pt>
                <c:pt idx="699">
                  <c:v>4.4000000000000004</c:v>
                </c:pt>
                <c:pt idx="700">
                  <c:v>6.1</c:v>
                </c:pt>
                <c:pt idx="701">
                  <c:v>5.4</c:v>
                </c:pt>
                <c:pt idx="702">
                  <c:v>6.8</c:v>
                </c:pt>
                <c:pt idx="703">
                  <c:v>6.5</c:v>
                </c:pt>
                <c:pt idx="704">
                  <c:v>7</c:v>
                </c:pt>
                <c:pt idx="705">
                  <c:v>6.3</c:v>
                </c:pt>
                <c:pt idx="706">
                  <c:v>6.3</c:v>
                </c:pt>
                <c:pt idx="707">
                  <c:v>6.1</c:v>
                </c:pt>
                <c:pt idx="708">
                  <c:v>6.1</c:v>
                </c:pt>
                <c:pt idx="709">
                  <c:v>5.3</c:v>
                </c:pt>
                <c:pt idx="710">
                  <c:v>5.4</c:v>
                </c:pt>
                <c:pt idx="711">
                  <c:v>6.2</c:v>
                </c:pt>
                <c:pt idx="712">
                  <c:v>6.6</c:v>
                </c:pt>
                <c:pt idx="713">
                  <c:v>5.9</c:v>
                </c:pt>
                <c:pt idx="714">
                  <c:v>6.3</c:v>
                </c:pt>
                <c:pt idx="715">
                  <c:v>7.2</c:v>
                </c:pt>
                <c:pt idx="716">
                  <c:v>6.8</c:v>
                </c:pt>
                <c:pt idx="717">
                  <c:v>6.1</c:v>
                </c:pt>
                <c:pt idx="718">
                  <c:v>7.8</c:v>
                </c:pt>
                <c:pt idx="719">
                  <c:v>5</c:v>
                </c:pt>
                <c:pt idx="720">
                  <c:v>6.2</c:v>
                </c:pt>
                <c:pt idx="721">
                  <c:v>6.7</c:v>
                </c:pt>
                <c:pt idx="722">
                  <c:v>4.9000000000000004</c:v>
                </c:pt>
                <c:pt idx="723">
                  <c:v>7.4</c:v>
                </c:pt>
                <c:pt idx="724">
                  <c:v>6.2</c:v>
                </c:pt>
                <c:pt idx="725">
                  <c:v>4.9000000000000004</c:v>
                </c:pt>
                <c:pt idx="726">
                  <c:v>6.1</c:v>
                </c:pt>
                <c:pt idx="727">
                  <c:v>6.1</c:v>
                </c:pt>
                <c:pt idx="728">
                  <c:v>6.4</c:v>
                </c:pt>
                <c:pt idx="729">
                  <c:v>6.3</c:v>
                </c:pt>
                <c:pt idx="730">
                  <c:v>6.6</c:v>
                </c:pt>
                <c:pt idx="731">
                  <c:v>5.7</c:v>
                </c:pt>
                <c:pt idx="732">
                  <c:v>5.9</c:v>
                </c:pt>
                <c:pt idx="733">
                  <c:v>6</c:v>
                </c:pt>
                <c:pt idx="734">
                  <c:v>6.1</c:v>
                </c:pt>
                <c:pt idx="735">
                  <c:v>6.7</c:v>
                </c:pt>
                <c:pt idx="736">
                  <c:v>6.7</c:v>
                </c:pt>
                <c:pt idx="737">
                  <c:v>7.9</c:v>
                </c:pt>
                <c:pt idx="738">
                  <c:v>5.7</c:v>
                </c:pt>
                <c:pt idx="739">
                  <c:v>6.7</c:v>
                </c:pt>
                <c:pt idx="740">
                  <c:v>6.7</c:v>
                </c:pt>
                <c:pt idx="741">
                  <c:v>8.1</c:v>
                </c:pt>
                <c:pt idx="742">
                  <c:v>6.1</c:v>
                </c:pt>
                <c:pt idx="743">
                  <c:v>5.6</c:v>
                </c:pt>
                <c:pt idx="744">
                  <c:v>6.9</c:v>
                </c:pt>
                <c:pt idx="745">
                  <c:v>4.8</c:v>
                </c:pt>
                <c:pt idx="746">
                  <c:v>6.2</c:v>
                </c:pt>
                <c:pt idx="747">
                  <c:v>6</c:v>
                </c:pt>
                <c:pt idx="748">
                  <c:v>4.9000000000000004</c:v>
                </c:pt>
                <c:pt idx="749">
                  <c:v>5.6</c:v>
                </c:pt>
                <c:pt idx="750">
                  <c:v>6.1</c:v>
                </c:pt>
                <c:pt idx="751">
                  <c:v>6.1</c:v>
                </c:pt>
                <c:pt idx="752">
                  <c:v>5.5</c:v>
                </c:pt>
                <c:pt idx="753">
                  <c:v>3.8</c:v>
                </c:pt>
                <c:pt idx="754">
                  <c:v>6</c:v>
                </c:pt>
                <c:pt idx="755">
                  <c:v>6.7</c:v>
                </c:pt>
                <c:pt idx="756">
                  <c:v>8.1</c:v>
                </c:pt>
                <c:pt idx="757">
                  <c:v>4.9000000000000004</c:v>
                </c:pt>
                <c:pt idx="758">
                  <c:v>7.3</c:v>
                </c:pt>
                <c:pt idx="759">
                  <c:v>6.4</c:v>
                </c:pt>
                <c:pt idx="760">
                  <c:v>6.7</c:v>
                </c:pt>
                <c:pt idx="761">
                  <c:v>3.6</c:v>
                </c:pt>
                <c:pt idx="762">
                  <c:v>5.7</c:v>
                </c:pt>
                <c:pt idx="763">
                  <c:v>6</c:v>
                </c:pt>
                <c:pt idx="764">
                  <c:v>4.7</c:v>
                </c:pt>
                <c:pt idx="765">
                  <c:v>6.3</c:v>
                </c:pt>
                <c:pt idx="766">
                  <c:v>5.9</c:v>
                </c:pt>
                <c:pt idx="767">
                  <c:v>5.9</c:v>
                </c:pt>
                <c:pt idx="768">
                  <c:v>7.5</c:v>
                </c:pt>
                <c:pt idx="769">
                  <c:v>5.6</c:v>
                </c:pt>
                <c:pt idx="770">
                  <c:v>6.4</c:v>
                </c:pt>
                <c:pt idx="771">
                  <c:v>6.3</c:v>
                </c:pt>
                <c:pt idx="772">
                  <c:v>4.3</c:v>
                </c:pt>
                <c:pt idx="773">
                  <c:v>5.9</c:v>
                </c:pt>
                <c:pt idx="774">
                  <c:v>5.5</c:v>
                </c:pt>
                <c:pt idx="775">
                  <c:v>6.2</c:v>
                </c:pt>
                <c:pt idx="776">
                  <c:v>8.8000000000000007</c:v>
                </c:pt>
                <c:pt idx="777">
                  <c:v>5.2</c:v>
                </c:pt>
                <c:pt idx="778">
                  <c:v>7</c:v>
                </c:pt>
                <c:pt idx="779">
                  <c:v>6.6</c:v>
                </c:pt>
                <c:pt idx="780">
                  <c:v>7.3</c:v>
                </c:pt>
                <c:pt idx="781">
                  <c:v>6.6</c:v>
                </c:pt>
                <c:pt idx="782">
                  <c:v>5.4</c:v>
                </c:pt>
                <c:pt idx="783">
                  <c:v>6.3</c:v>
                </c:pt>
                <c:pt idx="784">
                  <c:v>7.9</c:v>
                </c:pt>
                <c:pt idx="785">
                  <c:v>6.3</c:v>
                </c:pt>
                <c:pt idx="786">
                  <c:v>6</c:v>
                </c:pt>
                <c:pt idx="787">
                  <c:v>7.2</c:v>
                </c:pt>
                <c:pt idx="788">
                  <c:v>5.0999999999999996</c:v>
                </c:pt>
                <c:pt idx="789">
                  <c:v>7.3</c:v>
                </c:pt>
                <c:pt idx="790">
                  <c:v>8</c:v>
                </c:pt>
                <c:pt idx="791">
                  <c:v>6.2</c:v>
                </c:pt>
                <c:pt idx="792">
                  <c:v>6</c:v>
                </c:pt>
                <c:pt idx="793">
                  <c:v>6.7</c:v>
                </c:pt>
                <c:pt idx="794">
                  <c:v>8.1</c:v>
                </c:pt>
                <c:pt idx="795">
                  <c:v>6.4</c:v>
                </c:pt>
                <c:pt idx="796">
                  <c:v>8</c:v>
                </c:pt>
                <c:pt idx="797">
                  <c:v>6.3</c:v>
                </c:pt>
                <c:pt idx="798">
                  <c:v>6.4</c:v>
                </c:pt>
                <c:pt idx="799">
                  <c:v>6.6</c:v>
                </c:pt>
                <c:pt idx="800">
                  <c:v>6.4</c:v>
                </c:pt>
                <c:pt idx="801">
                  <c:v>6</c:v>
                </c:pt>
                <c:pt idx="802">
                  <c:v>6.6</c:v>
                </c:pt>
                <c:pt idx="803">
                  <c:v>5.9</c:v>
                </c:pt>
                <c:pt idx="804">
                  <c:v>6.4</c:v>
                </c:pt>
                <c:pt idx="805">
                  <c:v>6.3</c:v>
                </c:pt>
                <c:pt idx="806">
                  <c:v>7.3</c:v>
                </c:pt>
                <c:pt idx="807">
                  <c:v>6.8</c:v>
                </c:pt>
                <c:pt idx="808">
                  <c:v>7.2</c:v>
                </c:pt>
                <c:pt idx="809">
                  <c:v>5.7</c:v>
                </c:pt>
                <c:pt idx="810">
                  <c:v>6</c:v>
                </c:pt>
                <c:pt idx="811">
                  <c:v>6.5</c:v>
                </c:pt>
                <c:pt idx="812">
                  <c:v>5.8</c:v>
                </c:pt>
                <c:pt idx="813">
                  <c:v>5.8</c:v>
                </c:pt>
                <c:pt idx="814">
                  <c:v>6.7</c:v>
                </c:pt>
                <c:pt idx="815">
                  <c:v>7.8</c:v>
                </c:pt>
                <c:pt idx="816">
                  <c:v>5.6</c:v>
                </c:pt>
                <c:pt idx="817">
                  <c:v>5.8</c:v>
                </c:pt>
                <c:pt idx="818">
                  <c:v>7.4</c:v>
                </c:pt>
                <c:pt idx="819">
                  <c:v>6.9</c:v>
                </c:pt>
                <c:pt idx="820">
                  <c:v>5.5</c:v>
                </c:pt>
                <c:pt idx="821">
                  <c:v>6.3</c:v>
                </c:pt>
                <c:pt idx="822">
                  <c:v>4.7</c:v>
                </c:pt>
                <c:pt idx="823">
                  <c:v>5.6</c:v>
                </c:pt>
                <c:pt idx="824">
                  <c:v>6.4</c:v>
                </c:pt>
                <c:pt idx="825">
                  <c:v>4.2</c:v>
                </c:pt>
                <c:pt idx="826">
                  <c:v>6.4</c:v>
                </c:pt>
                <c:pt idx="827">
                  <c:v>5.3</c:v>
                </c:pt>
                <c:pt idx="828">
                  <c:v>6.7</c:v>
                </c:pt>
                <c:pt idx="829">
                  <c:v>7.7</c:v>
                </c:pt>
                <c:pt idx="830">
                  <c:v>5.7</c:v>
                </c:pt>
                <c:pt idx="831">
                  <c:v>7.6</c:v>
                </c:pt>
                <c:pt idx="832">
                  <c:v>6.4</c:v>
                </c:pt>
                <c:pt idx="833">
                  <c:v>5.6</c:v>
                </c:pt>
                <c:pt idx="834">
                  <c:v>6.8</c:v>
                </c:pt>
                <c:pt idx="835">
                  <c:v>2.4</c:v>
                </c:pt>
                <c:pt idx="836">
                  <c:v>6.2</c:v>
                </c:pt>
                <c:pt idx="837">
                  <c:v>5.9</c:v>
                </c:pt>
                <c:pt idx="838">
                  <c:v>7.1</c:v>
                </c:pt>
                <c:pt idx="839">
                  <c:v>7.6</c:v>
                </c:pt>
                <c:pt idx="840">
                  <c:v>5.5</c:v>
                </c:pt>
                <c:pt idx="841">
                  <c:v>7</c:v>
                </c:pt>
                <c:pt idx="842">
                  <c:v>7.1</c:v>
                </c:pt>
                <c:pt idx="843">
                  <c:v>7.4</c:v>
                </c:pt>
                <c:pt idx="844">
                  <c:v>7.6</c:v>
                </c:pt>
                <c:pt idx="845">
                  <c:v>5.9</c:v>
                </c:pt>
                <c:pt idx="846">
                  <c:v>5.9</c:v>
                </c:pt>
                <c:pt idx="847">
                  <c:v>8</c:v>
                </c:pt>
                <c:pt idx="848">
                  <c:v>7.4</c:v>
                </c:pt>
                <c:pt idx="849">
                  <c:v>5.8</c:v>
                </c:pt>
                <c:pt idx="850">
                  <c:v>6.3</c:v>
                </c:pt>
                <c:pt idx="851">
                  <c:v>5.7</c:v>
                </c:pt>
                <c:pt idx="852">
                  <c:v>5.0999999999999996</c:v>
                </c:pt>
                <c:pt idx="853">
                  <c:v>7.6</c:v>
                </c:pt>
                <c:pt idx="854">
                  <c:v>6.4</c:v>
                </c:pt>
                <c:pt idx="855">
                  <c:v>7.4</c:v>
                </c:pt>
                <c:pt idx="856">
                  <c:v>8.1999999999999993</c:v>
                </c:pt>
                <c:pt idx="857">
                  <c:v>6.5</c:v>
                </c:pt>
                <c:pt idx="858">
                  <c:v>5.5</c:v>
                </c:pt>
                <c:pt idx="859">
                  <c:v>6.5</c:v>
                </c:pt>
                <c:pt idx="860">
                  <c:v>5.6</c:v>
                </c:pt>
                <c:pt idx="861">
                  <c:v>4.5999999999999996</c:v>
                </c:pt>
                <c:pt idx="862">
                  <c:v>7.9</c:v>
                </c:pt>
                <c:pt idx="863">
                  <c:v>7.1</c:v>
                </c:pt>
                <c:pt idx="864">
                  <c:v>6.9</c:v>
                </c:pt>
                <c:pt idx="865">
                  <c:v>7.3</c:v>
                </c:pt>
                <c:pt idx="866">
                  <c:v>7</c:v>
                </c:pt>
                <c:pt idx="867">
                  <c:v>7.7</c:v>
                </c:pt>
                <c:pt idx="868">
                  <c:v>6.7</c:v>
                </c:pt>
                <c:pt idx="869">
                  <c:v>6.3</c:v>
                </c:pt>
                <c:pt idx="870">
                  <c:v>5.8</c:v>
                </c:pt>
                <c:pt idx="871">
                  <c:v>7.1</c:v>
                </c:pt>
                <c:pt idx="872">
                  <c:v>7.3</c:v>
                </c:pt>
                <c:pt idx="873">
                  <c:v>6.4</c:v>
                </c:pt>
                <c:pt idx="874">
                  <c:v>7.1</c:v>
                </c:pt>
                <c:pt idx="875">
                  <c:v>7.6</c:v>
                </c:pt>
                <c:pt idx="876">
                  <c:v>6.8</c:v>
                </c:pt>
                <c:pt idx="877">
                  <c:v>6.6</c:v>
                </c:pt>
                <c:pt idx="878">
                  <c:v>6.7</c:v>
                </c:pt>
                <c:pt idx="879">
                  <c:v>6</c:v>
                </c:pt>
                <c:pt idx="880">
                  <c:v>7.6</c:v>
                </c:pt>
                <c:pt idx="881">
                  <c:v>7.1</c:v>
                </c:pt>
                <c:pt idx="882">
                  <c:v>5</c:v>
                </c:pt>
                <c:pt idx="883">
                  <c:v>6.2</c:v>
                </c:pt>
                <c:pt idx="884">
                  <c:v>5.6</c:v>
                </c:pt>
                <c:pt idx="885">
                  <c:v>7.4</c:v>
                </c:pt>
                <c:pt idx="886">
                  <c:v>5</c:v>
                </c:pt>
                <c:pt idx="887">
                  <c:v>5.2</c:v>
                </c:pt>
                <c:pt idx="888">
                  <c:v>7.6</c:v>
                </c:pt>
                <c:pt idx="889">
                  <c:v>6.6</c:v>
                </c:pt>
                <c:pt idx="890">
                  <c:v>7</c:v>
                </c:pt>
                <c:pt idx="891">
                  <c:v>5.7</c:v>
                </c:pt>
                <c:pt idx="892">
                  <c:v>8.1999999999999993</c:v>
                </c:pt>
                <c:pt idx="893">
                  <c:v>6.2</c:v>
                </c:pt>
                <c:pt idx="894">
                  <c:v>6.6</c:v>
                </c:pt>
                <c:pt idx="895">
                  <c:v>4.7</c:v>
                </c:pt>
                <c:pt idx="896">
                  <c:v>6.3</c:v>
                </c:pt>
                <c:pt idx="897">
                  <c:v>6.1</c:v>
                </c:pt>
                <c:pt idx="898">
                  <c:v>6.7</c:v>
                </c:pt>
                <c:pt idx="899">
                  <c:v>6.1</c:v>
                </c:pt>
                <c:pt idx="900">
                  <c:v>7</c:v>
                </c:pt>
                <c:pt idx="901">
                  <c:v>7.4</c:v>
                </c:pt>
                <c:pt idx="902">
                  <c:v>5.8</c:v>
                </c:pt>
                <c:pt idx="903">
                  <c:v>6.7</c:v>
                </c:pt>
                <c:pt idx="904">
                  <c:v>7.8</c:v>
                </c:pt>
                <c:pt idx="905">
                  <c:v>6.6</c:v>
                </c:pt>
                <c:pt idx="906">
                  <c:v>6.5</c:v>
                </c:pt>
                <c:pt idx="907">
                  <c:v>6.7</c:v>
                </c:pt>
                <c:pt idx="908">
                  <c:v>7.3</c:v>
                </c:pt>
                <c:pt idx="909">
                  <c:v>5.8</c:v>
                </c:pt>
                <c:pt idx="910">
                  <c:v>5.5</c:v>
                </c:pt>
                <c:pt idx="911">
                  <c:v>6.3</c:v>
                </c:pt>
                <c:pt idx="912">
                  <c:v>7.4</c:v>
                </c:pt>
                <c:pt idx="913">
                  <c:v>5.9</c:v>
                </c:pt>
                <c:pt idx="914">
                  <c:v>6.2</c:v>
                </c:pt>
                <c:pt idx="915">
                  <c:v>5.9</c:v>
                </c:pt>
                <c:pt idx="916">
                  <c:v>6.5</c:v>
                </c:pt>
                <c:pt idx="917">
                  <c:v>4.4000000000000004</c:v>
                </c:pt>
                <c:pt idx="918">
                  <c:v>3.5</c:v>
                </c:pt>
                <c:pt idx="919">
                  <c:v>6.6</c:v>
                </c:pt>
                <c:pt idx="920">
                  <c:v>6</c:v>
                </c:pt>
                <c:pt idx="921">
                  <c:v>6.4</c:v>
                </c:pt>
                <c:pt idx="922">
                  <c:v>6.5</c:v>
                </c:pt>
                <c:pt idx="923">
                  <c:v>4.3</c:v>
                </c:pt>
                <c:pt idx="924">
                  <c:v>4.2</c:v>
                </c:pt>
                <c:pt idx="925">
                  <c:v>6.5</c:v>
                </c:pt>
                <c:pt idx="926">
                  <c:v>6.1</c:v>
                </c:pt>
                <c:pt idx="927">
                  <c:v>6.3</c:v>
                </c:pt>
                <c:pt idx="928">
                  <c:v>6.2</c:v>
                </c:pt>
                <c:pt idx="929">
                  <c:v>5.9</c:v>
                </c:pt>
                <c:pt idx="930">
                  <c:v>5.9</c:v>
                </c:pt>
                <c:pt idx="931">
                  <c:v>6.5</c:v>
                </c:pt>
                <c:pt idx="932">
                  <c:v>6.4</c:v>
                </c:pt>
                <c:pt idx="933">
                  <c:v>6.5</c:v>
                </c:pt>
                <c:pt idx="934">
                  <c:v>5.7</c:v>
                </c:pt>
                <c:pt idx="935">
                  <c:v>8</c:v>
                </c:pt>
                <c:pt idx="936">
                  <c:v>7.3</c:v>
                </c:pt>
                <c:pt idx="937">
                  <c:v>6.7</c:v>
                </c:pt>
                <c:pt idx="938">
                  <c:v>7.5</c:v>
                </c:pt>
                <c:pt idx="939">
                  <c:v>5.4</c:v>
                </c:pt>
                <c:pt idx="940">
                  <c:v>6.6</c:v>
                </c:pt>
                <c:pt idx="941">
                  <c:v>7.7</c:v>
                </c:pt>
                <c:pt idx="942">
                  <c:v>5.8</c:v>
                </c:pt>
                <c:pt idx="943">
                  <c:v>6.4</c:v>
                </c:pt>
                <c:pt idx="944">
                  <c:v>5.6</c:v>
                </c:pt>
                <c:pt idx="945">
                  <c:v>6</c:v>
                </c:pt>
                <c:pt idx="946">
                  <c:v>6.2</c:v>
                </c:pt>
                <c:pt idx="947">
                  <c:v>5.9</c:v>
                </c:pt>
                <c:pt idx="948">
                  <c:v>5.0999999999999996</c:v>
                </c:pt>
                <c:pt idx="949">
                  <c:v>6.8</c:v>
                </c:pt>
                <c:pt idx="950">
                  <c:v>6</c:v>
                </c:pt>
                <c:pt idx="951">
                  <c:v>5.0999999999999996</c:v>
                </c:pt>
                <c:pt idx="952">
                  <c:v>5.8</c:v>
                </c:pt>
                <c:pt idx="953">
                  <c:v>6.2</c:v>
                </c:pt>
                <c:pt idx="954">
                  <c:v>6.4</c:v>
                </c:pt>
                <c:pt idx="955">
                  <c:v>4.8</c:v>
                </c:pt>
                <c:pt idx="956">
                  <c:v>4.9000000000000004</c:v>
                </c:pt>
                <c:pt idx="957">
                  <c:v>5.6</c:v>
                </c:pt>
                <c:pt idx="958">
                  <c:v>5.5</c:v>
                </c:pt>
                <c:pt idx="959">
                  <c:v>3.7</c:v>
                </c:pt>
                <c:pt idx="960">
                  <c:v>5.9</c:v>
                </c:pt>
                <c:pt idx="961">
                  <c:v>6.3</c:v>
                </c:pt>
                <c:pt idx="962">
                  <c:v>7.6</c:v>
                </c:pt>
                <c:pt idx="963">
                  <c:v>8.3000000000000007</c:v>
                </c:pt>
                <c:pt idx="964">
                  <c:v>6.9</c:v>
                </c:pt>
                <c:pt idx="965">
                  <c:v>6.7</c:v>
                </c:pt>
                <c:pt idx="966">
                  <c:v>4.5999999999999996</c:v>
                </c:pt>
                <c:pt idx="967">
                  <c:v>7.1</c:v>
                </c:pt>
                <c:pt idx="968">
                  <c:v>6.4</c:v>
                </c:pt>
                <c:pt idx="969">
                  <c:v>6.4</c:v>
                </c:pt>
                <c:pt idx="970">
                  <c:v>7.4</c:v>
                </c:pt>
                <c:pt idx="971">
                  <c:v>6.4</c:v>
                </c:pt>
                <c:pt idx="972">
                  <c:v>6</c:v>
                </c:pt>
                <c:pt idx="973">
                  <c:v>6.5</c:v>
                </c:pt>
                <c:pt idx="974">
                  <c:v>7.8</c:v>
                </c:pt>
                <c:pt idx="975">
                  <c:v>6</c:v>
                </c:pt>
                <c:pt idx="976">
                  <c:v>7</c:v>
                </c:pt>
                <c:pt idx="977">
                  <c:v>6</c:v>
                </c:pt>
                <c:pt idx="978">
                  <c:v>6.1</c:v>
                </c:pt>
                <c:pt idx="979">
                  <c:v>6.8</c:v>
                </c:pt>
                <c:pt idx="980">
                  <c:v>7.7</c:v>
                </c:pt>
                <c:pt idx="981">
                  <c:v>4.5</c:v>
                </c:pt>
                <c:pt idx="982">
                  <c:v>5.8</c:v>
                </c:pt>
                <c:pt idx="983">
                  <c:v>5.7</c:v>
                </c:pt>
                <c:pt idx="984">
                  <c:v>7.2</c:v>
                </c:pt>
                <c:pt idx="985">
                  <c:v>7.6</c:v>
                </c:pt>
                <c:pt idx="986">
                  <c:v>4.7</c:v>
                </c:pt>
                <c:pt idx="987">
                  <c:v>6.6</c:v>
                </c:pt>
                <c:pt idx="988">
                  <c:v>6.8</c:v>
                </c:pt>
                <c:pt idx="989">
                  <c:v>2.7</c:v>
                </c:pt>
                <c:pt idx="990">
                  <c:v>4.8</c:v>
                </c:pt>
                <c:pt idx="991">
                  <c:v>6.3</c:v>
                </c:pt>
                <c:pt idx="992">
                  <c:v>5.5</c:v>
                </c:pt>
                <c:pt idx="993">
                  <c:v>6.2</c:v>
                </c:pt>
                <c:pt idx="994">
                  <c:v>5.8</c:v>
                </c:pt>
                <c:pt idx="995">
                  <c:v>5.7</c:v>
                </c:pt>
                <c:pt idx="996">
                  <c:v>6.5</c:v>
                </c:pt>
                <c:pt idx="997">
                  <c:v>7.4</c:v>
                </c:pt>
                <c:pt idx="998">
                  <c:v>6.9</c:v>
                </c:pt>
                <c:pt idx="999">
                  <c:v>5.5</c:v>
                </c:pt>
                <c:pt idx="1000">
                  <c:v>8.1</c:v>
                </c:pt>
                <c:pt idx="1001">
                  <c:v>7.7</c:v>
                </c:pt>
                <c:pt idx="1002">
                  <c:v>7.3</c:v>
                </c:pt>
                <c:pt idx="1003">
                  <c:v>5.2</c:v>
                </c:pt>
                <c:pt idx="1004">
                  <c:v>7.1</c:v>
                </c:pt>
                <c:pt idx="1005">
                  <c:v>7.1</c:v>
                </c:pt>
                <c:pt idx="1006">
                  <c:v>7.2</c:v>
                </c:pt>
                <c:pt idx="1007">
                  <c:v>6.5</c:v>
                </c:pt>
                <c:pt idx="1008">
                  <c:v>4.5999999999999996</c:v>
                </c:pt>
                <c:pt idx="1009">
                  <c:v>5.6</c:v>
                </c:pt>
                <c:pt idx="1010">
                  <c:v>7.7</c:v>
                </c:pt>
                <c:pt idx="1011">
                  <c:v>7.2</c:v>
                </c:pt>
                <c:pt idx="1012">
                  <c:v>6.8</c:v>
                </c:pt>
                <c:pt idx="1013">
                  <c:v>5.4</c:v>
                </c:pt>
                <c:pt idx="1014">
                  <c:v>7.2</c:v>
                </c:pt>
                <c:pt idx="1015">
                  <c:v>5.6</c:v>
                </c:pt>
                <c:pt idx="1016">
                  <c:v>6.8</c:v>
                </c:pt>
                <c:pt idx="1017">
                  <c:v>4.3</c:v>
                </c:pt>
                <c:pt idx="1018">
                  <c:v>6.3</c:v>
                </c:pt>
                <c:pt idx="1019">
                  <c:v>6.5</c:v>
                </c:pt>
                <c:pt idx="1020">
                  <c:v>6.4</c:v>
                </c:pt>
                <c:pt idx="1021">
                  <c:v>6.3</c:v>
                </c:pt>
                <c:pt idx="1022">
                  <c:v>5.9</c:v>
                </c:pt>
                <c:pt idx="1023">
                  <c:v>6.5</c:v>
                </c:pt>
                <c:pt idx="1024">
                  <c:v>6.5</c:v>
                </c:pt>
                <c:pt idx="1025">
                  <c:v>6.1</c:v>
                </c:pt>
                <c:pt idx="1026">
                  <c:v>5.9</c:v>
                </c:pt>
                <c:pt idx="1027">
                  <c:v>6.6</c:v>
                </c:pt>
                <c:pt idx="1028">
                  <c:v>7.4</c:v>
                </c:pt>
                <c:pt idx="1029">
                  <c:v>7.3</c:v>
                </c:pt>
                <c:pt idx="1030">
                  <c:v>6.6</c:v>
                </c:pt>
                <c:pt idx="1031">
                  <c:v>5.6</c:v>
                </c:pt>
                <c:pt idx="1032">
                  <c:v>5.3</c:v>
                </c:pt>
                <c:pt idx="1033">
                  <c:v>6</c:v>
                </c:pt>
                <c:pt idx="1034">
                  <c:v>5.4</c:v>
                </c:pt>
                <c:pt idx="1035">
                  <c:v>6.8</c:v>
                </c:pt>
                <c:pt idx="1036">
                  <c:v>6.4</c:v>
                </c:pt>
                <c:pt idx="1037">
                  <c:v>7.1</c:v>
                </c:pt>
                <c:pt idx="1038">
                  <c:v>4.9000000000000004</c:v>
                </c:pt>
                <c:pt idx="1039">
                  <c:v>5.8</c:v>
                </c:pt>
                <c:pt idx="1040">
                  <c:v>7.1</c:v>
                </c:pt>
                <c:pt idx="1041">
                  <c:v>7.2</c:v>
                </c:pt>
                <c:pt idx="1042">
                  <c:v>6</c:v>
                </c:pt>
                <c:pt idx="1043">
                  <c:v>6</c:v>
                </c:pt>
                <c:pt idx="1044">
                  <c:v>7</c:v>
                </c:pt>
                <c:pt idx="1045">
                  <c:v>5.4</c:v>
                </c:pt>
                <c:pt idx="1046">
                  <c:v>6.5</c:v>
                </c:pt>
                <c:pt idx="1047">
                  <c:v>6.4</c:v>
                </c:pt>
                <c:pt idx="1048">
                  <c:v>4.9000000000000004</c:v>
                </c:pt>
                <c:pt idx="1049">
                  <c:v>1.7</c:v>
                </c:pt>
                <c:pt idx="1050">
                  <c:v>7.7</c:v>
                </c:pt>
                <c:pt idx="1051">
                  <c:v>7.8</c:v>
                </c:pt>
                <c:pt idx="1052">
                  <c:v>5.5</c:v>
                </c:pt>
                <c:pt idx="1053">
                  <c:v>7.5</c:v>
                </c:pt>
                <c:pt idx="1054">
                  <c:v>6.4</c:v>
                </c:pt>
                <c:pt idx="1055">
                  <c:v>5.6</c:v>
                </c:pt>
                <c:pt idx="1056">
                  <c:v>7.5</c:v>
                </c:pt>
                <c:pt idx="1057">
                  <c:v>6.8</c:v>
                </c:pt>
                <c:pt idx="1058">
                  <c:v>6.8</c:v>
                </c:pt>
                <c:pt idx="1059">
                  <c:v>6</c:v>
                </c:pt>
                <c:pt idx="1060">
                  <c:v>7.3</c:v>
                </c:pt>
                <c:pt idx="1061">
                  <c:v>6</c:v>
                </c:pt>
                <c:pt idx="1062">
                  <c:v>7</c:v>
                </c:pt>
                <c:pt idx="1063">
                  <c:v>5.0999999999999996</c:v>
                </c:pt>
                <c:pt idx="1064">
                  <c:v>6.8</c:v>
                </c:pt>
                <c:pt idx="1065">
                  <c:v>6.5</c:v>
                </c:pt>
                <c:pt idx="1066">
                  <c:v>6.6</c:v>
                </c:pt>
                <c:pt idx="1067">
                  <c:v>7.2</c:v>
                </c:pt>
                <c:pt idx="1068">
                  <c:v>7</c:v>
                </c:pt>
                <c:pt idx="1069">
                  <c:v>7</c:v>
                </c:pt>
                <c:pt idx="1070">
                  <c:v>5.9</c:v>
                </c:pt>
                <c:pt idx="1071">
                  <c:v>5.4</c:v>
                </c:pt>
                <c:pt idx="1072">
                  <c:v>6.6</c:v>
                </c:pt>
                <c:pt idx="1073">
                  <c:v>7</c:v>
                </c:pt>
                <c:pt idx="1074">
                  <c:v>6.5</c:v>
                </c:pt>
                <c:pt idx="1075">
                  <c:v>6.3</c:v>
                </c:pt>
                <c:pt idx="1076">
                  <c:v>6.5</c:v>
                </c:pt>
                <c:pt idx="1077">
                  <c:v>6.5</c:v>
                </c:pt>
                <c:pt idx="1078">
                  <c:v>5.8</c:v>
                </c:pt>
                <c:pt idx="1079">
                  <c:v>6.6</c:v>
                </c:pt>
                <c:pt idx="1080">
                  <c:v>5.4</c:v>
                </c:pt>
                <c:pt idx="1081">
                  <c:v>6.1</c:v>
                </c:pt>
                <c:pt idx="1082">
                  <c:v>4</c:v>
                </c:pt>
                <c:pt idx="1083">
                  <c:v>7.6</c:v>
                </c:pt>
                <c:pt idx="1084">
                  <c:v>7.9</c:v>
                </c:pt>
                <c:pt idx="1085">
                  <c:v>5.3</c:v>
                </c:pt>
                <c:pt idx="1086">
                  <c:v>6.6</c:v>
                </c:pt>
                <c:pt idx="1087">
                  <c:v>6.3</c:v>
                </c:pt>
                <c:pt idx="1088">
                  <c:v>7.2</c:v>
                </c:pt>
                <c:pt idx="1089">
                  <c:v>7</c:v>
                </c:pt>
                <c:pt idx="1090">
                  <c:v>6.9</c:v>
                </c:pt>
                <c:pt idx="1091">
                  <c:v>5.2</c:v>
                </c:pt>
                <c:pt idx="1092">
                  <c:v>8.1</c:v>
                </c:pt>
                <c:pt idx="1093">
                  <c:v>6.6</c:v>
                </c:pt>
                <c:pt idx="1094">
                  <c:v>6.2</c:v>
                </c:pt>
                <c:pt idx="1095">
                  <c:v>7.2</c:v>
                </c:pt>
                <c:pt idx="1096">
                  <c:v>7.3</c:v>
                </c:pt>
                <c:pt idx="1097">
                  <c:v>6.7</c:v>
                </c:pt>
                <c:pt idx="1098">
                  <c:v>6.4</c:v>
                </c:pt>
                <c:pt idx="1099">
                  <c:v>7.8</c:v>
                </c:pt>
                <c:pt idx="1100">
                  <c:v>6.4</c:v>
                </c:pt>
                <c:pt idx="1101">
                  <c:v>4.0999999999999996</c:v>
                </c:pt>
                <c:pt idx="1102">
                  <c:v>4.0999999999999996</c:v>
                </c:pt>
                <c:pt idx="1103">
                  <c:v>7.4</c:v>
                </c:pt>
                <c:pt idx="1104">
                  <c:v>5.8</c:v>
                </c:pt>
                <c:pt idx="1105">
                  <c:v>7.6</c:v>
                </c:pt>
                <c:pt idx="1106">
                  <c:v>7.2</c:v>
                </c:pt>
                <c:pt idx="1107">
                  <c:v>7.8</c:v>
                </c:pt>
                <c:pt idx="1108">
                  <c:v>7.7</c:v>
                </c:pt>
                <c:pt idx="1109">
                  <c:v>6.4</c:v>
                </c:pt>
                <c:pt idx="1110">
                  <c:v>5.0999999999999996</c:v>
                </c:pt>
                <c:pt idx="1111">
                  <c:v>5.5</c:v>
                </c:pt>
                <c:pt idx="1112">
                  <c:v>7.4</c:v>
                </c:pt>
                <c:pt idx="1113">
                  <c:v>6</c:v>
                </c:pt>
                <c:pt idx="1114">
                  <c:v>7</c:v>
                </c:pt>
                <c:pt idx="1115">
                  <c:v>7.5</c:v>
                </c:pt>
                <c:pt idx="1116">
                  <c:v>7.3</c:v>
                </c:pt>
                <c:pt idx="1117">
                  <c:v>5.7</c:v>
                </c:pt>
                <c:pt idx="1118">
                  <c:v>7.3</c:v>
                </c:pt>
                <c:pt idx="1119">
                  <c:v>7.2</c:v>
                </c:pt>
                <c:pt idx="1120">
                  <c:v>5.9</c:v>
                </c:pt>
                <c:pt idx="1121">
                  <c:v>7.8</c:v>
                </c:pt>
                <c:pt idx="1122">
                  <c:v>7.7</c:v>
                </c:pt>
                <c:pt idx="1123">
                  <c:v>8.1</c:v>
                </c:pt>
                <c:pt idx="1124">
                  <c:v>6.6</c:v>
                </c:pt>
                <c:pt idx="1125">
                  <c:v>7.1</c:v>
                </c:pt>
                <c:pt idx="1126">
                  <c:v>5.9</c:v>
                </c:pt>
                <c:pt idx="1127">
                  <c:v>8</c:v>
                </c:pt>
                <c:pt idx="1128">
                  <c:v>4.5999999999999996</c:v>
                </c:pt>
                <c:pt idx="1129">
                  <c:v>6.1</c:v>
                </c:pt>
                <c:pt idx="1130">
                  <c:v>7.2</c:v>
                </c:pt>
                <c:pt idx="1131">
                  <c:v>6.4</c:v>
                </c:pt>
                <c:pt idx="1132">
                  <c:v>6</c:v>
                </c:pt>
                <c:pt idx="1133">
                  <c:v>5.2</c:v>
                </c:pt>
                <c:pt idx="1134">
                  <c:v>7.6</c:v>
                </c:pt>
                <c:pt idx="1135">
                  <c:v>6.4</c:v>
                </c:pt>
                <c:pt idx="1136">
                  <c:v>6.1</c:v>
                </c:pt>
                <c:pt idx="1137">
                  <c:v>6.1</c:v>
                </c:pt>
                <c:pt idx="1138">
                  <c:v>5.2</c:v>
                </c:pt>
                <c:pt idx="1139">
                  <c:v>7.7</c:v>
                </c:pt>
                <c:pt idx="1140">
                  <c:v>7.3</c:v>
                </c:pt>
                <c:pt idx="1141">
                  <c:v>6.9</c:v>
                </c:pt>
                <c:pt idx="1142">
                  <c:v>8.5</c:v>
                </c:pt>
                <c:pt idx="1143">
                  <c:v>6.3</c:v>
                </c:pt>
                <c:pt idx="1144">
                  <c:v>5.9</c:v>
                </c:pt>
                <c:pt idx="1145">
                  <c:v>7.8</c:v>
                </c:pt>
                <c:pt idx="1146">
                  <c:v>6.7</c:v>
                </c:pt>
                <c:pt idx="1147">
                  <c:v>6.4</c:v>
                </c:pt>
                <c:pt idx="1148">
                  <c:v>5.9</c:v>
                </c:pt>
                <c:pt idx="1149">
                  <c:v>6.6</c:v>
                </c:pt>
                <c:pt idx="1150">
                  <c:v>6.8</c:v>
                </c:pt>
                <c:pt idx="1151">
                  <c:v>6.5</c:v>
                </c:pt>
                <c:pt idx="1152">
                  <c:v>6.6</c:v>
                </c:pt>
                <c:pt idx="1153">
                  <c:v>5.8</c:v>
                </c:pt>
                <c:pt idx="1154">
                  <c:v>6.9</c:v>
                </c:pt>
                <c:pt idx="1155">
                  <c:v>7.1</c:v>
                </c:pt>
                <c:pt idx="1156">
                  <c:v>5.8</c:v>
                </c:pt>
                <c:pt idx="1157">
                  <c:v>7.2</c:v>
                </c:pt>
                <c:pt idx="1158">
                  <c:v>6</c:v>
                </c:pt>
                <c:pt idx="1159">
                  <c:v>4.7</c:v>
                </c:pt>
                <c:pt idx="1160">
                  <c:v>5.2</c:v>
                </c:pt>
                <c:pt idx="1161">
                  <c:v>7</c:v>
                </c:pt>
                <c:pt idx="1162">
                  <c:v>5.8</c:v>
                </c:pt>
                <c:pt idx="1163">
                  <c:v>6.2</c:v>
                </c:pt>
                <c:pt idx="1164">
                  <c:v>6.5</c:v>
                </c:pt>
                <c:pt idx="1165">
                  <c:v>7.2</c:v>
                </c:pt>
                <c:pt idx="1166">
                  <c:v>5.0999999999999996</c:v>
                </c:pt>
                <c:pt idx="1167">
                  <c:v>4.7</c:v>
                </c:pt>
                <c:pt idx="1168">
                  <c:v>5.9</c:v>
                </c:pt>
                <c:pt idx="1169">
                  <c:v>5.8</c:v>
                </c:pt>
                <c:pt idx="1170">
                  <c:v>7.2</c:v>
                </c:pt>
                <c:pt idx="1171">
                  <c:v>6.2</c:v>
                </c:pt>
                <c:pt idx="1172">
                  <c:v>5.7</c:v>
                </c:pt>
                <c:pt idx="1173">
                  <c:v>6.1</c:v>
                </c:pt>
                <c:pt idx="1174">
                  <c:v>6</c:v>
                </c:pt>
                <c:pt idx="1175">
                  <c:v>6.9</c:v>
                </c:pt>
                <c:pt idx="1176">
                  <c:v>6.5</c:v>
                </c:pt>
                <c:pt idx="1177">
                  <c:v>5</c:v>
                </c:pt>
                <c:pt idx="1178">
                  <c:v>5.7</c:v>
                </c:pt>
                <c:pt idx="1179">
                  <c:v>7</c:v>
                </c:pt>
                <c:pt idx="1180">
                  <c:v>5.0999999999999996</c:v>
                </c:pt>
                <c:pt idx="1181">
                  <c:v>5.3</c:v>
                </c:pt>
                <c:pt idx="1182">
                  <c:v>4.4000000000000004</c:v>
                </c:pt>
                <c:pt idx="1183">
                  <c:v>4.7</c:v>
                </c:pt>
                <c:pt idx="1184">
                  <c:v>6.7</c:v>
                </c:pt>
                <c:pt idx="1185">
                  <c:v>6.7</c:v>
                </c:pt>
                <c:pt idx="1186">
                  <c:v>5.7</c:v>
                </c:pt>
                <c:pt idx="1187">
                  <c:v>6.1</c:v>
                </c:pt>
                <c:pt idx="1188">
                  <c:v>6.4</c:v>
                </c:pt>
                <c:pt idx="1189">
                  <c:v>6.2</c:v>
                </c:pt>
                <c:pt idx="1190">
                  <c:v>6.2</c:v>
                </c:pt>
                <c:pt idx="1191">
                  <c:v>5.9</c:v>
                </c:pt>
                <c:pt idx="1192">
                  <c:v>4</c:v>
                </c:pt>
                <c:pt idx="1193">
                  <c:v>6.2</c:v>
                </c:pt>
                <c:pt idx="1194">
                  <c:v>4.5999999999999996</c:v>
                </c:pt>
                <c:pt idx="1195">
                  <c:v>6.4</c:v>
                </c:pt>
                <c:pt idx="1196">
                  <c:v>5.9</c:v>
                </c:pt>
                <c:pt idx="1197">
                  <c:v>5.0999999999999996</c:v>
                </c:pt>
                <c:pt idx="1198">
                  <c:v>7.6</c:v>
                </c:pt>
                <c:pt idx="1199">
                  <c:v>4.2</c:v>
                </c:pt>
                <c:pt idx="1200">
                  <c:v>7.8</c:v>
                </c:pt>
                <c:pt idx="1201">
                  <c:v>5.8</c:v>
                </c:pt>
                <c:pt idx="1202">
                  <c:v>5.9</c:v>
                </c:pt>
                <c:pt idx="1203">
                  <c:v>8.4</c:v>
                </c:pt>
                <c:pt idx="1204">
                  <c:v>4.8</c:v>
                </c:pt>
                <c:pt idx="1205">
                  <c:v>6.2</c:v>
                </c:pt>
                <c:pt idx="1206">
                  <c:v>6.5</c:v>
                </c:pt>
                <c:pt idx="1207">
                  <c:v>6.3</c:v>
                </c:pt>
                <c:pt idx="1208">
                  <c:v>3.3</c:v>
                </c:pt>
                <c:pt idx="1209">
                  <c:v>5.9</c:v>
                </c:pt>
                <c:pt idx="1210">
                  <c:v>6</c:v>
                </c:pt>
                <c:pt idx="1211">
                  <c:v>5.8</c:v>
                </c:pt>
                <c:pt idx="1212">
                  <c:v>4.7</c:v>
                </c:pt>
                <c:pt idx="1213">
                  <c:v>4.0999999999999996</c:v>
                </c:pt>
                <c:pt idx="1214">
                  <c:v>6.8</c:v>
                </c:pt>
                <c:pt idx="1215">
                  <c:v>6.2</c:v>
                </c:pt>
                <c:pt idx="1216">
                  <c:v>4.5</c:v>
                </c:pt>
                <c:pt idx="1217">
                  <c:v>5.8</c:v>
                </c:pt>
                <c:pt idx="1218">
                  <c:v>7.3</c:v>
                </c:pt>
                <c:pt idx="1219">
                  <c:v>5.9</c:v>
                </c:pt>
                <c:pt idx="1220">
                  <c:v>4.4000000000000004</c:v>
                </c:pt>
                <c:pt idx="1221">
                  <c:v>5.8</c:v>
                </c:pt>
                <c:pt idx="1222">
                  <c:v>5.0999999999999996</c:v>
                </c:pt>
                <c:pt idx="1223">
                  <c:v>6.9</c:v>
                </c:pt>
                <c:pt idx="1224">
                  <c:v>6.2</c:v>
                </c:pt>
                <c:pt idx="1225">
                  <c:v>6.9</c:v>
                </c:pt>
                <c:pt idx="1226">
                  <c:v>7.3</c:v>
                </c:pt>
                <c:pt idx="1227">
                  <c:v>7.1</c:v>
                </c:pt>
                <c:pt idx="1228">
                  <c:v>6</c:v>
                </c:pt>
                <c:pt idx="1229">
                  <c:v>6.8</c:v>
                </c:pt>
                <c:pt idx="1230">
                  <c:v>7.6</c:v>
                </c:pt>
                <c:pt idx="1231">
                  <c:v>8.4</c:v>
                </c:pt>
                <c:pt idx="1232">
                  <c:v>7.1</c:v>
                </c:pt>
                <c:pt idx="1233">
                  <c:v>6.7</c:v>
                </c:pt>
                <c:pt idx="1234">
                  <c:v>7</c:v>
                </c:pt>
                <c:pt idx="1235">
                  <c:v>8</c:v>
                </c:pt>
                <c:pt idx="1236">
                  <c:v>5.3</c:v>
                </c:pt>
                <c:pt idx="1237">
                  <c:v>4.9000000000000004</c:v>
                </c:pt>
                <c:pt idx="1238">
                  <c:v>7.4</c:v>
                </c:pt>
                <c:pt idx="1239">
                  <c:v>6.1</c:v>
                </c:pt>
                <c:pt idx="1240">
                  <c:v>6.5</c:v>
                </c:pt>
                <c:pt idx="1241">
                  <c:v>5.7</c:v>
                </c:pt>
                <c:pt idx="1242">
                  <c:v>5.0999999999999996</c:v>
                </c:pt>
                <c:pt idx="1243">
                  <c:v>6.6</c:v>
                </c:pt>
                <c:pt idx="1244">
                  <c:v>6.5</c:v>
                </c:pt>
                <c:pt idx="1245">
                  <c:v>6.4</c:v>
                </c:pt>
                <c:pt idx="1246">
                  <c:v>7.6</c:v>
                </c:pt>
                <c:pt idx="1247">
                  <c:v>5.6</c:v>
                </c:pt>
                <c:pt idx="1248">
                  <c:v>6.2</c:v>
                </c:pt>
                <c:pt idx="1249">
                  <c:v>4.4000000000000004</c:v>
                </c:pt>
                <c:pt idx="1250">
                  <c:v>5.6</c:v>
                </c:pt>
                <c:pt idx="1251">
                  <c:v>5.5</c:v>
                </c:pt>
                <c:pt idx="1252">
                  <c:v>6.7</c:v>
                </c:pt>
                <c:pt idx="1253">
                  <c:v>6.1</c:v>
                </c:pt>
                <c:pt idx="1254">
                  <c:v>6.2</c:v>
                </c:pt>
                <c:pt idx="1255">
                  <c:v>7.3</c:v>
                </c:pt>
                <c:pt idx="1256">
                  <c:v>8.1999999999999993</c:v>
                </c:pt>
                <c:pt idx="1257">
                  <c:v>6.4</c:v>
                </c:pt>
                <c:pt idx="1258">
                  <c:v>6.4</c:v>
                </c:pt>
                <c:pt idx="1259">
                  <c:v>6.5</c:v>
                </c:pt>
                <c:pt idx="1260">
                  <c:v>4.8</c:v>
                </c:pt>
                <c:pt idx="1261">
                  <c:v>7.3</c:v>
                </c:pt>
                <c:pt idx="1262">
                  <c:v>5.2</c:v>
                </c:pt>
                <c:pt idx="1263">
                  <c:v>7.7</c:v>
                </c:pt>
                <c:pt idx="1264">
                  <c:v>7.6</c:v>
                </c:pt>
                <c:pt idx="1265">
                  <c:v>5.7</c:v>
                </c:pt>
                <c:pt idx="1266">
                  <c:v>7</c:v>
                </c:pt>
                <c:pt idx="1267">
                  <c:v>6</c:v>
                </c:pt>
                <c:pt idx="1268">
                  <c:v>8.1</c:v>
                </c:pt>
                <c:pt idx="1269">
                  <c:v>8</c:v>
                </c:pt>
                <c:pt idx="1270">
                  <c:v>5.6</c:v>
                </c:pt>
                <c:pt idx="1271">
                  <c:v>6.1</c:v>
                </c:pt>
                <c:pt idx="1272">
                  <c:v>6.9</c:v>
                </c:pt>
                <c:pt idx="1273">
                  <c:v>5.2</c:v>
                </c:pt>
                <c:pt idx="1274">
                  <c:v>7</c:v>
                </c:pt>
                <c:pt idx="1275">
                  <c:v>6.3</c:v>
                </c:pt>
                <c:pt idx="1276">
                  <c:v>5.3</c:v>
                </c:pt>
                <c:pt idx="1277">
                  <c:v>6.9</c:v>
                </c:pt>
                <c:pt idx="1278">
                  <c:v>6.2</c:v>
                </c:pt>
                <c:pt idx="1279">
                  <c:v>6.4</c:v>
                </c:pt>
                <c:pt idx="1280">
                  <c:v>6.4</c:v>
                </c:pt>
                <c:pt idx="1281">
                  <c:v>5.7</c:v>
                </c:pt>
                <c:pt idx="1282">
                  <c:v>6.1</c:v>
                </c:pt>
                <c:pt idx="1283">
                  <c:v>5.4</c:v>
                </c:pt>
                <c:pt idx="1284">
                  <c:v>6.7</c:v>
                </c:pt>
                <c:pt idx="1285">
                  <c:v>6.8</c:v>
                </c:pt>
                <c:pt idx="1286">
                  <c:v>6</c:v>
                </c:pt>
                <c:pt idx="1287">
                  <c:v>7.8</c:v>
                </c:pt>
                <c:pt idx="1288">
                  <c:v>5.3</c:v>
                </c:pt>
                <c:pt idx="1289">
                  <c:v>4.5</c:v>
                </c:pt>
                <c:pt idx="1290">
                  <c:v>5.4</c:v>
                </c:pt>
                <c:pt idx="1291">
                  <c:v>7.8</c:v>
                </c:pt>
                <c:pt idx="1292">
                  <c:v>7.2</c:v>
                </c:pt>
                <c:pt idx="1293">
                  <c:v>6.6</c:v>
                </c:pt>
                <c:pt idx="1294">
                  <c:v>7.6</c:v>
                </c:pt>
                <c:pt idx="1295">
                  <c:v>5.9</c:v>
                </c:pt>
                <c:pt idx="1296">
                  <c:v>6.7</c:v>
                </c:pt>
                <c:pt idx="1297">
                  <c:v>7.7</c:v>
                </c:pt>
                <c:pt idx="1298">
                  <c:v>5.4</c:v>
                </c:pt>
                <c:pt idx="1299">
                  <c:v>6.9</c:v>
                </c:pt>
                <c:pt idx="1300">
                  <c:v>7.7</c:v>
                </c:pt>
                <c:pt idx="1301">
                  <c:v>6.8</c:v>
                </c:pt>
                <c:pt idx="1302">
                  <c:v>6.4</c:v>
                </c:pt>
                <c:pt idx="1303">
                  <c:v>5.7</c:v>
                </c:pt>
                <c:pt idx="1304">
                  <c:v>7.3</c:v>
                </c:pt>
                <c:pt idx="1305">
                  <c:v>6.8</c:v>
                </c:pt>
                <c:pt idx="1306">
                  <c:v>6.3</c:v>
                </c:pt>
                <c:pt idx="1307">
                  <c:v>5.9</c:v>
                </c:pt>
                <c:pt idx="1308">
                  <c:v>7.4</c:v>
                </c:pt>
                <c:pt idx="1309">
                  <c:v>8.3000000000000007</c:v>
                </c:pt>
                <c:pt idx="1310">
                  <c:v>6.2</c:v>
                </c:pt>
                <c:pt idx="1311">
                  <c:v>6.3</c:v>
                </c:pt>
                <c:pt idx="1312">
                  <c:v>5.8</c:v>
                </c:pt>
                <c:pt idx="1313">
                  <c:v>7.5</c:v>
                </c:pt>
                <c:pt idx="1314">
                  <c:v>6.3</c:v>
                </c:pt>
                <c:pt idx="1315">
                  <c:v>6.4</c:v>
                </c:pt>
                <c:pt idx="1316">
                  <c:v>7.2</c:v>
                </c:pt>
                <c:pt idx="1317">
                  <c:v>6.3</c:v>
                </c:pt>
                <c:pt idx="1318">
                  <c:v>6.9</c:v>
                </c:pt>
                <c:pt idx="1319">
                  <c:v>6.6</c:v>
                </c:pt>
                <c:pt idx="1320">
                  <c:v>6</c:v>
                </c:pt>
                <c:pt idx="1321">
                  <c:v>7.5</c:v>
                </c:pt>
                <c:pt idx="1322">
                  <c:v>7.7</c:v>
                </c:pt>
                <c:pt idx="1323">
                  <c:v>6.2</c:v>
                </c:pt>
                <c:pt idx="1324">
                  <c:v>5.4</c:v>
                </c:pt>
                <c:pt idx="1325">
                  <c:v>6.6</c:v>
                </c:pt>
                <c:pt idx="1326">
                  <c:v>5.3</c:v>
                </c:pt>
                <c:pt idx="1327">
                  <c:v>5.6</c:v>
                </c:pt>
                <c:pt idx="1328">
                  <c:v>5.9</c:v>
                </c:pt>
                <c:pt idx="1329">
                  <c:v>7.8</c:v>
                </c:pt>
                <c:pt idx="1330">
                  <c:v>6.7</c:v>
                </c:pt>
                <c:pt idx="1331">
                  <c:v>7.4</c:v>
                </c:pt>
                <c:pt idx="1332">
                  <c:v>6.2</c:v>
                </c:pt>
                <c:pt idx="1333">
                  <c:v>5.4</c:v>
                </c:pt>
                <c:pt idx="1334">
                  <c:v>6.7</c:v>
                </c:pt>
                <c:pt idx="1335">
                  <c:v>5.3</c:v>
                </c:pt>
                <c:pt idx="1336">
                  <c:v>5.9</c:v>
                </c:pt>
                <c:pt idx="1337">
                  <c:v>4.8</c:v>
                </c:pt>
                <c:pt idx="1338">
                  <c:v>3.8</c:v>
                </c:pt>
                <c:pt idx="1339">
                  <c:v>8.5</c:v>
                </c:pt>
                <c:pt idx="1340">
                  <c:v>6.8</c:v>
                </c:pt>
                <c:pt idx="1341">
                  <c:v>6.8</c:v>
                </c:pt>
                <c:pt idx="1342">
                  <c:v>5.3</c:v>
                </c:pt>
                <c:pt idx="1343">
                  <c:v>7.3</c:v>
                </c:pt>
                <c:pt idx="1344">
                  <c:v>6.6</c:v>
                </c:pt>
                <c:pt idx="1345">
                  <c:v>6.2</c:v>
                </c:pt>
                <c:pt idx="1346">
                  <c:v>5.2</c:v>
                </c:pt>
                <c:pt idx="1347">
                  <c:v>6.2</c:v>
                </c:pt>
                <c:pt idx="1348">
                  <c:v>6.2</c:v>
                </c:pt>
                <c:pt idx="1349">
                  <c:v>6.4</c:v>
                </c:pt>
                <c:pt idx="1350">
                  <c:v>6.2</c:v>
                </c:pt>
                <c:pt idx="1351">
                  <c:v>5.0999999999999996</c:v>
                </c:pt>
                <c:pt idx="1352">
                  <c:v>6.1</c:v>
                </c:pt>
                <c:pt idx="1353">
                  <c:v>6.1</c:v>
                </c:pt>
                <c:pt idx="1354">
                  <c:v>6.6</c:v>
                </c:pt>
                <c:pt idx="1355">
                  <c:v>5.9</c:v>
                </c:pt>
                <c:pt idx="1356">
                  <c:v>6.3</c:v>
                </c:pt>
                <c:pt idx="1357">
                  <c:v>7.1</c:v>
                </c:pt>
                <c:pt idx="1358">
                  <c:v>5</c:v>
                </c:pt>
                <c:pt idx="1359">
                  <c:v>5.6</c:v>
                </c:pt>
                <c:pt idx="1360">
                  <c:v>7.4</c:v>
                </c:pt>
                <c:pt idx="1361">
                  <c:v>4.5</c:v>
                </c:pt>
                <c:pt idx="1362">
                  <c:v>6.2</c:v>
                </c:pt>
                <c:pt idx="1363">
                  <c:v>5</c:v>
                </c:pt>
                <c:pt idx="1364">
                  <c:v>6.5</c:v>
                </c:pt>
                <c:pt idx="1365">
                  <c:v>5.0999999999999996</c:v>
                </c:pt>
                <c:pt idx="1366">
                  <c:v>6.2</c:v>
                </c:pt>
                <c:pt idx="1367">
                  <c:v>6.3</c:v>
                </c:pt>
                <c:pt idx="1368">
                  <c:v>6</c:v>
                </c:pt>
                <c:pt idx="1369">
                  <c:v>6.2</c:v>
                </c:pt>
                <c:pt idx="1370">
                  <c:v>5.7</c:v>
                </c:pt>
                <c:pt idx="1371">
                  <c:v>6.7</c:v>
                </c:pt>
                <c:pt idx="1372">
                  <c:v>6.8</c:v>
                </c:pt>
                <c:pt idx="1373">
                  <c:v>6</c:v>
                </c:pt>
                <c:pt idx="1374">
                  <c:v>7.3</c:v>
                </c:pt>
                <c:pt idx="1375">
                  <c:v>5.5</c:v>
                </c:pt>
                <c:pt idx="1376">
                  <c:v>6.7</c:v>
                </c:pt>
                <c:pt idx="1377">
                  <c:v>4.8</c:v>
                </c:pt>
                <c:pt idx="1378">
                  <c:v>5.7</c:v>
                </c:pt>
                <c:pt idx="1379">
                  <c:v>5.0999999999999996</c:v>
                </c:pt>
                <c:pt idx="1380">
                  <c:v>6</c:v>
                </c:pt>
                <c:pt idx="1381">
                  <c:v>4.2</c:v>
                </c:pt>
                <c:pt idx="1382">
                  <c:v>7.4</c:v>
                </c:pt>
                <c:pt idx="1383">
                  <c:v>4.5999999999999996</c:v>
                </c:pt>
                <c:pt idx="1384">
                  <c:v>6.9</c:v>
                </c:pt>
                <c:pt idx="1385">
                  <c:v>6.9</c:v>
                </c:pt>
                <c:pt idx="1386">
                  <c:v>8</c:v>
                </c:pt>
                <c:pt idx="1387">
                  <c:v>6.4</c:v>
                </c:pt>
                <c:pt idx="1388">
                  <c:v>8.4</c:v>
                </c:pt>
                <c:pt idx="1389">
                  <c:v>5.7</c:v>
                </c:pt>
                <c:pt idx="1390">
                  <c:v>6.8</c:v>
                </c:pt>
                <c:pt idx="1391">
                  <c:v>5.4</c:v>
                </c:pt>
                <c:pt idx="1392">
                  <c:v>7.2</c:v>
                </c:pt>
                <c:pt idx="1393">
                  <c:v>7.3</c:v>
                </c:pt>
                <c:pt idx="1394">
                  <c:v>5.2</c:v>
                </c:pt>
                <c:pt idx="1395">
                  <c:v>5.5</c:v>
                </c:pt>
                <c:pt idx="1396">
                  <c:v>7.7</c:v>
                </c:pt>
                <c:pt idx="1397">
                  <c:v>7.1</c:v>
                </c:pt>
                <c:pt idx="1398">
                  <c:v>5.3</c:v>
                </c:pt>
                <c:pt idx="1399">
                  <c:v>5.6</c:v>
                </c:pt>
                <c:pt idx="1400">
                  <c:v>5.7</c:v>
                </c:pt>
                <c:pt idx="1401">
                  <c:v>7.5</c:v>
                </c:pt>
                <c:pt idx="1402">
                  <c:v>7.6</c:v>
                </c:pt>
                <c:pt idx="1403">
                  <c:v>5.5</c:v>
                </c:pt>
                <c:pt idx="1404">
                  <c:v>5.0999999999999996</c:v>
                </c:pt>
                <c:pt idx="1405">
                  <c:v>6.3</c:v>
                </c:pt>
                <c:pt idx="1406">
                  <c:v>4.9000000000000004</c:v>
                </c:pt>
                <c:pt idx="1407">
                  <c:v>6.5</c:v>
                </c:pt>
                <c:pt idx="1408">
                  <c:v>5.6</c:v>
                </c:pt>
                <c:pt idx="1409">
                  <c:v>5.3</c:v>
                </c:pt>
                <c:pt idx="1410">
                  <c:v>6.5</c:v>
                </c:pt>
                <c:pt idx="1411">
                  <c:v>6.8</c:v>
                </c:pt>
                <c:pt idx="1412">
                  <c:v>6.5</c:v>
                </c:pt>
                <c:pt idx="1413">
                  <c:v>6</c:v>
                </c:pt>
                <c:pt idx="1414">
                  <c:v>8.4</c:v>
                </c:pt>
                <c:pt idx="1415">
                  <c:v>6</c:v>
                </c:pt>
                <c:pt idx="1416">
                  <c:v>7.6</c:v>
                </c:pt>
                <c:pt idx="1417">
                  <c:v>6.9</c:v>
                </c:pt>
                <c:pt idx="1418">
                  <c:v>5.0999999999999996</c:v>
                </c:pt>
                <c:pt idx="1419">
                  <c:v>6.8</c:v>
                </c:pt>
                <c:pt idx="1420">
                  <c:v>6.7</c:v>
                </c:pt>
                <c:pt idx="1421">
                  <c:v>6.2</c:v>
                </c:pt>
                <c:pt idx="1422">
                  <c:v>7.2</c:v>
                </c:pt>
                <c:pt idx="1423">
                  <c:v>6.2</c:v>
                </c:pt>
                <c:pt idx="1424">
                  <c:v>5.6</c:v>
                </c:pt>
                <c:pt idx="1425">
                  <c:v>4.4000000000000004</c:v>
                </c:pt>
                <c:pt idx="1426">
                  <c:v>7.5</c:v>
                </c:pt>
                <c:pt idx="1427">
                  <c:v>7.1</c:v>
                </c:pt>
                <c:pt idx="1428">
                  <c:v>6.4</c:v>
                </c:pt>
                <c:pt idx="1429">
                  <c:v>5.9</c:v>
                </c:pt>
                <c:pt idx="1430">
                  <c:v>6.9</c:v>
                </c:pt>
                <c:pt idx="1431">
                  <c:v>7.5</c:v>
                </c:pt>
                <c:pt idx="1432">
                  <c:v>6.3</c:v>
                </c:pt>
                <c:pt idx="1433">
                  <c:v>6.4</c:v>
                </c:pt>
                <c:pt idx="1434">
                  <c:v>5.9</c:v>
                </c:pt>
                <c:pt idx="1435">
                  <c:v>6.8</c:v>
                </c:pt>
                <c:pt idx="1436">
                  <c:v>6.3</c:v>
                </c:pt>
                <c:pt idx="1437">
                  <c:v>3.6</c:v>
                </c:pt>
                <c:pt idx="1438">
                  <c:v>5.3</c:v>
                </c:pt>
                <c:pt idx="1439">
                  <c:v>5.9</c:v>
                </c:pt>
                <c:pt idx="1440">
                  <c:v>6.9</c:v>
                </c:pt>
                <c:pt idx="1441">
                  <c:v>6.9</c:v>
                </c:pt>
                <c:pt idx="1442">
                  <c:v>5.7</c:v>
                </c:pt>
                <c:pt idx="1443">
                  <c:v>8.5</c:v>
                </c:pt>
                <c:pt idx="1444">
                  <c:v>6.3</c:v>
                </c:pt>
                <c:pt idx="1445">
                  <c:v>7.3</c:v>
                </c:pt>
                <c:pt idx="1446">
                  <c:v>7.2</c:v>
                </c:pt>
                <c:pt idx="1447">
                  <c:v>7.3</c:v>
                </c:pt>
                <c:pt idx="1448">
                  <c:v>6.3</c:v>
                </c:pt>
                <c:pt idx="1449">
                  <c:v>8.1</c:v>
                </c:pt>
                <c:pt idx="1450">
                  <c:v>6.9</c:v>
                </c:pt>
                <c:pt idx="1451">
                  <c:v>6.3</c:v>
                </c:pt>
                <c:pt idx="1452">
                  <c:v>7.3</c:v>
                </c:pt>
                <c:pt idx="1453">
                  <c:v>5.5</c:v>
                </c:pt>
                <c:pt idx="1454">
                  <c:v>6.1</c:v>
                </c:pt>
                <c:pt idx="1455">
                  <c:v>6.9</c:v>
                </c:pt>
                <c:pt idx="1456">
                  <c:v>7.2</c:v>
                </c:pt>
                <c:pt idx="1457">
                  <c:v>6.4</c:v>
                </c:pt>
                <c:pt idx="1458">
                  <c:v>6.4</c:v>
                </c:pt>
                <c:pt idx="1459">
                  <c:v>8.3000000000000007</c:v>
                </c:pt>
                <c:pt idx="1460">
                  <c:v>7.2</c:v>
                </c:pt>
                <c:pt idx="1461">
                  <c:v>6.8</c:v>
                </c:pt>
                <c:pt idx="1462">
                  <c:v>6.5</c:v>
                </c:pt>
                <c:pt idx="1463">
                  <c:v>7.8</c:v>
                </c:pt>
                <c:pt idx="1464">
                  <c:v>7.6</c:v>
                </c:pt>
                <c:pt idx="1465">
                  <c:v>7.2</c:v>
                </c:pt>
                <c:pt idx="1466">
                  <c:v>6.7</c:v>
                </c:pt>
                <c:pt idx="1467">
                  <c:v>6.8</c:v>
                </c:pt>
                <c:pt idx="1468">
                  <c:v>6.3</c:v>
                </c:pt>
                <c:pt idx="1469">
                  <c:v>6.2</c:v>
                </c:pt>
                <c:pt idx="1470">
                  <c:v>6.2</c:v>
                </c:pt>
                <c:pt idx="1471">
                  <c:v>8.6</c:v>
                </c:pt>
                <c:pt idx="1472">
                  <c:v>8</c:v>
                </c:pt>
                <c:pt idx="1473">
                  <c:v>7</c:v>
                </c:pt>
                <c:pt idx="1474">
                  <c:v>8</c:v>
                </c:pt>
                <c:pt idx="1475">
                  <c:v>8.1</c:v>
                </c:pt>
                <c:pt idx="1476">
                  <c:v>6.7</c:v>
                </c:pt>
                <c:pt idx="1477">
                  <c:v>7.9</c:v>
                </c:pt>
                <c:pt idx="1478">
                  <c:v>6.1</c:v>
                </c:pt>
                <c:pt idx="1479">
                  <c:v>4.2</c:v>
                </c:pt>
                <c:pt idx="1480">
                  <c:v>6.1</c:v>
                </c:pt>
                <c:pt idx="1481">
                  <c:v>6.6</c:v>
                </c:pt>
                <c:pt idx="1482">
                  <c:v>7.5</c:v>
                </c:pt>
                <c:pt idx="1483">
                  <c:v>7.4</c:v>
                </c:pt>
                <c:pt idx="1484">
                  <c:v>7.2</c:v>
                </c:pt>
                <c:pt idx="1485">
                  <c:v>6.9</c:v>
                </c:pt>
                <c:pt idx="1486">
                  <c:v>7.4</c:v>
                </c:pt>
                <c:pt idx="1487">
                  <c:v>5.4</c:v>
                </c:pt>
                <c:pt idx="1488">
                  <c:v>6.8</c:v>
                </c:pt>
                <c:pt idx="1489">
                  <c:v>6.3</c:v>
                </c:pt>
                <c:pt idx="1490">
                  <c:v>7.2</c:v>
                </c:pt>
                <c:pt idx="1491">
                  <c:v>6.9</c:v>
                </c:pt>
                <c:pt idx="1492">
                  <c:v>6</c:v>
                </c:pt>
                <c:pt idx="1493">
                  <c:v>5.9</c:v>
                </c:pt>
                <c:pt idx="1494">
                  <c:v>5.4</c:v>
                </c:pt>
                <c:pt idx="1495">
                  <c:v>5.9</c:v>
                </c:pt>
                <c:pt idx="1496">
                  <c:v>6.1</c:v>
                </c:pt>
                <c:pt idx="1497">
                  <c:v>7.7</c:v>
                </c:pt>
                <c:pt idx="1498">
                  <c:v>5.8</c:v>
                </c:pt>
                <c:pt idx="1499">
                  <c:v>7.6</c:v>
                </c:pt>
                <c:pt idx="1500">
                  <c:v>6.1</c:v>
                </c:pt>
                <c:pt idx="1501">
                  <c:v>5.4</c:v>
                </c:pt>
                <c:pt idx="1502">
                  <c:v>5.0999999999999996</c:v>
                </c:pt>
                <c:pt idx="1503">
                  <c:v>6.4</c:v>
                </c:pt>
                <c:pt idx="1504">
                  <c:v>6.3</c:v>
                </c:pt>
                <c:pt idx="1505">
                  <c:v>7.5</c:v>
                </c:pt>
                <c:pt idx="1506">
                  <c:v>7.1</c:v>
                </c:pt>
                <c:pt idx="1507">
                  <c:v>7.8</c:v>
                </c:pt>
                <c:pt idx="1508">
                  <c:v>6.5</c:v>
                </c:pt>
                <c:pt idx="1509">
                  <c:v>6.6</c:v>
                </c:pt>
                <c:pt idx="1510">
                  <c:v>7.4</c:v>
                </c:pt>
                <c:pt idx="1511">
                  <c:v>7.6</c:v>
                </c:pt>
                <c:pt idx="1512">
                  <c:v>7.5</c:v>
                </c:pt>
                <c:pt idx="1513">
                  <c:v>6.6</c:v>
                </c:pt>
                <c:pt idx="1514">
                  <c:v>7.2</c:v>
                </c:pt>
                <c:pt idx="1515">
                  <c:v>7.6</c:v>
                </c:pt>
                <c:pt idx="1516">
                  <c:v>6.2</c:v>
                </c:pt>
                <c:pt idx="1517">
                  <c:v>5.6</c:v>
                </c:pt>
                <c:pt idx="1518">
                  <c:v>7.6</c:v>
                </c:pt>
                <c:pt idx="1519">
                  <c:v>6.6</c:v>
                </c:pt>
                <c:pt idx="1520">
                  <c:v>7</c:v>
                </c:pt>
                <c:pt idx="1521">
                  <c:v>2.7</c:v>
                </c:pt>
                <c:pt idx="1522">
                  <c:v>7.6</c:v>
                </c:pt>
                <c:pt idx="1523">
                  <c:v>6.6</c:v>
                </c:pt>
                <c:pt idx="1524">
                  <c:v>6.9</c:v>
                </c:pt>
                <c:pt idx="1525">
                  <c:v>6.8</c:v>
                </c:pt>
                <c:pt idx="1526">
                  <c:v>3.7</c:v>
                </c:pt>
                <c:pt idx="1527">
                  <c:v>6.1</c:v>
                </c:pt>
                <c:pt idx="1528">
                  <c:v>5.9</c:v>
                </c:pt>
                <c:pt idx="1529">
                  <c:v>6.7</c:v>
                </c:pt>
                <c:pt idx="1530">
                  <c:v>6.9</c:v>
                </c:pt>
                <c:pt idx="1531">
                  <c:v>5.5</c:v>
                </c:pt>
                <c:pt idx="1532">
                  <c:v>7.1</c:v>
                </c:pt>
                <c:pt idx="1533">
                  <c:v>7.1</c:v>
                </c:pt>
                <c:pt idx="1534">
                  <c:v>7.3</c:v>
                </c:pt>
                <c:pt idx="1535">
                  <c:v>3.4</c:v>
                </c:pt>
                <c:pt idx="1536">
                  <c:v>6.8</c:v>
                </c:pt>
                <c:pt idx="1537">
                  <c:v>6.9</c:v>
                </c:pt>
                <c:pt idx="1538">
                  <c:v>7</c:v>
                </c:pt>
                <c:pt idx="1539">
                  <c:v>5.5</c:v>
                </c:pt>
                <c:pt idx="1540">
                  <c:v>5.0999999999999996</c:v>
                </c:pt>
                <c:pt idx="1541">
                  <c:v>6.2</c:v>
                </c:pt>
                <c:pt idx="1542">
                  <c:v>5.2</c:v>
                </c:pt>
                <c:pt idx="1543">
                  <c:v>6.2</c:v>
                </c:pt>
                <c:pt idx="1544">
                  <c:v>5.5</c:v>
                </c:pt>
                <c:pt idx="1545">
                  <c:v>4.4000000000000004</c:v>
                </c:pt>
                <c:pt idx="1546">
                  <c:v>6.1</c:v>
                </c:pt>
                <c:pt idx="1547">
                  <c:v>5.3</c:v>
                </c:pt>
                <c:pt idx="1548">
                  <c:v>5.4</c:v>
                </c:pt>
                <c:pt idx="1549">
                  <c:v>6.7</c:v>
                </c:pt>
                <c:pt idx="1550">
                  <c:v>5.9</c:v>
                </c:pt>
                <c:pt idx="1551">
                  <c:v>7.3</c:v>
                </c:pt>
                <c:pt idx="1552">
                  <c:v>5.5</c:v>
                </c:pt>
                <c:pt idx="1553">
                  <c:v>5.8</c:v>
                </c:pt>
                <c:pt idx="1554">
                  <c:v>4.5999999999999996</c:v>
                </c:pt>
                <c:pt idx="1555">
                  <c:v>6.7</c:v>
                </c:pt>
                <c:pt idx="1556">
                  <c:v>5.0999999999999996</c:v>
                </c:pt>
                <c:pt idx="1557">
                  <c:v>5.6</c:v>
                </c:pt>
                <c:pt idx="1558">
                  <c:v>7</c:v>
                </c:pt>
                <c:pt idx="1559">
                  <c:v>6.4</c:v>
                </c:pt>
                <c:pt idx="1560">
                  <c:v>6.7</c:v>
                </c:pt>
                <c:pt idx="1561">
                  <c:v>4.0999999999999996</c:v>
                </c:pt>
                <c:pt idx="1562">
                  <c:v>5.5</c:v>
                </c:pt>
                <c:pt idx="1563">
                  <c:v>2.7</c:v>
                </c:pt>
                <c:pt idx="1564">
                  <c:v>6.4</c:v>
                </c:pt>
                <c:pt idx="1565">
                  <c:v>4.8</c:v>
                </c:pt>
                <c:pt idx="1566">
                  <c:v>6.1</c:v>
                </c:pt>
                <c:pt idx="1567">
                  <c:v>4.8</c:v>
                </c:pt>
                <c:pt idx="1568">
                  <c:v>7</c:v>
                </c:pt>
                <c:pt idx="1569">
                  <c:v>5.6</c:v>
                </c:pt>
                <c:pt idx="1570">
                  <c:v>6.1</c:v>
                </c:pt>
                <c:pt idx="1571">
                  <c:v>7.9</c:v>
                </c:pt>
                <c:pt idx="1572">
                  <c:v>8.4</c:v>
                </c:pt>
                <c:pt idx="1573">
                  <c:v>6.5</c:v>
                </c:pt>
                <c:pt idx="1574">
                  <c:v>7.1</c:v>
                </c:pt>
                <c:pt idx="1575">
                  <c:v>6.6</c:v>
                </c:pt>
                <c:pt idx="1576">
                  <c:v>7</c:v>
                </c:pt>
                <c:pt idx="1577">
                  <c:v>5.6</c:v>
                </c:pt>
                <c:pt idx="1578">
                  <c:v>4.8</c:v>
                </c:pt>
                <c:pt idx="1579">
                  <c:v>7.5</c:v>
                </c:pt>
                <c:pt idx="1580">
                  <c:v>5.6</c:v>
                </c:pt>
                <c:pt idx="1581">
                  <c:v>7.5</c:v>
                </c:pt>
                <c:pt idx="1582">
                  <c:v>6.5</c:v>
                </c:pt>
                <c:pt idx="1583">
                  <c:v>7.9</c:v>
                </c:pt>
                <c:pt idx="1584">
                  <c:v>6.4</c:v>
                </c:pt>
                <c:pt idx="1585">
                  <c:v>5.8</c:v>
                </c:pt>
                <c:pt idx="1586">
                  <c:v>7.1</c:v>
                </c:pt>
                <c:pt idx="1587">
                  <c:v>5.3</c:v>
                </c:pt>
                <c:pt idx="1588">
                  <c:v>5.3</c:v>
                </c:pt>
                <c:pt idx="1589">
                  <c:v>7.5</c:v>
                </c:pt>
                <c:pt idx="1590">
                  <c:v>6.9</c:v>
                </c:pt>
                <c:pt idx="1591">
                  <c:v>4.9000000000000004</c:v>
                </c:pt>
                <c:pt idx="1592">
                  <c:v>7.1</c:v>
                </c:pt>
                <c:pt idx="1593">
                  <c:v>8</c:v>
                </c:pt>
                <c:pt idx="1594">
                  <c:v>7.9</c:v>
                </c:pt>
                <c:pt idx="1595">
                  <c:v>7.6</c:v>
                </c:pt>
                <c:pt idx="1596">
                  <c:v>5.9</c:v>
                </c:pt>
                <c:pt idx="1597">
                  <c:v>7.1</c:v>
                </c:pt>
                <c:pt idx="1598">
                  <c:v>6.4</c:v>
                </c:pt>
                <c:pt idx="1599">
                  <c:v>6.9</c:v>
                </c:pt>
                <c:pt idx="1600">
                  <c:v>7.8</c:v>
                </c:pt>
                <c:pt idx="1601">
                  <c:v>6.7</c:v>
                </c:pt>
                <c:pt idx="1602">
                  <c:v>7.5</c:v>
                </c:pt>
                <c:pt idx="1603">
                  <c:v>7.4</c:v>
                </c:pt>
                <c:pt idx="1604">
                  <c:v>6.5</c:v>
                </c:pt>
                <c:pt idx="1605">
                  <c:v>7.3</c:v>
                </c:pt>
                <c:pt idx="1606">
                  <c:v>6.6</c:v>
                </c:pt>
                <c:pt idx="1607">
                  <c:v>6.8</c:v>
                </c:pt>
                <c:pt idx="1608">
                  <c:v>6.9</c:v>
                </c:pt>
                <c:pt idx="1609">
                  <c:v>5.8</c:v>
                </c:pt>
                <c:pt idx="1610">
                  <c:v>6.7</c:v>
                </c:pt>
                <c:pt idx="1611">
                  <c:v>6.7</c:v>
                </c:pt>
                <c:pt idx="1612">
                  <c:v>7.7</c:v>
                </c:pt>
                <c:pt idx="1613">
                  <c:v>6.1</c:v>
                </c:pt>
                <c:pt idx="1614">
                  <c:v>4.9000000000000004</c:v>
                </c:pt>
                <c:pt idx="1615">
                  <c:v>6.2</c:v>
                </c:pt>
                <c:pt idx="1616">
                  <c:v>7.8</c:v>
                </c:pt>
                <c:pt idx="1617">
                  <c:v>8.1999999999999993</c:v>
                </c:pt>
                <c:pt idx="1618">
                  <c:v>6.9</c:v>
                </c:pt>
                <c:pt idx="1619">
                  <c:v>6.2</c:v>
                </c:pt>
                <c:pt idx="1620">
                  <c:v>6.9</c:v>
                </c:pt>
                <c:pt idx="1621">
                  <c:v>4.8</c:v>
                </c:pt>
                <c:pt idx="1622">
                  <c:v>8</c:v>
                </c:pt>
                <c:pt idx="1623">
                  <c:v>5.3</c:v>
                </c:pt>
                <c:pt idx="1624">
                  <c:v>6.7</c:v>
                </c:pt>
                <c:pt idx="1625">
                  <c:v>5.4</c:v>
                </c:pt>
                <c:pt idx="1626">
                  <c:v>5.4</c:v>
                </c:pt>
                <c:pt idx="1627">
                  <c:v>4.9000000000000004</c:v>
                </c:pt>
                <c:pt idx="1628">
                  <c:v>6.1</c:v>
                </c:pt>
                <c:pt idx="1629">
                  <c:v>5.8</c:v>
                </c:pt>
                <c:pt idx="1630">
                  <c:v>7</c:v>
                </c:pt>
                <c:pt idx="1631">
                  <c:v>6.5</c:v>
                </c:pt>
                <c:pt idx="1632">
                  <c:v>6.1</c:v>
                </c:pt>
                <c:pt idx="1633">
                  <c:v>5.7</c:v>
                </c:pt>
                <c:pt idx="1634">
                  <c:v>6.6</c:v>
                </c:pt>
                <c:pt idx="1635">
                  <c:v>7</c:v>
                </c:pt>
                <c:pt idx="1636">
                  <c:v>7.4</c:v>
                </c:pt>
                <c:pt idx="1637">
                  <c:v>5.3</c:v>
                </c:pt>
                <c:pt idx="1638">
                  <c:v>7.4</c:v>
                </c:pt>
                <c:pt idx="1639">
                  <c:v>7.4</c:v>
                </c:pt>
                <c:pt idx="1640">
                  <c:v>6.8</c:v>
                </c:pt>
                <c:pt idx="1641">
                  <c:v>7.2</c:v>
                </c:pt>
                <c:pt idx="1642">
                  <c:v>6</c:v>
                </c:pt>
                <c:pt idx="1643">
                  <c:v>7.8</c:v>
                </c:pt>
                <c:pt idx="1644">
                  <c:v>6.6</c:v>
                </c:pt>
                <c:pt idx="1645">
                  <c:v>7.9</c:v>
                </c:pt>
                <c:pt idx="1646">
                  <c:v>5.7</c:v>
                </c:pt>
                <c:pt idx="1647">
                  <c:v>7.1</c:v>
                </c:pt>
                <c:pt idx="1648">
                  <c:v>5.6</c:v>
                </c:pt>
                <c:pt idx="1649">
                  <c:v>7.8</c:v>
                </c:pt>
                <c:pt idx="1650">
                  <c:v>7.9</c:v>
                </c:pt>
                <c:pt idx="1651">
                  <c:v>7.4</c:v>
                </c:pt>
                <c:pt idx="1652">
                  <c:v>7.7</c:v>
                </c:pt>
                <c:pt idx="1653">
                  <c:v>6.7</c:v>
                </c:pt>
                <c:pt idx="1654">
                  <c:v>6</c:v>
                </c:pt>
                <c:pt idx="1655">
                  <c:v>6.2</c:v>
                </c:pt>
                <c:pt idx="1656">
                  <c:v>5.9</c:v>
                </c:pt>
                <c:pt idx="1657">
                  <c:v>6.8</c:v>
                </c:pt>
                <c:pt idx="1658">
                  <c:v>3.6</c:v>
                </c:pt>
                <c:pt idx="1659">
                  <c:v>6.7</c:v>
                </c:pt>
                <c:pt idx="1660">
                  <c:v>6.3</c:v>
                </c:pt>
                <c:pt idx="1661">
                  <c:v>6.4</c:v>
                </c:pt>
                <c:pt idx="1662">
                  <c:v>6.4</c:v>
                </c:pt>
                <c:pt idx="1663">
                  <c:v>5.7</c:v>
                </c:pt>
                <c:pt idx="1664">
                  <c:v>6.6</c:v>
                </c:pt>
                <c:pt idx="1665">
                  <c:v>5.2</c:v>
                </c:pt>
                <c:pt idx="1666">
                  <c:v>6.1</c:v>
                </c:pt>
                <c:pt idx="1667">
                  <c:v>7.1</c:v>
                </c:pt>
                <c:pt idx="1668">
                  <c:v>7.2</c:v>
                </c:pt>
                <c:pt idx="1669">
                  <c:v>6.5</c:v>
                </c:pt>
                <c:pt idx="1670">
                  <c:v>6</c:v>
                </c:pt>
                <c:pt idx="1671">
                  <c:v>7</c:v>
                </c:pt>
                <c:pt idx="1672">
                  <c:v>7</c:v>
                </c:pt>
                <c:pt idx="1673">
                  <c:v>7.5</c:v>
                </c:pt>
                <c:pt idx="1674">
                  <c:v>6.6</c:v>
                </c:pt>
                <c:pt idx="1675">
                  <c:v>7.4</c:v>
                </c:pt>
                <c:pt idx="1676">
                  <c:v>6.5</c:v>
                </c:pt>
                <c:pt idx="1677">
                  <c:v>6.2</c:v>
                </c:pt>
                <c:pt idx="1678">
                  <c:v>7.8</c:v>
                </c:pt>
                <c:pt idx="1679">
                  <c:v>5.2</c:v>
                </c:pt>
                <c:pt idx="1680">
                  <c:v>6.5</c:v>
                </c:pt>
                <c:pt idx="1681">
                  <c:v>6.5</c:v>
                </c:pt>
                <c:pt idx="1682">
                  <c:v>5.2</c:v>
                </c:pt>
                <c:pt idx="1683">
                  <c:v>7.2</c:v>
                </c:pt>
                <c:pt idx="1684">
                  <c:v>7.1</c:v>
                </c:pt>
                <c:pt idx="1685">
                  <c:v>4.5</c:v>
                </c:pt>
                <c:pt idx="1686">
                  <c:v>6</c:v>
                </c:pt>
                <c:pt idx="1687">
                  <c:v>6.4</c:v>
                </c:pt>
                <c:pt idx="1688">
                  <c:v>5.2</c:v>
                </c:pt>
                <c:pt idx="1689">
                  <c:v>4.3</c:v>
                </c:pt>
                <c:pt idx="1690">
                  <c:v>6.3</c:v>
                </c:pt>
                <c:pt idx="1691">
                  <c:v>4</c:v>
                </c:pt>
                <c:pt idx="1692">
                  <c:v>5.2</c:v>
                </c:pt>
                <c:pt idx="1693">
                  <c:v>6.5</c:v>
                </c:pt>
                <c:pt idx="1694">
                  <c:v>7.5</c:v>
                </c:pt>
                <c:pt idx="1695">
                  <c:v>7.1</c:v>
                </c:pt>
                <c:pt idx="1696">
                  <c:v>6.9</c:v>
                </c:pt>
                <c:pt idx="1697">
                  <c:v>8</c:v>
                </c:pt>
                <c:pt idx="1698">
                  <c:v>8.1999999999999993</c:v>
                </c:pt>
                <c:pt idx="1699">
                  <c:v>6.4</c:v>
                </c:pt>
                <c:pt idx="1700">
                  <c:v>7.9</c:v>
                </c:pt>
                <c:pt idx="1701">
                  <c:v>6.7</c:v>
                </c:pt>
                <c:pt idx="1702">
                  <c:v>6.1</c:v>
                </c:pt>
                <c:pt idx="1703">
                  <c:v>8.9</c:v>
                </c:pt>
                <c:pt idx="1704">
                  <c:v>8.1</c:v>
                </c:pt>
                <c:pt idx="1705">
                  <c:v>6.2</c:v>
                </c:pt>
                <c:pt idx="1706">
                  <c:v>5.4</c:v>
                </c:pt>
                <c:pt idx="1707">
                  <c:v>5.8</c:v>
                </c:pt>
                <c:pt idx="1708">
                  <c:v>6</c:v>
                </c:pt>
                <c:pt idx="1709">
                  <c:v>7</c:v>
                </c:pt>
                <c:pt idx="1710">
                  <c:v>6</c:v>
                </c:pt>
                <c:pt idx="1711">
                  <c:v>7.9</c:v>
                </c:pt>
                <c:pt idx="1712">
                  <c:v>8.1</c:v>
                </c:pt>
                <c:pt idx="1713">
                  <c:v>6.2</c:v>
                </c:pt>
                <c:pt idx="1714">
                  <c:v>6.7</c:v>
                </c:pt>
                <c:pt idx="1715">
                  <c:v>7.3</c:v>
                </c:pt>
                <c:pt idx="1716">
                  <c:v>4.5999999999999996</c:v>
                </c:pt>
                <c:pt idx="1717">
                  <c:v>6.1</c:v>
                </c:pt>
                <c:pt idx="1718">
                  <c:v>6.2</c:v>
                </c:pt>
                <c:pt idx="1719">
                  <c:v>7.8</c:v>
                </c:pt>
                <c:pt idx="1720">
                  <c:v>7.6</c:v>
                </c:pt>
                <c:pt idx="1721">
                  <c:v>5.8</c:v>
                </c:pt>
                <c:pt idx="1722">
                  <c:v>6.5</c:v>
                </c:pt>
                <c:pt idx="1723">
                  <c:v>7.2</c:v>
                </c:pt>
                <c:pt idx="1724">
                  <c:v>7.8</c:v>
                </c:pt>
                <c:pt idx="1725">
                  <c:v>4.7</c:v>
                </c:pt>
                <c:pt idx="1726">
                  <c:v>6.8</c:v>
                </c:pt>
                <c:pt idx="1727">
                  <c:v>5.9</c:v>
                </c:pt>
                <c:pt idx="1728">
                  <c:v>7.2</c:v>
                </c:pt>
                <c:pt idx="1729">
                  <c:v>8.6999999999999993</c:v>
                </c:pt>
                <c:pt idx="1730">
                  <c:v>5</c:v>
                </c:pt>
                <c:pt idx="1731">
                  <c:v>6.6</c:v>
                </c:pt>
                <c:pt idx="1732">
                  <c:v>8.3000000000000007</c:v>
                </c:pt>
                <c:pt idx="1733">
                  <c:v>6.7</c:v>
                </c:pt>
                <c:pt idx="1734">
                  <c:v>7.8</c:v>
                </c:pt>
                <c:pt idx="1735">
                  <c:v>6.5</c:v>
                </c:pt>
                <c:pt idx="1736">
                  <c:v>6.1</c:v>
                </c:pt>
                <c:pt idx="1737">
                  <c:v>8.1</c:v>
                </c:pt>
                <c:pt idx="1738">
                  <c:v>5.2</c:v>
                </c:pt>
                <c:pt idx="1739">
                  <c:v>5.6</c:v>
                </c:pt>
                <c:pt idx="1740">
                  <c:v>5.8</c:v>
                </c:pt>
                <c:pt idx="1741">
                  <c:v>6.6</c:v>
                </c:pt>
                <c:pt idx="1742">
                  <c:v>6.6</c:v>
                </c:pt>
                <c:pt idx="1743">
                  <c:v>5.5</c:v>
                </c:pt>
                <c:pt idx="1744">
                  <c:v>7</c:v>
                </c:pt>
                <c:pt idx="1745">
                  <c:v>6.5</c:v>
                </c:pt>
                <c:pt idx="1746">
                  <c:v>5.8</c:v>
                </c:pt>
                <c:pt idx="1747">
                  <c:v>5.6</c:v>
                </c:pt>
                <c:pt idx="1748">
                  <c:v>5.6</c:v>
                </c:pt>
                <c:pt idx="1749">
                  <c:v>5.8</c:v>
                </c:pt>
                <c:pt idx="1750">
                  <c:v>7.6</c:v>
                </c:pt>
                <c:pt idx="1751">
                  <c:v>6.3</c:v>
                </c:pt>
                <c:pt idx="1752">
                  <c:v>4.5999999999999996</c:v>
                </c:pt>
                <c:pt idx="1753">
                  <c:v>6.5</c:v>
                </c:pt>
                <c:pt idx="1754">
                  <c:v>7.5</c:v>
                </c:pt>
                <c:pt idx="1755">
                  <c:v>7.5</c:v>
                </c:pt>
                <c:pt idx="1756">
                  <c:v>5.3</c:v>
                </c:pt>
                <c:pt idx="1757">
                  <c:v>7.5</c:v>
                </c:pt>
                <c:pt idx="1758">
                  <c:v>3.3</c:v>
                </c:pt>
                <c:pt idx="1759">
                  <c:v>3.5</c:v>
                </c:pt>
                <c:pt idx="1760">
                  <c:v>9.3000000000000007</c:v>
                </c:pt>
                <c:pt idx="1761">
                  <c:v>4.8</c:v>
                </c:pt>
                <c:pt idx="1762">
                  <c:v>6.9</c:v>
                </c:pt>
                <c:pt idx="1763">
                  <c:v>6</c:v>
                </c:pt>
                <c:pt idx="1764">
                  <c:v>7.3</c:v>
                </c:pt>
                <c:pt idx="1765">
                  <c:v>6.6</c:v>
                </c:pt>
                <c:pt idx="1766">
                  <c:v>7.5</c:v>
                </c:pt>
                <c:pt idx="1767">
                  <c:v>6.9</c:v>
                </c:pt>
                <c:pt idx="1768">
                  <c:v>6.8</c:v>
                </c:pt>
                <c:pt idx="1769">
                  <c:v>6.3</c:v>
                </c:pt>
                <c:pt idx="1770">
                  <c:v>6.4</c:v>
                </c:pt>
                <c:pt idx="1771">
                  <c:v>5.6</c:v>
                </c:pt>
                <c:pt idx="1772">
                  <c:v>6.3</c:v>
                </c:pt>
                <c:pt idx="1773">
                  <c:v>7.3</c:v>
                </c:pt>
                <c:pt idx="1774">
                  <c:v>6.6</c:v>
                </c:pt>
                <c:pt idx="1775">
                  <c:v>4.5999999999999996</c:v>
                </c:pt>
                <c:pt idx="1776">
                  <c:v>5.0999999999999996</c:v>
                </c:pt>
                <c:pt idx="1777">
                  <c:v>5.6</c:v>
                </c:pt>
                <c:pt idx="1778">
                  <c:v>5.3</c:v>
                </c:pt>
                <c:pt idx="1779">
                  <c:v>5.6</c:v>
                </c:pt>
                <c:pt idx="1780">
                  <c:v>5.9</c:v>
                </c:pt>
                <c:pt idx="1781">
                  <c:v>4.7</c:v>
                </c:pt>
                <c:pt idx="1782">
                  <c:v>4.8</c:v>
                </c:pt>
                <c:pt idx="1783">
                  <c:v>6.8</c:v>
                </c:pt>
                <c:pt idx="1784">
                  <c:v>5.4</c:v>
                </c:pt>
                <c:pt idx="1785">
                  <c:v>5.0999999999999996</c:v>
                </c:pt>
                <c:pt idx="1786">
                  <c:v>7</c:v>
                </c:pt>
                <c:pt idx="1787">
                  <c:v>4</c:v>
                </c:pt>
                <c:pt idx="1788">
                  <c:v>6.1</c:v>
                </c:pt>
                <c:pt idx="1789">
                  <c:v>7</c:v>
                </c:pt>
                <c:pt idx="1790">
                  <c:v>7.1</c:v>
                </c:pt>
                <c:pt idx="1791">
                  <c:v>6.9</c:v>
                </c:pt>
                <c:pt idx="1792">
                  <c:v>6.3</c:v>
                </c:pt>
                <c:pt idx="1793">
                  <c:v>8.1999999999999993</c:v>
                </c:pt>
                <c:pt idx="1794">
                  <c:v>7.1</c:v>
                </c:pt>
                <c:pt idx="1795">
                  <c:v>7.7</c:v>
                </c:pt>
                <c:pt idx="1796">
                  <c:v>6.5</c:v>
                </c:pt>
                <c:pt idx="1797">
                  <c:v>4.9000000000000004</c:v>
                </c:pt>
                <c:pt idx="1798">
                  <c:v>6.4</c:v>
                </c:pt>
                <c:pt idx="1799">
                  <c:v>5.9</c:v>
                </c:pt>
                <c:pt idx="1800">
                  <c:v>6.2</c:v>
                </c:pt>
                <c:pt idx="1801">
                  <c:v>5.8</c:v>
                </c:pt>
                <c:pt idx="1802">
                  <c:v>5.9</c:v>
                </c:pt>
                <c:pt idx="1803">
                  <c:v>4.8</c:v>
                </c:pt>
                <c:pt idx="1804">
                  <c:v>4.0999999999999996</c:v>
                </c:pt>
                <c:pt idx="1805">
                  <c:v>4.9000000000000004</c:v>
                </c:pt>
                <c:pt idx="1806">
                  <c:v>7.9</c:v>
                </c:pt>
                <c:pt idx="1807">
                  <c:v>5.2</c:v>
                </c:pt>
                <c:pt idx="1808">
                  <c:v>4.0999999999999996</c:v>
                </c:pt>
                <c:pt idx="1809">
                  <c:v>6.6</c:v>
                </c:pt>
                <c:pt idx="1810">
                  <c:v>7.2</c:v>
                </c:pt>
                <c:pt idx="1811">
                  <c:v>6.5</c:v>
                </c:pt>
                <c:pt idx="1812">
                  <c:v>7.2</c:v>
                </c:pt>
                <c:pt idx="1813">
                  <c:v>6.8</c:v>
                </c:pt>
                <c:pt idx="1814">
                  <c:v>7.8</c:v>
                </c:pt>
                <c:pt idx="1815">
                  <c:v>6.7</c:v>
                </c:pt>
                <c:pt idx="1816">
                  <c:v>7.1</c:v>
                </c:pt>
                <c:pt idx="1817">
                  <c:v>7.3</c:v>
                </c:pt>
                <c:pt idx="1818">
                  <c:v>4.0999999999999996</c:v>
                </c:pt>
                <c:pt idx="1819">
                  <c:v>7.7</c:v>
                </c:pt>
                <c:pt idx="1820">
                  <c:v>6.1</c:v>
                </c:pt>
                <c:pt idx="1821">
                  <c:v>7.3</c:v>
                </c:pt>
                <c:pt idx="1822">
                  <c:v>7.2</c:v>
                </c:pt>
                <c:pt idx="1823">
                  <c:v>6.1</c:v>
                </c:pt>
                <c:pt idx="1824">
                  <c:v>5.8</c:v>
                </c:pt>
                <c:pt idx="1825">
                  <c:v>5.7</c:v>
                </c:pt>
                <c:pt idx="1826">
                  <c:v>6.7</c:v>
                </c:pt>
                <c:pt idx="1827">
                  <c:v>6.5</c:v>
                </c:pt>
                <c:pt idx="1828">
                  <c:v>7.2</c:v>
                </c:pt>
                <c:pt idx="1829">
                  <c:v>7.6</c:v>
                </c:pt>
                <c:pt idx="1830">
                  <c:v>4.5999999999999996</c:v>
                </c:pt>
                <c:pt idx="1831">
                  <c:v>6.9</c:v>
                </c:pt>
                <c:pt idx="1832">
                  <c:v>6.6</c:v>
                </c:pt>
                <c:pt idx="1833">
                  <c:v>6.3</c:v>
                </c:pt>
                <c:pt idx="1834">
                  <c:v>6.2</c:v>
                </c:pt>
                <c:pt idx="1835">
                  <c:v>5.3</c:v>
                </c:pt>
                <c:pt idx="1836">
                  <c:v>7.3</c:v>
                </c:pt>
                <c:pt idx="1837">
                  <c:v>5.6</c:v>
                </c:pt>
                <c:pt idx="1838">
                  <c:v>6.2</c:v>
                </c:pt>
                <c:pt idx="1839">
                  <c:v>5.2</c:v>
                </c:pt>
                <c:pt idx="1840">
                  <c:v>5.3</c:v>
                </c:pt>
                <c:pt idx="1841">
                  <c:v>5.4</c:v>
                </c:pt>
                <c:pt idx="1842">
                  <c:v>4.9000000000000004</c:v>
                </c:pt>
                <c:pt idx="1843">
                  <c:v>5.5</c:v>
                </c:pt>
                <c:pt idx="1844">
                  <c:v>6.7</c:v>
                </c:pt>
                <c:pt idx="1845">
                  <c:v>3.9</c:v>
                </c:pt>
                <c:pt idx="1846">
                  <c:v>7.2</c:v>
                </c:pt>
                <c:pt idx="1847">
                  <c:v>5.0999999999999996</c:v>
                </c:pt>
                <c:pt idx="1848">
                  <c:v>6.5</c:v>
                </c:pt>
                <c:pt idx="1849">
                  <c:v>8.1999999999999993</c:v>
                </c:pt>
                <c:pt idx="1850">
                  <c:v>7.7</c:v>
                </c:pt>
                <c:pt idx="1851">
                  <c:v>7.2</c:v>
                </c:pt>
                <c:pt idx="1852">
                  <c:v>6.1</c:v>
                </c:pt>
                <c:pt idx="1853">
                  <c:v>8.8000000000000007</c:v>
                </c:pt>
                <c:pt idx="1854">
                  <c:v>6.8</c:v>
                </c:pt>
                <c:pt idx="1855">
                  <c:v>6.7</c:v>
                </c:pt>
                <c:pt idx="1856">
                  <c:v>7.1</c:v>
                </c:pt>
                <c:pt idx="1857">
                  <c:v>7.1</c:v>
                </c:pt>
                <c:pt idx="1858">
                  <c:v>6.1</c:v>
                </c:pt>
                <c:pt idx="1859">
                  <c:v>7.5</c:v>
                </c:pt>
                <c:pt idx="1860">
                  <c:v>6.6</c:v>
                </c:pt>
                <c:pt idx="1861">
                  <c:v>5.4</c:v>
                </c:pt>
                <c:pt idx="1862">
                  <c:v>6.1</c:v>
                </c:pt>
                <c:pt idx="1863">
                  <c:v>6.1</c:v>
                </c:pt>
                <c:pt idx="1864">
                  <c:v>5.6</c:v>
                </c:pt>
                <c:pt idx="1865">
                  <c:v>5.8</c:v>
                </c:pt>
                <c:pt idx="1866">
                  <c:v>2.8</c:v>
                </c:pt>
                <c:pt idx="1867">
                  <c:v>6.7</c:v>
                </c:pt>
                <c:pt idx="1868">
                  <c:v>5.0999999999999996</c:v>
                </c:pt>
                <c:pt idx="1869">
                  <c:v>7.2</c:v>
                </c:pt>
                <c:pt idx="1870">
                  <c:v>6</c:v>
                </c:pt>
                <c:pt idx="1871">
                  <c:v>6.3</c:v>
                </c:pt>
                <c:pt idx="1872">
                  <c:v>6.2</c:v>
                </c:pt>
                <c:pt idx="1873">
                  <c:v>6.9</c:v>
                </c:pt>
                <c:pt idx="1874">
                  <c:v>6.8</c:v>
                </c:pt>
                <c:pt idx="1875">
                  <c:v>7.1</c:v>
                </c:pt>
                <c:pt idx="1876">
                  <c:v>7.1</c:v>
                </c:pt>
                <c:pt idx="1877">
                  <c:v>7</c:v>
                </c:pt>
                <c:pt idx="1878">
                  <c:v>7.1</c:v>
                </c:pt>
                <c:pt idx="1879">
                  <c:v>6.4</c:v>
                </c:pt>
                <c:pt idx="1880">
                  <c:v>7</c:v>
                </c:pt>
                <c:pt idx="1881">
                  <c:v>6.2</c:v>
                </c:pt>
                <c:pt idx="1882">
                  <c:v>7.5</c:v>
                </c:pt>
                <c:pt idx="1883">
                  <c:v>8.1</c:v>
                </c:pt>
                <c:pt idx="1884">
                  <c:v>7.3</c:v>
                </c:pt>
                <c:pt idx="1885">
                  <c:v>5.8</c:v>
                </c:pt>
                <c:pt idx="1886">
                  <c:v>7.6</c:v>
                </c:pt>
                <c:pt idx="1887">
                  <c:v>5.6</c:v>
                </c:pt>
                <c:pt idx="1888">
                  <c:v>7</c:v>
                </c:pt>
                <c:pt idx="1889">
                  <c:v>6.6</c:v>
                </c:pt>
                <c:pt idx="1890">
                  <c:v>6.5</c:v>
                </c:pt>
                <c:pt idx="1891">
                  <c:v>7.4</c:v>
                </c:pt>
                <c:pt idx="1892">
                  <c:v>4.5999999999999996</c:v>
                </c:pt>
                <c:pt idx="1893">
                  <c:v>6.4</c:v>
                </c:pt>
                <c:pt idx="1894">
                  <c:v>6</c:v>
                </c:pt>
                <c:pt idx="1895">
                  <c:v>5.9</c:v>
                </c:pt>
                <c:pt idx="1896">
                  <c:v>6.4</c:v>
                </c:pt>
                <c:pt idx="1897">
                  <c:v>6.6</c:v>
                </c:pt>
                <c:pt idx="1898">
                  <c:v>6.9</c:v>
                </c:pt>
                <c:pt idx="1899">
                  <c:v>6.9</c:v>
                </c:pt>
                <c:pt idx="1900">
                  <c:v>5.8</c:v>
                </c:pt>
                <c:pt idx="1901">
                  <c:v>6.4</c:v>
                </c:pt>
                <c:pt idx="1902">
                  <c:v>5.3</c:v>
                </c:pt>
                <c:pt idx="1903">
                  <c:v>6.5</c:v>
                </c:pt>
                <c:pt idx="1904">
                  <c:v>5.7</c:v>
                </c:pt>
                <c:pt idx="1905">
                  <c:v>6.7</c:v>
                </c:pt>
                <c:pt idx="1906">
                  <c:v>3.9</c:v>
                </c:pt>
                <c:pt idx="1907">
                  <c:v>4.0999999999999996</c:v>
                </c:pt>
                <c:pt idx="1908">
                  <c:v>6.2</c:v>
                </c:pt>
                <c:pt idx="1909">
                  <c:v>3.8</c:v>
                </c:pt>
                <c:pt idx="1910">
                  <c:v>5.0999999999999996</c:v>
                </c:pt>
                <c:pt idx="1911">
                  <c:v>7.8</c:v>
                </c:pt>
                <c:pt idx="1912">
                  <c:v>7.8</c:v>
                </c:pt>
                <c:pt idx="1913">
                  <c:v>6.1</c:v>
                </c:pt>
                <c:pt idx="1914">
                  <c:v>5.8</c:v>
                </c:pt>
                <c:pt idx="1915">
                  <c:v>7.7</c:v>
                </c:pt>
                <c:pt idx="1916">
                  <c:v>5.4</c:v>
                </c:pt>
                <c:pt idx="1917">
                  <c:v>7.3</c:v>
                </c:pt>
                <c:pt idx="1918">
                  <c:v>6.8</c:v>
                </c:pt>
                <c:pt idx="1919">
                  <c:v>6.5</c:v>
                </c:pt>
                <c:pt idx="1920">
                  <c:v>6.7</c:v>
                </c:pt>
                <c:pt idx="1921">
                  <c:v>6.3</c:v>
                </c:pt>
                <c:pt idx="1922">
                  <c:v>5.9</c:v>
                </c:pt>
                <c:pt idx="1923">
                  <c:v>7.8</c:v>
                </c:pt>
                <c:pt idx="1924">
                  <c:v>7.4</c:v>
                </c:pt>
                <c:pt idx="1925">
                  <c:v>4.8</c:v>
                </c:pt>
                <c:pt idx="1926">
                  <c:v>6.3</c:v>
                </c:pt>
                <c:pt idx="1927">
                  <c:v>7.8</c:v>
                </c:pt>
                <c:pt idx="1928">
                  <c:v>7.5</c:v>
                </c:pt>
                <c:pt idx="1929">
                  <c:v>6.8</c:v>
                </c:pt>
                <c:pt idx="1930">
                  <c:v>6.6</c:v>
                </c:pt>
                <c:pt idx="1931">
                  <c:v>4.5999999999999996</c:v>
                </c:pt>
                <c:pt idx="1932">
                  <c:v>7.1</c:v>
                </c:pt>
                <c:pt idx="1933">
                  <c:v>6.1</c:v>
                </c:pt>
                <c:pt idx="1934">
                  <c:v>6.7</c:v>
                </c:pt>
                <c:pt idx="1935">
                  <c:v>7.1</c:v>
                </c:pt>
                <c:pt idx="1936">
                  <c:v>5.8</c:v>
                </c:pt>
                <c:pt idx="1937">
                  <c:v>6.7</c:v>
                </c:pt>
                <c:pt idx="1938">
                  <c:v>5.8</c:v>
                </c:pt>
                <c:pt idx="1939">
                  <c:v>6.8</c:v>
                </c:pt>
                <c:pt idx="1940">
                  <c:v>8.5</c:v>
                </c:pt>
                <c:pt idx="1941">
                  <c:v>6.6</c:v>
                </c:pt>
                <c:pt idx="1942">
                  <c:v>7.7</c:v>
                </c:pt>
                <c:pt idx="1943">
                  <c:v>4.7</c:v>
                </c:pt>
                <c:pt idx="1944">
                  <c:v>6.4</c:v>
                </c:pt>
                <c:pt idx="1945">
                  <c:v>8.6</c:v>
                </c:pt>
                <c:pt idx="1946">
                  <c:v>7</c:v>
                </c:pt>
                <c:pt idx="1947">
                  <c:v>7.1</c:v>
                </c:pt>
                <c:pt idx="1948">
                  <c:v>5.7</c:v>
                </c:pt>
                <c:pt idx="1949">
                  <c:v>3.7</c:v>
                </c:pt>
                <c:pt idx="1950">
                  <c:v>7.5</c:v>
                </c:pt>
                <c:pt idx="1951">
                  <c:v>4.5999999999999996</c:v>
                </c:pt>
                <c:pt idx="1952">
                  <c:v>4.9000000000000004</c:v>
                </c:pt>
                <c:pt idx="1953">
                  <c:v>6.9</c:v>
                </c:pt>
                <c:pt idx="1954">
                  <c:v>7.1</c:v>
                </c:pt>
                <c:pt idx="1955">
                  <c:v>5.8</c:v>
                </c:pt>
                <c:pt idx="1956">
                  <c:v>7</c:v>
                </c:pt>
                <c:pt idx="1957">
                  <c:v>5.4</c:v>
                </c:pt>
                <c:pt idx="1958">
                  <c:v>7.3</c:v>
                </c:pt>
                <c:pt idx="1959">
                  <c:v>7.1</c:v>
                </c:pt>
                <c:pt idx="1960">
                  <c:v>5.8</c:v>
                </c:pt>
                <c:pt idx="1961">
                  <c:v>5.7</c:v>
                </c:pt>
                <c:pt idx="1962">
                  <c:v>4.4000000000000004</c:v>
                </c:pt>
                <c:pt idx="1963">
                  <c:v>7.9</c:v>
                </c:pt>
                <c:pt idx="1964">
                  <c:v>7.6</c:v>
                </c:pt>
                <c:pt idx="1965">
                  <c:v>7.8</c:v>
                </c:pt>
                <c:pt idx="1966">
                  <c:v>6.7</c:v>
                </c:pt>
                <c:pt idx="1967">
                  <c:v>2.7</c:v>
                </c:pt>
                <c:pt idx="1968">
                  <c:v>5.8</c:v>
                </c:pt>
                <c:pt idx="1969">
                  <c:v>7.5</c:v>
                </c:pt>
                <c:pt idx="1970">
                  <c:v>5.4</c:v>
                </c:pt>
                <c:pt idx="1971">
                  <c:v>4.0999999999999996</c:v>
                </c:pt>
                <c:pt idx="1972">
                  <c:v>5.9</c:v>
                </c:pt>
                <c:pt idx="1973">
                  <c:v>6.3</c:v>
                </c:pt>
                <c:pt idx="1974">
                  <c:v>6.8</c:v>
                </c:pt>
                <c:pt idx="1975">
                  <c:v>2.2999999999999998</c:v>
                </c:pt>
                <c:pt idx="1976">
                  <c:v>6.9</c:v>
                </c:pt>
                <c:pt idx="1977">
                  <c:v>8.1</c:v>
                </c:pt>
                <c:pt idx="1978">
                  <c:v>6.1</c:v>
                </c:pt>
                <c:pt idx="1979">
                  <c:v>5</c:v>
                </c:pt>
                <c:pt idx="1980">
                  <c:v>5.5</c:v>
                </c:pt>
                <c:pt idx="1981">
                  <c:v>5.9</c:v>
                </c:pt>
                <c:pt idx="1982">
                  <c:v>6.3</c:v>
                </c:pt>
                <c:pt idx="1983">
                  <c:v>6.7</c:v>
                </c:pt>
                <c:pt idx="1984">
                  <c:v>3.5</c:v>
                </c:pt>
                <c:pt idx="1985">
                  <c:v>7.5</c:v>
                </c:pt>
                <c:pt idx="1986">
                  <c:v>6.6</c:v>
                </c:pt>
                <c:pt idx="1987">
                  <c:v>7.5</c:v>
                </c:pt>
                <c:pt idx="1988">
                  <c:v>7.2</c:v>
                </c:pt>
                <c:pt idx="1989">
                  <c:v>4.8</c:v>
                </c:pt>
                <c:pt idx="1990">
                  <c:v>6.6</c:v>
                </c:pt>
                <c:pt idx="1991">
                  <c:v>6.7</c:v>
                </c:pt>
                <c:pt idx="1992">
                  <c:v>7.6</c:v>
                </c:pt>
                <c:pt idx="1993">
                  <c:v>6.3</c:v>
                </c:pt>
                <c:pt idx="1994">
                  <c:v>5.5</c:v>
                </c:pt>
                <c:pt idx="1995">
                  <c:v>6.3</c:v>
                </c:pt>
                <c:pt idx="1996">
                  <c:v>6.5</c:v>
                </c:pt>
                <c:pt idx="1997">
                  <c:v>6.9</c:v>
                </c:pt>
                <c:pt idx="1998">
                  <c:v>7.6</c:v>
                </c:pt>
                <c:pt idx="1999">
                  <c:v>3.9</c:v>
                </c:pt>
                <c:pt idx="2000">
                  <c:v>6.1</c:v>
                </c:pt>
                <c:pt idx="2001">
                  <c:v>7.3</c:v>
                </c:pt>
                <c:pt idx="2002">
                  <c:v>8.3000000000000007</c:v>
                </c:pt>
                <c:pt idx="2003">
                  <c:v>5.8</c:v>
                </c:pt>
                <c:pt idx="2004">
                  <c:v>6.8</c:v>
                </c:pt>
                <c:pt idx="2005">
                  <c:v>7</c:v>
                </c:pt>
                <c:pt idx="2006">
                  <c:v>5.9</c:v>
                </c:pt>
                <c:pt idx="2007">
                  <c:v>6.5</c:v>
                </c:pt>
                <c:pt idx="2008">
                  <c:v>6.4</c:v>
                </c:pt>
                <c:pt idx="2009">
                  <c:v>5.8</c:v>
                </c:pt>
                <c:pt idx="2010">
                  <c:v>5.0999999999999996</c:v>
                </c:pt>
                <c:pt idx="2011">
                  <c:v>6.8</c:v>
                </c:pt>
                <c:pt idx="2012">
                  <c:v>5.3</c:v>
                </c:pt>
                <c:pt idx="2013">
                  <c:v>5.3</c:v>
                </c:pt>
                <c:pt idx="2014">
                  <c:v>4.9000000000000004</c:v>
                </c:pt>
                <c:pt idx="2015">
                  <c:v>6.8</c:v>
                </c:pt>
                <c:pt idx="2016">
                  <c:v>7.1</c:v>
                </c:pt>
                <c:pt idx="2017">
                  <c:v>6.1</c:v>
                </c:pt>
                <c:pt idx="2018">
                  <c:v>8.5</c:v>
                </c:pt>
                <c:pt idx="2019">
                  <c:v>5.9</c:v>
                </c:pt>
                <c:pt idx="2020">
                  <c:v>6.3</c:v>
                </c:pt>
                <c:pt idx="2021">
                  <c:v>5.9</c:v>
                </c:pt>
                <c:pt idx="2022">
                  <c:v>7</c:v>
                </c:pt>
                <c:pt idx="2023">
                  <c:v>6.9</c:v>
                </c:pt>
                <c:pt idx="2024">
                  <c:v>7.5</c:v>
                </c:pt>
                <c:pt idx="2025">
                  <c:v>8.1999999999999993</c:v>
                </c:pt>
                <c:pt idx="2026">
                  <c:v>5</c:v>
                </c:pt>
                <c:pt idx="2027">
                  <c:v>7.3</c:v>
                </c:pt>
                <c:pt idx="2028">
                  <c:v>6.4</c:v>
                </c:pt>
                <c:pt idx="2029">
                  <c:v>6.6</c:v>
                </c:pt>
                <c:pt idx="2030">
                  <c:v>7.8</c:v>
                </c:pt>
                <c:pt idx="2031">
                  <c:v>4</c:v>
                </c:pt>
                <c:pt idx="2032">
                  <c:v>7.6</c:v>
                </c:pt>
                <c:pt idx="2033">
                  <c:v>7.7</c:v>
                </c:pt>
                <c:pt idx="2034">
                  <c:v>5.8</c:v>
                </c:pt>
                <c:pt idx="2035">
                  <c:v>5.2</c:v>
                </c:pt>
                <c:pt idx="2036">
                  <c:v>5.6</c:v>
                </c:pt>
                <c:pt idx="2037">
                  <c:v>5.3</c:v>
                </c:pt>
                <c:pt idx="2038">
                  <c:v>6.2</c:v>
                </c:pt>
                <c:pt idx="2039">
                  <c:v>1.9</c:v>
                </c:pt>
                <c:pt idx="2040">
                  <c:v>5.7</c:v>
                </c:pt>
                <c:pt idx="2041">
                  <c:v>6.6</c:v>
                </c:pt>
                <c:pt idx="2042">
                  <c:v>6</c:v>
                </c:pt>
                <c:pt idx="2043">
                  <c:v>6.1</c:v>
                </c:pt>
                <c:pt idx="2044">
                  <c:v>4.8</c:v>
                </c:pt>
                <c:pt idx="2045">
                  <c:v>6.2</c:v>
                </c:pt>
                <c:pt idx="2046">
                  <c:v>7.5</c:v>
                </c:pt>
                <c:pt idx="2047">
                  <c:v>6.3</c:v>
                </c:pt>
                <c:pt idx="2048">
                  <c:v>7.1</c:v>
                </c:pt>
                <c:pt idx="2049">
                  <c:v>6.6</c:v>
                </c:pt>
                <c:pt idx="2050">
                  <c:v>6.1</c:v>
                </c:pt>
                <c:pt idx="2051">
                  <c:v>5.6</c:v>
                </c:pt>
                <c:pt idx="2052">
                  <c:v>7.2</c:v>
                </c:pt>
                <c:pt idx="2053">
                  <c:v>4.3</c:v>
                </c:pt>
                <c:pt idx="2054">
                  <c:v>6.4</c:v>
                </c:pt>
                <c:pt idx="2055">
                  <c:v>7.1</c:v>
                </c:pt>
                <c:pt idx="2056">
                  <c:v>6.3</c:v>
                </c:pt>
                <c:pt idx="2057">
                  <c:v>7.4</c:v>
                </c:pt>
                <c:pt idx="2058">
                  <c:v>6.1</c:v>
                </c:pt>
                <c:pt idx="2059">
                  <c:v>6.6</c:v>
                </c:pt>
                <c:pt idx="2060">
                  <c:v>6</c:v>
                </c:pt>
                <c:pt idx="2061">
                  <c:v>6.8</c:v>
                </c:pt>
                <c:pt idx="2062">
                  <c:v>7.4</c:v>
                </c:pt>
                <c:pt idx="2063">
                  <c:v>6.8</c:v>
                </c:pt>
                <c:pt idx="2064">
                  <c:v>7.2</c:v>
                </c:pt>
                <c:pt idx="2065">
                  <c:v>1.9</c:v>
                </c:pt>
                <c:pt idx="2066">
                  <c:v>5.5</c:v>
                </c:pt>
                <c:pt idx="2067">
                  <c:v>7</c:v>
                </c:pt>
                <c:pt idx="2068">
                  <c:v>6.7</c:v>
                </c:pt>
                <c:pt idx="2069">
                  <c:v>2.8</c:v>
                </c:pt>
                <c:pt idx="2070">
                  <c:v>4.3</c:v>
                </c:pt>
                <c:pt idx="2071">
                  <c:v>5.6</c:v>
                </c:pt>
                <c:pt idx="2072">
                  <c:v>6.2</c:v>
                </c:pt>
                <c:pt idx="2073">
                  <c:v>5.3</c:v>
                </c:pt>
                <c:pt idx="2074">
                  <c:v>7.4</c:v>
                </c:pt>
                <c:pt idx="2075">
                  <c:v>7.4</c:v>
                </c:pt>
                <c:pt idx="2076">
                  <c:v>6.5</c:v>
                </c:pt>
                <c:pt idx="2077">
                  <c:v>7.1</c:v>
                </c:pt>
                <c:pt idx="2078">
                  <c:v>7.2</c:v>
                </c:pt>
                <c:pt idx="2079">
                  <c:v>2.2999999999999998</c:v>
                </c:pt>
                <c:pt idx="2080">
                  <c:v>6.4</c:v>
                </c:pt>
                <c:pt idx="2081">
                  <c:v>6.1</c:v>
                </c:pt>
                <c:pt idx="2082">
                  <c:v>6.5</c:v>
                </c:pt>
                <c:pt idx="2083">
                  <c:v>7</c:v>
                </c:pt>
                <c:pt idx="2084">
                  <c:v>7</c:v>
                </c:pt>
                <c:pt idx="2085">
                  <c:v>4.9000000000000004</c:v>
                </c:pt>
                <c:pt idx="2086">
                  <c:v>6.9</c:v>
                </c:pt>
                <c:pt idx="2087">
                  <c:v>7.5</c:v>
                </c:pt>
                <c:pt idx="2088">
                  <c:v>8.4</c:v>
                </c:pt>
                <c:pt idx="2089">
                  <c:v>6.9</c:v>
                </c:pt>
                <c:pt idx="2090">
                  <c:v>4.5</c:v>
                </c:pt>
                <c:pt idx="2091">
                  <c:v>7.4</c:v>
                </c:pt>
                <c:pt idx="2092">
                  <c:v>2.8</c:v>
                </c:pt>
                <c:pt idx="2093">
                  <c:v>7.5</c:v>
                </c:pt>
                <c:pt idx="2094">
                  <c:v>7.1</c:v>
                </c:pt>
                <c:pt idx="2095">
                  <c:v>6.4</c:v>
                </c:pt>
                <c:pt idx="2096">
                  <c:v>6.7</c:v>
                </c:pt>
                <c:pt idx="2097">
                  <c:v>5.3</c:v>
                </c:pt>
                <c:pt idx="2098">
                  <c:v>6.9</c:v>
                </c:pt>
                <c:pt idx="2099">
                  <c:v>6.2</c:v>
                </c:pt>
                <c:pt idx="2100">
                  <c:v>6.4</c:v>
                </c:pt>
                <c:pt idx="2101">
                  <c:v>6</c:v>
                </c:pt>
                <c:pt idx="2102">
                  <c:v>5.0999999999999996</c:v>
                </c:pt>
                <c:pt idx="2103">
                  <c:v>5.5</c:v>
                </c:pt>
                <c:pt idx="2104">
                  <c:v>6.4</c:v>
                </c:pt>
                <c:pt idx="2105">
                  <c:v>7.5</c:v>
                </c:pt>
                <c:pt idx="2106">
                  <c:v>7.4</c:v>
                </c:pt>
                <c:pt idx="2107">
                  <c:v>8</c:v>
                </c:pt>
                <c:pt idx="2108">
                  <c:v>5.7</c:v>
                </c:pt>
                <c:pt idx="2109">
                  <c:v>6.8</c:v>
                </c:pt>
                <c:pt idx="2110">
                  <c:v>5.9</c:v>
                </c:pt>
                <c:pt idx="2111">
                  <c:v>7.2</c:v>
                </c:pt>
                <c:pt idx="2112">
                  <c:v>8.4</c:v>
                </c:pt>
                <c:pt idx="2113">
                  <c:v>8.5</c:v>
                </c:pt>
                <c:pt idx="2114">
                  <c:v>5.6</c:v>
                </c:pt>
                <c:pt idx="2115">
                  <c:v>5</c:v>
                </c:pt>
                <c:pt idx="2116">
                  <c:v>6.1</c:v>
                </c:pt>
                <c:pt idx="2117">
                  <c:v>5.4</c:v>
                </c:pt>
                <c:pt idx="2118">
                  <c:v>7.1</c:v>
                </c:pt>
                <c:pt idx="2119">
                  <c:v>3.6</c:v>
                </c:pt>
                <c:pt idx="2120">
                  <c:v>6.5</c:v>
                </c:pt>
                <c:pt idx="2121">
                  <c:v>8.6</c:v>
                </c:pt>
                <c:pt idx="2122">
                  <c:v>7</c:v>
                </c:pt>
                <c:pt idx="2123">
                  <c:v>7.6</c:v>
                </c:pt>
                <c:pt idx="2124">
                  <c:v>6.5</c:v>
                </c:pt>
                <c:pt idx="2125">
                  <c:v>6.7</c:v>
                </c:pt>
                <c:pt idx="2126">
                  <c:v>6.3</c:v>
                </c:pt>
                <c:pt idx="2127">
                  <c:v>5.7</c:v>
                </c:pt>
                <c:pt idx="2128">
                  <c:v>6.3</c:v>
                </c:pt>
                <c:pt idx="2129">
                  <c:v>6</c:v>
                </c:pt>
                <c:pt idx="2130">
                  <c:v>7.7</c:v>
                </c:pt>
                <c:pt idx="2131">
                  <c:v>6.2</c:v>
                </c:pt>
                <c:pt idx="2132">
                  <c:v>7.7</c:v>
                </c:pt>
                <c:pt idx="2133">
                  <c:v>6.4</c:v>
                </c:pt>
                <c:pt idx="2134">
                  <c:v>6.4</c:v>
                </c:pt>
                <c:pt idx="2135">
                  <c:v>6.9</c:v>
                </c:pt>
                <c:pt idx="2136">
                  <c:v>7.3</c:v>
                </c:pt>
                <c:pt idx="2137">
                  <c:v>7.3</c:v>
                </c:pt>
                <c:pt idx="2138">
                  <c:v>6.2</c:v>
                </c:pt>
                <c:pt idx="2139">
                  <c:v>6.6</c:v>
                </c:pt>
                <c:pt idx="2140">
                  <c:v>6.7</c:v>
                </c:pt>
                <c:pt idx="2141">
                  <c:v>5.7</c:v>
                </c:pt>
                <c:pt idx="2142">
                  <c:v>3.1</c:v>
                </c:pt>
                <c:pt idx="2143">
                  <c:v>6.3</c:v>
                </c:pt>
                <c:pt idx="2144">
                  <c:v>5.7</c:v>
                </c:pt>
                <c:pt idx="2145">
                  <c:v>7.1</c:v>
                </c:pt>
                <c:pt idx="2146">
                  <c:v>7</c:v>
                </c:pt>
                <c:pt idx="2147">
                  <c:v>6.1</c:v>
                </c:pt>
                <c:pt idx="2148">
                  <c:v>6.6</c:v>
                </c:pt>
                <c:pt idx="2149">
                  <c:v>7.8</c:v>
                </c:pt>
                <c:pt idx="2150">
                  <c:v>3.9</c:v>
                </c:pt>
                <c:pt idx="2151">
                  <c:v>6.7</c:v>
                </c:pt>
                <c:pt idx="2152">
                  <c:v>7.3</c:v>
                </c:pt>
                <c:pt idx="2153">
                  <c:v>6.3</c:v>
                </c:pt>
                <c:pt idx="2154">
                  <c:v>7.8</c:v>
                </c:pt>
                <c:pt idx="2155">
                  <c:v>7.6</c:v>
                </c:pt>
                <c:pt idx="2156">
                  <c:v>5.3</c:v>
                </c:pt>
                <c:pt idx="2157">
                  <c:v>7.9</c:v>
                </c:pt>
                <c:pt idx="2158">
                  <c:v>5.3</c:v>
                </c:pt>
                <c:pt idx="2159">
                  <c:v>7.2</c:v>
                </c:pt>
                <c:pt idx="2160">
                  <c:v>5.8</c:v>
                </c:pt>
                <c:pt idx="2161">
                  <c:v>5.8</c:v>
                </c:pt>
                <c:pt idx="2162">
                  <c:v>8.3000000000000007</c:v>
                </c:pt>
                <c:pt idx="2163">
                  <c:v>5.6</c:v>
                </c:pt>
                <c:pt idx="2164">
                  <c:v>6.8</c:v>
                </c:pt>
                <c:pt idx="2165">
                  <c:v>5</c:v>
                </c:pt>
                <c:pt idx="2166">
                  <c:v>7.6</c:v>
                </c:pt>
                <c:pt idx="2167">
                  <c:v>6.7</c:v>
                </c:pt>
                <c:pt idx="2168">
                  <c:v>6.7</c:v>
                </c:pt>
                <c:pt idx="2169">
                  <c:v>5.7</c:v>
                </c:pt>
                <c:pt idx="2170">
                  <c:v>5.2</c:v>
                </c:pt>
                <c:pt idx="2171">
                  <c:v>7.5</c:v>
                </c:pt>
                <c:pt idx="2172">
                  <c:v>7.2</c:v>
                </c:pt>
                <c:pt idx="2173">
                  <c:v>5.3</c:v>
                </c:pt>
                <c:pt idx="2174">
                  <c:v>6.5</c:v>
                </c:pt>
                <c:pt idx="2175">
                  <c:v>5</c:v>
                </c:pt>
                <c:pt idx="2176">
                  <c:v>7.4</c:v>
                </c:pt>
                <c:pt idx="2177">
                  <c:v>4.4000000000000004</c:v>
                </c:pt>
                <c:pt idx="2178">
                  <c:v>7.5</c:v>
                </c:pt>
                <c:pt idx="2179">
                  <c:v>5.7</c:v>
                </c:pt>
                <c:pt idx="2180">
                  <c:v>7.1</c:v>
                </c:pt>
                <c:pt idx="2181">
                  <c:v>5.9</c:v>
                </c:pt>
                <c:pt idx="2182">
                  <c:v>6.7</c:v>
                </c:pt>
                <c:pt idx="2183">
                  <c:v>7</c:v>
                </c:pt>
                <c:pt idx="2184">
                  <c:v>7.9</c:v>
                </c:pt>
                <c:pt idx="2185">
                  <c:v>6.9</c:v>
                </c:pt>
                <c:pt idx="2186">
                  <c:v>7.3</c:v>
                </c:pt>
                <c:pt idx="2187">
                  <c:v>3.5</c:v>
                </c:pt>
                <c:pt idx="2188">
                  <c:v>6.7</c:v>
                </c:pt>
                <c:pt idx="2189">
                  <c:v>6.4</c:v>
                </c:pt>
                <c:pt idx="2190">
                  <c:v>7.1</c:v>
                </c:pt>
                <c:pt idx="2191">
                  <c:v>5.9</c:v>
                </c:pt>
                <c:pt idx="2192">
                  <c:v>5.5</c:v>
                </c:pt>
                <c:pt idx="2193">
                  <c:v>5.2</c:v>
                </c:pt>
                <c:pt idx="2194">
                  <c:v>6.2</c:v>
                </c:pt>
                <c:pt idx="2195">
                  <c:v>5.3</c:v>
                </c:pt>
                <c:pt idx="2196">
                  <c:v>6.2</c:v>
                </c:pt>
                <c:pt idx="2197">
                  <c:v>6.5</c:v>
                </c:pt>
                <c:pt idx="2198">
                  <c:v>8.1</c:v>
                </c:pt>
                <c:pt idx="2199">
                  <c:v>6.3</c:v>
                </c:pt>
                <c:pt idx="2200">
                  <c:v>4.5999999999999996</c:v>
                </c:pt>
                <c:pt idx="2201">
                  <c:v>6</c:v>
                </c:pt>
                <c:pt idx="2202">
                  <c:v>7.6</c:v>
                </c:pt>
                <c:pt idx="2203">
                  <c:v>8.4</c:v>
                </c:pt>
                <c:pt idx="2204">
                  <c:v>7.9</c:v>
                </c:pt>
                <c:pt idx="2205">
                  <c:v>5.6</c:v>
                </c:pt>
                <c:pt idx="2206">
                  <c:v>6.5</c:v>
                </c:pt>
                <c:pt idx="2207">
                  <c:v>7.5</c:v>
                </c:pt>
                <c:pt idx="2208">
                  <c:v>6.3</c:v>
                </c:pt>
                <c:pt idx="2209">
                  <c:v>7.9</c:v>
                </c:pt>
                <c:pt idx="2210">
                  <c:v>7.9</c:v>
                </c:pt>
                <c:pt idx="2211">
                  <c:v>5.0999999999999996</c:v>
                </c:pt>
                <c:pt idx="2212">
                  <c:v>6.7</c:v>
                </c:pt>
                <c:pt idx="2213">
                  <c:v>6.7</c:v>
                </c:pt>
                <c:pt idx="2214">
                  <c:v>5.6</c:v>
                </c:pt>
                <c:pt idx="2215">
                  <c:v>5.6</c:v>
                </c:pt>
                <c:pt idx="2216">
                  <c:v>6.8</c:v>
                </c:pt>
                <c:pt idx="2217">
                  <c:v>6.2</c:v>
                </c:pt>
                <c:pt idx="2218">
                  <c:v>5.6</c:v>
                </c:pt>
                <c:pt idx="2219">
                  <c:v>6.4</c:v>
                </c:pt>
                <c:pt idx="2220">
                  <c:v>5.6</c:v>
                </c:pt>
                <c:pt idx="2221">
                  <c:v>7.4</c:v>
                </c:pt>
                <c:pt idx="2222">
                  <c:v>7.2</c:v>
                </c:pt>
                <c:pt idx="2223">
                  <c:v>4.9000000000000004</c:v>
                </c:pt>
                <c:pt idx="2224">
                  <c:v>7.5</c:v>
                </c:pt>
                <c:pt idx="2225">
                  <c:v>4.8</c:v>
                </c:pt>
                <c:pt idx="2226">
                  <c:v>3.1</c:v>
                </c:pt>
                <c:pt idx="2227">
                  <c:v>5.8</c:v>
                </c:pt>
                <c:pt idx="2228">
                  <c:v>6.8</c:v>
                </c:pt>
                <c:pt idx="2229">
                  <c:v>6.5</c:v>
                </c:pt>
                <c:pt idx="2230">
                  <c:v>5.9</c:v>
                </c:pt>
                <c:pt idx="2231">
                  <c:v>5.5</c:v>
                </c:pt>
                <c:pt idx="2232">
                  <c:v>3.6</c:v>
                </c:pt>
                <c:pt idx="2233">
                  <c:v>7.4</c:v>
                </c:pt>
                <c:pt idx="2234">
                  <c:v>3</c:v>
                </c:pt>
                <c:pt idx="2235">
                  <c:v>7.6</c:v>
                </c:pt>
                <c:pt idx="2236">
                  <c:v>6.4</c:v>
                </c:pt>
                <c:pt idx="2237">
                  <c:v>6.9</c:v>
                </c:pt>
                <c:pt idx="2238">
                  <c:v>6.6</c:v>
                </c:pt>
                <c:pt idx="2239">
                  <c:v>5.2</c:v>
                </c:pt>
                <c:pt idx="2240">
                  <c:v>4.0999999999999996</c:v>
                </c:pt>
                <c:pt idx="2241">
                  <c:v>6.8</c:v>
                </c:pt>
                <c:pt idx="2242">
                  <c:v>6.5</c:v>
                </c:pt>
                <c:pt idx="2243">
                  <c:v>7.6</c:v>
                </c:pt>
                <c:pt idx="2244">
                  <c:v>7.7</c:v>
                </c:pt>
                <c:pt idx="2245">
                  <c:v>7.1</c:v>
                </c:pt>
                <c:pt idx="2246">
                  <c:v>6.3</c:v>
                </c:pt>
                <c:pt idx="2247">
                  <c:v>7.6</c:v>
                </c:pt>
                <c:pt idx="2248">
                  <c:v>7.3</c:v>
                </c:pt>
                <c:pt idx="2249">
                  <c:v>7.6</c:v>
                </c:pt>
                <c:pt idx="2250">
                  <c:v>6.5</c:v>
                </c:pt>
                <c:pt idx="2251">
                  <c:v>6.4</c:v>
                </c:pt>
                <c:pt idx="2252">
                  <c:v>8</c:v>
                </c:pt>
                <c:pt idx="2253">
                  <c:v>4.8</c:v>
                </c:pt>
                <c:pt idx="2254">
                  <c:v>7.8</c:v>
                </c:pt>
                <c:pt idx="2255">
                  <c:v>5.9</c:v>
                </c:pt>
                <c:pt idx="2256">
                  <c:v>5.4</c:v>
                </c:pt>
                <c:pt idx="2257">
                  <c:v>3.3</c:v>
                </c:pt>
                <c:pt idx="2258">
                  <c:v>8.1999999999999993</c:v>
                </c:pt>
                <c:pt idx="2259">
                  <c:v>5.4</c:v>
                </c:pt>
                <c:pt idx="2260">
                  <c:v>4.8</c:v>
                </c:pt>
                <c:pt idx="2261">
                  <c:v>5.9</c:v>
                </c:pt>
                <c:pt idx="2262">
                  <c:v>5.5</c:v>
                </c:pt>
                <c:pt idx="2263">
                  <c:v>7.9</c:v>
                </c:pt>
                <c:pt idx="2264">
                  <c:v>4.9000000000000004</c:v>
                </c:pt>
                <c:pt idx="2265">
                  <c:v>6.6</c:v>
                </c:pt>
                <c:pt idx="2266">
                  <c:v>6.7</c:v>
                </c:pt>
                <c:pt idx="2267">
                  <c:v>5.3</c:v>
                </c:pt>
                <c:pt idx="2268">
                  <c:v>7.2</c:v>
                </c:pt>
                <c:pt idx="2269">
                  <c:v>5.0999999999999996</c:v>
                </c:pt>
                <c:pt idx="2270">
                  <c:v>5.6</c:v>
                </c:pt>
                <c:pt idx="2271">
                  <c:v>7.6</c:v>
                </c:pt>
                <c:pt idx="2272">
                  <c:v>3.1</c:v>
                </c:pt>
                <c:pt idx="2273">
                  <c:v>7.2</c:v>
                </c:pt>
                <c:pt idx="2274">
                  <c:v>5.7</c:v>
                </c:pt>
                <c:pt idx="2275">
                  <c:v>5.2</c:v>
                </c:pt>
                <c:pt idx="2276">
                  <c:v>7.7</c:v>
                </c:pt>
                <c:pt idx="2277">
                  <c:v>4.9000000000000004</c:v>
                </c:pt>
                <c:pt idx="2278">
                  <c:v>6</c:v>
                </c:pt>
                <c:pt idx="2279">
                  <c:v>6.6</c:v>
                </c:pt>
                <c:pt idx="2280">
                  <c:v>6.8</c:v>
                </c:pt>
                <c:pt idx="2281">
                  <c:v>7.2</c:v>
                </c:pt>
                <c:pt idx="2282">
                  <c:v>7.2</c:v>
                </c:pt>
                <c:pt idx="2283">
                  <c:v>2.8</c:v>
                </c:pt>
                <c:pt idx="2284">
                  <c:v>6.6</c:v>
                </c:pt>
                <c:pt idx="2285">
                  <c:v>7.1</c:v>
                </c:pt>
                <c:pt idx="2286">
                  <c:v>6.2</c:v>
                </c:pt>
                <c:pt idx="2287">
                  <c:v>7.3</c:v>
                </c:pt>
                <c:pt idx="2288">
                  <c:v>6.7</c:v>
                </c:pt>
                <c:pt idx="2289">
                  <c:v>6.6</c:v>
                </c:pt>
                <c:pt idx="2290">
                  <c:v>4.5</c:v>
                </c:pt>
                <c:pt idx="2291">
                  <c:v>5.9</c:v>
                </c:pt>
                <c:pt idx="2292">
                  <c:v>6.6</c:v>
                </c:pt>
                <c:pt idx="2293">
                  <c:v>6.5</c:v>
                </c:pt>
                <c:pt idx="2294">
                  <c:v>7.3</c:v>
                </c:pt>
                <c:pt idx="2295">
                  <c:v>5.9</c:v>
                </c:pt>
                <c:pt idx="2296">
                  <c:v>6.9</c:v>
                </c:pt>
                <c:pt idx="2297">
                  <c:v>7.9</c:v>
                </c:pt>
                <c:pt idx="2298">
                  <c:v>8.4</c:v>
                </c:pt>
                <c:pt idx="2299">
                  <c:v>8</c:v>
                </c:pt>
                <c:pt idx="2300">
                  <c:v>6</c:v>
                </c:pt>
                <c:pt idx="2301">
                  <c:v>6.8</c:v>
                </c:pt>
                <c:pt idx="2302">
                  <c:v>6.1</c:v>
                </c:pt>
                <c:pt idx="2303">
                  <c:v>8.1</c:v>
                </c:pt>
                <c:pt idx="2304">
                  <c:v>6.1</c:v>
                </c:pt>
                <c:pt idx="2305">
                  <c:v>6.2</c:v>
                </c:pt>
                <c:pt idx="2306">
                  <c:v>6.2</c:v>
                </c:pt>
                <c:pt idx="2307">
                  <c:v>7.9</c:v>
                </c:pt>
                <c:pt idx="2308">
                  <c:v>7.4</c:v>
                </c:pt>
                <c:pt idx="2309">
                  <c:v>6.6</c:v>
                </c:pt>
                <c:pt idx="2310">
                  <c:v>7.3</c:v>
                </c:pt>
                <c:pt idx="2311">
                  <c:v>7.5</c:v>
                </c:pt>
                <c:pt idx="2312">
                  <c:v>5.6</c:v>
                </c:pt>
                <c:pt idx="2313">
                  <c:v>7.3</c:v>
                </c:pt>
                <c:pt idx="2314">
                  <c:v>6.4</c:v>
                </c:pt>
                <c:pt idx="2315">
                  <c:v>5</c:v>
                </c:pt>
                <c:pt idx="2316">
                  <c:v>8.1999999999999993</c:v>
                </c:pt>
                <c:pt idx="2317">
                  <c:v>7.1</c:v>
                </c:pt>
                <c:pt idx="2318">
                  <c:v>5.3</c:v>
                </c:pt>
                <c:pt idx="2319">
                  <c:v>6.5</c:v>
                </c:pt>
                <c:pt idx="2320">
                  <c:v>6.2</c:v>
                </c:pt>
                <c:pt idx="2321">
                  <c:v>6.4</c:v>
                </c:pt>
                <c:pt idx="2322">
                  <c:v>6.9</c:v>
                </c:pt>
                <c:pt idx="2323">
                  <c:v>5.7</c:v>
                </c:pt>
                <c:pt idx="2324">
                  <c:v>7.7</c:v>
                </c:pt>
                <c:pt idx="2325">
                  <c:v>5.4</c:v>
                </c:pt>
                <c:pt idx="2326">
                  <c:v>5.6</c:v>
                </c:pt>
                <c:pt idx="2327">
                  <c:v>7.7</c:v>
                </c:pt>
                <c:pt idx="2328">
                  <c:v>5.0999999999999996</c:v>
                </c:pt>
                <c:pt idx="2329">
                  <c:v>6.8</c:v>
                </c:pt>
                <c:pt idx="2330">
                  <c:v>8.4</c:v>
                </c:pt>
                <c:pt idx="2331">
                  <c:v>4.9000000000000004</c:v>
                </c:pt>
                <c:pt idx="2332">
                  <c:v>7.1</c:v>
                </c:pt>
                <c:pt idx="2333">
                  <c:v>6.6</c:v>
                </c:pt>
                <c:pt idx="2334">
                  <c:v>6.1</c:v>
                </c:pt>
                <c:pt idx="2335">
                  <c:v>4.0999999999999996</c:v>
                </c:pt>
                <c:pt idx="2336">
                  <c:v>5.8</c:v>
                </c:pt>
                <c:pt idx="2337">
                  <c:v>8.1</c:v>
                </c:pt>
                <c:pt idx="2338">
                  <c:v>7.6</c:v>
                </c:pt>
                <c:pt idx="2339">
                  <c:v>7.8</c:v>
                </c:pt>
                <c:pt idx="2340">
                  <c:v>4.5999999999999996</c:v>
                </c:pt>
                <c:pt idx="2341">
                  <c:v>6</c:v>
                </c:pt>
                <c:pt idx="2342">
                  <c:v>7</c:v>
                </c:pt>
                <c:pt idx="2343">
                  <c:v>6.7</c:v>
                </c:pt>
                <c:pt idx="2344">
                  <c:v>6.4</c:v>
                </c:pt>
                <c:pt idx="2345">
                  <c:v>7.4</c:v>
                </c:pt>
                <c:pt idx="2346">
                  <c:v>4.8</c:v>
                </c:pt>
                <c:pt idx="2347">
                  <c:v>4</c:v>
                </c:pt>
                <c:pt idx="2348">
                  <c:v>6.2</c:v>
                </c:pt>
                <c:pt idx="2349">
                  <c:v>7.7</c:v>
                </c:pt>
                <c:pt idx="2350">
                  <c:v>6.7</c:v>
                </c:pt>
                <c:pt idx="2351">
                  <c:v>7.9</c:v>
                </c:pt>
                <c:pt idx="2352">
                  <c:v>7.9</c:v>
                </c:pt>
                <c:pt idx="2353">
                  <c:v>5.5</c:v>
                </c:pt>
                <c:pt idx="2354">
                  <c:v>6.2</c:v>
                </c:pt>
                <c:pt idx="2355">
                  <c:v>5.0999999999999996</c:v>
                </c:pt>
                <c:pt idx="2356">
                  <c:v>4.0999999999999996</c:v>
                </c:pt>
                <c:pt idx="2357">
                  <c:v>6.7</c:v>
                </c:pt>
                <c:pt idx="2358">
                  <c:v>4.7</c:v>
                </c:pt>
                <c:pt idx="2359">
                  <c:v>6.4</c:v>
                </c:pt>
                <c:pt idx="2360">
                  <c:v>6.3</c:v>
                </c:pt>
                <c:pt idx="2361">
                  <c:v>5.5</c:v>
                </c:pt>
                <c:pt idx="2362">
                  <c:v>7.3</c:v>
                </c:pt>
                <c:pt idx="2363">
                  <c:v>6.3</c:v>
                </c:pt>
                <c:pt idx="2364">
                  <c:v>6</c:v>
                </c:pt>
                <c:pt idx="2365">
                  <c:v>6.2</c:v>
                </c:pt>
                <c:pt idx="2366">
                  <c:v>6.8</c:v>
                </c:pt>
                <c:pt idx="2367">
                  <c:v>4.5</c:v>
                </c:pt>
                <c:pt idx="2368">
                  <c:v>5.7</c:v>
                </c:pt>
                <c:pt idx="2369">
                  <c:v>4.5999999999999996</c:v>
                </c:pt>
                <c:pt idx="2370">
                  <c:v>6.2</c:v>
                </c:pt>
                <c:pt idx="2371">
                  <c:v>7</c:v>
                </c:pt>
                <c:pt idx="2372">
                  <c:v>6.9</c:v>
                </c:pt>
                <c:pt idx="2373">
                  <c:v>6.7</c:v>
                </c:pt>
                <c:pt idx="2374">
                  <c:v>5.6</c:v>
                </c:pt>
                <c:pt idx="2375">
                  <c:v>6.6</c:v>
                </c:pt>
                <c:pt idx="2376">
                  <c:v>6.4</c:v>
                </c:pt>
                <c:pt idx="2377">
                  <c:v>2.8</c:v>
                </c:pt>
                <c:pt idx="2378">
                  <c:v>5</c:v>
                </c:pt>
                <c:pt idx="2379">
                  <c:v>5.0999999999999996</c:v>
                </c:pt>
                <c:pt idx="2380">
                  <c:v>8</c:v>
                </c:pt>
                <c:pt idx="2381">
                  <c:v>8.1999999999999993</c:v>
                </c:pt>
                <c:pt idx="2382">
                  <c:v>7</c:v>
                </c:pt>
                <c:pt idx="2383">
                  <c:v>6.6</c:v>
                </c:pt>
                <c:pt idx="2384">
                  <c:v>6.7</c:v>
                </c:pt>
                <c:pt idx="2385">
                  <c:v>5.5</c:v>
                </c:pt>
                <c:pt idx="2386">
                  <c:v>4.9000000000000004</c:v>
                </c:pt>
                <c:pt idx="2387">
                  <c:v>6.9</c:v>
                </c:pt>
                <c:pt idx="2388">
                  <c:v>5.6</c:v>
                </c:pt>
                <c:pt idx="2389">
                  <c:v>8</c:v>
                </c:pt>
                <c:pt idx="2390">
                  <c:v>5.3</c:v>
                </c:pt>
                <c:pt idx="2391">
                  <c:v>6.2</c:v>
                </c:pt>
                <c:pt idx="2392">
                  <c:v>5.3</c:v>
                </c:pt>
                <c:pt idx="2393">
                  <c:v>6.6</c:v>
                </c:pt>
                <c:pt idx="2394">
                  <c:v>7.2</c:v>
                </c:pt>
                <c:pt idx="2395">
                  <c:v>4.5999999999999996</c:v>
                </c:pt>
                <c:pt idx="2396">
                  <c:v>7.5</c:v>
                </c:pt>
                <c:pt idx="2397">
                  <c:v>6.5</c:v>
                </c:pt>
                <c:pt idx="2398">
                  <c:v>7.6</c:v>
                </c:pt>
                <c:pt idx="2399">
                  <c:v>8</c:v>
                </c:pt>
                <c:pt idx="2400">
                  <c:v>6.3</c:v>
                </c:pt>
                <c:pt idx="2401">
                  <c:v>7.2</c:v>
                </c:pt>
                <c:pt idx="2402">
                  <c:v>6.7</c:v>
                </c:pt>
                <c:pt idx="2403">
                  <c:v>5.3</c:v>
                </c:pt>
                <c:pt idx="2404">
                  <c:v>6.3</c:v>
                </c:pt>
                <c:pt idx="2405">
                  <c:v>6.5</c:v>
                </c:pt>
                <c:pt idx="2406">
                  <c:v>8.3000000000000007</c:v>
                </c:pt>
                <c:pt idx="2407">
                  <c:v>7.2</c:v>
                </c:pt>
                <c:pt idx="2408">
                  <c:v>6.8</c:v>
                </c:pt>
                <c:pt idx="2409">
                  <c:v>6.4</c:v>
                </c:pt>
                <c:pt idx="2410">
                  <c:v>6.9</c:v>
                </c:pt>
                <c:pt idx="2411">
                  <c:v>5.6</c:v>
                </c:pt>
                <c:pt idx="2412">
                  <c:v>6</c:v>
                </c:pt>
                <c:pt idx="2413">
                  <c:v>5.0999999999999996</c:v>
                </c:pt>
                <c:pt idx="2414">
                  <c:v>4.5</c:v>
                </c:pt>
                <c:pt idx="2415">
                  <c:v>6.6</c:v>
                </c:pt>
                <c:pt idx="2416">
                  <c:v>8.1</c:v>
                </c:pt>
                <c:pt idx="2417">
                  <c:v>5.7</c:v>
                </c:pt>
                <c:pt idx="2418">
                  <c:v>6.8</c:v>
                </c:pt>
                <c:pt idx="2419">
                  <c:v>6.2</c:v>
                </c:pt>
                <c:pt idx="2420">
                  <c:v>8.3000000000000007</c:v>
                </c:pt>
                <c:pt idx="2421">
                  <c:v>7.4</c:v>
                </c:pt>
                <c:pt idx="2422">
                  <c:v>8</c:v>
                </c:pt>
                <c:pt idx="2423">
                  <c:v>6.9</c:v>
                </c:pt>
                <c:pt idx="2424">
                  <c:v>6.9</c:v>
                </c:pt>
                <c:pt idx="2425">
                  <c:v>5.7</c:v>
                </c:pt>
                <c:pt idx="2426">
                  <c:v>7.2</c:v>
                </c:pt>
                <c:pt idx="2427">
                  <c:v>6.9</c:v>
                </c:pt>
                <c:pt idx="2428">
                  <c:v>5.5</c:v>
                </c:pt>
                <c:pt idx="2429">
                  <c:v>7.7</c:v>
                </c:pt>
                <c:pt idx="2430">
                  <c:v>5.2</c:v>
                </c:pt>
                <c:pt idx="2431">
                  <c:v>7.1</c:v>
                </c:pt>
                <c:pt idx="2432">
                  <c:v>5.5</c:v>
                </c:pt>
                <c:pt idx="2433">
                  <c:v>7.7</c:v>
                </c:pt>
                <c:pt idx="2434">
                  <c:v>6.7</c:v>
                </c:pt>
                <c:pt idx="2435">
                  <c:v>5</c:v>
                </c:pt>
                <c:pt idx="2436">
                  <c:v>6.4</c:v>
                </c:pt>
                <c:pt idx="2437">
                  <c:v>6.6</c:v>
                </c:pt>
                <c:pt idx="2438">
                  <c:v>5.7</c:v>
                </c:pt>
                <c:pt idx="2439">
                  <c:v>3.7</c:v>
                </c:pt>
                <c:pt idx="2440">
                  <c:v>5</c:v>
                </c:pt>
                <c:pt idx="2441">
                  <c:v>6.5</c:v>
                </c:pt>
                <c:pt idx="2442">
                  <c:v>4.9000000000000004</c:v>
                </c:pt>
                <c:pt idx="2443">
                  <c:v>6</c:v>
                </c:pt>
                <c:pt idx="2444">
                  <c:v>6.9</c:v>
                </c:pt>
                <c:pt idx="2445">
                  <c:v>6.7</c:v>
                </c:pt>
                <c:pt idx="2446">
                  <c:v>6.9</c:v>
                </c:pt>
                <c:pt idx="2447">
                  <c:v>4.4000000000000004</c:v>
                </c:pt>
                <c:pt idx="2448">
                  <c:v>5.4</c:v>
                </c:pt>
                <c:pt idx="2449">
                  <c:v>7</c:v>
                </c:pt>
                <c:pt idx="2450">
                  <c:v>5.4</c:v>
                </c:pt>
                <c:pt idx="2451">
                  <c:v>5.4</c:v>
                </c:pt>
                <c:pt idx="2452">
                  <c:v>7.6</c:v>
                </c:pt>
                <c:pt idx="2453">
                  <c:v>5.9</c:v>
                </c:pt>
                <c:pt idx="2454">
                  <c:v>6.6</c:v>
                </c:pt>
                <c:pt idx="2455">
                  <c:v>6.7</c:v>
                </c:pt>
                <c:pt idx="2456">
                  <c:v>3.9</c:v>
                </c:pt>
                <c:pt idx="2457">
                  <c:v>6.5</c:v>
                </c:pt>
                <c:pt idx="2458">
                  <c:v>6.8</c:v>
                </c:pt>
                <c:pt idx="2459">
                  <c:v>6.9</c:v>
                </c:pt>
                <c:pt idx="2460">
                  <c:v>7</c:v>
                </c:pt>
                <c:pt idx="2461">
                  <c:v>6.5</c:v>
                </c:pt>
                <c:pt idx="2462">
                  <c:v>7.7</c:v>
                </c:pt>
                <c:pt idx="2463">
                  <c:v>7.7</c:v>
                </c:pt>
                <c:pt idx="2464">
                  <c:v>5.9</c:v>
                </c:pt>
                <c:pt idx="2465">
                  <c:v>6.8</c:v>
                </c:pt>
                <c:pt idx="2466">
                  <c:v>7.4</c:v>
                </c:pt>
                <c:pt idx="2467">
                  <c:v>5.0999999999999996</c:v>
                </c:pt>
                <c:pt idx="2468">
                  <c:v>7.4</c:v>
                </c:pt>
                <c:pt idx="2469">
                  <c:v>8.3000000000000007</c:v>
                </c:pt>
                <c:pt idx="2470">
                  <c:v>8.1</c:v>
                </c:pt>
                <c:pt idx="2471">
                  <c:v>7.3</c:v>
                </c:pt>
                <c:pt idx="2472">
                  <c:v>3.6</c:v>
                </c:pt>
                <c:pt idx="2473">
                  <c:v>1.6</c:v>
                </c:pt>
                <c:pt idx="2474">
                  <c:v>8</c:v>
                </c:pt>
                <c:pt idx="2475">
                  <c:v>6.1</c:v>
                </c:pt>
                <c:pt idx="2476">
                  <c:v>5.7</c:v>
                </c:pt>
                <c:pt idx="2477">
                  <c:v>6.8</c:v>
                </c:pt>
                <c:pt idx="2478">
                  <c:v>5.5</c:v>
                </c:pt>
                <c:pt idx="2479">
                  <c:v>6.8</c:v>
                </c:pt>
                <c:pt idx="2480">
                  <c:v>6.1</c:v>
                </c:pt>
                <c:pt idx="2481">
                  <c:v>5.9</c:v>
                </c:pt>
                <c:pt idx="2482">
                  <c:v>6.1</c:v>
                </c:pt>
                <c:pt idx="2483">
                  <c:v>6.8</c:v>
                </c:pt>
                <c:pt idx="2484">
                  <c:v>7.7</c:v>
                </c:pt>
                <c:pt idx="2485">
                  <c:v>4.9000000000000004</c:v>
                </c:pt>
                <c:pt idx="2486">
                  <c:v>6.1</c:v>
                </c:pt>
                <c:pt idx="2487">
                  <c:v>6.1</c:v>
                </c:pt>
                <c:pt idx="2488">
                  <c:v>5.9</c:v>
                </c:pt>
                <c:pt idx="2489">
                  <c:v>5.7</c:v>
                </c:pt>
                <c:pt idx="2490">
                  <c:v>5.6</c:v>
                </c:pt>
                <c:pt idx="2491">
                  <c:v>7.2</c:v>
                </c:pt>
                <c:pt idx="2492">
                  <c:v>7.7</c:v>
                </c:pt>
                <c:pt idx="2493">
                  <c:v>7.8</c:v>
                </c:pt>
                <c:pt idx="2494">
                  <c:v>6.1</c:v>
                </c:pt>
                <c:pt idx="2495">
                  <c:v>5.8</c:v>
                </c:pt>
                <c:pt idx="2496">
                  <c:v>6.5</c:v>
                </c:pt>
                <c:pt idx="2497">
                  <c:v>7.9</c:v>
                </c:pt>
                <c:pt idx="2498">
                  <c:v>6.3</c:v>
                </c:pt>
                <c:pt idx="2499">
                  <c:v>3.8</c:v>
                </c:pt>
                <c:pt idx="2500">
                  <c:v>8.3000000000000007</c:v>
                </c:pt>
                <c:pt idx="2501">
                  <c:v>6.4</c:v>
                </c:pt>
                <c:pt idx="2502">
                  <c:v>6.7</c:v>
                </c:pt>
                <c:pt idx="2503">
                  <c:v>6</c:v>
                </c:pt>
                <c:pt idx="2504">
                  <c:v>5.8</c:v>
                </c:pt>
                <c:pt idx="2505">
                  <c:v>5.6</c:v>
                </c:pt>
                <c:pt idx="2506">
                  <c:v>6.1</c:v>
                </c:pt>
                <c:pt idx="2507">
                  <c:v>5.9</c:v>
                </c:pt>
                <c:pt idx="2508">
                  <c:v>7.3</c:v>
                </c:pt>
                <c:pt idx="2509">
                  <c:v>6.8</c:v>
                </c:pt>
                <c:pt idx="2510">
                  <c:v>5.7</c:v>
                </c:pt>
                <c:pt idx="2511">
                  <c:v>7.3</c:v>
                </c:pt>
                <c:pt idx="2512">
                  <c:v>6.3</c:v>
                </c:pt>
                <c:pt idx="2513">
                  <c:v>5.9</c:v>
                </c:pt>
                <c:pt idx="2514">
                  <c:v>7.1</c:v>
                </c:pt>
                <c:pt idx="2515">
                  <c:v>8</c:v>
                </c:pt>
                <c:pt idx="2516">
                  <c:v>5.0999999999999996</c:v>
                </c:pt>
                <c:pt idx="2517">
                  <c:v>7.1</c:v>
                </c:pt>
                <c:pt idx="2518">
                  <c:v>6.5</c:v>
                </c:pt>
                <c:pt idx="2519">
                  <c:v>4.5</c:v>
                </c:pt>
                <c:pt idx="2520">
                  <c:v>6.6</c:v>
                </c:pt>
                <c:pt idx="2521">
                  <c:v>4.3</c:v>
                </c:pt>
                <c:pt idx="2522">
                  <c:v>6.7</c:v>
                </c:pt>
                <c:pt idx="2523">
                  <c:v>6.8</c:v>
                </c:pt>
                <c:pt idx="2524">
                  <c:v>5.4</c:v>
                </c:pt>
                <c:pt idx="2525">
                  <c:v>7.4</c:v>
                </c:pt>
                <c:pt idx="2526">
                  <c:v>7.3</c:v>
                </c:pt>
                <c:pt idx="2527">
                  <c:v>6.9</c:v>
                </c:pt>
                <c:pt idx="2528">
                  <c:v>6.4</c:v>
                </c:pt>
                <c:pt idx="2529">
                  <c:v>6.1</c:v>
                </c:pt>
                <c:pt idx="2530">
                  <c:v>5.0999999999999996</c:v>
                </c:pt>
                <c:pt idx="2531">
                  <c:v>7.4</c:v>
                </c:pt>
                <c:pt idx="2532">
                  <c:v>7.8</c:v>
                </c:pt>
                <c:pt idx="2533">
                  <c:v>6.7</c:v>
                </c:pt>
                <c:pt idx="2534">
                  <c:v>6.6</c:v>
                </c:pt>
                <c:pt idx="2535">
                  <c:v>6.4</c:v>
                </c:pt>
                <c:pt idx="2536">
                  <c:v>6.7</c:v>
                </c:pt>
                <c:pt idx="2537">
                  <c:v>6.2</c:v>
                </c:pt>
                <c:pt idx="2538">
                  <c:v>7.3</c:v>
                </c:pt>
                <c:pt idx="2539">
                  <c:v>7</c:v>
                </c:pt>
                <c:pt idx="2540">
                  <c:v>8</c:v>
                </c:pt>
                <c:pt idx="2541">
                  <c:v>7</c:v>
                </c:pt>
                <c:pt idx="2542">
                  <c:v>7.9</c:v>
                </c:pt>
                <c:pt idx="2543">
                  <c:v>5.9</c:v>
                </c:pt>
                <c:pt idx="2544">
                  <c:v>6.6</c:v>
                </c:pt>
                <c:pt idx="2545">
                  <c:v>7.7</c:v>
                </c:pt>
                <c:pt idx="2546">
                  <c:v>6.9</c:v>
                </c:pt>
                <c:pt idx="2547">
                  <c:v>7.1</c:v>
                </c:pt>
                <c:pt idx="2548">
                  <c:v>7.4</c:v>
                </c:pt>
                <c:pt idx="2549">
                  <c:v>6.5</c:v>
                </c:pt>
                <c:pt idx="2550">
                  <c:v>6.5</c:v>
                </c:pt>
                <c:pt idx="2551">
                  <c:v>6.8</c:v>
                </c:pt>
                <c:pt idx="2552">
                  <c:v>7.5</c:v>
                </c:pt>
                <c:pt idx="2553">
                  <c:v>7.1</c:v>
                </c:pt>
                <c:pt idx="2554">
                  <c:v>6.6</c:v>
                </c:pt>
                <c:pt idx="2555">
                  <c:v>3.3</c:v>
                </c:pt>
                <c:pt idx="2556">
                  <c:v>8</c:v>
                </c:pt>
                <c:pt idx="2557">
                  <c:v>6.8</c:v>
                </c:pt>
                <c:pt idx="2558">
                  <c:v>6</c:v>
                </c:pt>
                <c:pt idx="2559">
                  <c:v>5.4</c:v>
                </c:pt>
                <c:pt idx="2560">
                  <c:v>4.3</c:v>
                </c:pt>
                <c:pt idx="2561">
                  <c:v>6.2</c:v>
                </c:pt>
                <c:pt idx="2562">
                  <c:v>7.7</c:v>
                </c:pt>
                <c:pt idx="2563">
                  <c:v>8</c:v>
                </c:pt>
                <c:pt idx="2564">
                  <c:v>7.4</c:v>
                </c:pt>
                <c:pt idx="2565">
                  <c:v>5.9</c:v>
                </c:pt>
                <c:pt idx="2566">
                  <c:v>7.8</c:v>
                </c:pt>
                <c:pt idx="2567">
                  <c:v>7.4</c:v>
                </c:pt>
                <c:pt idx="2568">
                  <c:v>5.4</c:v>
                </c:pt>
                <c:pt idx="2569">
                  <c:v>7</c:v>
                </c:pt>
                <c:pt idx="2570">
                  <c:v>7.6</c:v>
                </c:pt>
                <c:pt idx="2571">
                  <c:v>7</c:v>
                </c:pt>
                <c:pt idx="2572">
                  <c:v>5.3</c:v>
                </c:pt>
                <c:pt idx="2573">
                  <c:v>6.4</c:v>
                </c:pt>
                <c:pt idx="2574">
                  <c:v>7.8</c:v>
                </c:pt>
                <c:pt idx="2575">
                  <c:v>6.7</c:v>
                </c:pt>
                <c:pt idx="2576">
                  <c:v>5.3</c:v>
                </c:pt>
                <c:pt idx="2577">
                  <c:v>6.3</c:v>
                </c:pt>
                <c:pt idx="2578">
                  <c:v>7</c:v>
                </c:pt>
                <c:pt idx="2579">
                  <c:v>6.6</c:v>
                </c:pt>
                <c:pt idx="2580">
                  <c:v>8.4</c:v>
                </c:pt>
                <c:pt idx="2581">
                  <c:v>6</c:v>
                </c:pt>
                <c:pt idx="2582">
                  <c:v>5.4</c:v>
                </c:pt>
                <c:pt idx="2583">
                  <c:v>7.8</c:v>
                </c:pt>
                <c:pt idx="2584">
                  <c:v>7.6</c:v>
                </c:pt>
                <c:pt idx="2585">
                  <c:v>6.6</c:v>
                </c:pt>
                <c:pt idx="2586">
                  <c:v>6.4</c:v>
                </c:pt>
                <c:pt idx="2587">
                  <c:v>7</c:v>
                </c:pt>
                <c:pt idx="2588">
                  <c:v>5.7</c:v>
                </c:pt>
                <c:pt idx="2589">
                  <c:v>6.3</c:v>
                </c:pt>
                <c:pt idx="2590">
                  <c:v>6.3</c:v>
                </c:pt>
                <c:pt idx="2591">
                  <c:v>6.2</c:v>
                </c:pt>
                <c:pt idx="2592">
                  <c:v>2.1</c:v>
                </c:pt>
                <c:pt idx="2593">
                  <c:v>5</c:v>
                </c:pt>
                <c:pt idx="2594">
                  <c:v>5.3</c:v>
                </c:pt>
                <c:pt idx="2595">
                  <c:v>7.1</c:v>
                </c:pt>
                <c:pt idx="2596">
                  <c:v>7</c:v>
                </c:pt>
                <c:pt idx="2597">
                  <c:v>5.7</c:v>
                </c:pt>
                <c:pt idx="2598">
                  <c:v>7.1</c:v>
                </c:pt>
                <c:pt idx="2599">
                  <c:v>7</c:v>
                </c:pt>
                <c:pt idx="2600">
                  <c:v>7.7</c:v>
                </c:pt>
                <c:pt idx="2601">
                  <c:v>7.1</c:v>
                </c:pt>
                <c:pt idx="2602">
                  <c:v>6.8</c:v>
                </c:pt>
                <c:pt idx="2603">
                  <c:v>7.5</c:v>
                </c:pt>
                <c:pt idx="2604">
                  <c:v>6.3</c:v>
                </c:pt>
                <c:pt idx="2605">
                  <c:v>7.3</c:v>
                </c:pt>
                <c:pt idx="2606">
                  <c:v>6.8</c:v>
                </c:pt>
                <c:pt idx="2607">
                  <c:v>7.2</c:v>
                </c:pt>
                <c:pt idx="2608">
                  <c:v>6.4</c:v>
                </c:pt>
                <c:pt idx="2609">
                  <c:v>6</c:v>
                </c:pt>
                <c:pt idx="2610">
                  <c:v>6.4</c:v>
                </c:pt>
                <c:pt idx="2611">
                  <c:v>7.5</c:v>
                </c:pt>
                <c:pt idx="2612">
                  <c:v>7.1</c:v>
                </c:pt>
                <c:pt idx="2613">
                  <c:v>6.8</c:v>
                </c:pt>
                <c:pt idx="2614">
                  <c:v>7.7</c:v>
                </c:pt>
                <c:pt idx="2615">
                  <c:v>6.1</c:v>
                </c:pt>
                <c:pt idx="2616">
                  <c:v>6.9</c:v>
                </c:pt>
                <c:pt idx="2617">
                  <c:v>7.5</c:v>
                </c:pt>
                <c:pt idx="2618">
                  <c:v>2.8</c:v>
                </c:pt>
                <c:pt idx="2619">
                  <c:v>6.6</c:v>
                </c:pt>
                <c:pt idx="2620">
                  <c:v>6.2</c:v>
                </c:pt>
                <c:pt idx="2621">
                  <c:v>7.2</c:v>
                </c:pt>
                <c:pt idx="2622">
                  <c:v>8.6999999999999993</c:v>
                </c:pt>
                <c:pt idx="2623">
                  <c:v>6</c:v>
                </c:pt>
                <c:pt idx="2624">
                  <c:v>8</c:v>
                </c:pt>
                <c:pt idx="2625">
                  <c:v>4.5</c:v>
                </c:pt>
                <c:pt idx="2626">
                  <c:v>7.9</c:v>
                </c:pt>
                <c:pt idx="2627">
                  <c:v>7.5</c:v>
                </c:pt>
                <c:pt idx="2628">
                  <c:v>4.3</c:v>
                </c:pt>
                <c:pt idx="2629">
                  <c:v>5.8</c:v>
                </c:pt>
                <c:pt idx="2630">
                  <c:v>7.1</c:v>
                </c:pt>
                <c:pt idx="2631">
                  <c:v>7.4</c:v>
                </c:pt>
                <c:pt idx="2632">
                  <c:v>7.6</c:v>
                </c:pt>
                <c:pt idx="2633">
                  <c:v>6.9</c:v>
                </c:pt>
                <c:pt idx="2634">
                  <c:v>6.9</c:v>
                </c:pt>
                <c:pt idx="2635">
                  <c:v>7.3</c:v>
                </c:pt>
                <c:pt idx="2636">
                  <c:v>4.5999999999999996</c:v>
                </c:pt>
                <c:pt idx="2637">
                  <c:v>6.4</c:v>
                </c:pt>
                <c:pt idx="2638">
                  <c:v>5.5</c:v>
                </c:pt>
                <c:pt idx="2639">
                  <c:v>8.1</c:v>
                </c:pt>
                <c:pt idx="2640">
                  <c:v>6.3</c:v>
                </c:pt>
                <c:pt idx="2641">
                  <c:v>5.0999999999999996</c:v>
                </c:pt>
                <c:pt idx="2642">
                  <c:v>6.8</c:v>
                </c:pt>
                <c:pt idx="2643">
                  <c:v>5.3</c:v>
                </c:pt>
                <c:pt idx="2644">
                  <c:v>7.3</c:v>
                </c:pt>
                <c:pt idx="2645">
                  <c:v>7.3</c:v>
                </c:pt>
                <c:pt idx="2646">
                  <c:v>7.1</c:v>
                </c:pt>
                <c:pt idx="2647">
                  <c:v>7.6</c:v>
                </c:pt>
                <c:pt idx="2648">
                  <c:v>5.3</c:v>
                </c:pt>
                <c:pt idx="2649">
                  <c:v>7.8</c:v>
                </c:pt>
                <c:pt idx="2650">
                  <c:v>7.7</c:v>
                </c:pt>
                <c:pt idx="2651">
                  <c:v>7.7</c:v>
                </c:pt>
                <c:pt idx="2652">
                  <c:v>5.4</c:v>
                </c:pt>
                <c:pt idx="2653">
                  <c:v>6.2</c:v>
                </c:pt>
                <c:pt idx="2654">
                  <c:v>7.4</c:v>
                </c:pt>
                <c:pt idx="2655">
                  <c:v>6.2</c:v>
                </c:pt>
                <c:pt idx="2656">
                  <c:v>6.9</c:v>
                </c:pt>
                <c:pt idx="2657">
                  <c:v>6.8</c:v>
                </c:pt>
                <c:pt idx="2658">
                  <c:v>5.7</c:v>
                </c:pt>
                <c:pt idx="2659">
                  <c:v>5.8</c:v>
                </c:pt>
                <c:pt idx="2660">
                  <c:v>6.4</c:v>
                </c:pt>
                <c:pt idx="2661">
                  <c:v>6</c:v>
                </c:pt>
                <c:pt idx="2662">
                  <c:v>6.9</c:v>
                </c:pt>
                <c:pt idx="2663">
                  <c:v>5.5</c:v>
                </c:pt>
                <c:pt idx="2664">
                  <c:v>5.4</c:v>
                </c:pt>
                <c:pt idx="2665">
                  <c:v>7.9</c:v>
                </c:pt>
                <c:pt idx="2666">
                  <c:v>7.4</c:v>
                </c:pt>
                <c:pt idx="2667">
                  <c:v>5.3</c:v>
                </c:pt>
                <c:pt idx="2668">
                  <c:v>6.2</c:v>
                </c:pt>
                <c:pt idx="2669">
                  <c:v>6.9</c:v>
                </c:pt>
                <c:pt idx="2670">
                  <c:v>5.9</c:v>
                </c:pt>
                <c:pt idx="2671">
                  <c:v>6.1</c:v>
                </c:pt>
                <c:pt idx="2672">
                  <c:v>5.8</c:v>
                </c:pt>
                <c:pt idx="2673">
                  <c:v>7.3</c:v>
                </c:pt>
                <c:pt idx="2674">
                  <c:v>5.9</c:v>
                </c:pt>
                <c:pt idx="2675">
                  <c:v>5.5</c:v>
                </c:pt>
                <c:pt idx="2676">
                  <c:v>5</c:v>
                </c:pt>
                <c:pt idx="2677">
                  <c:v>7.8</c:v>
                </c:pt>
                <c:pt idx="2678">
                  <c:v>6.4</c:v>
                </c:pt>
                <c:pt idx="2679">
                  <c:v>5.9</c:v>
                </c:pt>
                <c:pt idx="2680">
                  <c:v>7</c:v>
                </c:pt>
                <c:pt idx="2681">
                  <c:v>6.1</c:v>
                </c:pt>
                <c:pt idx="2682">
                  <c:v>6.9</c:v>
                </c:pt>
                <c:pt idx="2683">
                  <c:v>7.5</c:v>
                </c:pt>
                <c:pt idx="2684">
                  <c:v>7.3</c:v>
                </c:pt>
                <c:pt idx="2685">
                  <c:v>6.5</c:v>
                </c:pt>
                <c:pt idx="2686">
                  <c:v>6.7</c:v>
                </c:pt>
                <c:pt idx="2687">
                  <c:v>6</c:v>
                </c:pt>
                <c:pt idx="2688">
                  <c:v>6.3</c:v>
                </c:pt>
                <c:pt idx="2689">
                  <c:v>5.8</c:v>
                </c:pt>
                <c:pt idx="2690">
                  <c:v>6.1</c:v>
                </c:pt>
                <c:pt idx="2691">
                  <c:v>6.9</c:v>
                </c:pt>
                <c:pt idx="2692">
                  <c:v>8.3000000000000007</c:v>
                </c:pt>
                <c:pt idx="2693">
                  <c:v>5.4</c:v>
                </c:pt>
                <c:pt idx="2694">
                  <c:v>6.7</c:v>
                </c:pt>
                <c:pt idx="2695">
                  <c:v>7.4</c:v>
                </c:pt>
                <c:pt idx="2696">
                  <c:v>6.5</c:v>
                </c:pt>
                <c:pt idx="2697">
                  <c:v>6.5</c:v>
                </c:pt>
                <c:pt idx="2698">
                  <c:v>5.8</c:v>
                </c:pt>
                <c:pt idx="2699">
                  <c:v>5.5</c:v>
                </c:pt>
                <c:pt idx="2700">
                  <c:v>6.5</c:v>
                </c:pt>
                <c:pt idx="2701">
                  <c:v>7.2</c:v>
                </c:pt>
                <c:pt idx="2702">
                  <c:v>5.2</c:v>
                </c:pt>
                <c:pt idx="2703">
                  <c:v>5.7</c:v>
                </c:pt>
                <c:pt idx="2704">
                  <c:v>4.7</c:v>
                </c:pt>
                <c:pt idx="2705">
                  <c:v>5.9</c:v>
                </c:pt>
                <c:pt idx="2706">
                  <c:v>6.8</c:v>
                </c:pt>
                <c:pt idx="2707">
                  <c:v>5.3</c:v>
                </c:pt>
                <c:pt idx="2708">
                  <c:v>7.7</c:v>
                </c:pt>
                <c:pt idx="2709">
                  <c:v>4.4000000000000004</c:v>
                </c:pt>
                <c:pt idx="2710">
                  <c:v>6.6</c:v>
                </c:pt>
                <c:pt idx="2711">
                  <c:v>6.7</c:v>
                </c:pt>
                <c:pt idx="2712">
                  <c:v>5.5</c:v>
                </c:pt>
                <c:pt idx="2713">
                  <c:v>6.5</c:v>
                </c:pt>
                <c:pt idx="2714">
                  <c:v>6.2</c:v>
                </c:pt>
                <c:pt idx="2715">
                  <c:v>7.1</c:v>
                </c:pt>
                <c:pt idx="2716">
                  <c:v>7.4</c:v>
                </c:pt>
                <c:pt idx="2717">
                  <c:v>5.9</c:v>
                </c:pt>
                <c:pt idx="2718">
                  <c:v>4.0999999999999996</c:v>
                </c:pt>
                <c:pt idx="2719">
                  <c:v>5.9</c:v>
                </c:pt>
                <c:pt idx="2720">
                  <c:v>7</c:v>
                </c:pt>
                <c:pt idx="2721">
                  <c:v>6.8</c:v>
                </c:pt>
                <c:pt idx="2722">
                  <c:v>7.4</c:v>
                </c:pt>
                <c:pt idx="2723">
                  <c:v>7.1</c:v>
                </c:pt>
                <c:pt idx="2724">
                  <c:v>7</c:v>
                </c:pt>
                <c:pt idx="2725">
                  <c:v>5.8</c:v>
                </c:pt>
                <c:pt idx="2726">
                  <c:v>7.8</c:v>
                </c:pt>
                <c:pt idx="2727">
                  <c:v>6.5</c:v>
                </c:pt>
                <c:pt idx="2728">
                  <c:v>7</c:v>
                </c:pt>
                <c:pt idx="2729">
                  <c:v>6.3</c:v>
                </c:pt>
                <c:pt idx="2730">
                  <c:v>6.8</c:v>
                </c:pt>
                <c:pt idx="2731">
                  <c:v>5.5</c:v>
                </c:pt>
                <c:pt idx="2732">
                  <c:v>7.4</c:v>
                </c:pt>
                <c:pt idx="2733">
                  <c:v>4.3</c:v>
                </c:pt>
                <c:pt idx="2734">
                  <c:v>6</c:v>
                </c:pt>
                <c:pt idx="2735">
                  <c:v>5.2</c:v>
                </c:pt>
                <c:pt idx="2736">
                  <c:v>6.7</c:v>
                </c:pt>
                <c:pt idx="2737">
                  <c:v>8.6</c:v>
                </c:pt>
                <c:pt idx="2738">
                  <c:v>6.1</c:v>
                </c:pt>
                <c:pt idx="2739">
                  <c:v>5.8</c:v>
                </c:pt>
                <c:pt idx="2740">
                  <c:v>7.7</c:v>
                </c:pt>
                <c:pt idx="2741">
                  <c:v>8</c:v>
                </c:pt>
                <c:pt idx="2742">
                  <c:v>5.6</c:v>
                </c:pt>
                <c:pt idx="2743">
                  <c:v>4.2</c:v>
                </c:pt>
                <c:pt idx="2744">
                  <c:v>6.6</c:v>
                </c:pt>
                <c:pt idx="2745">
                  <c:v>4.0999999999999996</c:v>
                </c:pt>
                <c:pt idx="2746">
                  <c:v>7.3</c:v>
                </c:pt>
                <c:pt idx="2747">
                  <c:v>7.1</c:v>
                </c:pt>
                <c:pt idx="2748">
                  <c:v>6.5</c:v>
                </c:pt>
                <c:pt idx="2749">
                  <c:v>7</c:v>
                </c:pt>
                <c:pt idx="2750">
                  <c:v>6.6</c:v>
                </c:pt>
                <c:pt idx="2751">
                  <c:v>7.1</c:v>
                </c:pt>
                <c:pt idx="2752">
                  <c:v>7.9</c:v>
                </c:pt>
                <c:pt idx="2753">
                  <c:v>7.1</c:v>
                </c:pt>
                <c:pt idx="2754">
                  <c:v>7.3</c:v>
                </c:pt>
                <c:pt idx="2755">
                  <c:v>3.3</c:v>
                </c:pt>
                <c:pt idx="2756">
                  <c:v>6.5</c:v>
                </c:pt>
                <c:pt idx="2757">
                  <c:v>4.8</c:v>
                </c:pt>
                <c:pt idx="2758">
                  <c:v>5.2</c:v>
                </c:pt>
                <c:pt idx="2759">
                  <c:v>6.3</c:v>
                </c:pt>
                <c:pt idx="2760">
                  <c:v>7.2</c:v>
                </c:pt>
                <c:pt idx="2761">
                  <c:v>6.8</c:v>
                </c:pt>
                <c:pt idx="2762">
                  <c:v>5.7</c:v>
                </c:pt>
                <c:pt idx="2763">
                  <c:v>7.2</c:v>
                </c:pt>
                <c:pt idx="2764">
                  <c:v>6.9</c:v>
                </c:pt>
                <c:pt idx="2765">
                  <c:v>6.2</c:v>
                </c:pt>
                <c:pt idx="2766">
                  <c:v>6.7</c:v>
                </c:pt>
                <c:pt idx="2767">
                  <c:v>6.5</c:v>
                </c:pt>
                <c:pt idx="2768">
                  <c:v>7.2</c:v>
                </c:pt>
                <c:pt idx="2769">
                  <c:v>5.3</c:v>
                </c:pt>
                <c:pt idx="2770">
                  <c:v>6.7</c:v>
                </c:pt>
                <c:pt idx="2771">
                  <c:v>3.6</c:v>
                </c:pt>
                <c:pt idx="2772">
                  <c:v>5.7</c:v>
                </c:pt>
                <c:pt idx="2773">
                  <c:v>7.3</c:v>
                </c:pt>
                <c:pt idx="2774">
                  <c:v>5</c:v>
                </c:pt>
                <c:pt idx="2775">
                  <c:v>6.6</c:v>
                </c:pt>
                <c:pt idx="2776">
                  <c:v>6.6</c:v>
                </c:pt>
                <c:pt idx="2777">
                  <c:v>7.3</c:v>
                </c:pt>
                <c:pt idx="2778">
                  <c:v>6.2</c:v>
                </c:pt>
                <c:pt idx="2779">
                  <c:v>6.6</c:v>
                </c:pt>
                <c:pt idx="2780">
                  <c:v>6.3</c:v>
                </c:pt>
                <c:pt idx="2781">
                  <c:v>3.3</c:v>
                </c:pt>
                <c:pt idx="2782">
                  <c:v>6.5</c:v>
                </c:pt>
                <c:pt idx="2783">
                  <c:v>3.5</c:v>
                </c:pt>
                <c:pt idx="2784">
                  <c:v>5.5</c:v>
                </c:pt>
                <c:pt idx="2785">
                  <c:v>5.9</c:v>
                </c:pt>
                <c:pt idx="2786">
                  <c:v>5.2</c:v>
                </c:pt>
                <c:pt idx="2787">
                  <c:v>3.9</c:v>
                </c:pt>
                <c:pt idx="2788">
                  <c:v>6.1</c:v>
                </c:pt>
                <c:pt idx="2789">
                  <c:v>6.3</c:v>
                </c:pt>
                <c:pt idx="2790">
                  <c:v>5.2</c:v>
                </c:pt>
                <c:pt idx="2791">
                  <c:v>6.5</c:v>
                </c:pt>
                <c:pt idx="2792">
                  <c:v>6.7</c:v>
                </c:pt>
                <c:pt idx="2793">
                  <c:v>5.2</c:v>
                </c:pt>
                <c:pt idx="2794">
                  <c:v>6</c:v>
                </c:pt>
                <c:pt idx="2795">
                  <c:v>7.9</c:v>
                </c:pt>
                <c:pt idx="2796">
                  <c:v>5.0999999999999996</c:v>
                </c:pt>
                <c:pt idx="2797">
                  <c:v>6.7</c:v>
                </c:pt>
                <c:pt idx="2798">
                  <c:v>7.5</c:v>
                </c:pt>
                <c:pt idx="2799">
                  <c:v>6</c:v>
                </c:pt>
                <c:pt idx="2800">
                  <c:v>7.5</c:v>
                </c:pt>
                <c:pt idx="2801">
                  <c:v>6.9</c:v>
                </c:pt>
                <c:pt idx="2802">
                  <c:v>8.5</c:v>
                </c:pt>
                <c:pt idx="2803">
                  <c:v>7.5</c:v>
                </c:pt>
                <c:pt idx="2804">
                  <c:v>6.6</c:v>
                </c:pt>
                <c:pt idx="2805">
                  <c:v>8</c:v>
                </c:pt>
                <c:pt idx="2806">
                  <c:v>5.8</c:v>
                </c:pt>
                <c:pt idx="2807">
                  <c:v>6.8</c:v>
                </c:pt>
                <c:pt idx="2808">
                  <c:v>6.7</c:v>
                </c:pt>
                <c:pt idx="2809">
                  <c:v>6.5</c:v>
                </c:pt>
                <c:pt idx="2810">
                  <c:v>8</c:v>
                </c:pt>
                <c:pt idx="2811">
                  <c:v>4.9000000000000004</c:v>
                </c:pt>
                <c:pt idx="2812">
                  <c:v>7.1</c:v>
                </c:pt>
                <c:pt idx="2813">
                  <c:v>7</c:v>
                </c:pt>
                <c:pt idx="2814">
                  <c:v>7</c:v>
                </c:pt>
                <c:pt idx="2815">
                  <c:v>4.5</c:v>
                </c:pt>
                <c:pt idx="2816">
                  <c:v>7.7</c:v>
                </c:pt>
                <c:pt idx="2817">
                  <c:v>6.7</c:v>
                </c:pt>
                <c:pt idx="2818">
                  <c:v>7</c:v>
                </c:pt>
                <c:pt idx="2819">
                  <c:v>5.7</c:v>
                </c:pt>
                <c:pt idx="2820">
                  <c:v>6.2</c:v>
                </c:pt>
                <c:pt idx="2821">
                  <c:v>5.7</c:v>
                </c:pt>
                <c:pt idx="2822">
                  <c:v>6.4</c:v>
                </c:pt>
                <c:pt idx="2823">
                  <c:v>5.4</c:v>
                </c:pt>
                <c:pt idx="2824">
                  <c:v>6.6</c:v>
                </c:pt>
                <c:pt idx="2825">
                  <c:v>6.1</c:v>
                </c:pt>
                <c:pt idx="2826">
                  <c:v>7.6</c:v>
                </c:pt>
                <c:pt idx="2827">
                  <c:v>6.2</c:v>
                </c:pt>
                <c:pt idx="2828">
                  <c:v>6.6</c:v>
                </c:pt>
                <c:pt idx="2829">
                  <c:v>7.3</c:v>
                </c:pt>
                <c:pt idx="2830">
                  <c:v>6.5</c:v>
                </c:pt>
                <c:pt idx="2831">
                  <c:v>7.1</c:v>
                </c:pt>
                <c:pt idx="2832">
                  <c:v>6.5</c:v>
                </c:pt>
                <c:pt idx="2833">
                  <c:v>7.3</c:v>
                </c:pt>
                <c:pt idx="2834">
                  <c:v>6.9</c:v>
                </c:pt>
                <c:pt idx="2835">
                  <c:v>6.7</c:v>
                </c:pt>
                <c:pt idx="2836">
                  <c:v>7.3</c:v>
                </c:pt>
                <c:pt idx="2837">
                  <c:v>6.5</c:v>
                </c:pt>
                <c:pt idx="2838">
                  <c:v>7.2</c:v>
                </c:pt>
                <c:pt idx="2839">
                  <c:v>7</c:v>
                </c:pt>
                <c:pt idx="2840">
                  <c:v>8</c:v>
                </c:pt>
                <c:pt idx="2841">
                  <c:v>6.5</c:v>
                </c:pt>
                <c:pt idx="2842">
                  <c:v>6.9</c:v>
                </c:pt>
                <c:pt idx="2843">
                  <c:v>7.1</c:v>
                </c:pt>
                <c:pt idx="2844">
                  <c:v>7.2</c:v>
                </c:pt>
                <c:pt idx="2845">
                  <c:v>6</c:v>
                </c:pt>
                <c:pt idx="2846">
                  <c:v>8.9</c:v>
                </c:pt>
                <c:pt idx="2847">
                  <c:v>7.9</c:v>
                </c:pt>
                <c:pt idx="2848">
                  <c:v>5.6</c:v>
                </c:pt>
                <c:pt idx="2849">
                  <c:v>8</c:v>
                </c:pt>
                <c:pt idx="2850">
                  <c:v>6.2</c:v>
                </c:pt>
                <c:pt idx="2851">
                  <c:v>7.9</c:v>
                </c:pt>
                <c:pt idx="2852">
                  <c:v>8.1</c:v>
                </c:pt>
                <c:pt idx="2853">
                  <c:v>7.6</c:v>
                </c:pt>
                <c:pt idx="2854">
                  <c:v>3.5</c:v>
                </c:pt>
                <c:pt idx="2855">
                  <c:v>7.6</c:v>
                </c:pt>
                <c:pt idx="2856">
                  <c:v>6.5</c:v>
                </c:pt>
                <c:pt idx="2857">
                  <c:v>5.6</c:v>
                </c:pt>
                <c:pt idx="2858">
                  <c:v>6.9</c:v>
                </c:pt>
                <c:pt idx="2859">
                  <c:v>5</c:v>
                </c:pt>
                <c:pt idx="2860">
                  <c:v>7.4</c:v>
                </c:pt>
                <c:pt idx="2861">
                  <c:v>6.8</c:v>
                </c:pt>
                <c:pt idx="2862">
                  <c:v>6.7</c:v>
                </c:pt>
                <c:pt idx="2863">
                  <c:v>5.6</c:v>
                </c:pt>
                <c:pt idx="2864">
                  <c:v>7.6</c:v>
                </c:pt>
                <c:pt idx="2865">
                  <c:v>6.5</c:v>
                </c:pt>
                <c:pt idx="2866">
                  <c:v>6.3</c:v>
                </c:pt>
                <c:pt idx="2867">
                  <c:v>7.1</c:v>
                </c:pt>
                <c:pt idx="2868">
                  <c:v>7.1</c:v>
                </c:pt>
                <c:pt idx="2869">
                  <c:v>6.9</c:v>
                </c:pt>
                <c:pt idx="2870">
                  <c:v>4.9000000000000004</c:v>
                </c:pt>
                <c:pt idx="2871">
                  <c:v>5.0999999999999996</c:v>
                </c:pt>
                <c:pt idx="2872">
                  <c:v>7.3</c:v>
                </c:pt>
                <c:pt idx="2873">
                  <c:v>7.1</c:v>
                </c:pt>
                <c:pt idx="2874">
                  <c:v>6</c:v>
                </c:pt>
                <c:pt idx="2875">
                  <c:v>7.2</c:v>
                </c:pt>
                <c:pt idx="2876">
                  <c:v>7.2</c:v>
                </c:pt>
                <c:pt idx="2877">
                  <c:v>6.9</c:v>
                </c:pt>
                <c:pt idx="2878">
                  <c:v>4</c:v>
                </c:pt>
                <c:pt idx="2879">
                  <c:v>7.7</c:v>
                </c:pt>
                <c:pt idx="2880">
                  <c:v>7.4</c:v>
                </c:pt>
                <c:pt idx="2881">
                  <c:v>6.5</c:v>
                </c:pt>
                <c:pt idx="2882">
                  <c:v>6.4</c:v>
                </c:pt>
                <c:pt idx="2883">
                  <c:v>5.6</c:v>
                </c:pt>
                <c:pt idx="2884">
                  <c:v>6.8</c:v>
                </c:pt>
                <c:pt idx="2885">
                  <c:v>5.5</c:v>
                </c:pt>
                <c:pt idx="2886">
                  <c:v>6.9</c:v>
                </c:pt>
                <c:pt idx="2887">
                  <c:v>6</c:v>
                </c:pt>
                <c:pt idx="2888">
                  <c:v>6.6</c:v>
                </c:pt>
                <c:pt idx="2889">
                  <c:v>5.3</c:v>
                </c:pt>
                <c:pt idx="2890">
                  <c:v>4.5999999999999996</c:v>
                </c:pt>
                <c:pt idx="2891">
                  <c:v>8</c:v>
                </c:pt>
                <c:pt idx="2892">
                  <c:v>6.5</c:v>
                </c:pt>
                <c:pt idx="2893">
                  <c:v>7.4</c:v>
                </c:pt>
                <c:pt idx="2894">
                  <c:v>7.3</c:v>
                </c:pt>
                <c:pt idx="2895">
                  <c:v>7.6</c:v>
                </c:pt>
                <c:pt idx="2896">
                  <c:v>5.4</c:v>
                </c:pt>
                <c:pt idx="2897">
                  <c:v>7.3</c:v>
                </c:pt>
                <c:pt idx="2898">
                  <c:v>6</c:v>
                </c:pt>
                <c:pt idx="2899">
                  <c:v>7.2</c:v>
                </c:pt>
                <c:pt idx="2900">
                  <c:v>6</c:v>
                </c:pt>
                <c:pt idx="2901">
                  <c:v>3.1</c:v>
                </c:pt>
                <c:pt idx="2902">
                  <c:v>6.9</c:v>
                </c:pt>
                <c:pt idx="2903">
                  <c:v>6.2</c:v>
                </c:pt>
                <c:pt idx="2904">
                  <c:v>4.8</c:v>
                </c:pt>
                <c:pt idx="2905">
                  <c:v>7.9</c:v>
                </c:pt>
                <c:pt idx="2906">
                  <c:v>5.6</c:v>
                </c:pt>
                <c:pt idx="2907">
                  <c:v>5.4</c:v>
                </c:pt>
                <c:pt idx="2908">
                  <c:v>7.6</c:v>
                </c:pt>
                <c:pt idx="2909">
                  <c:v>7</c:v>
                </c:pt>
                <c:pt idx="2910">
                  <c:v>6.2</c:v>
                </c:pt>
                <c:pt idx="2911">
                  <c:v>7.5</c:v>
                </c:pt>
                <c:pt idx="2912">
                  <c:v>9.1999999999999993</c:v>
                </c:pt>
                <c:pt idx="2913">
                  <c:v>6.1</c:v>
                </c:pt>
                <c:pt idx="2914">
                  <c:v>7.7</c:v>
                </c:pt>
                <c:pt idx="2915">
                  <c:v>6.1</c:v>
                </c:pt>
                <c:pt idx="2916">
                  <c:v>4.9000000000000004</c:v>
                </c:pt>
                <c:pt idx="2917">
                  <c:v>6.8</c:v>
                </c:pt>
                <c:pt idx="2918">
                  <c:v>7</c:v>
                </c:pt>
                <c:pt idx="2919">
                  <c:v>7.5</c:v>
                </c:pt>
                <c:pt idx="2920">
                  <c:v>7.4</c:v>
                </c:pt>
                <c:pt idx="2921">
                  <c:v>7.2</c:v>
                </c:pt>
                <c:pt idx="2922">
                  <c:v>6.8</c:v>
                </c:pt>
                <c:pt idx="2923">
                  <c:v>6.8</c:v>
                </c:pt>
                <c:pt idx="2924">
                  <c:v>5.2</c:v>
                </c:pt>
                <c:pt idx="2925">
                  <c:v>7.2</c:v>
                </c:pt>
                <c:pt idx="2926">
                  <c:v>4</c:v>
                </c:pt>
                <c:pt idx="2927">
                  <c:v>6.8</c:v>
                </c:pt>
                <c:pt idx="2928">
                  <c:v>6.1</c:v>
                </c:pt>
                <c:pt idx="2929">
                  <c:v>4.0999999999999996</c:v>
                </c:pt>
                <c:pt idx="2930">
                  <c:v>7</c:v>
                </c:pt>
                <c:pt idx="2931">
                  <c:v>6.2</c:v>
                </c:pt>
                <c:pt idx="2932">
                  <c:v>6.9</c:v>
                </c:pt>
                <c:pt idx="2933">
                  <c:v>7.6</c:v>
                </c:pt>
                <c:pt idx="2934">
                  <c:v>6.4</c:v>
                </c:pt>
                <c:pt idx="2935">
                  <c:v>6.2</c:v>
                </c:pt>
                <c:pt idx="2936">
                  <c:v>7.5</c:v>
                </c:pt>
                <c:pt idx="2937">
                  <c:v>2</c:v>
                </c:pt>
                <c:pt idx="2938">
                  <c:v>6.2</c:v>
                </c:pt>
                <c:pt idx="2939">
                  <c:v>7.9</c:v>
                </c:pt>
                <c:pt idx="2940">
                  <c:v>6.8</c:v>
                </c:pt>
                <c:pt idx="2941">
                  <c:v>6.3</c:v>
                </c:pt>
                <c:pt idx="2942">
                  <c:v>6.3</c:v>
                </c:pt>
                <c:pt idx="2943">
                  <c:v>6.6</c:v>
                </c:pt>
                <c:pt idx="2944">
                  <c:v>6.4</c:v>
                </c:pt>
                <c:pt idx="2945">
                  <c:v>7.5</c:v>
                </c:pt>
                <c:pt idx="2946">
                  <c:v>4.8</c:v>
                </c:pt>
                <c:pt idx="2947">
                  <c:v>6.3</c:v>
                </c:pt>
                <c:pt idx="2948">
                  <c:v>2.2999999999999998</c:v>
                </c:pt>
                <c:pt idx="2949">
                  <c:v>7.1</c:v>
                </c:pt>
                <c:pt idx="2950">
                  <c:v>6.2</c:v>
                </c:pt>
                <c:pt idx="2951">
                  <c:v>6.7</c:v>
                </c:pt>
                <c:pt idx="2952">
                  <c:v>6.7</c:v>
                </c:pt>
                <c:pt idx="2953">
                  <c:v>6</c:v>
                </c:pt>
                <c:pt idx="2954">
                  <c:v>5.3</c:v>
                </c:pt>
                <c:pt idx="2955">
                  <c:v>7.3</c:v>
                </c:pt>
                <c:pt idx="2956">
                  <c:v>5.8</c:v>
                </c:pt>
                <c:pt idx="2957">
                  <c:v>7.3</c:v>
                </c:pt>
                <c:pt idx="2958">
                  <c:v>7</c:v>
                </c:pt>
                <c:pt idx="2959">
                  <c:v>6.4</c:v>
                </c:pt>
                <c:pt idx="2960">
                  <c:v>8.1999999999999993</c:v>
                </c:pt>
                <c:pt idx="2961">
                  <c:v>6.5</c:v>
                </c:pt>
                <c:pt idx="2962">
                  <c:v>8.1</c:v>
                </c:pt>
                <c:pt idx="2963">
                  <c:v>5.4</c:v>
                </c:pt>
                <c:pt idx="2964">
                  <c:v>7.8</c:v>
                </c:pt>
                <c:pt idx="2965">
                  <c:v>6.8</c:v>
                </c:pt>
                <c:pt idx="2966">
                  <c:v>7.1</c:v>
                </c:pt>
                <c:pt idx="2967">
                  <c:v>6.2</c:v>
                </c:pt>
                <c:pt idx="2968">
                  <c:v>7.3</c:v>
                </c:pt>
                <c:pt idx="2969">
                  <c:v>7.2</c:v>
                </c:pt>
                <c:pt idx="2970">
                  <c:v>3.6</c:v>
                </c:pt>
                <c:pt idx="2971">
                  <c:v>7.7</c:v>
                </c:pt>
                <c:pt idx="2972">
                  <c:v>7.3</c:v>
                </c:pt>
                <c:pt idx="2973">
                  <c:v>6.6</c:v>
                </c:pt>
                <c:pt idx="2974">
                  <c:v>6.9</c:v>
                </c:pt>
                <c:pt idx="2975">
                  <c:v>6.8</c:v>
                </c:pt>
                <c:pt idx="2976">
                  <c:v>7.3</c:v>
                </c:pt>
                <c:pt idx="2977">
                  <c:v>7.2</c:v>
                </c:pt>
                <c:pt idx="2978">
                  <c:v>7.7</c:v>
                </c:pt>
                <c:pt idx="2979">
                  <c:v>8.1</c:v>
                </c:pt>
                <c:pt idx="2980">
                  <c:v>7.7</c:v>
                </c:pt>
                <c:pt idx="2981">
                  <c:v>7.3</c:v>
                </c:pt>
                <c:pt idx="2982">
                  <c:v>7.2</c:v>
                </c:pt>
                <c:pt idx="2983">
                  <c:v>7.2</c:v>
                </c:pt>
                <c:pt idx="2984">
                  <c:v>8.1</c:v>
                </c:pt>
                <c:pt idx="2985">
                  <c:v>7.5</c:v>
                </c:pt>
                <c:pt idx="2986">
                  <c:v>8.1</c:v>
                </c:pt>
                <c:pt idx="2987">
                  <c:v>7.8</c:v>
                </c:pt>
                <c:pt idx="2988">
                  <c:v>7.8</c:v>
                </c:pt>
                <c:pt idx="2989">
                  <c:v>5.8</c:v>
                </c:pt>
                <c:pt idx="2990">
                  <c:v>7.6</c:v>
                </c:pt>
                <c:pt idx="2991">
                  <c:v>6.3</c:v>
                </c:pt>
                <c:pt idx="2992">
                  <c:v>8.6</c:v>
                </c:pt>
                <c:pt idx="2993">
                  <c:v>5.0999999999999996</c:v>
                </c:pt>
                <c:pt idx="2994">
                  <c:v>6.4</c:v>
                </c:pt>
                <c:pt idx="2995">
                  <c:v>7.9</c:v>
                </c:pt>
                <c:pt idx="2996">
                  <c:v>6.9</c:v>
                </c:pt>
                <c:pt idx="2997">
                  <c:v>7.5</c:v>
                </c:pt>
                <c:pt idx="2998">
                  <c:v>7.2</c:v>
                </c:pt>
                <c:pt idx="2999">
                  <c:v>5.8</c:v>
                </c:pt>
                <c:pt idx="3000">
                  <c:v>2.9</c:v>
                </c:pt>
                <c:pt idx="3001">
                  <c:v>6.2</c:v>
                </c:pt>
                <c:pt idx="3002">
                  <c:v>6.8</c:v>
                </c:pt>
                <c:pt idx="3003">
                  <c:v>7.7</c:v>
                </c:pt>
                <c:pt idx="3004">
                  <c:v>5.2</c:v>
                </c:pt>
                <c:pt idx="3005">
                  <c:v>7</c:v>
                </c:pt>
                <c:pt idx="3006">
                  <c:v>5.9</c:v>
                </c:pt>
                <c:pt idx="3007">
                  <c:v>7.1</c:v>
                </c:pt>
                <c:pt idx="3008">
                  <c:v>5.5</c:v>
                </c:pt>
                <c:pt idx="3009">
                  <c:v>7.4</c:v>
                </c:pt>
                <c:pt idx="3010">
                  <c:v>7.3</c:v>
                </c:pt>
                <c:pt idx="3011">
                  <c:v>4.5999999999999996</c:v>
                </c:pt>
                <c:pt idx="3012">
                  <c:v>7.2</c:v>
                </c:pt>
                <c:pt idx="3013">
                  <c:v>5.0999999999999996</c:v>
                </c:pt>
                <c:pt idx="3014">
                  <c:v>5.3</c:v>
                </c:pt>
                <c:pt idx="3015">
                  <c:v>7.8</c:v>
                </c:pt>
                <c:pt idx="3016">
                  <c:v>6.7</c:v>
                </c:pt>
                <c:pt idx="3017">
                  <c:v>7.2</c:v>
                </c:pt>
                <c:pt idx="3018">
                  <c:v>7</c:v>
                </c:pt>
                <c:pt idx="3019">
                  <c:v>3.8</c:v>
                </c:pt>
                <c:pt idx="3020">
                  <c:v>5.7</c:v>
                </c:pt>
                <c:pt idx="3021">
                  <c:v>6.7</c:v>
                </c:pt>
                <c:pt idx="3022">
                  <c:v>6.1</c:v>
                </c:pt>
                <c:pt idx="3023">
                  <c:v>6.2</c:v>
                </c:pt>
                <c:pt idx="3024">
                  <c:v>7.4</c:v>
                </c:pt>
                <c:pt idx="3025">
                  <c:v>5.8</c:v>
                </c:pt>
                <c:pt idx="3026">
                  <c:v>7.3</c:v>
                </c:pt>
                <c:pt idx="3027">
                  <c:v>7.3</c:v>
                </c:pt>
                <c:pt idx="3028">
                  <c:v>5.8</c:v>
                </c:pt>
                <c:pt idx="3029">
                  <c:v>6.1</c:v>
                </c:pt>
                <c:pt idx="3030">
                  <c:v>7.9</c:v>
                </c:pt>
                <c:pt idx="3031">
                  <c:v>7.1</c:v>
                </c:pt>
                <c:pt idx="3032">
                  <c:v>6.7</c:v>
                </c:pt>
                <c:pt idx="3033">
                  <c:v>6.9</c:v>
                </c:pt>
                <c:pt idx="3034">
                  <c:v>2.1</c:v>
                </c:pt>
                <c:pt idx="3035">
                  <c:v>8.3000000000000007</c:v>
                </c:pt>
                <c:pt idx="3036">
                  <c:v>7.2</c:v>
                </c:pt>
                <c:pt idx="3037">
                  <c:v>5.6</c:v>
                </c:pt>
                <c:pt idx="3038">
                  <c:v>7.7</c:v>
                </c:pt>
                <c:pt idx="3039">
                  <c:v>7.6</c:v>
                </c:pt>
                <c:pt idx="3040">
                  <c:v>7.4</c:v>
                </c:pt>
                <c:pt idx="3041">
                  <c:v>7.1</c:v>
                </c:pt>
                <c:pt idx="3042">
                  <c:v>7.9</c:v>
                </c:pt>
                <c:pt idx="3043">
                  <c:v>6.7</c:v>
                </c:pt>
                <c:pt idx="3044">
                  <c:v>7.9</c:v>
                </c:pt>
                <c:pt idx="3045">
                  <c:v>4.9000000000000004</c:v>
                </c:pt>
                <c:pt idx="3046">
                  <c:v>7.2</c:v>
                </c:pt>
                <c:pt idx="3047">
                  <c:v>6.1</c:v>
                </c:pt>
                <c:pt idx="3048">
                  <c:v>5.3</c:v>
                </c:pt>
                <c:pt idx="3049">
                  <c:v>5</c:v>
                </c:pt>
                <c:pt idx="3050">
                  <c:v>6.3</c:v>
                </c:pt>
                <c:pt idx="3051">
                  <c:v>7.3</c:v>
                </c:pt>
                <c:pt idx="3052">
                  <c:v>6.6</c:v>
                </c:pt>
                <c:pt idx="3053">
                  <c:v>6.6</c:v>
                </c:pt>
                <c:pt idx="3054">
                  <c:v>7.3</c:v>
                </c:pt>
                <c:pt idx="3055">
                  <c:v>6.6</c:v>
                </c:pt>
                <c:pt idx="3056">
                  <c:v>6.9</c:v>
                </c:pt>
                <c:pt idx="3057">
                  <c:v>5.8</c:v>
                </c:pt>
                <c:pt idx="3058">
                  <c:v>4.4000000000000004</c:v>
                </c:pt>
                <c:pt idx="3059">
                  <c:v>6.6</c:v>
                </c:pt>
                <c:pt idx="3060">
                  <c:v>7.1</c:v>
                </c:pt>
                <c:pt idx="3061">
                  <c:v>7.6</c:v>
                </c:pt>
                <c:pt idx="3062">
                  <c:v>4.5999999999999996</c:v>
                </c:pt>
                <c:pt idx="3063">
                  <c:v>7.1</c:v>
                </c:pt>
                <c:pt idx="3064">
                  <c:v>4.9000000000000004</c:v>
                </c:pt>
                <c:pt idx="3065">
                  <c:v>8.1999999999999993</c:v>
                </c:pt>
                <c:pt idx="3066">
                  <c:v>8</c:v>
                </c:pt>
                <c:pt idx="3067">
                  <c:v>5.2</c:v>
                </c:pt>
                <c:pt idx="3068">
                  <c:v>8.5</c:v>
                </c:pt>
                <c:pt idx="3069">
                  <c:v>6.5</c:v>
                </c:pt>
                <c:pt idx="3070">
                  <c:v>7.4</c:v>
                </c:pt>
                <c:pt idx="3071">
                  <c:v>7.4</c:v>
                </c:pt>
                <c:pt idx="3072">
                  <c:v>5.0999999999999996</c:v>
                </c:pt>
                <c:pt idx="3073">
                  <c:v>5</c:v>
                </c:pt>
                <c:pt idx="3074">
                  <c:v>6.7</c:v>
                </c:pt>
                <c:pt idx="3075">
                  <c:v>6.4</c:v>
                </c:pt>
                <c:pt idx="3076">
                  <c:v>5.6</c:v>
                </c:pt>
                <c:pt idx="3077">
                  <c:v>6.2</c:v>
                </c:pt>
                <c:pt idx="3078">
                  <c:v>6.1</c:v>
                </c:pt>
                <c:pt idx="3079">
                  <c:v>5.2</c:v>
                </c:pt>
                <c:pt idx="3080">
                  <c:v>7.3</c:v>
                </c:pt>
                <c:pt idx="3081">
                  <c:v>6.4</c:v>
                </c:pt>
                <c:pt idx="3082">
                  <c:v>6.6</c:v>
                </c:pt>
                <c:pt idx="3083">
                  <c:v>5.3</c:v>
                </c:pt>
                <c:pt idx="3084">
                  <c:v>4.9000000000000004</c:v>
                </c:pt>
                <c:pt idx="3085">
                  <c:v>7.7</c:v>
                </c:pt>
                <c:pt idx="3086">
                  <c:v>8</c:v>
                </c:pt>
                <c:pt idx="3087">
                  <c:v>3.8</c:v>
                </c:pt>
                <c:pt idx="3088">
                  <c:v>7.6</c:v>
                </c:pt>
                <c:pt idx="3089">
                  <c:v>5.9</c:v>
                </c:pt>
                <c:pt idx="3090">
                  <c:v>6.2</c:v>
                </c:pt>
                <c:pt idx="3091">
                  <c:v>7.2</c:v>
                </c:pt>
                <c:pt idx="3092">
                  <c:v>5.2</c:v>
                </c:pt>
                <c:pt idx="3093">
                  <c:v>6.9</c:v>
                </c:pt>
                <c:pt idx="3094">
                  <c:v>6.2</c:v>
                </c:pt>
                <c:pt idx="3095">
                  <c:v>6.6</c:v>
                </c:pt>
                <c:pt idx="3096">
                  <c:v>4.5</c:v>
                </c:pt>
                <c:pt idx="3097">
                  <c:v>5.9</c:v>
                </c:pt>
                <c:pt idx="3098">
                  <c:v>6.9</c:v>
                </c:pt>
                <c:pt idx="3099">
                  <c:v>6.6</c:v>
                </c:pt>
                <c:pt idx="3100">
                  <c:v>6.3</c:v>
                </c:pt>
                <c:pt idx="3101">
                  <c:v>7</c:v>
                </c:pt>
                <c:pt idx="3102">
                  <c:v>8.6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7.7</c:v>
                </c:pt>
                <c:pt idx="3107">
                  <c:v>7.2</c:v>
                </c:pt>
                <c:pt idx="3108">
                  <c:v>6.2</c:v>
                </c:pt>
                <c:pt idx="3109">
                  <c:v>7.4</c:v>
                </c:pt>
                <c:pt idx="3110">
                  <c:v>4.5999999999999996</c:v>
                </c:pt>
                <c:pt idx="3111">
                  <c:v>6.4</c:v>
                </c:pt>
                <c:pt idx="3112">
                  <c:v>7</c:v>
                </c:pt>
                <c:pt idx="3113">
                  <c:v>7.7</c:v>
                </c:pt>
                <c:pt idx="3114">
                  <c:v>6.8</c:v>
                </c:pt>
                <c:pt idx="3115">
                  <c:v>7</c:v>
                </c:pt>
                <c:pt idx="3116">
                  <c:v>7</c:v>
                </c:pt>
                <c:pt idx="3117">
                  <c:v>6.3</c:v>
                </c:pt>
                <c:pt idx="3118">
                  <c:v>5.6</c:v>
                </c:pt>
                <c:pt idx="3119">
                  <c:v>4.4000000000000004</c:v>
                </c:pt>
                <c:pt idx="3120">
                  <c:v>7.1</c:v>
                </c:pt>
                <c:pt idx="3121">
                  <c:v>7.2</c:v>
                </c:pt>
                <c:pt idx="3122">
                  <c:v>6.2</c:v>
                </c:pt>
                <c:pt idx="3123">
                  <c:v>4.5999999999999996</c:v>
                </c:pt>
                <c:pt idx="3124">
                  <c:v>6.2</c:v>
                </c:pt>
                <c:pt idx="3125">
                  <c:v>6.2</c:v>
                </c:pt>
                <c:pt idx="3126">
                  <c:v>6.1</c:v>
                </c:pt>
                <c:pt idx="3127">
                  <c:v>4.8</c:v>
                </c:pt>
                <c:pt idx="3128">
                  <c:v>7.4</c:v>
                </c:pt>
                <c:pt idx="3129">
                  <c:v>7.3</c:v>
                </c:pt>
                <c:pt idx="3130">
                  <c:v>6.5</c:v>
                </c:pt>
                <c:pt idx="3131">
                  <c:v>5.9</c:v>
                </c:pt>
                <c:pt idx="3132">
                  <c:v>7.4</c:v>
                </c:pt>
                <c:pt idx="3133">
                  <c:v>5.4</c:v>
                </c:pt>
                <c:pt idx="3134">
                  <c:v>6.2</c:v>
                </c:pt>
                <c:pt idx="3135">
                  <c:v>5.9</c:v>
                </c:pt>
                <c:pt idx="3136">
                  <c:v>6.7</c:v>
                </c:pt>
                <c:pt idx="3137">
                  <c:v>7.2</c:v>
                </c:pt>
                <c:pt idx="3138">
                  <c:v>7.7</c:v>
                </c:pt>
                <c:pt idx="3139">
                  <c:v>7.4</c:v>
                </c:pt>
                <c:pt idx="3140">
                  <c:v>8.4</c:v>
                </c:pt>
                <c:pt idx="3141">
                  <c:v>7.5</c:v>
                </c:pt>
                <c:pt idx="3142">
                  <c:v>5.4</c:v>
                </c:pt>
                <c:pt idx="3143">
                  <c:v>7.8</c:v>
                </c:pt>
                <c:pt idx="3144">
                  <c:v>6.8</c:v>
                </c:pt>
                <c:pt idx="3145">
                  <c:v>6.5</c:v>
                </c:pt>
                <c:pt idx="3146">
                  <c:v>7.3</c:v>
                </c:pt>
                <c:pt idx="3147">
                  <c:v>5.9</c:v>
                </c:pt>
                <c:pt idx="3148">
                  <c:v>8.5</c:v>
                </c:pt>
                <c:pt idx="3149">
                  <c:v>5.8</c:v>
                </c:pt>
                <c:pt idx="3150">
                  <c:v>6.1</c:v>
                </c:pt>
                <c:pt idx="3151">
                  <c:v>7.6</c:v>
                </c:pt>
                <c:pt idx="3152">
                  <c:v>7.2</c:v>
                </c:pt>
                <c:pt idx="3153">
                  <c:v>5.8</c:v>
                </c:pt>
                <c:pt idx="3154">
                  <c:v>6.5</c:v>
                </c:pt>
                <c:pt idx="3155">
                  <c:v>7.3</c:v>
                </c:pt>
                <c:pt idx="3156">
                  <c:v>8</c:v>
                </c:pt>
                <c:pt idx="3157">
                  <c:v>8.1</c:v>
                </c:pt>
                <c:pt idx="3158">
                  <c:v>6.7</c:v>
                </c:pt>
                <c:pt idx="3159">
                  <c:v>6.1</c:v>
                </c:pt>
                <c:pt idx="3160">
                  <c:v>7.1</c:v>
                </c:pt>
                <c:pt idx="3161">
                  <c:v>5.6</c:v>
                </c:pt>
                <c:pt idx="3162">
                  <c:v>7.3</c:v>
                </c:pt>
                <c:pt idx="3163">
                  <c:v>6.8</c:v>
                </c:pt>
                <c:pt idx="3164">
                  <c:v>7.1</c:v>
                </c:pt>
                <c:pt idx="3165">
                  <c:v>8.3000000000000007</c:v>
                </c:pt>
                <c:pt idx="3166">
                  <c:v>4</c:v>
                </c:pt>
                <c:pt idx="3167">
                  <c:v>6.7</c:v>
                </c:pt>
                <c:pt idx="3168">
                  <c:v>4</c:v>
                </c:pt>
                <c:pt idx="3169">
                  <c:v>7</c:v>
                </c:pt>
                <c:pt idx="3170">
                  <c:v>5.9</c:v>
                </c:pt>
                <c:pt idx="3171">
                  <c:v>4.8</c:v>
                </c:pt>
                <c:pt idx="3172">
                  <c:v>7.5</c:v>
                </c:pt>
                <c:pt idx="3173">
                  <c:v>4.7</c:v>
                </c:pt>
                <c:pt idx="3174">
                  <c:v>6.7</c:v>
                </c:pt>
                <c:pt idx="3175">
                  <c:v>6.7</c:v>
                </c:pt>
                <c:pt idx="3176">
                  <c:v>7.1</c:v>
                </c:pt>
                <c:pt idx="3177">
                  <c:v>2.7</c:v>
                </c:pt>
                <c:pt idx="3178">
                  <c:v>7.3</c:v>
                </c:pt>
                <c:pt idx="3179">
                  <c:v>7.6</c:v>
                </c:pt>
                <c:pt idx="3180">
                  <c:v>5.8</c:v>
                </c:pt>
                <c:pt idx="3181">
                  <c:v>6.5</c:v>
                </c:pt>
                <c:pt idx="3182">
                  <c:v>6.2</c:v>
                </c:pt>
                <c:pt idx="3183">
                  <c:v>6.9</c:v>
                </c:pt>
                <c:pt idx="3184">
                  <c:v>8.5</c:v>
                </c:pt>
                <c:pt idx="3185">
                  <c:v>5.7</c:v>
                </c:pt>
                <c:pt idx="3186">
                  <c:v>7</c:v>
                </c:pt>
                <c:pt idx="3187">
                  <c:v>5.4</c:v>
                </c:pt>
                <c:pt idx="3188">
                  <c:v>6.9</c:v>
                </c:pt>
                <c:pt idx="3189">
                  <c:v>6.6</c:v>
                </c:pt>
                <c:pt idx="3190">
                  <c:v>5.9</c:v>
                </c:pt>
                <c:pt idx="3191">
                  <c:v>6.3</c:v>
                </c:pt>
                <c:pt idx="3192">
                  <c:v>6.3</c:v>
                </c:pt>
                <c:pt idx="3193">
                  <c:v>7.7</c:v>
                </c:pt>
                <c:pt idx="3194">
                  <c:v>7</c:v>
                </c:pt>
                <c:pt idx="3195">
                  <c:v>6.3</c:v>
                </c:pt>
                <c:pt idx="3196">
                  <c:v>5.9</c:v>
                </c:pt>
                <c:pt idx="3197">
                  <c:v>5</c:v>
                </c:pt>
                <c:pt idx="3198">
                  <c:v>7.7</c:v>
                </c:pt>
                <c:pt idx="3199">
                  <c:v>6.5</c:v>
                </c:pt>
                <c:pt idx="3200">
                  <c:v>5.8</c:v>
                </c:pt>
                <c:pt idx="3201">
                  <c:v>7.6</c:v>
                </c:pt>
                <c:pt idx="3202">
                  <c:v>8.1</c:v>
                </c:pt>
                <c:pt idx="3203">
                  <c:v>8.1999999999999993</c:v>
                </c:pt>
                <c:pt idx="3204">
                  <c:v>6</c:v>
                </c:pt>
                <c:pt idx="3205">
                  <c:v>6.8</c:v>
                </c:pt>
                <c:pt idx="3206">
                  <c:v>7.5</c:v>
                </c:pt>
                <c:pt idx="3207">
                  <c:v>6.8</c:v>
                </c:pt>
                <c:pt idx="3208">
                  <c:v>7.1</c:v>
                </c:pt>
                <c:pt idx="3209">
                  <c:v>6.9</c:v>
                </c:pt>
                <c:pt idx="3210">
                  <c:v>6.9</c:v>
                </c:pt>
                <c:pt idx="3211">
                  <c:v>7.9</c:v>
                </c:pt>
                <c:pt idx="3212">
                  <c:v>7.2</c:v>
                </c:pt>
                <c:pt idx="3213">
                  <c:v>3.5</c:v>
                </c:pt>
                <c:pt idx="3214">
                  <c:v>7.3</c:v>
                </c:pt>
                <c:pt idx="3215">
                  <c:v>7.5</c:v>
                </c:pt>
                <c:pt idx="3216">
                  <c:v>7.5</c:v>
                </c:pt>
                <c:pt idx="3217">
                  <c:v>6.8</c:v>
                </c:pt>
                <c:pt idx="3218">
                  <c:v>3.9</c:v>
                </c:pt>
                <c:pt idx="3219">
                  <c:v>7.5</c:v>
                </c:pt>
                <c:pt idx="3220">
                  <c:v>7.2</c:v>
                </c:pt>
                <c:pt idx="3221">
                  <c:v>3.3</c:v>
                </c:pt>
                <c:pt idx="3222">
                  <c:v>6.8</c:v>
                </c:pt>
                <c:pt idx="3223">
                  <c:v>7</c:v>
                </c:pt>
                <c:pt idx="3224">
                  <c:v>6.5</c:v>
                </c:pt>
                <c:pt idx="3225">
                  <c:v>5.7</c:v>
                </c:pt>
                <c:pt idx="3226">
                  <c:v>6.4</c:v>
                </c:pt>
                <c:pt idx="3227">
                  <c:v>5.3</c:v>
                </c:pt>
                <c:pt idx="3228">
                  <c:v>8.4</c:v>
                </c:pt>
                <c:pt idx="3229">
                  <c:v>6.7</c:v>
                </c:pt>
                <c:pt idx="3230">
                  <c:v>7.6</c:v>
                </c:pt>
                <c:pt idx="3231">
                  <c:v>8.5</c:v>
                </c:pt>
                <c:pt idx="3232">
                  <c:v>6.6</c:v>
                </c:pt>
                <c:pt idx="3233">
                  <c:v>8.1</c:v>
                </c:pt>
                <c:pt idx="3234">
                  <c:v>4.5</c:v>
                </c:pt>
                <c:pt idx="3235">
                  <c:v>8.1</c:v>
                </c:pt>
                <c:pt idx="3236">
                  <c:v>7.5</c:v>
                </c:pt>
                <c:pt idx="3237">
                  <c:v>7.6</c:v>
                </c:pt>
                <c:pt idx="3238">
                  <c:v>8.6</c:v>
                </c:pt>
                <c:pt idx="3239">
                  <c:v>8.1999999999999993</c:v>
                </c:pt>
                <c:pt idx="3240">
                  <c:v>6.6</c:v>
                </c:pt>
                <c:pt idx="3241">
                  <c:v>5.7</c:v>
                </c:pt>
                <c:pt idx="3242">
                  <c:v>7.4</c:v>
                </c:pt>
                <c:pt idx="3243">
                  <c:v>8</c:v>
                </c:pt>
                <c:pt idx="3244">
                  <c:v>7.4</c:v>
                </c:pt>
                <c:pt idx="3245">
                  <c:v>5.7</c:v>
                </c:pt>
                <c:pt idx="3246">
                  <c:v>6.8</c:v>
                </c:pt>
                <c:pt idx="3247">
                  <c:v>6.1</c:v>
                </c:pt>
                <c:pt idx="3248">
                  <c:v>5.6</c:v>
                </c:pt>
                <c:pt idx="3249">
                  <c:v>8.1999999999999993</c:v>
                </c:pt>
                <c:pt idx="3250">
                  <c:v>6.6</c:v>
                </c:pt>
                <c:pt idx="3251">
                  <c:v>8.3000000000000007</c:v>
                </c:pt>
                <c:pt idx="3252">
                  <c:v>3</c:v>
                </c:pt>
                <c:pt idx="3253">
                  <c:v>7.9</c:v>
                </c:pt>
                <c:pt idx="3254">
                  <c:v>3.2</c:v>
                </c:pt>
                <c:pt idx="3255">
                  <c:v>6.5</c:v>
                </c:pt>
                <c:pt idx="3256">
                  <c:v>7</c:v>
                </c:pt>
                <c:pt idx="3257">
                  <c:v>6.9</c:v>
                </c:pt>
                <c:pt idx="3258">
                  <c:v>4.4000000000000004</c:v>
                </c:pt>
                <c:pt idx="3259">
                  <c:v>6</c:v>
                </c:pt>
                <c:pt idx="3260">
                  <c:v>5.3</c:v>
                </c:pt>
                <c:pt idx="3261">
                  <c:v>8</c:v>
                </c:pt>
                <c:pt idx="3262">
                  <c:v>7.1</c:v>
                </c:pt>
                <c:pt idx="3263">
                  <c:v>6.9</c:v>
                </c:pt>
                <c:pt idx="3264">
                  <c:v>7.3</c:v>
                </c:pt>
                <c:pt idx="3265">
                  <c:v>6.6</c:v>
                </c:pt>
                <c:pt idx="3266">
                  <c:v>8.4</c:v>
                </c:pt>
                <c:pt idx="3267">
                  <c:v>6.9</c:v>
                </c:pt>
                <c:pt idx="3268">
                  <c:v>5.3</c:v>
                </c:pt>
                <c:pt idx="3269">
                  <c:v>6</c:v>
                </c:pt>
                <c:pt idx="3270">
                  <c:v>7.4</c:v>
                </c:pt>
                <c:pt idx="3271">
                  <c:v>5.9</c:v>
                </c:pt>
                <c:pt idx="3272">
                  <c:v>3.3</c:v>
                </c:pt>
                <c:pt idx="3273">
                  <c:v>6.2</c:v>
                </c:pt>
                <c:pt idx="3274">
                  <c:v>6.2</c:v>
                </c:pt>
                <c:pt idx="3275">
                  <c:v>6.2</c:v>
                </c:pt>
                <c:pt idx="3276">
                  <c:v>4.9000000000000004</c:v>
                </c:pt>
                <c:pt idx="3277">
                  <c:v>4.3</c:v>
                </c:pt>
                <c:pt idx="3278">
                  <c:v>7.6</c:v>
                </c:pt>
                <c:pt idx="3279">
                  <c:v>4</c:v>
                </c:pt>
                <c:pt idx="3280">
                  <c:v>7.4</c:v>
                </c:pt>
                <c:pt idx="3281">
                  <c:v>5.3</c:v>
                </c:pt>
                <c:pt idx="3282">
                  <c:v>8.1</c:v>
                </c:pt>
                <c:pt idx="3283">
                  <c:v>8</c:v>
                </c:pt>
                <c:pt idx="3284">
                  <c:v>8.1999999999999993</c:v>
                </c:pt>
                <c:pt idx="3285">
                  <c:v>7</c:v>
                </c:pt>
                <c:pt idx="3286">
                  <c:v>7.8</c:v>
                </c:pt>
                <c:pt idx="3287">
                  <c:v>5.9</c:v>
                </c:pt>
                <c:pt idx="3288">
                  <c:v>7.8</c:v>
                </c:pt>
                <c:pt idx="3289">
                  <c:v>6</c:v>
                </c:pt>
                <c:pt idx="3290">
                  <c:v>7.6</c:v>
                </c:pt>
                <c:pt idx="3291">
                  <c:v>5.0999999999999996</c:v>
                </c:pt>
                <c:pt idx="3292">
                  <c:v>5.0999999999999996</c:v>
                </c:pt>
                <c:pt idx="3293">
                  <c:v>4.9000000000000004</c:v>
                </c:pt>
                <c:pt idx="3294">
                  <c:v>6.9</c:v>
                </c:pt>
                <c:pt idx="3295">
                  <c:v>7.9</c:v>
                </c:pt>
                <c:pt idx="3296">
                  <c:v>7.1</c:v>
                </c:pt>
                <c:pt idx="3297">
                  <c:v>7.6</c:v>
                </c:pt>
                <c:pt idx="3298">
                  <c:v>8.1</c:v>
                </c:pt>
                <c:pt idx="3299">
                  <c:v>7</c:v>
                </c:pt>
                <c:pt idx="3300">
                  <c:v>7.1</c:v>
                </c:pt>
                <c:pt idx="3301">
                  <c:v>7.6</c:v>
                </c:pt>
                <c:pt idx="3302">
                  <c:v>7.1</c:v>
                </c:pt>
                <c:pt idx="3303">
                  <c:v>7.1</c:v>
                </c:pt>
                <c:pt idx="3304">
                  <c:v>7.7</c:v>
                </c:pt>
                <c:pt idx="3305">
                  <c:v>7.6</c:v>
                </c:pt>
                <c:pt idx="3306">
                  <c:v>6.6</c:v>
                </c:pt>
                <c:pt idx="3307">
                  <c:v>6.7</c:v>
                </c:pt>
                <c:pt idx="3308">
                  <c:v>5.7</c:v>
                </c:pt>
                <c:pt idx="3309">
                  <c:v>7.1</c:v>
                </c:pt>
                <c:pt idx="3310">
                  <c:v>6.2</c:v>
                </c:pt>
                <c:pt idx="3311">
                  <c:v>6.1</c:v>
                </c:pt>
                <c:pt idx="3312">
                  <c:v>5.9</c:v>
                </c:pt>
                <c:pt idx="3313">
                  <c:v>5</c:v>
                </c:pt>
                <c:pt idx="3314">
                  <c:v>6.8</c:v>
                </c:pt>
                <c:pt idx="3315">
                  <c:v>5</c:v>
                </c:pt>
                <c:pt idx="3316">
                  <c:v>7.3</c:v>
                </c:pt>
                <c:pt idx="3317">
                  <c:v>6.9</c:v>
                </c:pt>
                <c:pt idx="3318">
                  <c:v>5.7</c:v>
                </c:pt>
                <c:pt idx="3319">
                  <c:v>4.7</c:v>
                </c:pt>
                <c:pt idx="3320">
                  <c:v>5.9</c:v>
                </c:pt>
                <c:pt idx="3321">
                  <c:v>6</c:v>
                </c:pt>
                <c:pt idx="3322">
                  <c:v>8.1</c:v>
                </c:pt>
                <c:pt idx="3323">
                  <c:v>7.6</c:v>
                </c:pt>
                <c:pt idx="3324">
                  <c:v>5.5</c:v>
                </c:pt>
                <c:pt idx="3325">
                  <c:v>7.5</c:v>
                </c:pt>
                <c:pt idx="3326">
                  <c:v>7.3</c:v>
                </c:pt>
                <c:pt idx="3327">
                  <c:v>8.4</c:v>
                </c:pt>
                <c:pt idx="3328">
                  <c:v>7.6</c:v>
                </c:pt>
                <c:pt idx="3329">
                  <c:v>7.7</c:v>
                </c:pt>
                <c:pt idx="3330">
                  <c:v>7.6</c:v>
                </c:pt>
                <c:pt idx="3331">
                  <c:v>5.3</c:v>
                </c:pt>
                <c:pt idx="3332">
                  <c:v>8.5</c:v>
                </c:pt>
                <c:pt idx="3333">
                  <c:v>7.1</c:v>
                </c:pt>
                <c:pt idx="3334">
                  <c:v>7.2</c:v>
                </c:pt>
                <c:pt idx="3335">
                  <c:v>8</c:v>
                </c:pt>
                <c:pt idx="3336">
                  <c:v>8.1</c:v>
                </c:pt>
                <c:pt idx="3337">
                  <c:v>7.4</c:v>
                </c:pt>
                <c:pt idx="3338">
                  <c:v>7</c:v>
                </c:pt>
                <c:pt idx="3339">
                  <c:v>7.4</c:v>
                </c:pt>
                <c:pt idx="3340">
                  <c:v>6.1</c:v>
                </c:pt>
                <c:pt idx="3341">
                  <c:v>7</c:v>
                </c:pt>
                <c:pt idx="3342">
                  <c:v>5.3</c:v>
                </c:pt>
                <c:pt idx="3343">
                  <c:v>4.7</c:v>
                </c:pt>
                <c:pt idx="3344">
                  <c:v>5.7</c:v>
                </c:pt>
                <c:pt idx="3345">
                  <c:v>7.8</c:v>
                </c:pt>
                <c:pt idx="3346">
                  <c:v>6.5</c:v>
                </c:pt>
                <c:pt idx="3347">
                  <c:v>8</c:v>
                </c:pt>
                <c:pt idx="3348">
                  <c:v>3.3</c:v>
                </c:pt>
                <c:pt idx="3349">
                  <c:v>8.3000000000000007</c:v>
                </c:pt>
                <c:pt idx="3350">
                  <c:v>6.9</c:v>
                </c:pt>
                <c:pt idx="3351">
                  <c:v>8.1</c:v>
                </c:pt>
                <c:pt idx="3352">
                  <c:v>6.8</c:v>
                </c:pt>
                <c:pt idx="3353">
                  <c:v>4.5999999999999996</c:v>
                </c:pt>
                <c:pt idx="3354">
                  <c:v>7</c:v>
                </c:pt>
                <c:pt idx="3355">
                  <c:v>6.7</c:v>
                </c:pt>
                <c:pt idx="3356">
                  <c:v>5.8</c:v>
                </c:pt>
                <c:pt idx="3357">
                  <c:v>4.5</c:v>
                </c:pt>
                <c:pt idx="3358">
                  <c:v>6.2</c:v>
                </c:pt>
                <c:pt idx="3359">
                  <c:v>6.6</c:v>
                </c:pt>
                <c:pt idx="3360">
                  <c:v>6.6</c:v>
                </c:pt>
                <c:pt idx="3361">
                  <c:v>5.0999999999999996</c:v>
                </c:pt>
                <c:pt idx="3362">
                  <c:v>7.1</c:v>
                </c:pt>
                <c:pt idx="3363">
                  <c:v>6.6</c:v>
                </c:pt>
                <c:pt idx="3364">
                  <c:v>4.5</c:v>
                </c:pt>
                <c:pt idx="3365">
                  <c:v>7.1</c:v>
                </c:pt>
                <c:pt idx="3366">
                  <c:v>5.2</c:v>
                </c:pt>
                <c:pt idx="3367">
                  <c:v>8.1</c:v>
                </c:pt>
                <c:pt idx="3368">
                  <c:v>5.8</c:v>
                </c:pt>
                <c:pt idx="3369">
                  <c:v>5.9</c:v>
                </c:pt>
                <c:pt idx="3370">
                  <c:v>7.5</c:v>
                </c:pt>
                <c:pt idx="3371">
                  <c:v>7.8</c:v>
                </c:pt>
                <c:pt idx="3372">
                  <c:v>7.2</c:v>
                </c:pt>
                <c:pt idx="3373">
                  <c:v>8.5</c:v>
                </c:pt>
                <c:pt idx="3374">
                  <c:v>6.8</c:v>
                </c:pt>
                <c:pt idx="3375">
                  <c:v>5.5</c:v>
                </c:pt>
                <c:pt idx="3376">
                  <c:v>7.3</c:v>
                </c:pt>
                <c:pt idx="3377">
                  <c:v>6.1</c:v>
                </c:pt>
                <c:pt idx="3378">
                  <c:v>5.4</c:v>
                </c:pt>
                <c:pt idx="3379">
                  <c:v>7.8</c:v>
                </c:pt>
                <c:pt idx="3380">
                  <c:v>6.1</c:v>
                </c:pt>
                <c:pt idx="3381">
                  <c:v>6.3</c:v>
                </c:pt>
                <c:pt idx="3382">
                  <c:v>6.3</c:v>
                </c:pt>
                <c:pt idx="3383">
                  <c:v>6.8</c:v>
                </c:pt>
                <c:pt idx="3384">
                  <c:v>7.4</c:v>
                </c:pt>
                <c:pt idx="3385">
                  <c:v>4.3</c:v>
                </c:pt>
                <c:pt idx="3386">
                  <c:v>7.2</c:v>
                </c:pt>
                <c:pt idx="3387">
                  <c:v>7.3</c:v>
                </c:pt>
                <c:pt idx="3388">
                  <c:v>7.2</c:v>
                </c:pt>
                <c:pt idx="3389">
                  <c:v>5.4</c:v>
                </c:pt>
                <c:pt idx="3390">
                  <c:v>7.4</c:v>
                </c:pt>
                <c:pt idx="3391">
                  <c:v>7.1</c:v>
                </c:pt>
                <c:pt idx="3392">
                  <c:v>8.1999999999999993</c:v>
                </c:pt>
                <c:pt idx="3393">
                  <c:v>7</c:v>
                </c:pt>
                <c:pt idx="3394">
                  <c:v>7.4</c:v>
                </c:pt>
                <c:pt idx="3395">
                  <c:v>6.7</c:v>
                </c:pt>
                <c:pt idx="3396">
                  <c:v>6.9</c:v>
                </c:pt>
                <c:pt idx="3397">
                  <c:v>7.9</c:v>
                </c:pt>
                <c:pt idx="3398">
                  <c:v>6.7</c:v>
                </c:pt>
                <c:pt idx="3399">
                  <c:v>5.8</c:v>
                </c:pt>
                <c:pt idx="3400">
                  <c:v>6.5</c:v>
                </c:pt>
                <c:pt idx="3401">
                  <c:v>5.5</c:v>
                </c:pt>
                <c:pt idx="3402">
                  <c:v>5.7</c:v>
                </c:pt>
                <c:pt idx="3403">
                  <c:v>8.6</c:v>
                </c:pt>
                <c:pt idx="3404">
                  <c:v>6.5</c:v>
                </c:pt>
                <c:pt idx="3405">
                  <c:v>6.3</c:v>
                </c:pt>
                <c:pt idx="3406">
                  <c:v>6</c:v>
                </c:pt>
                <c:pt idx="3407">
                  <c:v>5.8</c:v>
                </c:pt>
                <c:pt idx="3408">
                  <c:v>6.7</c:v>
                </c:pt>
                <c:pt idx="3409">
                  <c:v>7.6</c:v>
                </c:pt>
                <c:pt idx="3410">
                  <c:v>3.1</c:v>
                </c:pt>
                <c:pt idx="3411">
                  <c:v>3.6</c:v>
                </c:pt>
                <c:pt idx="3412">
                  <c:v>7.7</c:v>
                </c:pt>
                <c:pt idx="3413">
                  <c:v>6.7</c:v>
                </c:pt>
                <c:pt idx="3414">
                  <c:v>6.5</c:v>
                </c:pt>
                <c:pt idx="3415">
                  <c:v>7.1</c:v>
                </c:pt>
                <c:pt idx="3416">
                  <c:v>8.1</c:v>
                </c:pt>
                <c:pt idx="3417">
                  <c:v>7.2</c:v>
                </c:pt>
                <c:pt idx="3418">
                  <c:v>7.4</c:v>
                </c:pt>
                <c:pt idx="3419">
                  <c:v>6.5</c:v>
                </c:pt>
                <c:pt idx="3420">
                  <c:v>4.3</c:v>
                </c:pt>
                <c:pt idx="3421">
                  <c:v>6.2</c:v>
                </c:pt>
                <c:pt idx="3422">
                  <c:v>8.1999999999999993</c:v>
                </c:pt>
                <c:pt idx="3423">
                  <c:v>5.5</c:v>
                </c:pt>
                <c:pt idx="3424">
                  <c:v>4.0999999999999996</c:v>
                </c:pt>
                <c:pt idx="3425">
                  <c:v>7.2</c:v>
                </c:pt>
                <c:pt idx="3426">
                  <c:v>7.7</c:v>
                </c:pt>
                <c:pt idx="3427">
                  <c:v>7.6</c:v>
                </c:pt>
                <c:pt idx="3428">
                  <c:v>7</c:v>
                </c:pt>
                <c:pt idx="3429">
                  <c:v>5.5</c:v>
                </c:pt>
                <c:pt idx="3430">
                  <c:v>7.4</c:v>
                </c:pt>
                <c:pt idx="3431">
                  <c:v>7.2</c:v>
                </c:pt>
                <c:pt idx="3432">
                  <c:v>7.8</c:v>
                </c:pt>
                <c:pt idx="3433">
                  <c:v>6.6</c:v>
                </c:pt>
                <c:pt idx="3434">
                  <c:v>6</c:v>
                </c:pt>
                <c:pt idx="3435">
                  <c:v>7.9</c:v>
                </c:pt>
                <c:pt idx="3436">
                  <c:v>6</c:v>
                </c:pt>
                <c:pt idx="3437">
                  <c:v>6.1</c:v>
                </c:pt>
                <c:pt idx="3438">
                  <c:v>7.4</c:v>
                </c:pt>
                <c:pt idx="3439">
                  <c:v>5.6</c:v>
                </c:pt>
                <c:pt idx="3440">
                  <c:v>3.8</c:v>
                </c:pt>
                <c:pt idx="3441">
                  <c:v>4.2</c:v>
                </c:pt>
                <c:pt idx="3442">
                  <c:v>6.8</c:v>
                </c:pt>
                <c:pt idx="3443">
                  <c:v>7.7</c:v>
                </c:pt>
                <c:pt idx="3444">
                  <c:v>5.9</c:v>
                </c:pt>
                <c:pt idx="3445">
                  <c:v>6.9</c:v>
                </c:pt>
                <c:pt idx="3446">
                  <c:v>6.1</c:v>
                </c:pt>
                <c:pt idx="3447">
                  <c:v>6.8</c:v>
                </c:pt>
                <c:pt idx="3448">
                  <c:v>8.3000000000000007</c:v>
                </c:pt>
                <c:pt idx="3449">
                  <c:v>6.6</c:v>
                </c:pt>
                <c:pt idx="3450">
                  <c:v>7.3</c:v>
                </c:pt>
                <c:pt idx="3451">
                  <c:v>5</c:v>
                </c:pt>
                <c:pt idx="3452">
                  <c:v>7</c:v>
                </c:pt>
                <c:pt idx="3453">
                  <c:v>3.4</c:v>
                </c:pt>
                <c:pt idx="3454">
                  <c:v>5.9</c:v>
                </c:pt>
                <c:pt idx="3455">
                  <c:v>6</c:v>
                </c:pt>
                <c:pt idx="3456">
                  <c:v>7.4</c:v>
                </c:pt>
                <c:pt idx="3457">
                  <c:v>4.2</c:v>
                </c:pt>
                <c:pt idx="3458">
                  <c:v>6.2</c:v>
                </c:pt>
                <c:pt idx="3459">
                  <c:v>7</c:v>
                </c:pt>
                <c:pt idx="3460">
                  <c:v>7.2</c:v>
                </c:pt>
                <c:pt idx="3461">
                  <c:v>6.7</c:v>
                </c:pt>
                <c:pt idx="3462">
                  <c:v>7.5</c:v>
                </c:pt>
                <c:pt idx="3463">
                  <c:v>7.4</c:v>
                </c:pt>
                <c:pt idx="3464">
                  <c:v>5.6</c:v>
                </c:pt>
                <c:pt idx="3465">
                  <c:v>6.8</c:v>
                </c:pt>
                <c:pt idx="3466">
                  <c:v>7.2</c:v>
                </c:pt>
                <c:pt idx="3467">
                  <c:v>7.7</c:v>
                </c:pt>
                <c:pt idx="3468">
                  <c:v>7.2</c:v>
                </c:pt>
                <c:pt idx="3469">
                  <c:v>6.4</c:v>
                </c:pt>
                <c:pt idx="3470">
                  <c:v>7.2</c:v>
                </c:pt>
                <c:pt idx="3471">
                  <c:v>7.2</c:v>
                </c:pt>
                <c:pt idx="3472">
                  <c:v>6.9</c:v>
                </c:pt>
                <c:pt idx="3473">
                  <c:v>6.2</c:v>
                </c:pt>
                <c:pt idx="3474">
                  <c:v>6.9</c:v>
                </c:pt>
                <c:pt idx="3475">
                  <c:v>7</c:v>
                </c:pt>
                <c:pt idx="3476">
                  <c:v>6.7</c:v>
                </c:pt>
                <c:pt idx="3477">
                  <c:v>3.6</c:v>
                </c:pt>
                <c:pt idx="3478">
                  <c:v>7.4</c:v>
                </c:pt>
                <c:pt idx="3479">
                  <c:v>6.7</c:v>
                </c:pt>
                <c:pt idx="3480">
                  <c:v>8.1999999999999993</c:v>
                </c:pt>
                <c:pt idx="3481">
                  <c:v>7.7</c:v>
                </c:pt>
                <c:pt idx="3482">
                  <c:v>7.3</c:v>
                </c:pt>
                <c:pt idx="3483">
                  <c:v>7.6</c:v>
                </c:pt>
                <c:pt idx="3484">
                  <c:v>5.6</c:v>
                </c:pt>
                <c:pt idx="3485">
                  <c:v>4.8</c:v>
                </c:pt>
                <c:pt idx="3486">
                  <c:v>5.2</c:v>
                </c:pt>
                <c:pt idx="3487">
                  <c:v>6.3</c:v>
                </c:pt>
                <c:pt idx="3488">
                  <c:v>6.1</c:v>
                </c:pt>
                <c:pt idx="3489">
                  <c:v>5.5</c:v>
                </c:pt>
                <c:pt idx="3490">
                  <c:v>1.9</c:v>
                </c:pt>
                <c:pt idx="3491">
                  <c:v>4.0999999999999996</c:v>
                </c:pt>
                <c:pt idx="3492">
                  <c:v>7.1</c:v>
                </c:pt>
                <c:pt idx="3493">
                  <c:v>8.1999999999999993</c:v>
                </c:pt>
                <c:pt idx="3494">
                  <c:v>5.7</c:v>
                </c:pt>
                <c:pt idx="3495">
                  <c:v>7.5</c:v>
                </c:pt>
                <c:pt idx="3496">
                  <c:v>6.4</c:v>
                </c:pt>
                <c:pt idx="3497">
                  <c:v>7.3</c:v>
                </c:pt>
                <c:pt idx="3498">
                  <c:v>7.1</c:v>
                </c:pt>
                <c:pt idx="3499">
                  <c:v>3.2</c:v>
                </c:pt>
                <c:pt idx="3500">
                  <c:v>8.4</c:v>
                </c:pt>
                <c:pt idx="3501">
                  <c:v>7.5</c:v>
                </c:pt>
                <c:pt idx="3502">
                  <c:v>7.2</c:v>
                </c:pt>
                <c:pt idx="3503">
                  <c:v>7.2</c:v>
                </c:pt>
                <c:pt idx="3504">
                  <c:v>5.0999999999999996</c:v>
                </c:pt>
                <c:pt idx="3505">
                  <c:v>6.4</c:v>
                </c:pt>
                <c:pt idx="3506">
                  <c:v>6.8</c:v>
                </c:pt>
                <c:pt idx="3507">
                  <c:v>7.7</c:v>
                </c:pt>
                <c:pt idx="3508">
                  <c:v>6.9</c:v>
                </c:pt>
                <c:pt idx="3509">
                  <c:v>7</c:v>
                </c:pt>
                <c:pt idx="3510">
                  <c:v>6.3</c:v>
                </c:pt>
                <c:pt idx="3511">
                  <c:v>8.1</c:v>
                </c:pt>
                <c:pt idx="3512">
                  <c:v>3.1</c:v>
                </c:pt>
                <c:pt idx="3513">
                  <c:v>8.3000000000000007</c:v>
                </c:pt>
                <c:pt idx="3514">
                  <c:v>7.2</c:v>
                </c:pt>
                <c:pt idx="3515">
                  <c:v>7.2</c:v>
                </c:pt>
                <c:pt idx="3516">
                  <c:v>5.3</c:v>
                </c:pt>
                <c:pt idx="3517">
                  <c:v>7.2</c:v>
                </c:pt>
                <c:pt idx="3518">
                  <c:v>6.5</c:v>
                </c:pt>
                <c:pt idx="3519">
                  <c:v>5.3</c:v>
                </c:pt>
                <c:pt idx="3520">
                  <c:v>7.8</c:v>
                </c:pt>
                <c:pt idx="3521">
                  <c:v>8.1</c:v>
                </c:pt>
                <c:pt idx="3522">
                  <c:v>5.6</c:v>
                </c:pt>
                <c:pt idx="3523">
                  <c:v>5.6</c:v>
                </c:pt>
                <c:pt idx="3524">
                  <c:v>8</c:v>
                </c:pt>
                <c:pt idx="3525">
                  <c:v>7.7</c:v>
                </c:pt>
                <c:pt idx="3526">
                  <c:v>6.4</c:v>
                </c:pt>
                <c:pt idx="3527">
                  <c:v>7</c:v>
                </c:pt>
                <c:pt idx="3528">
                  <c:v>6.1</c:v>
                </c:pt>
                <c:pt idx="3529">
                  <c:v>5.7</c:v>
                </c:pt>
                <c:pt idx="3530">
                  <c:v>5.9</c:v>
                </c:pt>
                <c:pt idx="3531">
                  <c:v>7.7</c:v>
                </c:pt>
                <c:pt idx="3532">
                  <c:v>7.6</c:v>
                </c:pt>
                <c:pt idx="3533">
                  <c:v>6.4</c:v>
                </c:pt>
                <c:pt idx="3534">
                  <c:v>6.8</c:v>
                </c:pt>
                <c:pt idx="3535">
                  <c:v>6.5</c:v>
                </c:pt>
                <c:pt idx="3536">
                  <c:v>6</c:v>
                </c:pt>
                <c:pt idx="3537">
                  <c:v>7.3</c:v>
                </c:pt>
                <c:pt idx="3538">
                  <c:v>6.5</c:v>
                </c:pt>
                <c:pt idx="3539">
                  <c:v>6</c:v>
                </c:pt>
                <c:pt idx="3540">
                  <c:v>5.3</c:v>
                </c:pt>
                <c:pt idx="3541">
                  <c:v>6.6</c:v>
                </c:pt>
                <c:pt idx="3542">
                  <c:v>7.1</c:v>
                </c:pt>
                <c:pt idx="3543">
                  <c:v>8.6999999999999993</c:v>
                </c:pt>
                <c:pt idx="3544">
                  <c:v>8.4</c:v>
                </c:pt>
                <c:pt idx="3545">
                  <c:v>6.2</c:v>
                </c:pt>
                <c:pt idx="3546">
                  <c:v>5.8</c:v>
                </c:pt>
                <c:pt idx="3547">
                  <c:v>6.7</c:v>
                </c:pt>
                <c:pt idx="3548">
                  <c:v>5.7</c:v>
                </c:pt>
                <c:pt idx="3549">
                  <c:v>6.1</c:v>
                </c:pt>
                <c:pt idx="3550">
                  <c:v>6.4</c:v>
                </c:pt>
                <c:pt idx="3551">
                  <c:v>3.5</c:v>
                </c:pt>
                <c:pt idx="3552">
                  <c:v>5.7</c:v>
                </c:pt>
                <c:pt idx="3553">
                  <c:v>5.2</c:v>
                </c:pt>
                <c:pt idx="3554">
                  <c:v>6.2</c:v>
                </c:pt>
                <c:pt idx="3555">
                  <c:v>5.9</c:v>
                </c:pt>
                <c:pt idx="3556">
                  <c:v>4.3</c:v>
                </c:pt>
                <c:pt idx="3557">
                  <c:v>7.1</c:v>
                </c:pt>
                <c:pt idx="3558">
                  <c:v>6.8</c:v>
                </c:pt>
                <c:pt idx="3559">
                  <c:v>8.1999999999999993</c:v>
                </c:pt>
                <c:pt idx="3560">
                  <c:v>7.5</c:v>
                </c:pt>
                <c:pt idx="3561">
                  <c:v>7.6</c:v>
                </c:pt>
                <c:pt idx="3562">
                  <c:v>6.9</c:v>
                </c:pt>
                <c:pt idx="3563">
                  <c:v>7.1</c:v>
                </c:pt>
                <c:pt idx="3564">
                  <c:v>6.3</c:v>
                </c:pt>
                <c:pt idx="3565">
                  <c:v>8.3000000000000007</c:v>
                </c:pt>
                <c:pt idx="3566">
                  <c:v>7.1</c:v>
                </c:pt>
                <c:pt idx="3567">
                  <c:v>4.7</c:v>
                </c:pt>
                <c:pt idx="3568">
                  <c:v>7.2</c:v>
                </c:pt>
                <c:pt idx="3569">
                  <c:v>5.4</c:v>
                </c:pt>
                <c:pt idx="3570">
                  <c:v>6.9</c:v>
                </c:pt>
                <c:pt idx="3571">
                  <c:v>8.1999999999999993</c:v>
                </c:pt>
                <c:pt idx="3572">
                  <c:v>7</c:v>
                </c:pt>
                <c:pt idx="3573">
                  <c:v>7.6</c:v>
                </c:pt>
                <c:pt idx="3574">
                  <c:v>6.1</c:v>
                </c:pt>
                <c:pt idx="3575">
                  <c:v>7.2</c:v>
                </c:pt>
                <c:pt idx="3576">
                  <c:v>7.8</c:v>
                </c:pt>
                <c:pt idx="3577">
                  <c:v>3.4</c:v>
                </c:pt>
                <c:pt idx="3578">
                  <c:v>8.1999999999999993</c:v>
                </c:pt>
                <c:pt idx="3579">
                  <c:v>6.7</c:v>
                </c:pt>
                <c:pt idx="3580">
                  <c:v>6.6</c:v>
                </c:pt>
                <c:pt idx="3581">
                  <c:v>6.9</c:v>
                </c:pt>
                <c:pt idx="3582">
                  <c:v>7.1</c:v>
                </c:pt>
                <c:pt idx="3583">
                  <c:v>6.7</c:v>
                </c:pt>
                <c:pt idx="3584">
                  <c:v>7.7</c:v>
                </c:pt>
                <c:pt idx="3585">
                  <c:v>7.6</c:v>
                </c:pt>
                <c:pt idx="3586">
                  <c:v>8.1</c:v>
                </c:pt>
                <c:pt idx="3587">
                  <c:v>5.5</c:v>
                </c:pt>
                <c:pt idx="3588">
                  <c:v>3.2</c:v>
                </c:pt>
                <c:pt idx="3589">
                  <c:v>6.2</c:v>
                </c:pt>
                <c:pt idx="3590">
                  <c:v>6.4</c:v>
                </c:pt>
                <c:pt idx="3591">
                  <c:v>6.4</c:v>
                </c:pt>
                <c:pt idx="3592">
                  <c:v>7.3</c:v>
                </c:pt>
                <c:pt idx="3593">
                  <c:v>4.3</c:v>
                </c:pt>
                <c:pt idx="3594">
                  <c:v>6.5</c:v>
                </c:pt>
                <c:pt idx="3595">
                  <c:v>6.6</c:v>
                </c:pt>
                <c:pt idx="3596">
                  <c:v>4.3</c:v>
                </c:pt>
                <c:pt idx="3597">
                  <c:v>7.3</c:v>
                </c:pt>
                <c:pt idx="3598">
                  <c:v>6.4</c:v>
                </c:pt>
                <c:pt idx="3599">
                  <c:v>7</c:v>
                </c:pt>
                <c:pt idx="3600">
                  <c:v>5.5</c:v>
                </c:pt>
                <c:pt idx="3601">
                  <c:v>6.1</c:v>
                </c:pt>
                <c:pt idx="3602">
                  <c:v>3.9</c:v>
                </c:pt>
                <c:pt idx="3603">
                  <c:v>4</c:v>
                </c:pt>
                <c:pt idx="3604">
                  <c:v>7.5</c:v>
                </c:pt>
                <c:pt idx="3605">
                  <c:v>4</c:v>
                </c:pt>
                <c:pt idx="3606">
                  <c:v>7</c:v>
                </c:pt>
                <c:pt idx="3607">
                  <c:v>6.5</c:v>
                </c:pt>
                <c:pt idx="3608">
                  <c:v>7.2</c:v>
                </c:pt>
                <c:pt idx="3609">
                  <c:v>6.4</c:v>
                </c:pt>
                <c:pt idx="3610">
                  <c:v>6.5</c:v>
                </c:pt>
                <c:pt idx="3611">
                  <c:v>6.9</c:v>
                </c:pt>
                <c:pt idx="3612">
                  <c:v>7.5</c:v>
                </c:pt>
                <c:pt idx="3613">
                  <c:v>8</c:v>
                </c:pt>
                <c:pt idx="3614">
                  <c:v>8.1</c:v>
                </c:pt>
                <c:pt idx="3615">
                  <c:v>8.5</c:v>
                </c:pt>
                <c:pt idx="3616">
                  <c:v>8.6999999999999993</c:v>
                </c:pt>
                <c:pt idx="3617">
                  <c:v>7</c:v>
                </c:pt>
                <c:pt idx="3618">
                  <c:v>7</c:v>
                </c:pt>
                <c:pt idx="3619">
                  <c:v>7.3</c:v>
                </c:pt>
                <c:pt idx="3620">
                  <c:v>5.3</c:v>
                </c:pt>
                <c:pt idx="3621">
                  <c:v>7.1</c:v>
                </c:pt>
                <c:pt idx="3622">
                  <c:v>6.6</c:v>
                </c:pt>
                <c:pt idx="3623">
                  <c:v>5.7</c:v>
                </c:pt>
                <c:pt idx="3624">
                  <c:v>6.7</c:v>
                </c:pt>
                <c:pt idx="3625">
                  <c:v>7.4</c:v>
                </c:pt>
                <c:pt idx="3626">
                  <c:v>7.6</c:v>
                </c:pt>
                <c:pt idx="3627">
                  <c:v>6.6</c:v>
                </c:pt>
                <c:pt idx="3628">
                  <c:v>4.5</c:v>
                </c:pt>
                <c:pt idx="3629">
                  <c:v>7.3</c:v>
                </c:pt>
                <c:pt idx="3630">
                  <c:v>5.6</c:v>
                </c:pt>
                <c:pt idx="3631">
                  <c:v>5.8</c:v>
                </c:pt>
                <c:pt idx="3632">
                  <c:v>5.5</c:v>
                </c:pt>
                <c:pt idx="3633">
                  <c:v>7.5</c:v>
                </c:pt>
                <c:pt idx="3634">
                  <c:v>5.4</c:v>
                </c:pt>
                <c:pt idx="3635">
                  <c:v>6.7</c:v>
                </c:pt>
                <c:pt idx="3636">
                  <c:v>7.3</c:v>
                </c:pt>
                <c:pt idx="3637">
                  <c:v>5.7</c:v>
                </c:pt>
                <c:pt idx="3638">
                  <c:v>3</c:v>
                </c:pt>
                <c:pt idx="3639">
                  <c:v>7.4</c:v>
                </c:pt>
                <c:pt idx="3640">
                  <c:v>4</c:v>
                </c:pt>
                <c:pt idx="3641">
                  <c:v>6.1</c:v>
                </c:pt>
                <c:pt idx="3642">
                  <c:v>6.7</c:v>
                </c:pt>
                <c:pt idx="3643">
                  <c:v>5.4</c:v>
                </c:pt>
                <c:pt idx="3644">
                  <c:v>7</c:v>
                </c:pt>
                <c:pt idx="3645">
                  <c:v>6.3</c:v>
                </c:pt>
                <c:pt idx="3646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73-4F51-BDFE-AD851C6D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597856"/>
        <c:axId val="769598216"/>
      </c:scatterChart>
      <c:valAx>
        <c:axId val="769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8216"/>
        <c:crosses val="autoZero"/>
        <c:crossBetween val="midCat"/>
      </c:valAx>
      <c:valAx>
        <c:axId val="76959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</a:t>
            </a:r>
            <a:r>
              <a:rPr lang="en-US" baseline="0"/>
              <a:t> vs language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IMDB_Movies!$AZ$3:$AZ$42</c:f>
              <c:strCache>
                <c:ptCount val="37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Thai</c:v>
                </c:pt>
                <c:pt idx="17">
                  <c:v>Bosnian</c:v>
                </c:pt>
                <c:pt idx="18">
                  <c:v>Korean</c:v>
                </c:pt>
                <c:pt idx="19">
                  <c:v>Hungarian</c:v>
                </c:pt>
                <c:pt idx="20">
                  <c:v>Hindi</c:v>
                </c:pt>
                <c:pt idx="21">
                  <c:v>Icelandic</c:v>
                </c:pt>
                <c:pt idx="22">
                  <c:v>Danish</c:v>
                </c:pt>
                <c:pt idx="23">
                  <c:v>Portuguese</c:v>
                </c:pt>
                <c:pt idx="24">
                  <c:v>Norwegian</c:v>
                </c:pt>
                <c:pt idx="25">
                  <c:v>Czech</c:v>
                </c:pt>
                <c:pt idx="26">
                  <c:v>Russian</c:v>
                </c:pt>
                <c:pt idx="27">
                  <c:v>None</c:v>
                </c:pt>
                <c:pt idx="28">
                  <c:v>Zulu</c:v>
                </c:pt>
                <c:pt idx="29">
                  <c:v>Hebrew</c:v>
                </c:pt>
                <c:pt idx="30">
                  <c:v>Dzongkha</c:v>
                </c:pt>
                <c:pt idx="31">
                  <c:v>Arabic</c:v>
                </c:pt>
                <c:pt idx="32">
                  <c:v>Vietnamese</c:v>
                </c:pt>
                <c:pt idx="33">
                  <c:v>Indonesian</c:v>
                </c:pt>
                <c:pt idx="34">
                  <c:v>Persian</c:v>
                </c:pt>
                <c:pt idx="35">
                  <c:v>Swedish</c:v>
                </c:pt>
                <c:pt idx="36">
                  <c:v>0</c:v>
                </c:pt>
              </c:strCache>
            </c:strRef>
          </c:cat>
          <c:val>
            <c:numRef>
              <c:f>IMDB_Movies!$BB$3:$BB$42</c:f>
              <c:numCache>
                <c:formatCode>General</c:formatCode>
                <c:ptCount val="40"/>
                <c:pt idx="0">
                  <c:v>6.4</c:v>
                </c:pt>
                <c:pt idx="1">
                  <c:v>7.1</c:v>
                </c:pt>
                <c:pt idx="2">
                  <c:v>7</c:v>
                </c:pt>
                <c:pt idx="3">
                  <c:v>7.1</c:v>
                </c:pt>
                <c:pt idx="4">
                  <c:v>7.3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7.2</c:v>
                </c:pt>
                <c:pt idx="10">
                  <c:v>7.6</c:v>
                </c:pt>
                <c:pt idx="11">
                  <c:v>7.1</c:v>
                </c:pt>
                <c:pt idx="12">
                  <c:v>6.7</c:v>
                </c:pt>
                <c:pt idx="13">
                  <c:v>7.6</c:v>
                </c:pt>
                <c:pt idx="14">
                  <c:v>7.6</c:v>
                </c:pt>
                <c:pt idx="15">
                  <c:v>7.7</c:v>
                </c:pt>
                <c:pt idx="16">
                  <c:v>6.6</c:v>
                </c:pt>
                <c:pt idx="17">
                  <c:v>4.3</c:v>
                </c:pt>
                <c:pt idx="18">
                  <c:v>7.6</c:v>
                </c:pt>
                <c:pt idx="19">
                  <c:v>7.1</c:v>
                </c:pt>
                <c:pt idx="20">
                  <c:v>6.6</c:v>
                </c:pt>
                <c:pt idx="21">
                  <c:v>6.9</c:v>
                </c:pt>
                <c:pt idx="22">
                  <c:v>7.9</c:v>
                </c:pt>
                <c:pt idx="23">
                  <c:v>7.5</c:v>
                </c:pt>
                <c:pt idx="24">
                  <c:v>7.2</c:v>
                </c:pt>
                <c:pt idx="25">
                  <c:v>7.4</c:v>
                </c:pt>
                <c:pt idx="26">
                  <c:v>6.5</c:v>
                </c:pt>
                <c:pt idx="27">
                  <c:v>8.5</c:v>
                </c:pt>
                <c:pt idx="28">
                  <c:v>7.3</c:v>
                </c:pt>
                <c:pt idx="29">
                  <c:v>7.5</c:v>
                </c:pt>
                <c:pt idx="30">
                  <c:v>7.5</c:v>
                </c:pt>
                <c:pt idx="31">
                  <c:v>7.2</c:v>
                </c:pt>
                <c:pt idx="32">
                  <c:v>7.4</c:v>
                </c:pt>
                <c:pt idx="33">
                  <c:v>7.9</c:v>
                </c:pt>
                <c:pt idx="34">
                  <c:v>8.1</c:v>
                </c:pt>
                <c:pt idx="35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A-4327-9481-C0DF4EF7B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915208"/>
        <c:axId val="399915568"/>
      </c:barChart>
      <c:catAx>
        <c:axId val="399915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15568"/>
        <c:crosses val="autoZero"/>
        <c:auto val="1"/>
        <c:lblAlgn val="ctr"/>
        <c:lblOffset val="100"/>
        <c:noMultiLvlLbl val="0"/>
      </c:catAx>
      <c:valAx>
        <c:axId val="3999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IMDB</a:t>
                </a:r>
                <a:r>
                  <a:rPr lang="en-US" b="1" baseline="0"/>
                  <a:t> score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15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314325</xdr:colOff>
      <xdr:row>5</xdr:row>
      <xdr:rowOff>142876</xdr:rowOff>
    </xdr:from>
    <xdr:to>
      <xdr:col>40</xdr:col>
      <xdr:colOff>2724150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48974-533B-99AC-C121-DDD96EB25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476250</xdr:colOff>
      <xdr:row>22</xdr:row>
      <xdr:rowOff>133351</xdr:rowOff>
    </xdr:from>
    <xdr:to>
      <xdr:col>50</xdr:col>
      <xdr:colOff>352424</xdr:colOff>
      <xdr:row>43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06DDEB-C698-AB54-1E37-C0E6CE2D0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683C-83A7-4ACA-8362-B47B5AD705F0}">
  <dimension ref="A1:L825"/>
  <sheetViews>
    <sheetView topLeftCell="B1" workbookViewId="0">
      <selection activeCell="E1" sqref="E1:M1048576"/>
    </sheetView>
  </sheetViews>
  <sheetFormatPr defaultRowHeight="15" x14ac:dyDescent="0.25"/>
  <cols>
    <col min="1" max="1" width="31.140625" hidden="1" customWidth="1"/>
    <col min="2" max="2" width="12.7109375" bestFit="1" customWidth="1"/>
    <col min="5" max="5" width="68.42578125" bestFit="1" customWidth="1"/>
    <col min="7" max="7" width="9.140625" customWidth="1"/>
  </cols>
  <sheetData>
    <row r="1" spans="1:11" x14ac:dyDescent="0.25">
      <c r="A1" t="str" cm="1">
        <f t="array" ref="A1:A21">_xlfn.UNIQUE(E:E)</f>
        <v>problem-1</v>
      </c>
      <c r="B1" t="str" cm="1">
        <f t="array" ref="B1:B28">_xlfn.UNIQUE(A:A)</f>
        <v>problem-1</v>
      </c>
      <c r="E1" t="s">
        <v>28</v>
      </c>
    </row>
    <row r="2" spans="1:11" x14ac:dyDescent="0.25">
      <c r="A2" t="str">
        <v>genres</v>
      </c>
      <c r="B2" s="1" t="str">
        <v>genres</v>
      </c>
      <c r="E2" s="1" t="s">
        <v>9</v>
      </c>
    </row>
    <row r="3" spans="1:11" x14ac:dyDescent="0.25">
      <c r="A3" t="str">
        <v>Action</v>
      </c>
      <c r="B3" t="str">
        <v>Action</v>
      </c>
      <c r="E3" t="s">
        <v>826</v>
      </c>
      <c r="F3" t="s">
        <v>606</v>
      </c>
      <c r="G3" t="s">
        <v>17600</v>
      </c>
      <c r="H3" t="s">
        <v>4556</v>
      </c>
    </row>
    <row r="4" spans="1:11" x14ac:dyDescent="0.25">
      <c r="A4" t="str">
        <v>Adventure</v>
      </c>
      <c r="B4" t="str">
        <v>Adventure</v>
      </c>
      <c r="E4" t="s">
        <v>826</v>
      </c>
      <c r="F4" t="s">
        <v>606</v>
      </c>
      <c r="G4" t="s">
        <v>17600</v>
      </c>
    </row>
    <row r="5" spans="1:11" x14ac:dyDescent="0.25">
      <c r="A5" t="str">
        <v>Drama</v>
      </c>
      <c r="B5" t="str">
        <v>Drama</v>
      </c>
      <c r="E5" t="s">
        <v>826</v>
      </c>
      <c r="F5" t="s">
        <v>606</v>
      </c>
      <c r="G5" t="s">
        <v>4490</v>
      </c>
    </row>
    <row r="6" spans="1:11" x14ac:dyDescent="0.25">
      <c r="A6" t="str">
        <v>Animation</v>
      </c>
      <c r="B6" t="str">
        <v>Animation</v>
      </c>
      <c r="E6" t="s">
        <v>826</v>
      </c>
      <c r="F6" t="s">
        <v>4490</v>
      </c>
    </row>
    <row r="7" spans="1:11" x14ac:dyDescent="0.25">
      <c r="A7" t="str">
        <v>Comedy</v>
      </c>
      <c r="B7" t="str">
        <v>Comedy</v>
      </c>
      <c r="E7" t="s">
        <v>826</v>
      </c>
      <c r="F7" t="s">
        <v>606</v>
      </c>
      <c r="G7" t="s">
        <v>4556</v>
      </c>
    </row>
    <row r="8" spans="1:11" x14ac:dyDescent="0.25">
      <c r="A8" t="str">
        <v>Mystery</v>
      </c>
      <c r="B8" t="str">
        <v>Mystery</v>
      </c>
      <c r="E8" t="s">
        <v>826</v>
      </c>
      <c r="F8" t="s">
        <v>606</v>
      </c>
      <c r="G8" t="s">
        <v>5447</v>
      </c>
    </row>
    <row r="9" spans="1:11" x14ac:dyDescent="0.25">
      <c r="A9" t="str">
        <v>Crime</v>
      </c>
      <c r="B9" t="str">
        <v>Crime</v>
      </c>
      <c r="E9" t="s">
        <v>606</v>
      </c>
      <c r="F9" t="s">
        <v>4431</v>
      </c>
      <c r="G9" t="s">
        <v>1247</v>
      </c>
      <c r="H9" t="s">
        <v>5266</v>
      </c>
      <c r="I9" t="s">
        <v>17600</v>
      </c>
      <c r="J9" t="s">
        <v>17601</v>
      </c>
      <c r="K9" t="s">
        <v>5447</v>
      </c>
    </row>
    <row r="10" spans="1:11" x14ac:dyDescent="0.25">
      <c r="A10" t="str">
        <v>Biography</v>
      </c>
      <c r="B10" t="str">
        <v>Biography</v>
      </c>
      <c r="E10" t="s">
        <v>606</v>
      </c>
      <c r="F10" t="s">
        <v>5266</v>
      </c>
      <c r="G10" t="s">
        <v>17600</v>
      </c>
      <c r="H10" t="s">
        <v>17602</v>
      </c>
    </row>
    <row r="11" spans="1:11" x14ac:dyDescent="0.25">
      <c r="A11" t="str">
        <v>Fantasy</v>
      </c>
      <c r="B11" t="str">
        <v>Fantasy</v>
      </c>
      <c r="E11" t="s">
        <v>826</v>
      </c>
      <c r="F11" t="s">
        <v>606</v>
      </c>
    </row>
    <row r="12" spans="1:11" x14ac:dyDescent="0.25">
      <c r="A12" t="str">
        <v>Documentary</v>
      </c>
      <c r="B12" t="str">
        <v>Documentary</v>
      </c>
      <c r="E12" t="s">
        <v>826</v>
      </c>
      <c r="F12" t="s">
        <v>606</v>
      </c>
      <c r="G12" t="s">
        <v>4892</v>
      </c>
    </row>
    <row r="13" spans="1:11" x14ac:dyDescent="0.25">
      <c r="A13" t="str">
        <v>Sci-Fi</v>
      </c>
      <c r="B13" t="str">
        <v>Sci-Fi</v>
      </c>
      <c r="E13" t="s">
        <v>826</v>
      </c>
      <c r="F13" t="s">
        <v>606</v>
      </c>
      <c r="G13" t="s">
        <v>5266</v>
      </c>
      <c r="H13" t="s">
        <v>17600</v>
      </c>
    </row>
    <row r="14" spans="1:11" x14ac:dyDescent="0.25">
      <c r="A14" t="str">
        <v>Horror</v>
      </c>
      <c r="B14" t="str">
        <v>Horror</v>
      </c>
      <c r="E14" t="s">
        <v>826</v>
      </c>
      <c r="F14" t="s">
        <v>606</v>
      </c>
      <c r="G14" t="s">
        <v>1247</v>
      </c>
      <c r="H14" t="s">
        <v>5266</v>
      </c>
      <c r="I14" t="s">
        <v>17600</v>
      </c>
      <c r="J14" t="s">
        <v>4556</v>
      </c>
    </row>
    <row r="15" spans="1:11" x14ac:dyDescent="0.25">
      <c r="A15" t="str">
        <v>Romance</v>
      </c>
      <c r="B15" t="str">
        <v>Romance</v>
      </c>
      <c r="E15" t="s">
        <v>606</v>
      </c>
      <c r="F15" t="s">
        <v>17600</v>
      </c>
    </row>
    <row r="16" spans="1:11" x14ac:dyDescent="0.25">
      <c r="A16" t="str">
        <v>Family</v>
      </c>
      <c r="B16" t="str">
        <v>Family</v>
      </c>
      <c r="E16" t="s">
        <v>826</v>
      </c>
      <c r="F16" t="s">
        <v>606</v>
      </c>
      <c r="G16" t="s">
        <v>2007</v>
      </c>
      <c r="H16" t="s">
        <v>17603</v>
      </c>
    </row>
    <row r="17" spans="1:10" x14ac:dyDescent="0.25">
      <c r="A17" t="str">
        <v>Thriller</v>
      </c>
      <c r="B17" t="str">
        <v>Thriller</v>
      </c>
      <c r="E17" t="s">
        <v>606</v>
      </c>
      <c r="F17" t="s">
        <v>5266</v>
      </c>
      <c r="G17" t="s">
        <v>17600</v>
      </c>
    </row>
    <row r="18" spans="1:10" x14ac:dyDescent="0.25">
      <c r="A18" t="str">
        <v>Western</v>
      </c>
      <c r="B18" t="str">
        <v>Western</v>
      </c>
      <c r="E18" t="s">
        <v>826</v>
      </c>
      <c r="F18" t="s">
        <v>606</v>
      </c>
      <c r="G18" t="s">
        <v>2007</v>
      </c>
      <c r="H18" t="s">
        <v>5447</v>
      </c>
    </row>
    <row r="19" spans="1:10" x14ac:dyDescent="0.25">
      <c r="A19" t="str">
        <v>Musical</v>
      </c>
      <c r="B19" t="str">
        <v>Musical</v>
      </c>
      <c r="E19" t="s">
        <v>2007</v>
      </c>
      <c r="F19" t="s">
        <v>5447</v>
      </c>
    </row>
    <row r="20" spans="1:10" x14ac:dyDescent="0.25">
      <c r="A20">
        <v>0</v>
      </c>
      <c r="B20">
        <v>0</v>
      </c>
      <c r="E20" t="s">
        <v>826</v>
      </c>
      <c r="F20" t="s">
        <v>606</v>
      </c>
      <c r="G20" t="s">
        <v>4556</v>
      </c>
      <c r="H20" t="s">
        <v>4490</v>
      </c>
    </row>
    <row r="21" spans="1:10" x14ac:dyDescent="0.25">
      <c r="A21">
        <v>0</v>
      </c>
      <c r="B21" t="str">
        <v>History</v>
      </c>
      <c r="E21" t="s">
        <v>826</v>
      </c>
      <c r="F21" t="s">
        <v>606</v>
      </c>
      <c r="G21" t="s">
        <v>17600</v>
      </c>
      <c r="H21" t="s">
        <v>5447</v>
      </c>
    </row>
    <row r="22" spans="1:10" x14ac:dyDescent="0.25">
      <c r="A22" cm="1">
        <f t="array" ref="A22:A45">_xlfn.UNIQUE(F:F)</f>
        <v>0</v>
      </c>
      <c r="B22" t="str">
        <v>Music</v>
      </c>
      <c r="E22" t="s">
        <v>826</v>
      </c>
      <c r="F22" t="s">
        <v>606</v>
      </c>
      <c r="G22" t="s">
        <v>17600</v>
      </c>
      <c r="H22" t="s">
        <v>4556</v>
      </c>
      <c r="I22" t="s">
        <v>4490</v>
      </c>
    </row>
    <row r="23" spans="1:10" x14ac:dyDescent="0.25">
      <c r="A23" t="str">
        <v>Adventure</v>
      </c>
      <c r="B23" t="str">
        <v>War</v>
      </c>
      <c r="E23" t="s">
        <v>606</v>
      </c>
      <c r="F23" t="s">
        <v>4431</v>
      </c>
      <c r="G23" t="s">
        <v>1247</v>
      </c>
      <c r="H23" t="s">
        <v>5266</v>
      </c>
      <c r="I23" t="s">
        <v>17600</v>
      </c>
    </row>
    <row r="24" spans="1:10" x14ac:dyDescent="0.25">
      <c r="A24" t="str">
        <v>Thriller</v>
      </c>
      <c r="B24" t="str">
        <v>Sport</v>
      </c>
      <c r="E24" t="s">
        <v>606</v>
      </c>
      <c r="F24" t="s">
        <v>4431</v>
      </c>
      <c r="G24" t="s">
        <v>1247</v>
      </c>
      <c r="H24" t="s">
        <v>5266</v>
      </c>
      <c r="I24" t="s">
        <v>17604</v>
      </c>
    </row>
    <row r="25" spans="1:10" x14ac:dyDescent="0.25">
      <c r="A25" t="str">
        <v>Animation</v>
      </c>
      <c r="B25" t="str">
        <v>Short</v>
      </c>
      <c r="E25" t="s">
        <v>826</v>
      </c>
      <c r="F25" t="s">
        <v>17605</v>
      </c>
      <c r="G25" t="s">
        <v>4490</v>
      </c>
    </row>
    <row r="26" spans="1:10" x14ac:dyDescent="0.25">
      <c r="A26" t="str">
        <v>Family</v>
      </c>
      <c r="B26" t="str">
        <v>Film-Noir</v>
      </c>
      <c r="E26" t="s">
        <v>826</v>
      </c>
      <c r="F26" t="s">
        <v>606</v>
      </c>
      <c r="G26" t="s">
        <v>3105</v>
      </c>
      <c r="H26" t="s">
        <v>4556</v>
      </c>
      <c r="I26" t="s">
        <v>4490</v>
      </c>
    </row>
    <row r="27" spans="1:10" x14ac:dyDescent="0.25">
      <c r="A27" t="str">
        <v>Fantasy</v>
      </c>
      <c r="B27" t="str">
        <v>News</v>
      </c>
      <c r="E27" t="s">
        <v>606</v>
      </c>
      <c r="F27" t="s">
        <v>4431</v>
      </c>
      <c r="G27" t="s">
        <v>5266</v>
      </c>
      <c r="H27" t="s">
        <v>4556</v>
      </c>
    </row>
    <row r="28" spans="1:10" x14ac:dyDescent="0.25">
      <c r="A28" t="str">
        <v>Romance</v>
      </c>
      <c r="B28">
        <v>0</v>
      </c>
      <c r="E28" t="s">
        <v>826</v>
      </c>
      <c r="F28" t="s">
        <v>1247</v>
      </c>
      <c r="G28" t="s">
        <v>17605</v>
      </c>
      <c r="H28" t="s">
        <v>4490</v>
      </c>
    </row>
    <row r="29" spans="1:10" x14ac:dyDescent="0.25">
      <c r="A29" t="str">
        <v>Crime</v>
      </c>
      <c r="E29" t="s">
        <v>4431</v>
      </c>
      <c r="F29" t="s">
        <v>2007</v>
      </c>
      <c r="G29" t="s">
        <v>5266</v>
      </c>
      <c r="H29" t="s">
        <v>17600</v>
      </c>
    </row>
    <row r="30" spans="1:10" x14ac:dyDescent="0.25">
      <c r="A30" t="str">
        <v>Comedy</v>
      </c>
      <c r="E30" t="s">
        <v>826</v>
      </c>
      <c r="F30" t="s">
        <v>17605</v>
      </c>
      <c r="G30" t="s">
        <v>2007</v>
      </c>
      <c r="H30" t="s">
        <v>4490</v>
      </c>
    </row>
    <row r="31" spans="1:10" x14ac:dyDescent="0.25">
      <c r="A31" t="str">
        <v>Drama</v>
      </c>
      <c r="E31" t="s">
        <v>606</v>
      </c>
      <c r="F31" t="s">
        <v>4431</v>
      </c>
      <c r="G31" t="s">
        <v>1247</v>
      </c>
      <c r="H31" t="s">
        <v>5266</v>
      </c>
    </row>
    <row r="32" spans="1:10" x14ac:dyDescent="0.25">
      <c r="A32" t="str">
        <v>Sci-Fi</v>
      </c>
      <c r="E32" t="s">
        <v>826</v>
      </c>
      <c r="F32" t="s">
        <v>606</v>
      </c>
      <c r="G32" t="s">
        <v>4431</v>
      </c>
      <c r="H32" t="s">
        <v>1247</v>
      </c>
      <c r="I32" t="s">
        <v>5266</v>
      </c>
      <c r="J32" t="s">
        <v>4556</v>
      </c>
    </row>
    <row r="33" spans="1:11" x14ac:dyDescent="0.25">
      <c r="A33" t="str">
        <v>Horror</v>
      </c>
      <c r="E33" t="s">
        <v>606</v>
      </c>
      <c r="F33" t="s">
        <v>2007</v>
      </c>
      <c r="G33" t="s">
        <v>5266</v>
      </c>
      <c r="H33" t="s">
        <v>17602</v>
      </c>
    </row>
    <row r="34" spans="1:11" x14ac:dyDescent="0.25">
      <c r="A34" t="str">
        <v>Mystery</v>
      </c>
      <c r="E34" t="s">
        <v>826</v>
      </c>
      <c r="F34" t="s">
        <v>1247</v>
      </c>
      <c r="G34" t="s">
        <v>4556</v>
      </c>
      <c r="H34" t="s">
        <v>4892</v>
      </c>
    </row>
    <row r="35" spans="1:11" x14ac:dyDescent="0.25">
      <c r="A35" t="str">
        <v>Western</v>
      </c>
      <c r="E35" t="s">
        <v>826</v>
      </c>
      <c r="F35" t="s">
        <v>606</v>
      </c>
      <c r="G35" t="s">
        <v>17600</v>
      </c>
      <c r="H35" t="s">
        <v>3105</v>
      </c>
      <c r="I35" t="s">
        <v>4490</v>
      </c>
    </row>
    <row r="36" spans="1:11" x14ac:dyDescent="0.25">
      <c r="A36" t="str">
        <v>History</v>
      </c>
      <c r="E36" t="s">
        <v>826</v>
      </c>
      <c r="F36" t="s">
        <v>606</v>
      </c>
      <c r="G36" t="s">
        <v>1247</v>
      </c>
      <c r="H36" t="s">
        <v>4556</v>
      </c>
    </row>
    <row r="37" spans="1:11" x14ac:dyDescent="0.25">
      <c r="A37" t="str">
        <v>Musical</v>
      </c>
      <c r="E37" t="s">
        <v>1247</v>
      </c>
      <c r="F37" t="s">
        <v>5266</v>
      </c>
      <c r="G37" t="s">
        <v>17600</v>
      </c>
    </row>
    <row r="38" spans="1:11" x14ac:dyDescent="0.25">
      <c r="A38" t="str">
        <v>Music</v>
      </c>
      <c r="E38" t="s">
        <v>606</v>
      </c>
      <c r="F38" t="s">
        <v>4431</v>
      </c>
      <c r="G38" t="s">
        <v>1247</v>
      </c>
      <c r="H38" t="s">
        <v>2007</v>
      </c>
      <c r="I38" t="s">
        <v>5266</v>
      </c>
      <c r="J38" t="s">
        <v>17600</v>
      </c>
    </row>
    <row r="39" spans="1:11" x14ac:dyDescent="0.25">
      <c r="A39" t="str">
        <v>War</v>
      </c>
      <c r="E39" t="s">
        <v>606</v>
      </c>
      <c r="F39" t="s">
        <v>2007</v>
      </c>
      <c r="G39" t="s">
        <v>5266</v>
      </c>
      <c r="H39" t="s">
        <v>17600</v>
      </c>
    </row>
    <row r="40" spans="1:11" x14ac:dyDescent="0.25">
      <c r="A40" t="str">
        <v>Biography</v>
      </c>
      <c r="E40" t="s">
        <v>826</v>
      </c>
      <c r="F40" t="s">
        <v>606</v>
      </c>
      <c r="G40" t="s">
        <v>2007</v>
      </c>
      <c r="H40" t="s">
        <v>17600</v>
      </c>
    </row>
    <row r="41" spans="1:11" x14ac:dyDescent="0.25">
      <c r="A41" t="str">
        <v>Sport</v>
      </c>
      <c r="E41" t="s">
        <v>826</v>
      </c>
      <c r="F41" t="s">
        <v>606</v>
      </c>
      <c r="G41" t="s">
        <v>5266</v>
      </c>
      <c r="H41" t="s">
        <v>17600</v>
      </c>
      <c r="I41" t="s">
        <v>5447</v>
      </c>
    </row>
    <row r="42" spans="1:11" x14ac:dyDescent="0.25">
      <c r="A42" t="str">
        <v>Short</v>
      </c>
      <c r="E42" t="s">
        <v>826</v>
      </c>
      <c r="F42" t="s">
        <v>606</v>
      </c>
      <c r="G42" t="s">
        <v>2007</v>
      </c>
      <c r="H42" t="s">
        <v>4556</v>
      </c>
    </row>
    <row r="43" spans="1:11" x14ac:dyDescent="0.25">
      <c r="A43" t="str">
        <v>Documentary</v>
      </c>
      <c r="E43" t="s">
        <v>826</v>
      </c>
      <c r="F43" t="s">
        <v>606</v>
      </c>
      <c r="G43" t="s">
        <v>5266</v>
      </c>
      <c r="H43" t="s">
        <v>17602</v>
      </c>
      <c r="I43" t="s">
        <v>4556</v>
      </c>
    </row>
    <row r="44" spans="1:11" x14ac:dyDescent="0.25">
      <c r="A44" t="str">
        <v>Film-Noir</v>
      </c>
      <c r="E44" t="s">
        <v>826</v>
      </c>
      <c r="F44" t="s">
        <v>606</v>
      </c>
      <c r="G44" t="s">
        <v>4431</v>
      </c>
      <c r="H44" t="s">
        <v>1247</v>
      </c>
      <c r="I44" t="s">
        <v>2007</v>
      </c>
      <c r="J44" t="s">
        <v>5266</v>
      </c>
      <c r="K44" t="s">
        <v>4556</v>
      </c>
    </row>
    <row r="45" spans="1:11" x14ac:dyDescent="0.25">
      <c r="A45" t="str">
        <v>News</v>
      </c>
      <c r="E45" t="s">
        <v>606</v>
      </c>
      <c r="F45" t="s">
        <v>4431</v>
      </c>
      <c r="G45" t="s">
        <v>1247</v>
      </c>
      <c r="H45" t="s">
        <v>5266</v>
      </c>
      <c r="I45" t="s">
        <v>4556</v>
      </c>
    </row>
    <row r="46" spans="1:11" x14ac:dyDescent="0.25">
      <c r="A46" cm="1">
        <f t="array" ref="A46:A66">_xlfn.UNIQUE(G:G)</f>
        <v>0</v>
      </c>
      <c r="E46" t="s">
        <v>606</v>
      </c>
      <c r="F46" t="s">
        <v>4431</v>
      </c>
      <c r="G46" t="s">
        <v>5266</v>
      </c>
      <c r="H46" t="s">
        <v>17600</v>
      </c>
    </row>
    <row r="47" spans="1:11" x14ac:dyDescent="0.25">
      <c r="A47" t="str">
        <v>Fantasy</v>
      </c>
      <c r="E47" t="s">
        <v>826</v>
      </c>
      <c r="F47" t="s">
        <v>4556</v>
      </c>
    </row>
    <row r="48" spans="1:11" x14ac:dyDescent="0.25">
      <c r="A48" t="str">
        <v>Thriller</v>
      </c>
      <c r="E48" t="s">
        <v>606</v>
      </c>
      <c r="F48" t="s">
        <v>2007</v>
      </c>
      <c r="G48" t="s">
        <v>4556</v>
      </c>
    </row>
    <row r="49" spans="1:11" x14ac:dyDescent="0.25">
      <c r="A49" t="str">
        <v>Sci-Fi</v>
      </c>
      <c r="E49" t="s">
        <v>606</v>
      </c>
      <c r="F49" t="s">
        <v>4556</v>
      </c>
    </row>
    <row r="50" spans="1:11" x14ac:dyDescent="0.25">
      <c r="A50" t="str">
        <v>Romance</v>
      </c>
      <c r="E50" t="s">
        <v>826</v>
      </c>
      <c r="F50" t="s">
        <v>606</v>
      </c>
      <c r="G50" t="s">
        <v>2007</v>
      </c>
      <c r="H50" t="s">
        <v>4490</v>
      </c>
    </row>
    <row r="51" spans="1:11" x14ac:dyDescent="0.25">
      <c r="A51" t="str">
        <v>Comedy</v>
      </c>
      <c r="E51" t="s">
        <v>826</v>
      </c>
      <c r="F51" t="s">
        <v>2007</v>
      </c>
      <c r="G51" t="s">
        <v>17603</v>
      </c>
      <c r="H51" t="s">
        <v>5447</v>
      </c>
      <c r="I51" t="s">
        <v>17606</v>
      </c>
    </row>
    <row r="52" spans="1:11" x14ac:dyDescent="0.25">
      <c r="A52" t="str">
        <v>Western</v>
      </c>
      <c r="E52" t="s">
        <v>826</v>
      </c>
      <c r="F52" t="s">
        <v>606</v>
      </c>
      <c r="G52" t="s">
        <v>4682</v>
      </c>
      <c r="H52" t="s">
        <v>2007</v>
      </c>
      <c r="I52" t="s">
        <v>17603</v>
      </c>
      <c r="J52" t="s">
        <v>5447</v>
      </c>
      <c r="K52" t="s">
        <v>17606</v>
      </c>
    </row>
    <row r="53" spans="1:11" x14ac:dyDescent="0.25">
      <c r="A53" t="str">
        <v>Family</v>
      </c>
      <c r="E53" t="s">
        <v>826</v>
      </c>
      <c r="F53" t="s">
        <v>2007</v>
      </c>
    </row>
    <row r="54" spans="1:11" x14ac:dyDescent="0.25">
      <c r="A54" t="str">
        <v>Drama</v>
      </c>
      <c r="E54" t="s">
        <v>2007</v>
      </c>
      <c r="F54" t="s">
        <v>3105</v>
      </c>
      <c r="G54" t="s">
        <v>4556</v>
      </c>
    </row>
    <row r="55" spans="1:11" x14ac:dyDescent="0.25">
      <c r="A55" t="str">
        <v>Horror</v>
      </c>
      <c r="E55" t="s">
        <v>606</v>
      </c>
      <c r="F55" t="s">
        <v>1247</v>
      </c>
      <c r="G55" t="s">
        <v>5266</v>
      </c>
      <c r="H55" t="s">
        <v>17600</v>
      </c>
    </row>
    <row r="56" spans="1:11" x14ac:dyDescent="0.25">
      <c r="A56" t="str">
        <v>Crime</v>
      </c>
      <c r="E56" t="s">
        <v>4431</v>
      </c>
      <c r="F56" t="s">
        <v>1247</v>
      </c>
      <c r="G56" t="s">
        <v>5266</v>
      </c>
      <c r="H56" t="s">
        <v>17600</v>
      </c>
    </row>
    <row r="57" spans="1:11" x14ac:dyDescent="0.25">
      <c r="A57" t="str">
        <v>Animation</v>
      </c>
      <c r="E57" t="s">
        <v>826</v>
      </c>
      <c r="F57" t="s">
        <v>606</v>
      </c>
      <c r="G57" t="s">
        <v>4431</v>
      </c>
      <c r="H57" t="s">
        <v>1247</v>
      </c>
      <c r="I57" t="s">
        <v>5266</v>
      </c>
    </row>
    <row r="58" spans="1:11" x14ac:dyDescent="0.25">
      <c r="A58" t="str">
        <v>History</v>
      </c>
      <c r="E58" t="s">
        <v>606</v>
      </c>
      <c r="F58" t="s">
        <v>4431</v>
      </c>
      <c r="G58" t="s">
        <v>1247</v>
      </c>
      <c r="H58" t="s">
        <v>5266</v>
      </c>
      <c r="I58" t="s">
        <v>17600</v>
      </c>
      <c r="J58" t="s">
        <v>17601</v>
      </c>
    </row>
    <row r="59" spans="1:11" x14ac:dyDescent="0.25">
      <c r="A59" t="str">
        <v>Biography</v>
      </c>
      <c r="E59" t="s">
        <v>17602</v>
      </c>
      <c r="F59" t="s">
        <v>4490</v>
      </c>
    </row>
    <row r="60" spans="1:11" x14ac:dyDescent="0.25">
      <c r="A60" t="str">
        <v>Mystery</v>
      </c>
      <c r="E60" t="s">
        <v>606</v>
      </c>
      <c r="F60" t="s">
        <v>4431</v>
      </c>
      <c r="G60" t="s">
        <v>1247</v>
      </c>
      <c r="H60" t="s">
        <v>2007</v>
      </c>
      <c r="I60" t="s">
        <v>5266</v>
      </c>
    </row>
    <row r="61" spans="1:11" x14ac:dyDescent="0.25">
      <c r="A61" t="str">
        <v>Sport</v>
      </c>
      <c r="E61" t="s">
        <v>826</v>
      </c>
      <c r="F61" t="s">
        <v>606</v>
      </c>
      <c r="G61" t="s">
        <v>4431</v>
      </c>
      <c r="H61" t="s">
        <v>1247</v>
      </c>
      <c r="I61" t="s">
        <v>5266</v>
      </c>
      <c r="J61" t="s">
        <v>17600</v>
      </c>
      <c r="K61" t="s">
        <v>4556</v>
      </c>
    </row>
    <row r="62" spans="1:11" x14ac:dyDescent="0.25">
      <c r="A62" t="str">
        <v>War</v>
      </c>
      <c r="E62" t="s">
        <v>1247</v>
      </c>
      <c r="F62" t="s">
        <v>17600</v>
      </c>
      <c r="G62" t="s">
        <v>3105</v>
      </c>
    </row>
    <row r="63" spans="1:11" x14ac:dyDescent="0.25">
      <c r="A63" t="str">
        <v>Musical</v>
      </c>
      <c r="E63" t="s">
        <v>2007</v>
      </c>
      <c r="F63" t="s">
        <v>17600</v>
      </c>
      <c r="G63" t="s">
        <v>3105</v>
      </c>
      <c r="H63" t="s">
        <v>4490</v>
      </c>
    </row>
    <row r="64" spans="1:11" x14ac:dyDescent="0.25">
      <c r="A64" t="str">
        <v>Music</v>
      </c>
      <c r="E64" t="s">
        <v>826</v>
      </c>
      <c r="F64" t="s">
        <v>2007</v>
      </c>
      <c r="G64" t="s">
        <v>4490</v>
      </c>
    </row>
    <row r="65" spans="1:11" x14ac:dyDescent="0.25">
      <c r="A65" t="str">
        <v>Documentary</v>
      </c>
      <c r="E65" t="s">
        <v>606</v>
      </c>
    </row>
    <row r="66" spans="1:11" x14ac:dyDescent="0.25">
      <c r="A66" t="str">
        <v>Film-Noir</v>
      </c>
      <c r="E66" t="s">
        <v>826</v>
      </c>
      <c r="F66" t="s">
        <v>1247</v>
      </c>
      <c r="G66" t="s">
        <v>17600</v>
      </c>
      <c r="H66" t="s">
        <v>4556</v>
      </c>
    </row>
    <row r="67" spans="1:11" x14ac:dyDescent="0.25">
      <c r="A67" cm="1">
        <f t="array" ref="A67:A84">_xlfn.UNIQUE(H:H)</f>
        <v>0</v>
      </c>
      <c r="E67" t="s">
        <v>826</v>
      </c>
      <c r="F67" t="s">
        <v>606</v>
      </c>
      <c r="G67" t="s">
        <v>1247</v>
      </c>
      <c r="H67" t="s">
        <v>5266</v>
      </c>
      <c r="I67" t="s">
        <v>17600</v>
      </c>
      <c r="J67" t="s">
        <v>17602</v>
      </c>
      <c r="K67" t="s">
        <v>4556</v>
      </c>
    </row>
    <row r="68" spans="1:11" x14ac:dyDescent="0.25">
      <c r="A68" t="str">
        <v>Sci-Fi</v>
      </c>
      <c r="E68" t="s">
        <v>826</v>
      </c>
      <c r="F68" t="s">
        <v>606</v>
      </c>
      <c r="G68" t="s">
        <v>4431</v>
      </c>
      <c r="H68" t="s">
        <v>17600</v>
      </c>
    </row>
    <row r="69" spans="1:11" x14ac:dyDescent="0.25">
      <c r="A69" t="str">
        <v>Family</v>
      </c>
      <c r="E69" t="s">
        <v>1247</v>
      </c>
      <c r="F69" t="s">
        <v>17605</v>
      </c>
    </row>
    <row r="70" spans="1:11" x14ac:dyDescent="0.25">
      <c r="A70" t="str">
        <v>Mystery</v>
      </c>
      <c r="E70" t="s">
        <v>826</v>
      </c>
      <c r="F70" t="s">
        <v>2007</v>
      </c>
      <c r="G70" t="s">
        <v>17603</v>
      </c>
      <c r="H70" t="s">
        <v>17606</v>
      </c>
    </row>
    <row r="71" spans="1:11" x14ac:dyDescent="0.25">
      <c r="A71" t="str">
        <v>Fantasy</v>
      </c>
      <c r="E71" t="s">
        <v>826</v>
      </c>
      <c r="F71" t="s">
        <v>606</v>
      </c>
      <c r="G71" t="s">
        <v>2007</v>
      </c>
    </row>
    <row r="72" spans="1:11" x14ac:dyDescent="0.25">
      <c r="A72" t="str">
        <v>History</v>
      </c>
      <c r="E72" t="s">
        <v>826</v>
      </c>
      <c r="F72" t="s">
        <v>606</v>
      </c>
      <c r="G72" t="s">
        <v>4431</v>
      </c>
      <c r="H72" t="s">
        <v>1247</v>
      </c>
      <c r="I72" t="s">
        <v>5266</v>
      </c>
      <c r="J72" t="s">
        <v>17600</v>
      </c>
    </row>
    <row r="73" spans="1:11" x14ac:dyDescent="0.25">
      <c r="A73" t="str">
        <v>Romance</v>
      </c>
      <c r="E73" t="s">
        <v>826</v>
      </c>
      <c r="F73" t="s">
        <v>2007</v>
      </c>
      <c r="G73" t="s">
        <v>17602</v>
      </c>
      <c r="H73" t="s">
        <v>4556</v>
      </c>
    </row>
    <row r="74" spans="1:11" x14ac:dyDescent="0.25">
      <c r="A74" t="str">
        <v>Thriller</v>
      </c>
      <c r="E74" t="s">
        <v>826</v>
      </c>
      <c r="F74" t="s">
        <v>606</v>
      </c>
      <c r="G74" t="s">
        <v>1247</v>
      </c>
      <c r="H74" t="s">
        <v>4490</v>
      </c>
    </row>
    <row r="75" spans="1:11" x14ac:dyDescent="0.25">
      <c r="A75" t="str">
        <v>Comedy</v>
      </c>
      <c r="E75" t="s">
        <v>826</v>
      </c>
      <c r="F75" t="s">
        <v>606</v>
      </c>
      <c r="G75" t="s">
        <v>4431</v>
      </c>
      <c r="H75" t="s">
        <v>17600</v>
      </c>
      <c r="I75" t="s">
        <v>5447</v>
      </c>
      <c r="J75" t="s">
        <v>4556</v>
      </c>
    </row>
    <row r="76" spans="1:11" x14ac:dyDescent="0.25">
      <c r="A76" t="str">
        <v>Western</v>
      </c>
      <c r="E76" t="s">
        <v>826</v>
      </c>
      <c r="F76" t="s">
        <v>606</v>
      </c>
      <c r="G76" t="s">
        <v>2007</v>
      </c>
      <c r="H76" t="s">
        <v>17603</v>
      </c>
      <c r="I76" t="s">
        <v>17606</v>
      </c>
    </row>
    <row r="77" spans="1:11" x14ac:dyDescent="0.25">
      <c r="A77" t="str">
        <v>Horror</v>
      </c>
      <c r="E77" t="s">
        <v>606</v>
      </c>
      <c r="F77" t="s">
        <v>2007</v>
      </c>
      <c r="G77" t="s">
        <v>17600</v>
      </c>
      <c r="H77" t="s">
        <v>5447</v>
      </c>
    </row>
    <row r="78" spans="1:11" x14ac:dyDescent="0.25">
      <c r="A78" t="str">
        <v>Drama</v>
      </c>
      <c r="E78" t="s">
        <v>4431</v>
      </c>
      <c r="F78" t="s">
        <v>1247</v>
      </c>
      <c r="G78" t="s">
        <v>5266</v>
      </c>
      <c r="H78" t="s">
        <v>17601</v>
      </c>
    </row>
    <row r="79" spans="1:11" x14ac:dyDescent="0.25">
      <c r="A79" t="str">
        <v>War</v>
      </c>
      <c r="E79" t="s">
        <v>826</v>
      </c>
      <c r="F79" t="s">
        <v>17605</v>
      </c>
      <c r="G79" t="s">
        <v>2007</v>
      </c>
      <c r="H79" t="s">
        <v>17602</v>
      </c>
      <c r="I79" t="s">
        <v>4490</v>
      </c>
    </row>
    <row r="80" spans="1:11" x14ac:dyDescent="0.25">
      <c r="A80" t="str">
        <v>Musical</v>
      </c>
      <c r="E80" t="s">
        <v>606</v>
      </c>
      <c r="F80" t="s">
        <v>2007</v>
      </c>
      <c r="G80" t="s">
        <v>4490</v>
      </c>
      <c r="H80" t="s">
        <v>4892</v>
      </c>
    </row>
    <row r="81" spans="1:10" x14ac:dyDescent="0.25">
      <c r="A81" t="str">
        <v>Crime</v>
      </c>
      <c r="E81" t="s">
        <v>606</v>
      </c>
      <c r="F81" t="s">
        <v>4431</v>
      </c>
      <c r="G81" t="s">
        <v>1247</v>
      </c>
      <c r="H81" t="s">
        <v>5266</v>
      </c>
      <c r="I81" t="s">
        <v>4892</v>
      </c>
    </row>
    <row r="82" spans="1:10" x14ac:dyDescent="0.25">
      <c r="A82" t="str">
        <v>Music</v>
      </c>
      <c r="E82" t="s">
        <v>826</v>
      </c>
      <c r="F82" t="s">
        <v>17602</v>
      </c>
      <c r="G82" t="s">
        <v>4490</v>
      </c>
    </row>
    <row r="83" spans="1:10" x14ac:dyDescent="0.25">
      <c r="A83" t="str">
        <v>Sport</v>
      </c>
      <c r="E83" t="s">
        <v>606</v>
      </c>
      <c r="F83" t="s">
        <v>4556</v>
      </c>
      <c r="G83" t="s">
        <v>4490</v>
      </c>
    </row>
    <row r="84" spans="1:10" x14ac:dyDescent="0.25">
      <c r="A84" t="str">
        <v>News</v>
      </c>
      <c r="E84" t="s">
        <v>606</v>
      </c>
      <c r="F84" t="s">
        <v>4431</v>
      </c>
      <c r="G84" t="s">
        <v>1247</v>
      </c>
      <c r="H84" t="s">
        <v>5266</v>
      </c>
      <c r="I84" t="s">
        <v>17600</v>
      </c>
      <c r="J84" t="s">
        <v>4556</v>
      </c>
    </row>
    <row r="85" spans="1:10" x14ac:dyDescent="0.25">
      <c r="A85" cm="1">
        <f t="array" ref="A85:A101">_xlfn.UNIQUE(I:I)</f>
        <v>0</v>
      </c>
      <c r="E85" t="s">
        <v>826</v>
      </c>
      <c r="F85" t="s">
        <v>17605</v>
      </c>
      <c r="G85" t="s">
        <v>17602</v>
      </c>
      <c r="H85" t="s">
        <v>4490</v>
      </c>
    </row>
    <row r="86" spans="1:10" x14ac:dyDescent="0.25">
      <c r="A86" t="str">
        <v>Fantasy</v>
      </c>
      <c r="E86" t="s">
        <v>826</v>
      </c>
      <c r="F86" t="s">
        <v>606</v>
      </c>
      <c r="G86" t="s">
        <v>5266</v>
      </c>
      <c r="H86" t="s">
        <v>17602</v>
      </c>
    </row>
    <row r="87" spans="1:10" x14ac:dyDescent="0.25">
      <c r="A87" t="str">
        <v>Thriller</v>
      </c>
      <c r="E87" t="s">
        <v>606</v>
      </c>
      <c r="F87" t="s">
        <v>2007</v>
      </c>
      <c r="G87" t="s">
        <v>5447</v>
      </c>
      <c r="H87" t="s">
        <v>17606</v>
      </c>
    </row>
    <row r="88" spans="1:10" x14ac:dyDescent="0.25">
      <c r="A88" t="str">
        <v>Sport</v>
      </c>
      <c r="E88" t="s">
        <v>606</v>
      </c>
      <c r="F88" t="s">
        <v>4431</v>
      </c>
      <c r="G88" t="s">
        <v>5266</v>
      </c>
      <c r="H88" t="s">
        <v>4490</v>
      </c>
    </row>
    <row r="89" spans="1:10" x14ac:dyDescent="0.25">
      <c r="A89" t="str">
        <v>Family</v>
      </c>
      <c r="E89" t="s">
        <v>826</v>
      </c>
      <c r="F89" t="s">
        <v>4431</v>
      </c>
      <c r="G89" t="s">
        <v>1247</v>
      </c>
      <c r="H89" t="s">
        <v>5266</v>
      </c>
      <c r="I89" t="s">
        <v>4556</v>
      </c>
    </row>
    <row r="90" spans="1:10" x14ac:dyDescent="0.25">
      <c r="A90" t="str">
        <v>Romance</v>
      </c>
      <c r="E90" t="s">
        <v>826</v>
      </c>
      <c r="F90" t="s">
        <v>1247</v>
      </c>
      <c r="G90" t="s">
        <v>17600</v>
      </c>
    </row>
    <row r="91" spans="1:10" x14ac:dyDescent="0.25">
      <c r="A91" t="str">
        <v>Sci-Fi</v>
      </c>
      <c r="E91" t="s">
        <v>826</v>
      </c>
      <c r="F91" t="s">
        <v>606</v>
      </c>
      <c r="G91" t="s">
        <v>17605</v>
      </c>
      <c r="H91" t="s">
        <v>17602</v>
      </c>
      <c r="I91" t="s">
        <v>4490</v>
      </c>
    </row>
    <row r="92" spans="1:10" x14ac:dyDescent="0.25">
      <c r="A92" t="str">
        <v>Drama</v>
      </c>
      <c r="E92" t="s">
        <v>826</v>
      </c>
      <c r="F92" t="s">
        <v>606</v>
      </c>
      <c r="G92" t="s">
        <v>17603</v>
      </c>
    </row>
    <row r="93" spans="1:10" x14ac:dyDescent="0.25">
      <c r="A93" t="str">
        <v>War</v>
      </c>
      <c r="E93" t="s">
        <v>826</v>
      </c>
    </row>
    <row r="94" spans="1:10" x14ac:dyDescent="0.25">
      <c r="A94" t="str">
        <v>History</v>
      </c>
      <c r="E94" t="s">
        <v>606</v>
      </c>
      <c r="F94" t="s">
        <v>2007</v>
      </c>
      <c r="G94" t="s">
        <v>17600</v>
      </c>
    </row>
    <row r="95" spans="1:10" x14ac:dyDescent="0.25">
      <c r="A95" t="str">
        <v>Western</v>
      </c>
      <c r="E95" t="s">
        <v>826</v>
      </c>
      <c r="F95" t="s">
        <v>17600</v>
      </c>
      <c r="G95" t="s">
        <v>4490</v>
      </c>
    </row>
    <row r="96" spans="1:10" x14ac:dyDescent="0.25">
      <c r="A96" t="str">
        <v>Mystery</v>
      </c>
      <c r="E96" t="s">
        <v>826</v>
      </c>
      <c r="F96" t="s">
        <v>606</v>
      </c>
      <c r="G96" t="s">
        <v>1247</v>
      </c>
      <c r="H96" t="s">
        <v>17605</v>
      </c>
    </row>
    <row r="97" spans="1:9" x14ac:dyDescent="0.25">
      <c r="A97" t="str">
        <v>Musical</v>
      </c>
      <c r="E97" t="s">
        <v>606</v>
      </c>
      <c r="F97" t="s">
        <v>17602</v>
      </c>
      <c r="G97" t="s">
        <v>4556</v>
      </c>
    </row>
    <row r="98" spans="1:9" x14ac:dyDescent="0.25">
      <c r="A98" t="str">
        <v>Music</v>
      </c>
      <c r="E98" t="s">
        <v>826</v>
      </c>
      <c r="F98" t="s">
        <v>2007</v>
      </c>
      <c r="G98" t="s">
        <v>4556</v>
      </c>
      <c r="H98" t="s">
        <v>4490</v>
      </c>
    </row>
    <row r="99" spans="1:9" x14ac:dyDescent="0.25">
      <c r="A99" t="str">
        <v>Crime</v>
      </c>
      <c r="E99" t="s">
        <v>826</v>
      </c>
      <c r="F99" t="s">
        <v>17605</v>
      </c>
      <c r="G99" t="s">
        <v>4556</v>
      </c>
      <c r="H99" t="s">
        <v>4490</v>
      </c>
    </row>
    <row r="100" spans="1:9" x14ac:dyDescent="0.25">
      <c r="A100" t="str">
        <v>Horror</v>
      </c>
      <c r="E100" t="s">
        <v>826</v>
      </c>
      <c r="F100" t="s">
        <v>5266</v>
      </c>
      <c r="G100" t="s">
        <v>17604</v>
      </c>
    </row>
    <row r="101" spans="1:9" x14ac:dyDescent="0.25">
      <c r="A101" t="str">
        <v>Short</v>
      </c>
      <c r="E101" t="s">
        <v>1247</v>
      </c>
      <c r="F101" t="s">
        <v>2007</v>
      </c>
      <c r="G101" t="s">
        <v>5447</v>
      </c>
    </row>
    <row r="102" spans="1:9" x14ac:dyDescent="0.25">
      <c r="A102" cm="1">
        <f t="array" ref="A102:A113">_xlfn.UNIQUE(J:J)</f>
        <v>0</v>
      </c>
      <c r="E102" t="s">
        <v>826</v>
      </c>
      <c r="F102" t="s">
        <v>1247</v>
      </c>
      <c r="G102" t="s">
        <v>5447</v>
      </c>
    </row>
    <row r="103" spans="1:9" x14ac:dyDescent="0.25">
      <c r="A103" t="str">
        <v>Musical</v>
      </c>
      <c r="E103" t="s">
        <v>826</v>
      </c>
      <c r="F103" t="s">
        <v>606</v>
      </c>
      <c r="G103" t="s">
        <v>17602</v>
      </c>
      <c r="H103" t="s">
        <v>4556</v>
      </c>
    </row>
    <row r="104" spans="1:9" x14ac:dyDescent="0.25">
      <c r="A104" t="str">
        <v>Sci-Fi</v>
      </c>
      <c r="E104" t="s">
        <v>826</v>
      </c>
      <c r="F104" t="s">
        <v>2007</v>
      </c>
      <c r="G104" t="s">
        <v>17606</v>
      </c>
    </row>
    <row r="105" spans="1:9" x14ac:dyDescent="0.25">
      <c r="A105" t="str">
        <v>Fantasy</v>
      </c>
      <c r="E105" t="s">
        <v>606</v>
      </c>
      <c r="F105" t="s">
        <v>2007</v>
      </c>
      <c r="G105" t="s">
        <v>4556</v>
      </c>
      <c r="H105" t="s">
        <v>4490</v>
      </c>
    </row>
    <row r="106" spans="1:9" x14ac:dyDescent="0.25">
      <c r="A106" t="str">
        <v>Family</v>
      </c>
      <c r="E106" t="s">
        <v>826</v>
      </c>
      <c r="F106" t="s">
        <v>606</v>
      </c>
      <c r="G106" t="s">
        <v>1247</v>
      </c>
      <c r="H106" t="s">
        <v>5266</v>
      </c>
      <c r="I106" t="s">
        <v>17600</v>
      </c>
    </row>
    <row r="107" spans="1:9" x14ac:dyDescent="0.25">
      <c r="A107" t="str">
        <v>Romance</v>
      </c>
      <c r="E107" t="s">
        <v>17605</v>
      </c>
      <c r="F107" t="s">
        <v>4490</v>
      </c>
    </row>
    <row r="108" spans="1:9" x14ac:dyDescent="0.25">
      <c r="A108" t="str">
        <v>Mystery</v>
      </c>
      <c r="E108" t="s">
        <v>826</v>
      </c>
      <c r="F108" t="s">
        <v>1247</v>
      </c>
      <c r="G108" t="s">
        <v>17605</v>
      </c>
      <c r="H108" t="s">
        <v>5447</v>
      </c>
      <c r="I108" t="s">
        <v>4490</v>
      </c>
    </row>
    <row r="109" spans="1:9" x14ac:dyDescent="0.25">
      <c r="A109" t="str">
        <v>Thriller</v>
      </c>
      <c r="E109" t="s">
        <v>4682</v>
      </c>
      <c r="F109" t="s">
        <v>2007</v>
      </c>
    </row>
    <row r="110" spans="1:9" x14ac:dyDescent="0.25">
      <c r="A110" t="str">
        <v>War</v>
      </c>
      <c r="E110" t="s">
        <v>4431</v>
      </c>
      <c r="F110" t="s">
        <v>1247</v>
      </c>
      <c r="G110" t="s">
        <v>5266</v>
      </c>
      <c r="H110" t="s">
        <v>17607</v>
      </c>
      <c r="I110" t="s">
        <v>4892</v>
      </c>
    </row>
    <row r="111" spans="1:9" x14ac:dyDescent="0.25">
      <c r="A111" t="str">
        <v>Music</v>
      </c>
      <c r="E111" t="s">
        <v>826</v>
      </c>
      <c r="F111" t="s">
        <v>606</v>
      </c>
      <c r="G111" t="s">
        <v>17602</v>
      </c>
      <c r="H111" t="s">
        <v>4556</v>
      </c>
      <c r="I111" t="s">
        <v>4490</v>
      </c>
    </row>
    <row r="112" spans="1:9" x14ac:dyDescent="0.25">
      <c r="A112" t="str">
        <v>Western</v>
      </c>
      <c r="E112" t="s">
        <v>826</v>
      </c>
      <c r="F112" t="s">
        <v>2007</v>
      </c>
      <c r="G112" t="s">
        <v>4556</v>
      </c>
      <c r="H112" t="s">
        <v>17604</v>
      </c>
    </row>
    <row r="113" spans="1:9" x14ac:dyDescent="0.25">
      <c r="A113" t="str">
        <v>Sport</v>
      </c>
      <c r="E113" t="s">
        <v>826</v>
      </c>
      <c r="F113" t="s">
        <v>17605</v>
      </c>
      <c r="G113" t="s">
        <v>5447</v>
      </c>
      <c r="H113" t="s">
        <v>4490</v>
      </c>
    </row>
    <row r="114" spans="1:9" x14ac:dyDescent="0.25">
      <c r="A114" cm="1">
        <f t="array" ref="A114:A122">_xlfn.UNIQUE(K:K)</f>
        <v>0</v>
      </c>
      <c r="E114" t="s">
        <v>826</v>
      </c>
      <c r="F114" t="s">
        <v>606</v>
      </c>
      <c r="G114" t="s">
        <v>1247</v>
      </c>
    </row>
    <row r="115" spans="1:9" x14ac:dyDescent="0.25">
      <c r="A115" t="str">
        <v>Romance</v>
      </c>
      <c r="E115" t="s">
        <v>4682</v>
      </c>
      <c r="F115" t="s">
        <v>2007</v>
      </c>
      <c r="G115" t="s">
        <v>17604</v>
      </c>
    </row>
    <row r="116" spans="1:9" x14ac:dyDescent="0.25">
      <c r="A116" t="str">
        <v>Sci-Fi</v>
      </c>
      <c r="E116" t="s">
        <v>826</v>
      </c>
      <c r="F116" t="s">
        <v>17602</v>
      </c>
      <c r="G116" t="s">
        <v>4556</v>
      </c>
      <c r="H116" t="s">
        <v>4490</v>
      </c>
    </row>
    <row r="117" spans="1:9" x14ac:dyDescent="0.25">
      <c r="A117" t="str">
        <v>War</v>
      </c>
      <c r="E117" t="s">
        <v>4431</v>
      </c>
      <c r="F117" t="s">
        <v>5266</v>
      </c>
      <c r="G117" t="s">
        <v>17600</v>
      </c>
      <c r="H117" t="s">
        <v>17601</v>
      </c>
      <c r="I117" t="s">
        <v>5447</v>
      </c>
    </row>
    <row r="118" spans="1:9" x14ac:dyDescent="0.25">
      <c r="A118" t="str">
        <v>Sport</v>
      </c>
      <c r="E118" t="s">
        <v>826</v>
      </c>
      <c r="F118" t="s">
        <v>606</v>
      </c>
      <c r="G118" t="s">
        <v>5447</v>
      </c>
      <c r="H118" t="s">
        <v>4556</v>
      </c>
      <c r="I118" t="s">
        <v>4490</v>
      </c>
    </row>
    <row r="119" spans="1:9" x14ac:dyDescent="0.25">
      <c r="A119" t="str">
        <v>Fantasy</v>
      </c>
      <c r="E119" t="s">
        <v>1247</v>
      </c>
      <c r="F119" t="s">
        <v>5447</v>
      </c>
    </row>
    <row r="120" spans="1:9" x14ac:dyDescent="0.25">
      <c r="A120" t="str">
        <v>Musical</v>
      </c>
      <c r="E120" t="s">
        <v>826</v>
      </c>
      <c r="F120" t="s">
        <v>2007</v>
      </c>
      <c r="G120" t="s">
        <v>5447</v>
      </c>
    </row>
    <row r="121" spans="1:9" x14ac:dyDescent="0.25">
      <c r="A121" t="str">
        <v>Mystery</v>
      </c>
      <c r="E121" t="s">
        <v>4682</v>
      </c>
      <c r="F121" t="s">
        <v>17605</v>
      </c>
      <c r="G121" t="s">
        <v>2007</v>
      </c>
      <c r="H121" t="s">
        <v>17603</v>
      </c>
      <c r="I121" t="s">
        <v>5447</v>
      </c>
    </row>
    <row r="122" spans="1:9" x14ac:dyDescent="0.25">
      <c r="A122" t="str">
        <v>Thriller</v>
      </c>
      <c r="E122" t="s">
        <v>4682</v>
      </c>
      <c r="F122" t="s">
        <v>17605</v>
      </c>
      <c r="G122" t="s">
        <v>2007</v>
      </c>
    </row>
    <row r="123" spans="1:9" x14ac:dyDescent="0.25">
      <c r="A123" cm="1">
        <f t="array" ref="A123:A125">_xlfn.UNIQUE(L:L)</f>
        <v>0</v>
      </c>
      <c r="E123" t="s">
        <v>826</v>
      </c>
      <c r="F123" t="s">
        <v>1247</v>
      </c>
      <c r="G123" t="s">
        <v>4490</v>
      </c>
    </row>
    <row r="124" spans="1:9" x14ac:dyDescent="0.25">
      <c r="A124" t="str">
        <v>Romance</v>
      </c>
      <c r="E124" t="s">
        <v>826</v>
      </c>
      <c r="F124" t="s">
        <v>1247</v>
      </c>
      <c r="G124" t="s">
        <v>17605</v>
      </c>
    </row>
    <row r="125" spans="1:9" x14ac:dyDescent="0.25">
      <c r="A125" t="str">
        <v>Thriller</v>
      </c>
      <c r="E125" t="s">
        <v>826</v>
      </c>
      <c r="F125" t="s">
        <v>2007</v>
      </c>
      <c r="G125" t="s">
        <v>17602</v>
      </c>
      <c r="H125" t="s">
        <v>4490</v>
      </c>
    </row>
    <row r="126" spans="1:9" x14ac:dyDescent="0.25">
      <c r="A126" cm="1">
        <f t="array" ref="A126">_xlfn.UNIQUE(M:M)</f>
        <v>0</v>
      </c>
      <c r="E126" t="s">
        <v>2007</v>
      </c>
      <c r="F126" t="s">
        <v>4892</v>
      </c>
    </row>
    <row r="127" spans="1:9" x14ac:dyDescent="0.25">
      <c r="E127" t="s">
        <v>4431</v>
      </c>
      <c r="F127" t="s">
        <v>2007</v>
      </c>
      <c r="G127" t="s">
        <v>5266</v>
      </c>
      <c r="H127" t="s">
        <v>17601</v>
      </c>
      <c r="I127" t="s">
        <v>5447</v>
      </c>
    </row>
    <row r="128" spans="1:9" x14ac:dyDescent="0.25">
      <c r="E128" t="s">
        <v>826</v>
      </c>
      <c r="F128" t="s">
        <v>606</v>
      </c>
      <c r="G128" t="s">
        <v>1247</v>
      </c>
      <c r="H128" t="s">
        <v>5266</v>
      </c>
      <c r="I128" t="s">
        <v>17602</v>
      </c>
    </row>
    <row r="129" spans="5:10" x14ac:dyDescent="0.25">
      <c r="E129" t="s">
        <v>826</v>
      </c>
      <c r="F129" t="s">
        <v>5447</v>
      </c>
      <c r="G129" t="s">
        <v>4490</v>
      </c>
    </row>
    <row r="130" spans="5:10" x14ac:dyDescent="0.25">
      <c r="E130" t="s">
        <v>826</v>
      </c>
      <c r="F130" t="s">
        <v>17600</v>
      </c>
      <c r="G130" t="s">
        <v>3105</v>
      </c>
      <c r="H130" t="s">
        <v>17602</v>
      </c>
    </row>
    <row r="131" spans="5:10" x14ac:dyDescent="0.25">
      <c r="E131" t="s">
        <v>606</v>
      </c>
      <c r="F131" t="s">
        <v>2007</v>
      </c>
      <c r="G131" t="s">
        <v>4490</v>
      </c>
    </row>
    <row r="132" spans="5:10" x14ac:dyDescent="0.25">
      <c r="E132" t="s">
        <v>4682</v>
      </c>
      <c r="F132" t="s">
        <v>1247</v>
      </c>
      <c r="G132" t="s">
        <v>17605</v>
      </c>
      <c r="H132" t="s">
        <v>2007</v>
      </c>
    </row>
    <row r="133" spans="5:10" x14ac:dyDescent="0.25">
      <c r="E133" t="s">
        <v>826</v>
      </c>
      <c r="F133" t="s">
        <v>4556</v>
      </c>
      <c r="G133" t="s">
        <v>17606</v>
      </c>
    </row>
    <row r="134" spans="5:10" x14ac:dyDescent="0.25">
      <c r="E134" t="s">
        <v>2007</v>
      </c>
      <c r="F134" t="s">
        <v>4556</v>
      </c>
    </row>
    <row r="135" spans="5:10" x14ac:dyDescent="0.25">
      <c r="E135" t="s">
        <v>826</v>
      </c>
      <c r="F135" t="s">
        <v>606</v>
      </c>
      <c r="G135" t="s">
        <v>4431</v>
      </c>
      <c r="H135" t="s">
        <v>5266</v>
      </c>
      <c r="I135" t="s">
        <v>17600</v>
      </c>
    </row>
    <row r="136" spans="5:10" x14ac:dyDescent="0.25">
      <c r="E136" t="s">
        <v>826</v>
      </c>
      <c r="F136" t="s">
        <v>17605</v>
      </c>
      <c r="G136" t="s">
        <v>17600</v>
      </c>
      <c r="H136" t="s">
        <v>5447</v>
      </c>
      <c r="I136" t="s">
        <v>4490</v>
      </c>
    </row>
    <row r="137" spans="5:10" x14ac:dyDescent="0.25">
      <c r="E137" t="s">
        <v>606</v>
      </c>
      <c r="F137" t="s">
        <v>1247</v>
      </c>
      <c r="G137" t="s">
        <v>4556</v>
      </c>
    </row>
    <row r="138" spans="5:10" x14ac:dyDescent="0.25">
      <c r="E138" t="s">
        <v>826</v>
      </c>
      <c r="F138" t="s">
        <v>17605</v>
      </c>
      <c r="G138" t="s">
        <v>17604</v>
      </c>
      <c r="H138" t="s">
        <v>4490</v>
      </c>
    </row>
    <row r="139" spans="5:10" x14ac:dyDescent="0.25">
      <c r="E139" t="s">
        <v>826</v>
      </c>
      <c r="F139" t="s">
        <v>606</v>
      </c>
      <c r="G139" t="s">
        <v>4682</v>
      </c>
      <c r="H139" t="s">
        <v>2007</v>
      </c>
      <c r="I139" t="s">
        <v>17603</v>
      </c>
      <c r="J139" t="s">
        <v>4490</v>
      </c>
    </row>
    <row r="140" spans="5:10" x14ac:dyDescent="0.25">
      <c r="E140" t="s">
        <v>826</v>
      </c>
      <c r="F140" t="s">
        <v>1247</v>
      </c>
      <c r="G140" t="s">
        <v>4556</v>
      </c>
    </row>
    <row r="141" spans="5:10" x14ac:dyDescent="0.25">
      <c r="E141" t="s">
        <v>826</v>
      </c>
      <c r="F141" t="s">
        <v>2007</v>
      </c>
      <c r="G141" t="s">
        <v>4490</v>
      </c>
      <c r="H141" t="s">
        <v>17606</v>
      </c>
    </row>
    <row r="142" spans="5:10" x14ac:dyDescent="0.25">
      <c r="E142" t="s">
        <v>2007</v>
      </c>
      <c r="F142" t="s">
        <v>17602</v>
      </c>
      <c r="G142" t="s">
        <v>4490</v>
      </c>
    </row>
    <row r="143" spans="5:10" x14ac:dyDescent="0.25">
      <c r="E143" t="s">
        <v>826</v>
      </c>
      <c r="F143" t="s">
        <v>606</v>
      </c>
      <c r="G143" t="s">
        <v>17600</v>
      </c>
      <c r="H143" t="s">
        <v>4490</v>
      </c>
    </row>
    <row r="144" spans="5:10" x14ac:dyDescent="0.25">
      <c r="E144" t="s">
        <v>17605</v>
      </c>
      <c r="F144" t="s">
        <v>2007</v>
      </c>
    </row>
    <row r="145" spans="5:9" x14ac:dyDescent="0.25">
      <c r="E145" t="s">
        <v>2007</v>
      </c>
      <c r="F145" t="s">
        <v>17603</v>
      </c>
      <c r="G145" t="s">
        <v>5447</v>
      </c>
      <c r="H145" t="s">
        <v>17606</v>
      </c>
    </row>
    <row r="146" spans="5:9" x14ac:dyDescent="0.25">
      <c r="E146" t="s">
        <v>4431</v>
      </c>
      <c r="F146" t="s">
        <v>1247</v>
      </c>
      <c r="G146" t="s">
        <v>5266</v>
      </c>
      <c r="H146" t="s">
        <v>17604</v>
      </c>
    </row>
    <row r="147" spans="5:9" x14ac:dyDescent="0.25">
      <c r="E147" t="s">
        <v>1247</v>
      </c>
      <c r="F147" t="s">
        <v>4556</v>
      </c>
      <c r="G147" t="s">
        <v>4490</v>
      </c>
    </row>
    <row r="148" spans="5:9" x14ac:dyDescent="0.25">
      <c r="E148" t="s">
        <v>2007</v>
      </c>
      <c r="F148" t="s">
        <v>17603</v>
      </c>
      <c r="G148" t="s">
        <v>17606</v>
      </c>
    </row>
    <row r="149" spans="5:9" x14ac:dyDescent="0.25">
      <c r="E149" t="s">
        <v>1247</v>
      </c>
    </row>
    <row r="150" spans="5:9" x14ac:dyDescent="0.25">
      <c r="E150" t="s">
        <v>606</v>
      </c>
      <c r="F150" t="s">
        <v>4431</v>
      </c>
      <c r="G150" t="s">
        <v>1247</v>
      </c>
      <c r="H150" t="s">
        <v>5266</v>
      </c>
      <c r="I150" t="s">
        <v>5447</v>
      </c>
    </row>
    <row r="151" spans="5:9" x14ac:dyDescent="0.25">
      <c r="E151" t="s">
        <v>2007</v>
      </c>
      <c r="F151" t="s">
        <v>5266</v>
      </c>
      <c r="G151" t="s">
        <v>17600</v>
      </c>
      <c r="H151" t="s">
        <v>5447</v>
      </c>
    </row>
    <row r="152" spans="5:9" x14ac:dyDescent="0.25">
      <c r="E152" t="s">
        <v>2007</v>
      </c>
      <c r="F152" t="s">
        <v>17600</v>
      </c>
      <c r="G152" t="s">
        <v>4490</v>
      </c>
    </row>
    <row r="153" spans="5:9" x14ac:dyDescent="0.25">
      <c r="E153" t="s">
        <v>2007</v>
      </c>
      <c r="F153" t="s">
        <v>17602</v>
      </c>
      <c r="G153" t="s">
        <v>5447</v>
      </c>
      <c r="H153" t="s">
        <v>4556</v>
      </c>
      <c r="I153" t="s">
        <v>4490</v>
      </c>
    </row>
    <row r="154" spans="5:9" x14ac:dyDescent="0.25">
      <c r="E154" t="s">
        <v>2007</v>
      </c>
      <c r="F154" t="s">
        <v>17603</v>
      </c>
      <c r="G154" t="s">
        <v>17606</v>
      </c>
      <c r="H154" t="s">
        <v>4892</v>
      </c>
    </row>
    <row r="155" spans="5:9" x14ac:dyDescent="0.25">
      <c r="E155" t="s">
        <v>826</v>
      </c>
      <c r="F155" t="s">
        <v>606</v>
      </c>
      <c r="G155" t="s">
        <v>4431</v>
      </c>
      <c r="H155" t="s">
        <v>5266</v>
      </c>
    </row>
    <row r="156" spans="5:9" x14ac:dyDescent="0.25">
      <c r="E156" t="s">
        <v>606</v>
      </c>
      <c r="F156" t="s">
        <v>1247</v>
      </c>
      <c r="G156" t="s">
        <v>5266</v>
      </c>
      <c r="H156" t="s">
        <v>17602</v>
      </c>
      <c r="I156" t="s">
        <v>4556</v>
      </c>
    </row>
    <row r="157" spans="5:9" x14ac:dyDescent="0.25">
      <c r="E157" t="s">
        <v>2007</v>
      </c>
      <c r="F157" t="s">
        <v>17600</v>
      </c>
      <c r="G157" t="s">
        <v>3105</v>
      </c>
      <c r="H157" t="s">
        <v>17602</v>
      </c>
      <c r="I157" t="s">
        <v>4490</v>
      </c>
    </row>
    <row r="158" spans="5:9" x14ac:dyDescent="0.25">
      <c r="E158" t="s">
        <v>4431</v>
      </c>
      <c r="F158" t="s">
        <v>1247</v>
      </c>
      <c r="G158" t="s">
        <v>5266</v>
      </c>
      <c r="H158" t="s">
        <v>4556</v>
      </c>
    </row>
    <row r="159" spans="5:9" x14ac:dyDescent="0.25">
      <c r="E159" t="s">
        <v>606</v>
      </c>
      <c r="F159" t="s">
        <v>1247</v>
      </c>
      <c r="G159" t="s">
        <v>2007</v>
      </c>
      <c r="H159" t="s">
        <v>17600</v>
      </c>
      <c r="I159" t="s">
        <v>5447</v>
      </c>
    </row>
    <row r="160" spans="5:9" x14ac:dyDescent="0.25">
      <c r="E160" t="s">
        <v>826</v>
      </c>
      <c r="F160" t="s">
        <v>606</v>
      </c>
      <c r="G160" t="s">
        <v>1247</v>
      </c>
      <c r="H160" t="s">
        <v>17605</v>
      </c>
      <c r="I160" t="s">
        <v>4490</v>
      </c>
    </row>
    <row r="161" spans="5:10" x14ac:dyDescent="0.25">
      <c r="E161" t="s">
        <v>17605</v>
      </c>
      <c r="F161" t="s">
        <v>2007</v>
      </c>
      <c r="G161" t="s">
        <v>4490</v>
      </c>
    </row>
    <row r="162" spans="5:10" x14ac:dyDescent="0.25">
      <c r="E162" t="s">
        <v>606</v>
      </c>
      <c r="F162" t="s">
        <v>4431</v>
      </c>
      <c r="G162" t="s">
        <v>5266</v>
      </c>
      <c r="H162" t="s">
        <v>17600</v>
      </c>
      <c r="I162" t="s">
        <v>17601</v>
      </c>
      <c r="J162" t="s">
        <v>17606</v>
      </c>
    </row>
    <row r="163" spans="5:10" x14ac:dyDescent="0.25">
      <c r="E163" t="s">
        <v>826</v>
      </c>
      <c r="F163" t="s">
        <v>1247</v>
      </c>
    </row>
    <row r="164" spans="5:10" x14ac:dyDescent="0.25">
      <c r="E164" t="s">
        <v>17605</v>
      </c>
      <c r="F164" t="s">
        <v>2007</v>
      </c>
      <c r="G164" t="s">
        <v>17602</v>
      </c>
      <c r="H164" t="s">
        <v>4490</v>
      </c>
    </row>
    <row r="165" spans="5:10" x14ac:dyDescent="0.25">
      <c r="E165" t="s">
        <v>826</v>
      </c>
      <c r="F165" t="s">
        <v>606</v>
      </c>
      <c r="G165" t="s">
        <v>4431</v>
      </c>
      <c r="H165" t="s">
        <v>5266</v>
      </c>
      <c r="I165" t="s">
        <v>17600</v>
      </c>
      <c r="J165" t="s">
        <v>4556</v>
      </c>
    </row>
    <row r="166" spans="5:10" x14ac:dyDescent="0.25">
      <c r="E166" t="s">
        <v>606</v>
      </c>
      <c r="F166" t="s">
        <v>4431</v>
      </c>
      <c r="G166" t="s">
        <v>1247</v>
      </c>
      <c r="H166" t="s">
        <v>5266</v>
      </c>
      <c r="I166" t="s">
        <v>17600</v>
      </c>
      <c r="J166" t="s">
        <v>17607</v>
      </c>
    </row>
    <row r="167" spans="5:10" x14ac:dyDescent="0.25">
      <c r="E167" t="s">
        <v>2007</v>
      </c>
      <c r="F167" t="s">
        <v>17603</v>
      </c>
      <c r="G167" t="s">
        <v>4490</v>
      </c>
      <c r="H167" t="s">
        <v>17606</v>
      </c>
    </row>
    <row r="168" spans="5:10" x14ac:dyDescent="0.25">
      <c r="E168" t="s">
        <v>1247</v>
      </c>
      <c r="F168" t="s">
        <v>5266</v>
      </c>
      <c r="G168" t="s">
        <v>17600</v>
      </c>
      <c r="H168" t="s">
        <v>3105</v>
      </c>
      <c r="I168" t="s">
        <v>17602</v>
      </c>
    </row>
    <row r="169" spans="5:10" x14ac:dyDescent="0.25">
      <c r="E169" t="s">
        <v>2007</v>
      </c>
      <c r="F169" t="s">
        <v>17602</v>
      </c>
      <c r="G169" t="s">
        <v>4556</v>
      </c>
      <c r="H169" t="s">
        <v>4490</v>
      </c>
    </row>
    <row r="170" spans="5:10" x14ac:dyDescent="0.25">
      <c r="E170" t="s">
        <v>17605</v>
      </c>
      <c r="F170" t="s">
        <v>17602</v>
      </c>
      <c r="G170" t="s">
        <v>4490</v>
      </c>
    </row>
    <row r="171" spans="5:10" x14ac:dyDescent="0.25">
      <c r="E171" t="s">
        <v>826</v>
      </c>
      <c r="F171" t="s">
        <v>606</v>
      </c>
      <c r="G171" t="s">
        <v>1247</v>
      </c>
      <c r="H171" t="s">
        <v>17605</v>
      </c>
      <c r="I171" t="s">
        <v>17602</v>
      </c>
      <c r="J171" t="s">
        <v>4490</v>
      </c>
    </row>
    <row r="172" spans="5:10" x14ac:dyDescent="0.25">
      <c r="E172" t="s">
        <v>606</v>
      </c>
      <c r="F172" t="s">
        <v>4431</v>
      </c>
      <c r="G172" t="s">
        <v>1247</v>
      </c>
      <c r="H172" t="s">
        <v>5266</v>
      </c>
      <c r="I172" t="s">
        <v>17601</v>
      </c>
    </row>
    <row r="173" spans="5:10" x14ac:dyDescent="0.25">
      <c r="E173" t="s">
        <v>1247</v>
      </c>
      <c r="F173" t="s">
        <v>2007</v>
      </c>
      <c r="G173" t="s">
        <v>4556</v>
      </c>
    </row>
    <row r="174" spans="5:10" x14ac:dyDescent="0.25">
      <c r="E174" t="s">
        <v>826</v>
      </c>
      <c r="F174" t="s">
        <v>5266</v>
      </c>
      <c r="G174" t="s">
        <v>17600</v>
      </c>
      <c r="H174" t="s">
        <v>17601</v>
      </c>
    </row>
    <row r="175" spans="5:10" x14ac:dyDescent="0.25">
      <c r="E175" t="s">
        <v>2007</v>
      </c>
      <c r="F175" t="s">
        <v>17603</v>
      </c>
      <c r="G175" t="s">
        <v>17604</v>
      </c>
    </row>
    <row r="176" spans="5:10" x14ac:dyDescent="0.25">
      <c r="E176" t="s">
        <v>606</v>
      </c>
      <c r="F176" t="s">
        <v>2007</v>
      </c>
      <c r="G176" t="s">
        <v>5447</v>
      </c>
    </row>
    <row r="177" spans="5:11" x14ac:dyDescent="0.25">
      <c r="E177" t="s">
        <v>4431</v>
      </c>
      <c r="F177" t="s">
        <v>1247</v>
      </c>
      <c r="G177" t="s">
        <v>5266</v>
      </c>
      <c r="H177" t="s">
        <v>17607</v>
      </c>
      <c r="I177" t="s">
        <v>5447</v>
      </c>
    </row>
    <row r="178" spans="5:11" x14ac:dyDescent="0.25">
      <c r="E178" t="s">
        <v>4431</v>
      </c>
      <c r="F178" t="s">
        <v>1247</v>
      </c>
      <c r="G178" t="s">
        <v>5266</v>
      </c>
      <c r="H178" t="s">
        <v>17600</v>
      </c>
      <c r="I178" t="s">
        <v>17601</v>
      </c>
      <c r="J178" t="s">
        <v>5447</v>
      </c>
    </row>
    <row r="179" spans="5:11" x14ac:dyDescent="0.25">
      <c r="E179" t="s">
        <v>606</v>
      </c>
      <c r="F179" t="s">
        <v>1247</v>
      </c>
      <c r="G179" t="s">
        <v>5266</v>
      </c>
    </row>
    <row r="180" spans="5:11" x14ac:dyDescent="0.25">
      <c r="E180" t="s">
        <v>826</v>
      </c>
      <c r="F180" t="s">
        <v>606</v>
      </c>
      <c r="G180" t="s">
        <v>1247</v>
      </c>
      <c r="H180" t="s">
        <v>17600</v>
      </c>
    </row>
    <row r="181" spans="5:11" x14ac:dyDescent="0.25">
      <c r="E181" t="s">
        <v>2007</v>
      </c>
      <c r="F181" t="s">
        <v>17600</v>
      </c>
      <c r="G181" t="s">
        <v>5447</v>
      </c>
    </row>
    <row r="182" spans="5:11" x14ac:dyDescent="0.25">
      <c r="E182" t="s">
        <v>606</v>
      </c>
      <c r="F182" t="s">
        <v>1247</v>
      </c>
      <c r="G182" t="s">
        <v>2007</v>
      </c>
      <c r="H182" t="s">
        <v>5266</v>
      </c>
      <c r="I182" t="s">
        <v>17600</v>
      </c>
    </row>
    <row r="183" spans="5:11" x14ac:dyDescent="0.25">
      <c r="E183" t="s">
        <v>826</v>
      </c>
      <c r="F183" t="s">
        <v>1247</v>
      </c>
      <c r="G183" t="s">
        <v>17600</v>
      </c>
      <c r="H183" t="s">
        <v>5447</v>
      </c>
    </row>
    <row r="184" spans="5:11" x14ac:dyDescent="0.25">
      <c r="E184" t="s">
        <v>1247</v>
      </c>
      <c r="F184" t="s">
        <v>5447</v>
      </c>
      <c r="G184" t="s">
        <v>4556</v>
      </c>
    </row>
    <row r="185" spans="5:11" x14ac:dyDescent="0.25">
      <c r="E185" t="s">
        <v>606</v>
      </c>
      <c r="F185" t="s">
        <v>1247</v>
      </c>
      <c r="G185" t="s">
        <v>17602</v>
      </c>
    </row>
    <row r="186" spans="5:11" x14ac:dyDescent="0.25">
      <c r="E186" t="s">
        <v>1247</v>
      </c>
      <c r="F186" t="s">
        <v>2007</v>
      </c>
      <c r="G186" t="s">
        <v>17600</v>
      </c>
      <c r="H186" t="s">
        <v>5447</v>
      </c>
    </row>
    <row r="187" spans="5:11" x14ac:dyDescent="0.25">
      <c r="E187" t="s">
        <v>826</v>
      </c>
      <c r="F187" t="s">
        <v>1247</v>
      </c>
      <c r="G187" t="s">
        <v>5266</v>
      </c>
      <c r="H187" t="s">
        <v>17600</v>
      </c>
    </row>
    <row r="188" spans="5:11" x14ac:dyDescent="0.25">
      <c r="E188" t="s">
        <v>826</v>
      </c>
      <c r="F188" t="s">
        <v>606</v>
      </c>
      <c r="G188" t="s">
        <v>17600</v>
      </c>
      <c r="H188" t="s">
        <v>3105</v>
      </c>
      <c r="I188" t="s">
        <v>4556</v>
      </c>
    </row>
    <row r="189" spans="5:11" x14ac:dyDescent="0.25">
      <c r="E189" t="s">
        <v>17605</v>
      </c>
      <c r="F189" t="s">
        <v>2007</v>
      </c>
      <c r="G189" t="s">
        <v>17603</v>
      </c>
      <c r="H189" t="s">
        <v>17602</v>
      </c>
      <c r="I189" t="s">
        <v>4490</v>
      </c>
    </row>
    <row r="190" spans="5:11" x14ac:dyDescent="0.25">
      <c r="E190" t="s">
        <v>1247</v>
      </c>
      <c r="F190" t="s">
        <v>2007</v>
      </c>
    </row>
    <row r="191" spans="5:11" x14ac:dyDescent="0.25">
      <c r="E191" t="s">
        <v>606</v>
      </c>
      <c r="F191" t="s">
        <v>4431</v>
      </c>
      <c r="G191" t="s">
        <v>1247</v>
      </c>
      <c r="H191" t="s">
        <v>2007</v>
      </c>
      <c r="I191" t="s">
        <v>5266</v>
      </c>
      <c r="J191" t="s">
        <v>17600</v>
      </c>
      <c r="K191" t="s">
        <v>4556</v>
      </c>
    </row>
    <row r="192" spans="5:11" x14ac:dyDescent="0.25">
      <c r="E192" t="s">
        <v>826</v>
      </c>
      <c r="F192" t="s">
        <v>2007</v>
      </c>
      <c r="G192" t="s">
        <v>5447</v>
      </c>
      <c r="H192" t="s">
        <v>4556</v>
      </c>
      <c r="I192" t="s">
        <v>4490</v>
      </c>
    </row>
    <row r="193" spans="5:11" x14ac:dyDescent="0.25">
      <c r="E193" t="s">
        <v>1247</v>
      </c>
      <c r="F193" t="s">
        <v>17605</v>
      </c>
      <c r="G193" t="s">
        <v>17604</v>
      </c>
    </row>
    <row r="194" spans="5:11" x14ac:dyDescent="0.25">
      <c r="E194" t="s">
        <v>1247</v>
      </c>
      <c r="F194" t="s">
        <v>5266</v>
      </c>
      <c r="G194" t="s">
        <v>17600</v>
      </c>
      <c r="H194" t="s">
        <v>5447</v>
      </c>
    </row>
    <row r="195" spans="5:11" x14ac:dyDescent="0.25">
      <c r="E195" t="s">
        <v>606</v>
      </c>
      <c r="F195" t="s">
        <v>2007</v>
      </c>
      <c r="G195" t="s">
        <v>17603</v>
      </c>
      <c r="H195" t="s">
        <v>5447</v>
      </c>
      <c r="I195" t="s">
        <v>17606</v>
      </c>
    </row>
    <row r="196" spans="5:11" x14ac:dyDescent="0.25">
      <c r="E196" t="s">
        <v>1247</v>
      </c>
      <c r="F196" t="s">
        <v>5266</v>
      </c>
      <c r="G196" t="s">
        <v>4556</v>
      </c>
    </row>
    <row r="197" spans="5:11" x14ac:dyDescent="0.25">
      <c r="E197" t="s">
        <v>17600</v>
      </c>
      <c r="F197" t="s">
        <v>3105</v>
      </c>
      <c r="G197" t="s">
        <v>17602</v>
      </c>
      <c r="H197" t="s">
        <v>4490</v>
      </c>
    </row>
    <row r="198" spans="5:11" x14ac:dyDescent="0.25">
      <c r="E198" t="s">
        <v>606</v>
      </c>
      <c r="F198" t="s">
        <v>4431</v>
      </c>
      <c r="G198" t="s">
        <v>1247</v>
      </c>
      <c r="H198" t="s">
        <v>5266</v>
      </c>
      <c r="I198" t="s">
        <v>17600</v>
      </c>
      <c r="J198" t="s">
        <v>4556</v>
      </c>
      <c r="K198" t="s">
        <v>17604</v>
      </c>
    </row>
    <row r="199" spans="5:11" x14ac:dyDescent="0.25">
      <c r="E199" t="s">
        <v>606</v>
      </c>
      <c r="F199" t="s">
        <v>1247</v>
      </c>
      <c r="G199" t="s">
        <v>17605</v>
      </c>
      <c r="H199" t="s">
        <v>5266</v>
      </c>
      <c r="I199" t="s">
        <v>17602</v>
      </c>
    </row>
    <row r="200" spans="5:11" x14ac:dyDescent="0.25">
      <c r="E200" t="s">
        <v>2007</v>
      </c>
      <c r="F200" t="s">
        <v>4556</v>
      </c>
      <c r="G200" t="s">
        <v>4490</v>
      </c>
    </row>
    <row r="201" spans="5:11" x14ac:dyDescent="0.25">
      <c r="E201" t="s">
        <v>826</v>
      </c>
      <c r="F201" t="s">
        <v>17605</v>
      </c>
      <c r="G201" t="s">
        <v>17602</v>
      </c>
      <c r="H201" t="s">
        <v>5447</v>
      </c>
      <c r="I201" t="s">
        <v>4490</v>
      </c>
    </row>
    <row r="202" spans="5:11" x14ac:dyDescent="0.25">
      <c r="E202" t="s">
        <v>826</v>
      </c>
      <c r="F202" t="s">
        <v>606</v>
      </c>
      <c r="G202" t="s">
        <v>1247</v>
      </c>
      <c r="H202" t="s">
        <v>5447</v>
      </c>
    </row>
    <row r="203" spans="5:11" x14ac:dyDescent="0.25">
      <c r="E203" t="s">
        <v>606</v>
      </c>
      <c r="F203" t="s">
        <v>4431</v>
      </c>
      <c r="G203" t="s">
        <v>5266</v>
      </c>
      <c r="H203" t="s">
        <v>4892</v>
      </c>
    </row>
    <row r="204" spans="5:11" x14ac:dyDescent="0.25">
      <c r="E204" t="s">
        <v>1247</v>
      </c>
      <c r="F204" t="s">
        <v>5266</v>
      </c>
      <c r="G204" t="s">
        <v>5447</v>
      </c>
    </row>
    <row r="205" spans="5:11" x14ac:dyDescent="0.25">
      <c r="E205" t="s">
        <v>826</v>
      </c>
      <c r="F205" t="s">
        <v>606</v>
      </c>
      <c r="G205" t="s">
        <v>5266</v>
      </c>
      <c r="H205" t="s">
        <v>4556</v>
      </c>
      <c r="I205" t="s">
        <v>4490</v>
      </c>
    </row>
    <row r="206" spans="5:11" x14ac:dyDescent="0.25">
      <c r="E206" t="s">
        <v>4431</v>
      </c>
      <c r="F206" t="s">
        <v>5266</v>
      </c>
      <c r="G206" t="s">
        <v>17600</v>
      </c>
      <c r="H206" t="s">
        <v>17607</v>
      </c>
    </row>
    <row r="207" spans="5:11" x14ac:dyDescent="0.25">
      <c r="E207" t="s">
        <v>826</v>
      </c>
      <c r="F207" t="s">
        <v>606</v>
      </c>
      <c r="G207" t="s">
        <v>5266</v>
      </c>
      <c r="H207" t="s">
        <v>17600</v>
      </c>
      <c r="I207" t="s">
        <v>4490</v>
      </c>
    </row>
    <row r="208" spans="5:11" x14ac:dyDescent="0.25">
      <c r="E208" t="s">
        <v>826</v>
      </c>
      <c r="F208" t="s">
        <v>606</v>
      </c>
      <c r="G208" t="s">
        <v>1247</v>
      </c>
      <c r="H208" t="s">
        <v>17600</v>
      </c>
      <c r="I208" t="s">
        <v>4490</v>
      </c>
    </row>
    <row r="209" spans="5:10" x14ac:dyDescent="0.25">
      <c r="E209" t="s">
        <v>826</v>
      </c>
      <c r="F209" t="s">
        <v>4556</v>
      </c>
      <c r="G209" t="s">
        <v>4490</v>
      </c>
    </row>
    <row r="210" spans="5:10" x14ac:dyDescent="0.25">
      <c r="E210" t="s">
        <v>2007</v>
      </c>
      <c r="F210" t="s">
        <v>17603</v>
      </c>
      <c r="G210" t="s">
        <v>4490</v>
      </c>
    </row>
    <row r="211" spans="5:10" x14ac:dyDescent="0.25">
      <c r="E211" t="s">
        <v>606</v>
      </c>
      <c r="F211" t="s">
        <v>4431</v>
      </c>
      <c r="G211" t="s">
        <v>5266</v>
      </c>
    </row>
    <row r="212" spans="5:10" x14ac:dyDescent="0.25">
      <c r="E212" t="s">
        <v>2007</v>
      </c>
      <c r="F212" t="s">
        <v>17601</v>
      </c>
      <c r="G212" t="s">
        <v>5447</v>
      </c>
    </row>
    <row r="213" spans="5:10" x14ac:dyDescent="0.25">
      <c r="E213" t="s">
        <v>3743</v>
      </c>
      <c r="F213" t="s">
        <v>2007</v>
      </c>
    </row>
    <row r="214" spans="5:10" x14ac:dyDescent="0.25">
      <c r="E214" t="s">
        <v>826</v>
      </c>
      <c r="F214" t="s">
        <v>606</v>
      </c>
      <c r="G214" t="s">
        <v>2007</v>
      </c>
      <c r="H214" t="s">
        <v>17603</v>
      </c>
      <c r="I214" t="s">
        <v>5447</v>
      </c>
    </row>
    <row r="215" spans="5:10" x14ac:dyDescent="0.25">
      <c r="E215" t="s">
        <v>4431</v>
      </c>
      <c r="F215" t="s">
        <v>5266</v>
      </c>
    </row>
    <row r="216" spans="5:10" x14ac:dyDescent="0.25">
      <c r="E216" t="s">
        <v>606</v>
      </c>
      <c r="F216" t="s">
        <v>4431</v>
      </c>
      <c r="G216" t="s">
        <v>2007</v>
      </c>
      <c r="H216" t="s">
        <v>5266</v>
      </c>
      <c r="I216" t="s">
        <v>17601</v>
      </c>
    </row>
    <row r="217" spans="5:10" x14ac:dyDescent="0.25">
      <c r="E217" t="s">
        <v>4431</v>
      </c>
      <c r="F217" t="s">
        <v>1247</v>
      </c>
      <c r="G217" t="s">
        <v>5266</v>
      </c>
      <c r="H217" t="s">
        <v>17600</v>
      </c>
      <c r="I217" t="s">
        <v>4556</v>
      </c>
    </row>
    <row r="218" spans="5:10" x14ac:dyDescent="0.25">
      <c r="E218" t="s">
        <v>606</v>
      </c>
      <c r="F218" t="s">
        <v>4431</v>
      </c>
      <c r="G218" t="s">
        <v>2007</v>
      </c>
      <c r="H218" t="s">
        <v>5266</v>
      </c>
      <c r="I218" t="s">
        <v>17600</v>
      </c>
    </row>
    <row r="219" spans="5:10" x14ac:dyDescent="0.25">
      <c r="E219" t="s">
        <v>4556</v>
      </c>
      <c r="F219" t="s">
        <v>4490</v>
      </c>
    </row>
    <row r="220" spans="5:10" x14ac:dyDescent="0.25">
      <c r="E220" t="s">
        <v>4431</v>
      </c>
      <c r="F220" t="s">
        <v>1247</v>
      </c>
      <c r="G220" t="s">
        <v>5266</v>
      </c>
    </row>
    <row r="221" spans="5:10" x14ac:dyDescent="0.25">
      <c r="E221" t="s">
        <v>826</v>
      </c>
      <c r="F221" t="s">
        <v>17605</v>
      </c>
      <c r="G221" t="s">
        <v>17600</v>
      </c>
      <c r="H221" t="s">
        <v>4490</v>
      </c>
    </row>
    <row r="222" spans="5:10" x14ac:dyDescent="0.25">
      <c r="E222" t="s">
        <v>1247</v>
      </c>
      <c r="F222" t="s">
        <v>2007</v>
      </c>
      <c r="G222" t="s">
        <v>5266</v>
      </c>
      <c r="H222" t="s">
        <v>17607</v>
      </c>
      <c r="I222" t="s">
        <v>17601</v>
      </c>
      <c r="J222" t="s">
        <v>5447</v>
      </c>
    </row>
    <row r="223" spans="5:10" x14ac:dyDescent="0.25">
      <c r="E223" t="s">
        <v>3105</v>
      </c>
      <c r="F223" t="s">
        <v>17602</v>
      </c>
      <c r="G223" t="s">
        <v>4490</v>
      </c>
    </row>
    <row r="224" spans="5:10" x14ac:dyDescent="0.25">
      <c r="E224" t="s">
        <v>826</v>
      </c>
      <c r="F224" t="s">
        <v>606</v>
      </c>
      <c r="G224" t="s">
        <v>1247</v>
      </c>
      <c r="H224" t="s">
        <v>5266</v>
      </c>
      <c r="I224" t="s">
        <v>4556</v>
      </c>
    </row>
    <row r="225" spans="5:9" x14ac:dyDescent="0.25">
      <c r="E225" t="s">
        <v>1247</v>
      </c>
      <c r="F225" t="s">
        <v>5266</v>
      </c>
    </row>
    <row r="226" spans="5:9" x14ac:dyDescent="0.25">
      <c r="E226" t="s">
        <v>4682</v>
      </c>
      <c r="F226" t="s">
        <v>1247</v>
      </c>
      <c r="G226" t="s">
        <v>2007</v>
      </c>
      <c r="H226" t="s">
        <v>17603</v>
      </c>
    </row>
    <row r="227" spans="5:9" x14ac:dyDescent="0.25">
      <c r="E227" t="s">
        <v>2007</v>
      </c>
      <c r="F227" t="s">
        <v>17607</v>
      </c>
      <c r="G227" t="s">
        <v>17601</v>
      </c>
    </row>
    <row r="228" spans="5:9" x14ac:dyDescent="0.25">
      <c r="E228" t="s">
        <v>1247</v>
      </c>
      <c r="F228" t="s">
        <v>17605</v>
      </c>
      <c r="G228" t="s">
        <v>17607</v>
      </c>
    </row>
    <row r="229" spans="5:9" x14ac:dyDescent="0.25">
      <c r="E229" t="s">
        <v>826</v>
      </c>
      <c r="F229" t="s">
        <v>1247</v>
      </c>
      <c r="G229" t="s">
        <v>5447</v>
      </c>
      <c r="H229" t="s">
        <v>4490</v>
      </c>
    </row>
    <row r="230" spans="5:9" x14ac:dyDescent="0.25">
      <c r="E230" t="s">
        <v>4431</v>
      </c>
      <c r="F230" t="s">
        <v>1247</v>
      </c>
      <c r="G230" t="s">
        <v>5266</v>
      </c>
      <c r="H230" t="s">
        <v>17600</v>
      </c>
      <c r="I230" t="s">
        <v>17602</v>
      </c>
    </row>
    <row r="231" spans="5:9" x14ac:dyDescent="0.25">
      <c r="E231" t="s">
        <v>1247</v>
      </c>
      <c r="F231" t="s">
        <v>17605</v>
      </c>
      <c r="G231" t="s">
        <v>2007</v>
      </c>
      <c r="H231" t="s">
        <v>5447</v>
      </c>
    </row>
    <row r="232" spans="5:9" x14ac:dyDescent="0.25">
      <c r="E232" t="s">
        <v>826</v>
      </c>
      <c r="F232" t="s">
        <v>606</v>
      </c>
      <c r="G232" t="s">
        <v>5447</v>
      </c>
      <c r="H232" t="s">
        <v>4490</v>
      </c>
    </row>
    <row r="233" spans="5:9" x14ac:dyDescent="0.25">
      <c r="E233" t="s">
        <v>2007</v>
      </c>
      <c r="F233" t="s">
        <v>17603</v>
      </c>
      <c r="G233" t="s">
        <v>5447</v>
      </c>
    </row>
    <row r="234" spans="5:9" x14ac:dyDescent="0.25">
      <c r="E234" t="s">
        <v>826</v>
      </c>
      <c r="F234" t="s">
        <v>2007</v>
      </c>
      <c r="G234" t="s">
        <v>17600</v>
      </c>
      <c r="H234" t="s">
        <v>5447</v>
      </c>
    </row>
    <row r="235" spans="5:9" x14ac:dyDescent="0.25">
      <c r="E235" t="s">
        <v>826</v>
      </c>
      <c r="F235" t="s">
        <v>606</v>
      </c>
      <c r="G235" t="s">
        <v>4431</v>
      </c>
      <c r="H235" t="s">
        <v>5266</v>
      </c>
      <c r="I235" t="s">
        <v>4556</v>
      </c>
    </row>
    <row r="236" spans="5:9" x14ac:dyDescent="0.25">
      <c r="E236" t="s">
        <v>826</v>
      </c>
      <c r="F236" t="s">
        <v>2007</v>
      </c>
      <c r="G236" t="s">
        <v>4556</v>
      </c>
    </row>
    <row r="237" spans="5:9" x14ac:dyDescent="0.25">
      <c r="E237" t="s">
        <v>4431</v>
      </c>
      <c r="F237" t="s">
        <v>1247</v>
      </c>
      <c r="G237" t="s">
        <v>17600</v>
      </c>
    </row>
    <row r="238" spans="5:9" x14ac:dyDescent="0.25">
      <c r="E238" t="s">
        <v>826</v>
      </c>
      <c r="F238" t="s">
        <v>17600</v>
      </c>
    </row>
    <row r="239" spans="5:9" x14ac:dyDescent="0.25">
      <c r="E239" t="s">
        <v>826</v>
      </c>
      <c r="F239" t="s">
        <v>4431</v>
      </c>
      <c r="G239" t="s">
        <v>1247</v>
      </c>
      <c r="H239" t="s">
        <v>5266</v>
      </c>
    </row>
    <row r="240" spans="5:9" x14ac:dyDescent="0.25">
      <c r="E240" t="s">
        <v>826</v>
      </c>
      <c r="F240" t="s">
        <v>606</v>
      </c>
      <c r="G240" t="s">
        <v>1247</v>
      </c>
      <c r="H240" t="s">
        <v>5447</v>
      </c>
      <c r="I240" t="s">
        <v>4490</v>
      </c>
    </row>
    <row r="241" spans="5:10" x14ac:dyDescent="0.25">
      <c r="E241" t="s">
        <v>826</v>
      </c>
      <c r="F241" t="s">
        <v>1247</v>
      </c>
      <c r="G241" t="s">
        <v>17604</v>
      </c>
    </row>
    <row r="242" spans="5:10" x14ac:dyDescent="0.25">
      <c r="E242" t="s">
        <v>4682</v>
      </c>
      <c r="F242" t="s">
        <v>2007</v>
      </c>
      <c r="G242" t="s">
        <v>17603</v>
      </c>
      <c r="H242" t="s">
        <v>17606</v>
      </c>
    </row>
    <row r="243" spans="5:10" x14ac:dyDescent="0.25">
      <c r="E243" t="s">
        <v>606</v>
      </c>
      <c r="F243" t="s">
        <v>4431</v>
      </c>
      <c r="G243" t="s">
        <v>1247</v>
      </c>
    </row>
    <row r="244" spans="5:10" x14ac:dyDescent="0.25">
      <c r="E244" t="s">
        <v>826</v>
      </c>
      <c r="F244" t="s">
        <v>2007</v>
      </c>
      <c r="G244" t="s">
        <v>17604</v>
      </c>
    </row>
    <row r="245" spans="5:10" x14ac:dyDescent="0.25">
      <c r="E245" t="s">
        <v>606</v>
      </c>
      <c r="F245" t="s">
        <v>2007</v>
      </c>
      <c r="G245" t="s">
        <v>5266</v>
      </c>
    </row>
    <row r="246" spans="5:10" x14ac:dyDescent="0.25">
      <c r="E246" t="s">
        <v>2007</v>
      </c>
      <c r="F246" t="s">
        <v>17602</v>
      </c>
      <c r="G246" t="s">
        <v>5447</v>
      </c>
      <c r="H246" t="s">
        <v>4490</v>
      </c>
    </row>
    <row r="247" spans="5:10" x14ac:dyDescent="0.25">
      <c r="E247" t="s">
        <v>606</v>
      </c>
      <c r="F247" t="s">
        <v>4431</v>
      </c>
      <c r="G247" t="s">
        <v>1247</v>
      </c>
      <c r="H247" t="s">
        <v>5266</v>
      </c>
      <c r="I247" t="s">
        <v>17600</v>
      </c>
      <c r="J247" t="s">
        <v>5447</v>
      </c>
    </row>
    <row r="248" spans="5:10" x14ac:dyDescent="0.25">
      <c r="E248" t="s">
        <v>606</v>
      </c>
      <c r="F248" t="s">
        <v>2007</v>
      </c>
      <c r="G248" t="s">
        <v>17606</v>
      </c>
    </row>
    <row r="249" spans="5:10" x14ac:dyDescent="0.25">
      <c r="E249" t="s">
        <v>826</v>
      </c>
      <c r="F249" t="s">
        <v>606</v>
      </c>
      <c r="G249" t="s">
        <v>17605</v>
      </c>
      <c r="H249" t="s">
        <v>4490</v>
      </c>
    </row>
    <row r="250" spans="5:10" x14ac:dyDescent="0.25">
      <c r="E250" t="s">
        <v>17600</v>
      </c>
      <c r="F250" t="s">
        <v>17602</v>
      </c>
      <c r="G250" t="s">
        <v>5447</v>
      </c>
      <c r="H250" t="s">
        <v>4556</v>
      </c>
      <c r="I250" t="s">
        <v>4490</v>
      </c>
    </row>
    <row r="251" spans="5:10" x14ac:dyDescent="0.25">
      <c r="E251" t="s">
        <v>2007</v>
      </c>
      <c r="F251" t="s">
        <v>17600</v>
      </c>
      <c r="G251" t="s">
        <v>17602</v>
      </c>
      <c r="H251" t="s">
        <v>4490</v>
      </c>
    </row>
    <row r="252" spans="5:10" x14ac:dyDescent="0.25">
      <c r="E252" t="s">
        <v>4431</v>
      </c>
      <c r="F252" t="s">
        <v>1247</v>
      </c>
      <c r="G252" t="s">
        <v>5266</v>
      </c>
      <c r="H252" t="s">
        <v>17600</v>
      </c>
      <c r="I252" t="s">
        <v>17607</v>
      </c>
    </row>
    <row r="253" spans="5:10" x14ac:dyDescent="0.25">
      <c r="E253" t="s">
        <v>2007</v>
      </c>
      <c r="F253" t="s">
        <v>3105</v>
      </c>
      <c r="G253" t="s">
        <v>5447</v>
      </c>
      <c r="H253" t="s">
        <v>4490</v>
      </c>
    </row>
    <row r="254" spans="5:10" x14ac:dyDescent="0.25">
      <c r="E254" t="s">
        <v>2007</v>
      </c>
      <c r="F254" t="s">
        <v>17606</v>
      </c>
    </row>
    <row r="255" spans="5:10" x14ac:dyDescent="0.25">
      <c r="E255" t="s">
        <v>2007</v>
      </c>
    </row>
    <row r="256" spans="5:10" x14ac:dyDescent="0.25">
      <c r="E256" t="s">
        <v>826</v>
      </c>
      <c r="F256" t="s">
        <v>2007</v>
      </c>
      <c r="G256" t="s">
        <v>17600</v>
      </c>
      <c r="H256" t="s">
        <v>3105</v>
      </c>
      <c r="I256" t="s">
        <v>17606</v>
      </c>
    </row>
    <row r="257" spans="5:11" x14ac:dyDescent="0.25">
      <c r="E257" t="s">
        <v>606</v>
      </c>
      <c r="F257" t="s">
        <v>5266</v>
      </c>
      <c r="G257" t="s">
        <v>17600</v>
      </c>
      <c r="H257" t="s">
        <v>5447</v>
      </c>
    </row>
    <row r="258" spans="5:11" x14ac:dyDescent="0.25">
      <c r="E258" t="s">
        <v>606</v>
      </c>
      <c r="F258" t="s">
        <v>4682</v>
      </c>
      <c r="G258" t="s">
        <v>2007</v>
      </c>
      <c r="H258" t="s">
        <v>17603</v>
      </c>
      <c r="I258" t="s">
        <v>17606</v>
      </c>
    </row>
    <row r="259" spans="5:11" x14ac:dyDescent="0.25">
      <c r="E259" t="s">
        <v>826</v>
      </c>
      <c r="F259" t="s">
        <v>606</v>
      </c>
      <c r="G259" t="s">
        <v>3105</v>
      </c>
      <c r="H259" t="s">
        <v>4556</v>
      </c>
    </row>
    <row r="260" spans="5:11" x14ac:dyDescent="0.25">
      <c r="E260" t="s">
        <v>826</v>
      </c>
      <c r="F260" t="s">
        <v>17600</v>
      </c>
      <c r="G260" t="s">
        <v>3105</v>
      </c>
    </row>
    <row r="261" spans="5:11" x14ac:dyDescent="0.25">
      <c r="E261" t="s">
        <v>1247</v>
      </c>
      <c r="F261" t="s">
        <v>2007</v>
      </c>
      <c r="G261" t="s">
        <v>17601</v>
      </c>
      <c r="H261" t="s">
        <v>5447</v>
      </c>
    </row>
    <row r="262" spans="5:11" x14ac:dyDescent="0.25">
      <c r="E262" t="s">
        <v>826</v>
      </c>
      <c r="F262" t="s">
        <v>4556</v>
      </c>
      <c r="G262" t="s">
        <v>17604</v>
      </c>
    </row>
    <row r="263" spans="5:11" x14ac:dyDescent="0.25">
      <c r="E263" t="s">
        <v>826</v>
      </c>
      <c r="F263" t="s">
        <v>606</v>
      </c>
      <c r="G263" t="s">
        <v>4431</v>
      </c>
      <c r="H263" t="s">
        <v>1247</v>
      </c>
      <c r="I263" t="s">
        <v>17605</v>
      </c>
      <c r="J263" t="s">
        <v>5266</v>
      </c>
      <c r="K263" t="s">
        <v>17600</v>
      </c>
    </row>
    <row r="264" spans="5:11" x14ac:dyDescent="0.25">
      <c r="E264" t="s">
        <v>606</v>
      </c>
      <c r="F264" t="s">
        <v>4431</v>
      </c>
      <c r="G264" t="s">
        <v>5266</v>
      </c>
      <c r="H264" t="s">
        <v>17600</v>
      </c>
      <c r="I264" t="s">
        <v>17601</v>
      </c>
    </row>
    <row r="265" spans="5:11" x14ac:dyDescent="0.25">
      <c r="E265" t="s">
        <v>826</v>
      </c>
      <c r="F265" t="s">
        <v>17605</v>
      </c>
      <c r="G265" t="s">
        <v>17602</v>
      </c>
      <c r="H265" t="s">
        <v>4556</v>
      </c>
      <c r="I265" t="s">
        <v>4490</v>
      </c>
    </row>
    <row r="266" spans="5:11" x14ac:dyDescent="0.25">
      <c r="E266" t="s">
        <v>826</v>
      </c>
      <c r="F266" t="s">
        <v>1247</v>
      </c>
      <c r="G266" t="s">
        <v>17605</v>
      </c>
      <c r="H266" t="s">
        <v>2007</v>
      </c>
      <c r="I266" t="s">
        <v>4490</v>
      </c>
    </row>
    <row r="267" spans="5:11" x14ac:dyDescent="0.25">
      <c r="E267" t="s">
        <v>606</v>
      </c>
      <c r="F267" t="s">
        <v>2007</v>
      </c>
      <c r="G267" t="s">
        <v>17603</v>
      </c>
      <c r="H267" t="s">
        <v>5447</v>
      </c>
    </row>
    <row r="268" spans="5:11" x14ac:dyDescent="0.25">
      <c r="E268" t="s">
        <v>4682</v>
      </c>
      <c r="F268" t="s">
        <v>2007</v>
      </c>
      <c r="G268" t="s">
        <v>4490</v>
      </c>
    </row>
    <row r="269" spans="5:11" x14ac:dyDescent="0.25">
      <c r="E269" t="s">
        <v>826</v>
      </c>
      <c r="F269" t="s">
        <v>606</v>
      </c>
      <c r="G269" t="s">
        <v>17600</v>
      </c>
      <c r="H269" t="s">
        <v>17606</v>
      </c>
    </row>
    <row r="270" spans="5:11" x14ac:dyDescent="0.25">
      <c r="E270" t="s">
        <v>1247</v>
      </c>
      <c r="F270" t="s">
        <v>17600</v>
      </c>
      <c r="G270" t="s">
        <v>5447</v>
      </c>
    </row>
    <row r="271" spans="5:11" x14ac:dyDescent="0.25">
      <c r="E271" t="s">
        <v>2007</v>
      </c>
      <c r="F271" t="s">
        <v>3105</v>
      </c>
      <c r="G271" t="s">
        <v>4556</v>
      </c>
      <c r="H271" t="s">
        <v>4490</v>
      </c>
    </row>
    <row r="272" spans="5:11" x14ac:dyDescent="0.25">
      <c r="E272" t="s">
        <v>606</v>
      </c>
      <c r="F272" t="s">
        <v>2007</v>
      </c>
      <c r="G272" t="s">
        <v>17603</v>
      </c>
    </row>
    <row r="273" spans="5:10" x14ac:dyDescent="0.25">
      <c r="E273" t="s">
        <v>826</v>
      </c>
      <c r="F273" t="s">
        <v>606</v>
      </c>
      <c r="G273" t="s">
        <v>1247</v>
      </c>
      <c r="H273" t="s">
        <v>5447</v>
      </c>
      <c r="I273" t="s">
        <v>4490</v>
      </c>
      <c r="J273" t="s">
        <v>4892</v>
      </c>
    </row>
    <row r="274" spans="5:10" x14ac:dyDescent="0.25">
      <c r="E274" t="s">
        <v>4682</v>
      </c>
      <c r="F274" t="s">
        <v>2007</v>
      </c>
      <c r="G274" t="s">
        <v>17604</v>
      </c>
      <c r="H274" t="s">
        <v>17606</v>
      </c>
    </row>
    <row r="275" spans="5:10" x14ac:dyDescent="0.25">
      <c r="E275" t="s">
        <v>1247</v>
      </c>
      <c r="F275" t="s">
        <v>2007</v>
      </c>
      <c r="G275" t="s">
        <v>5266</v>
      </c>
      <c r="H275" t="s">
        <v>17601</v>
      </c>
    </row>
    <row r="276" spans="5:10" x14ac:dyDescent="0.25">
      <c r="E276" t="s">
        <v>826</v>
      </c>
      <c r="F276" t="s">
        <v>606</v>
      </c>
      <c r="G276" t="s">
        <v>17600</v>
      </c>
      <c r="H276" t="s">
        <v>3105</v>
      </c>
      <c r="I276" t="s">
        <v>4556</v>
      </c>
      <c r="J276" t="s">
        <v>4490</v>
      </c>
    </row>
    <row r="277" spans="5:10" x14ac:dyDescent="0.25">
      <c r="E277" t="s">
        <v>2007</v>
      </c>
      <c r="F277" t="s">
        <v>17604</v>
      </c>
    </row>
    <row r="278" spans="5:10" x14ac:dyDescent="0.25">
      <c r="E278" t="s">
        <v>826</v>
      </c>
      <c r="F278" t="s">
        <v>17600</v>
      </c>
      <c r="G278" t="s">
        <v>4556</v>
      </c>
      <c r="H278" t="s">
        <v>4490</v>
      </c>
    </row>
    <row r="279" spans="5:10" x14ac:dyDescent="0.25">
      <c r="E279" t="s">
        <v>2007</v>
      </c>
      <c r="F279" t="s">
        <v>17602</v>
      </c>
      <c r="G279" t="s">
        <v>5447</v>
      </c>
    </row>
    <row r="280" spans="5:10" x14ac:dyDescent="0.25">
      <c r="E280" t="s">
        <v>606</v>
      </c>
      <c r="F280" t="s">
        <v>4682</v>
      </c>
      <c r="G280" t="s">
        <v>2007</v>
      </c>
      <c r="H280" t="s">
        <v>17603</v>
      </c>
      <c r="I280" t="s">
        <v>17604</v>
      </c>
      <c r="J280" t="s">
        <v>4490</v>
      </c>
    </row>
    <row r="281" spans="5:10" x14ac:dyDescent="0.25">
      <c r="E281" t="s">
        <v>17605</v>
      </c>
      <c r="F281" t="s">
        <v>2007</v>
      </c>
      <c r="G281" t="s">
        <v>17600</v>
      </c>
    </row>
    <row r="282" spans="5:10" x14ac:dyDescent="0.25">
      <c r="E282" t="s">
        <v>606</v>
      </c>
      <c r="F282" t="s">
        <v>4682</v>
      </c>
      <c r="G282" t="s">
        <v>17605</v>
      </c>
      <c r="H282" t="s">
        <v>2007</v>
      </c>
      <c r="I282" t="s">
        <v>4892</v>
      </c>
    </row>
    <row r="283" spans="5:10" x14ac:dyDescent="0.25">
      <c r="E283" t="s">
        <v>826</v>
      </c>
      <c r="F283" t="s">
        <v>17606</v>
      </c>
    </row>
    <row r="284" spans="5:10" x14ac:dyDescent="0.25">
      <c r="E284" t="s">
        <v>1247</v>
      </c>
      <c r="F284" t="s">
        <v>5447</v>
      </c>
      <c r="G284" t="s">
        <v>17604</v>
      </c>
    </row>
    <row r="285" spans="5:10" x14ac:dyDescent="0.25">
      <c r="E285" t="s">
        <v>17605</v>
      </c>
      <c r="F285" t="s">
        <v>2007</v>
      </c>
      <c r="G285" t="s">
        <v>17602</v>
      </c>
      <c r="H285" t="s">
        <v>4490</v>
      </c>
      <c r="I285" t="s">
        <v>4892</v>
      </c>
    </row>
    <row r="286" spans="5:10" x14ac:dyDescent="0.25">
      <c r="E286" t="s">
        <v>1247</v>
      </c>
      <c r="F286" t="s">
        <v>17604</v>
      </c>
    </row>
    <row r="287" spans="5:10" x14ac:dyDescent="0.25">
      <c r="E287" t="s">
        <v>1247</v>
      </c>
      <c r="F287" t="s">
        <v>2007</v>
      </c>
      <c r="G287" t="s">
        <v>5266</v>
      </c>
    </row>
    <row r="288" spans="5:10" x14ac:dyDescent="0.25">
      <c r="E288" t="s">
        <v>17605</v>
      </c>
      <c r="F288" t="s">
        <v>2007</v>
      </c>
      <c r="G288" t="s">
        <v>17600</v>
      </c>
      <c r="H288" t="s">
        <v>17602</v>
      </c>
    </row>
    <row r="289" spans="5:11" x14ac:dyDescent="0.25">
      <c r="E289" t="s">
        <v>606</v>
      </c>
      <c r="F289" t="s">
        <v>4431</v>
      </c>
      <c r="G289" t="s">
        <v>4682</v>
      </c>
      <c r="H289" t="s">
        <v>2007</v>
      </c>
      <c r="I289" t="s">
        <v>5266</v>
      </c>
      <c r="J289" t="s">
        <v>17600</v>
      </c>
      <c r="K289" t="s">
        <v>17601</v>
      </c>
    </row>
    <row r="290" spans="5:11" x14ac:dyDescent="0.25">
      <c r="E290" t="s">
        <v>2007</v>
      </c>
      <c r="F290" t="s">
        <v>5447</v>
      </c>
      <c r="G290" t="s">
        <v>4892</v>
      </c>
    </row>
    <row r="291" spans="5:11" x14ac:dyDescent="0.25">
      <c r="E291" t="s">
        <v>3743</v>
      </c>
      <c r="F291" t="s">
        <v>17607</v>
      </c>
    </row>
    <row r="292" spans="5:11" x14ac:dyDescent="0.25">
      <c r="E292" t="s">
        <v>2007</v>
      </c>
      <c r="F292" t="s">
        <v>4490</v>
      </c>
    </row>
    <row r="293" spans="5:11" x14ac:dyDescent="0.25">
      <c r="E293" t="s">
        <v>4431</v>
      </c>
      <c r="F293" t="s">
        <v>5266</v>
      </c>
      <c r="G293" t="s">
        <v>17600</v>
      </c>
    </row>
    <row r="294" spans="5:11" x14ac:dyDescent="0.25">
      <c r="E294" t="s">
        <v>826</v>
      </c>
      <c r="F294" t="s">
        <v>17600</v>
      </c>
      <c r="G294" t="s">
        <v>3105</v>
      </c>
      <c r="H294" t="s">
        <v>4556</v>
      </c>
    </row>
    <row r="295" spans="5:11" x14ac:dyDescent="0.25">
      <c r="E295" t="s">
        <v>4682</v>
      </c>
      <c r="F295" t="s">
        <v>1247</v>
      </c>
      <c r="G295" t="s">
        <v>2007</v>
      </c>
    </row>
    <row r="296" spans="5:11" x14ac:dyDescent="0.25">
      <c r="E296" t="s">
        <v>826</v>
      </c>
      <c r="F296" t="s">
        <v>3105</v>
      </c>
      <c r="G296" t="s">
        <v>4556</v>
      </c>
    </row>
    <row r="297" spans="5:11" x14ac:dyDescent="0.25">
      <c r="E297" t="s">
        <v>606</v>
      </c>
      <c r="F297" t="s">
        <v>1247</v>
      </c>
    </row>
    <row r="298" spans="5:11" x14ac:dyDescent="0.25">
      <c r="E298" t="s">
        <v>4682</v>
      </c>
      <c r="F298" t="s">
        <v>2007</v>
      </c>
      <c r="G298" t="s">
        <v>17603</v>
      </c>
      <c r="H298" t="s">
        <v>17604</v>
      </c>
    </row>
    <row r="299" spans="5:11" x14ac:dyDescent="0.25">
      <c r="E299" t="s">
        <v>1247</v>
      </c>
      <c r="F299" t="s">
        <v>17605</v>
      </c>
      <c r="G299" t="s">
        <v>5447</v>
      </c>
      <c r="H299" t="s">
        <v>4490</v>
      </c>
    </row>
    <row r="300" spans="5:11" x14ac:dyDescent="0.25">
      <c r="E300" t="s">
        <v>1247</v>
      </c>
      <c r="F300" t="s">
        <v>17605</v>
      </c>
      <c r="G300" t="s">
        <v>5447</v>
      </c>
    </row>
    <row r="301" spans="5:11" x14ac:dyDescent="0.25">
      <c r="E301" t="s">
        <v>3105</v>
      </c>
      <c r="F301" t="s">
        <v>17602</v>
      </c>
      <c r="G301" t="s">
        <v>4556</v>
      </c>
      <c r="H301" t="s">
        <v>4490</v>
      </c>
    </row>
    <row r="302" spans="5:11" x14ac:dyDescent="0.25">
      <c r="E302" t="s">
        <v>4682</v>
      </c>
      <c r="F302" t="s">
        <v>2007</v>
      </c>
      <c r="G302" t="s">
        <v>17607</v>
      </c>
    </row>
    <row r="303" spans="5:11" x14ac:dyDescent="0.25">
      <c r="E303" t="s">
        <v>2007</v>
      </c>
      <c r="F303" t="s">
        <v>17600</v>
      </c>
      <c r="G303" t="s">
        <v>17604</v>
      </c>
    </row>
    <row r="304" spans="5:11" x14ac:dyDescent="0.25">
      <c r="E304" t="s">
        <v>606</v>
      </c>
      <c r="F304" t="s">
        <v>1247</v>
      </c>
      <c r="G304" t="s">
        <v>2007</v>
      </c>
      <c r="H304" t="s">
        <v>17607</v>
      </c>
    </row>
    <row r="305" spans="5:11" x14ac:dyDescent="0.25">
      <c r="E305" t="s">
        <v>826</v>
      </c>
      <c r="F305" t="s">
        <v>17600</v>
      </c>
      <c r="G305" t="s">
        <v>3105</v>
      </c>
      <c r="H305" t="s">
        <v>4556</v>
      </c>
      <c r="I305" t="s">
        <v>4490</v>
      </c>
    </row>
    <row r="306" spans="5:11" x14ac:dyDescent="0.25">
      <c r="E306" t="s">
        <v>606</v>
      </c>
      <c r="F306" t="s">
        <v>4431</v>
      </c>
      <c r="G306" t="s">
        <v>1247</v>
      </c>
      <c r="H306" t="s">
        <v>2007</v>
      </c>
      <c r="I306" t="s">
        <v>5266</v>
      </c>
      <c r="J306" t="s">
        <v>17600</v>
      </c>
      <c r="K306" t="s">
        <v>5447</v>
      </c>
    </row>
    <row r="307" spans="5:11" x14ac:dyDescent="0.25">
      <c r="E307" t="s">
        <v>3105</v>
      </c>
      <c r="F307" t="s">
        <v>4556</v>
      </c>
      <c r="G307" t="s">
        <v>4490</v>
      </c>
    </row>
    <row r="308" spans="5:11" x14ac:dyDescent="0.25">
      <c r="E308" t="s">
        <v>2007</v>
      </c>
      <c r="F308" t="s">
        <v>17600</v>
      </c>
      <c r="G308" t="s">
        <v>17602</v>
      </c>
      <c r="H308" t="s">
        <v>5447</v>
      </c>
      <c r="I308" t="s">
        <v>4490</v>
      </c>
    </row>
    <row r="309" spans="5:11" x14ac:dyDescent="0.25">
      <c r="E309" t="s">
        <v>2007</v>
      </c>
      <c r="F309" t="s">
        <v>17600</v>
      </c>
      <c r="G309" t="s">
        <v>17602</v>
      </c>
      <c r="H309" t="s">
        <v>5447</v>
      </c>
    </row>
    <row r="310" spans="5:11" x14ac:dyDescent="0.25">
      <c r="E310" t="s">
        <v>17600</v>
      </c>
      <c r="F310" t="s">
        <v>3105</v>
      </c>
      <c r="G310" t="s">
        <v>17602</v>
      </c>
      <c r="H310" t="s">
        <v>5447</v>
      </c>
    </row>
    <row r="311" spans="5:11" x14ac:dyDescent="0.25">
      <c r="E311" t="s">
        <v>606</v>
      </c>
      <c r="F311" t="s">
        <v>1247</v>
      </c>
      <c r="G311" t="s">
        <v>5266</v>
      </c>
      <c r="H311" t="s">
        <v>5447</v>
      </c>
      <c r="I311" t="s">
        <v>4556</v>
      </c>
    </row>
    <row r="312" spans="5:11" x14ac:dyDescent="0.25">
      <c r="E312" t="s">
        <v>2007</v>
      </c>
      <c r="F312" t="s">
        <v>3105</v>
      </c>
      <c r="G312" t="s">
        <v>4490</v>
      </c>
    </row>
    <row r="313" spans="5:11" x14ac:dyDescent="0.25">
      <c r="E313" t="s">
        <v>826</v>
      </c>
      <c r="F313" t="s">
        <v>1247</v>
      </c>
      <c r="G313" t="s">
        <v>17602</v>
      </c>
      <c r="H313" t="s">
        <v>5447</v>
      </c>
    </row>
    <row r="314" spans="5:11" x14ac:dyDescent="0.25">
      <c r="E314" t="s">
        <v>826</v>
      </c>
      <c r="F314" t="s">
        <v>606</v>
      </c>
      <c r="G314" t="s">
        <v>1247</v>
      </c>
      <c r="H314" t="s">
        <v>5447</v>
      </c>
      <c r="I314" t="s">
        <v>4556</v>
      </c>
    </row>
    <row r="315" spans="5:11" x14ac:dyDescent="0.25">
      <c r="E315" t="s">
        <v>826</v>
      </c>
      <c r="F315" t="s">
        <v>4682</v>
      </c>
      <c r="G315" t="s">
        <v>2007</v>
      </c>
      <c r="H315" t="s">
        <v>17603</v>
      </c>
      <c r="I315" t="s">
        <v>4490</v>
      </c>
      <c r="J315" t="s">
        <v>17606</v>
      </c>
    </row>
    <row r="316" spans="5:11" x14ac:dyDescent="0.25">
      <c r="E316" t="s">
        <v>606</v>
      </c>
      <c r="F316" t="s">
        <v>1247</v>
      </c>
      <c r="G316" t="s">
        <v>5266</v>
      </c>
      <c r="H316" t="s">
        <v>17600</v>
      </c>
      <c r="I316" t="s">
        <v>3105</v>
      </c>
    </row>
    <row r="317" spans="5:11" x14ac:dyDescent="0.25">
      <c r="E317" t="s">
        <v>1247</v>
      </c>
      <c r="F317" t="s">
        <v>5266</v>
      </c>
      <c r="G317" t="s">
        <v>5447</v>
      </c>
      <c r="H317" t="s">
        <v>4556</v>
      </c>
    </row>
    <row r="318" spans="5:11" x14ac:dyDescent="0.25">
      <c r="E318" t="s">
        <v>826</v>
      </c>
      <c r="F318" t="s">
        <v>606</v>
      </c>
      <c r="G318" t="s">
        <v>4490</v>
      </c>
      <c r="H318" t="s">
        <v>17606</v>
      </c>
    </row>
    <row r="319" spans="5:11" x14ac:dyDescent="0.25">
      <c r="E319" t="s">
        <v>1247</v>
      </c>
      <c r="F319" t="s">
        <v>2007</v>
      </c>
      <c r="G319" t="s">
        <v>5447</v>
      </c>
      <c r="H319" t="s">
        <v>17604</v>
      </c>
    </row>
    <row r="320" spans="5:11" x14ac:dyDescent="0.25">
      <c r="E320" t="s">
        <v>826</v>
      </c>
      <c r="F320" t="s">
        <v>1247</v>
      </c>
      <c r="G320" t="s">
        <v>17605</v>
      </c>
      <c r="H320" t="s">
        <v>2007</v>
      </c>
    </row>
    <row r="321" spans="5:11" x14ac:dyDescent="0.25">
      <c r="E321" t="s">
        <v>2007</v>
      </c>
      <c r="F321" t="s">
        <v>17607</v>
      </c>
      <c r="G321" t="s">
        <v>5447</v>
      </c>
      <c r="H321" t="s">
        <v>17606</v>
      </c>
    </row>
    <row r="322" spans="5:11" x14ac:dyDescent="0.25">
      <c r="E322" t="s">
        <v>826</v>
      </c>
      <c r="F322" t="s">
        <v>1247</v>
      </c>
      <c r="G322" t="s">
        <v>2007</v>
      </c>
      <c r="H322" t="s">
        <v>5266</v>
      </c>
      <c r="I322" t="s">
        <v>4490</v>
      </c>
    </row>
    <row r="323" spans="5:11" x14ac:dyDescent="0.25">
      <c r="E323" t="s">
        <v>826</v>
      </c>
      <c r="F323" t="s">
        <v>17605</v>
      </c>
    </row>
    <row r="324" spans="5:11" x14ac:dyDescent="0.25">
      <c r="E324" t="s">
        <v>606</v>
      </c>
      <c r="F324" t="s">
        <v>4431</v>
      </c>
      <c r="G324" t="s">
        <v>2007</v>
      </c>
      <c r="H324" t="s">
        <v>5266</v>
      </c>
      <c r="I324" t="s">
        <v>17603</v>
      </c>
      <c r="J324" t="s">
        <v>17601</v>
      </c>
      <c r="K324" t="s">
        <v>5447</v>
      </c>
    </row>
    <row r="325" spans="5:11" x14ac:dyDescent="0.25">
      <c r="E325" t="s">
        <v>826</v>
      </c>
      <c r="F325" t="s">
        <v>606</v>
      </c>
      <c r="G325" t="s">
        <v>2007</v>
      </c>
      <c r="H325" t="s">
        <v>5447</v>
      </c>
      <c r="I325" t="s">
        <v>4556</v>
      </c>
    </row>
    <row r="326" spans="5:11" x14ac:dyDescent="0.25">
      <c r="E326" t="s">
        <v>826</v>
      </c>
      <c r="F326" t="s">
        <v>606</v>
      </c>
      <c r="G326" t="s">
        <v>1247</v>
      </c>
      <c r="H326" t="s">
        <v>5266</v>
      </c>
      <c r="I326" t="s">
        <v>5447</v>
      </c>
    </row>
    <row r="327" spans="5:11" x14ac:dyDescent="0.25">
      <c r="E327" t="s">
        <v>826</v>
      </c>
      <c r="F327" t="s">
        <v>606</v>
      </c>
      <c r="G327" t="s">
        <v>1247</v>
      </c>
      <c r="H327" t="s">
        <v>4892</v>
      </c>
    </row>
    <row r="328" spans="5:11" x14ac:dyDescent="0.25">
      <c r="E328" t="s">
        <v>4682</v>
      </c>
      <c r="F328" t="s">
        <v>2007</v>
      </c>
      <c r="G328" t="s">
        <v>17603</v>
      </c>
      <c r="H328" t="s">
        <v>17601</v>
      </c>
    </row>
    <row r="329" spans="5:11" x14ac:dyDescent="0.25">
      <c r="E329" t="s">
        <v>606</v>
      </c>
      <c r="F329" t="s">
        <v>2007</v>
      </c>
      <c r="G329" t="s">
        <v>3105</v>
      </c>
      <c r="H329" t="s">
        <v>4490</v>
      </c>
    </row>
    <row r="330" spans="5:11" x14ac:dyDescent="0.25">
      <c r="E330" t="s">
        <v>826</v>
      </c>
      <c r="F330" t="s">
        <v>2007</v>
      </c>
      <c r="G330" t="s">
        <v>17604</v>
      </c>
      <c r="H330" t="s">
        <v>4490</v>
      </c>
    </row>
    <row r="331" spans="5:11" x14ac:dyDescent="0.25">
      <c r="E331" t="s">
        <v>2007</v>
      </c>
      <c r="F331" t="s">
        <v>17601</v>
      </c>
      <c r="G331" t="s">
        <v>5447</v>
      </c>
      <c r="H331" t="s">
        <v>4490</v>
      </c>
    </row>
    <row r="332" spans="5:11" x14ac:dyDescent="0.25">
      <c r="E332" t="s">
        <v>1247</v>
      </c>
      <c r="F332" t="s">
        <v>2007</v>
      </c>
      <c r="G332" t="s">
        <v>5266</v>
      </c>
      <c r="H332" t="s">
        <v>17600</v>
      </c>
    </row>
    <row r="333" spans="5:11" x14ac:dyDescent="0.25">
      <c r="E333" t="s">
        <v>606</v>
      </c>
      <c r="F333" t="s">
        <v>1247</v>
      </c>
      <c r="G333" t="s">
        <v>17605</v>
      </c>
      <c r="H333" t="s">
        <v>5266</v>
      </c>
      <c r="I333" t="s">
        <v>17601</v>
      </c>
    </row>
    <row r="334" spans="5:11" x14ac:dyDescent="0.25">
      <c r="E334" t="s">
        <v>2007</v>
      </c>
      <c r="F334" t="s">
        <v>17607</v>
      </c>
      <c r="G334" t="s">
        <v>17601</v>
      </c>
      <c r="H334" t="s">
        <v>5447</v>
      </c>
    </row>
    <row r="335" spans="5:11" x14ac:dyDescent="0.25">
      <c r="E335" t="s">
        <v>2007</v>
      </c>
      <c r="F335" t="s">
        <v>17602</v>
      </c>
      <c r="G335" t="s">
        <v>5447</v>
      </c>
      <c r="H335" t="s">
        <v>17606</v>
      </c>
    </row>
    <row r="336" spans="5:11" x14ac:dyDescent="0.25">
      <c r="E336" t="s">
        <v>17605</v>
      </c>
      <c r="F336" t="s">
        <v>2007</v>
      </c>
      <c r="G336" t="s">
        <v>5447</v>
      </c>
    </row>
    <row r="337" spans="5:12" x14ac:dyDescent="0.25">
      <c r="E337" t="s">
        <v>17605</v>
      </c>
      <c r="F337" t="s">
        <v>3105</v>
      </c>
      <c r="G337" t="s">
        <v>17602</v>
      </c>
      <c r="H337" t="s">
        <v>4490</v>
      </c>
    </row>
    <row r="338" spans="5:12" x14ac:dyDescent="0.25">
      <c r="E338" t="s">
        <v>826</v>
      </c>
      <c r="F338" t="s">
        <v>606</v>
      </c>
      <c r="G338" t="s">
        <v>5447</v>
      </c>
      <c r="H338" t="s">
        <v>4556</v>
      </c>
    </row>
    <row r="339" spans="5:12" x14ac:dyDescent="0.25">
      <c r="E339" t="s">
        <v>606</v>
      </c>
      <c r="F339" t="s">
        <v>4431</v>
      </c>
      <c r="G339" t="s">
        <v>2007</v>
      </c>
      <c r="H339" t="s">
        <v>5266</v>
      </c>
      <c r="I339" t="s">
        <v>17600</v>
      </c>
      <c r="J339" t="s">
        <v>17601</v>
      </c>
      <c r="K339" t="s">
        <v>17602</v>
      </c>
      <c r="L339" t="s">
        <v>5447</v>
      </c>
    </row>
    <row r="340" spans="5:12" x14ac:dyDescent="0.25">
      <c r="E340" t="s">
        <v>826</v>
      </c>
      <c r="F340" t="s">
        <v>3105</v>
      </c>
      <c r="G340" t="s">
        <v>4490</v>
      </c>
    </row>
    <row r="341" spans="5:12" x14ac:dyDescent="0.25">
      <c r="E341" t="s">
        <v>2007</v>
      </c>
      <c r="F341" t="s">
        <v>17603</v>
      </c>
      <c r="G341" t="s">
        <v>3105</v>
      </c>
    </row>
    <row r="342" spans="5:12" x14ac:dyDescent="0.25">
      <c r="E342" t="s">
        <v>2007</v>
      </c>
      <c r="F342" t="s">
        <v>5447</v>
      </c>
      <c r="G342" t="s">
        <v>17604</v>
      </c>
    </row>
    <row r="343" spans="5:12" x14ac:dyDescent="0.25">
      <c r="E343" t="s">
        <v>1247</v>
      </c>
      <c r="F343" t="s">
        <v>5266</v>
      </c>
      <c r="G343" t="s">
        <v>17601</v>
      </c>
      <c r="H343" t="s">
        <v>5447</v>
      </c>
    </row>
    <row r="344" spans="5:12" x14ac:dyDescent="0.25">
      <c r="E344" t="s">
        <v>1247</v>
      </c>
      <c r="F344" t="s">
        <v>17600</v>
      </c>
    </row>
    <row r="345" spans="5:12" x14ac:dyDescent="0.25">
      <c r="E345" t="s">
        <v>5447</v>
      </c>
      <c r="F345" t="s">
        <v>4556</v>
      </c>
      <c r="G345" t="s">
        <v>4490</v>
      </c>
    </row>
    <row r="346" spans="5:12" x14ac:dyDescent="0.25">
      <c r="E346" t="s">
        <v>4682</v>
      </c>
      <c r="F346" t="s">
        <v>1247</v>
      </c>
      <c r="G346" t="s">
        <v>2007</v>
      </c>
      <c r="H346" t="s">
        <v>5447</v>
      </c>
    </row>
    <row r="347" spans="5:12" x14ac:dyDescent="0.25">
      <c r="E347" t="s">
        <v>17602</v>
      </c>
      <c r="F347" t="s">
        <v>4556</v>
      </c>
      <c r="G347" t="s">
        <v>4490</v>
      </c>
    </row>
    <row r="348" spans="5:12" x14ac:dyDescent="0.25">
      <c r="E348" t="s">
        <v>2007</v>
      </c>
      <c r="F348" t="s">
        <v>17600</v>
      </c>
      <c r="G348" t="s">
        <v>3105</v>
      </c>
    </row>
    <row r="349" spans="5:12" x14ac:dyDescent="0.25">
      <c r="E349" t="s">
        <v>606</v>
      </c>
      <c r="F349" t="s">
        <v>1247</v>
      </c>
      <c r="G349" t="s">
        <v>2007</v>
      </c>
      <c r="H349" t="s">
        <v>17600</v>
      </c>
      <c r="I349" t="s">
        <v>17601</v>
      </c>
    </row>
    <row r="350" spans="5:12" x14ac:dyDescent="0.25">
      <c r="E350" t="s">
        <v>826</v>
      </c>
      <c r="F350" t="s">
        <v>606</v>
      </c>
      <c r="G350" t="s">
        <v>5266</v>
      </c>
      <c r="H350" t="s">
        <v>17600</v>
      </c>
      <c r="I350" t="s">
        <v>4556</v>
      </c>
      <c r="J350" t="s">
        <v>4490</v>
      </c>
    </row>
    <row r="351" spans="5:12" x14ac:dyDescent="0.25">
      <c r="E351" t="s">
        <v>606</v>
      </c>
      <c r="F351" t="s">
        <v>1247</v>
      </c>
      <c r="G351" t="s">
        <v>5266</v>
      </c>
      <c r="H351" t="s">
        <v>17600</v>
      </c>
      <c r="I351" t="s">
        <v>5447</v>
      </c>
      <c r="J351" t="s">
        <v>17604</v>
      </c>
    </row>
    <row r="352" spans="5:12" x14ac:dyDescent="0.25">
      <c r="E352" t="s">
        <v>606</v>
      </c>
      <c r="F352" t="s">
        <v>3105</v>
      </c>
      <c r="G352" t="s">
        <v>17602</v>
      </c>
    </row>
    <row r="353" spans="5:10" x14ac:dyDescent="0.25">
      <c r="E353" t="s">
        <v>17605</v>
      </c>
      <c r="F353" t="s">
        <v>2007</v>
      </c>
      <c r="G353" t="s">
        <v>5447</v>
      </c>
      <c r="H353" t="s">
        <v>4490</v>
      </c>
    </row>
    <row r="354" spans="5:10" x14ac:dyDescent="0.25">
      <c r="E354" t="s">
        <v>1247</v>
      </c>
      <c r="F354" t="s">
        <v>17605</v>
      </c>
      <c r="G354" t="s">
        <v>2007</v>
      </c>
      <c r="H354" t="s">
        <v>4490</v>
      </c>
    </row>
    <row r="355" spans="5:10" x14ac:dyDescent="0.25">
      <c r="E355" t="s">
        <v>2007</v>
      </c>
      <c r="F355" t="s">
        <v>17600</v>
      </c>
    </row>
    <row r="356" spans="5:10" x14ac:dyDescent="0.25">
      <c r="E356" t="s">
        <v>606</v>
      </c>
      <c r="F356" t="s">
        <v>1247</v>
      </c>
      <c r="G356" t="s">
        <v>2007</v>
      </c>
    </row>
    <row r="357" spans="5:10" x14ac:dyDescent="0.25">
      <c r="E357" t="s">
        <v>826</v>
      </c>
      <c r="F357" t="s">
        <v>4682</v>
      </c>
      <c r="G357" t="s">
        <v>2007</v>
      </c>
      <c r="H357" t="s">
        <v>17603</v>
      </c>
      <c r="I357" t="s">
        <v>17606</v>
      </c>
    </row>
    <row r="358" spans="5:10" x14ac:dyDescent="0.25">
      <c r="E358" t="s">
        <v>606</v>
      </c>
      <c r="F358" t="s">
        <v>1247</v>
      </c>
      <c r="G358" t="s">
        <v>17600</v>
      </c>
    </row>
    <row r="359" spans="5:10" x14ac:dyDescent="0.25">
      <c r="E359" t="s">
        <v>606</v>
      </c>
      <c r="F359" t="s">
        <v>1247</v>
      </c>
      <c r="G359" t="s">
        <v>17605</v>
      </c>
      <c r="H359" t="s">
        <v>2007</v>
      </c>
      <c r="I359" t="s">
        <v>5266</v>
      </c>
    </row>
    <row r="360" spans="5:10" x14ac:dyDescent="0.25">
      <c r="E360" t="s">
        <v>826</v>
      </c>
      <c r="F360" t="s">
        <v>4682</v>
      </c>
      <c r="G360" t="s">
        <v>17605</v>
      </c>
      <c r="H360" t="s">
        <v>2007</v>
      </c>
      <c r="I360" t="s">
        <v>4490</v>
      </c>
    </row>
    <row r="361" spans="5:10" x14ac:dyDescent="0.25">
      <c r="E361" t="s">
        <v>1247</v>
      </c>
      <c r="F361" t="s">
        <v>4556</v>
      </c>
    </row>
    <row r="362" spans="5:10" x14ac:dyDescent="0.25">
      <c r="E362" t="s">
        <v>826</v>
      </c>
      <c r="F362" t="s">
        <v>606</v>
      </c>
      <c r="G362" t="s">
        <v>1247</v>
      </c>
      <c r="H362" t="s">
        <v>17605</v>
      </c>
      <c r="I362" t="s">
        <v>17607</v>
      </c>
      <c r="J362" t="s">
        <v>17602</v>
      </c>
    </row>
    <row r="363" spans="5:10" x14ac:dyDescent="0.25">
      <c r="E363" t="s">
        <v>826</v>
      </c>
      <c r="F363" t="s">
        <v>17605</v>
      </c>
      <c r="G363" t="s">
        <v>2007</v>
      </c>
      <c r="H363" t="s">
        <v>4556</v>
      </c>
      <c r="I363" t="s">
        <v>4490</v>
      </c>
    </row>
    <row r="364" spans="5:10" x14ac:dyDescent="0.25">
      <c r="E364" t="s">
        <v>3105</v>
      </c>
      <c r="F364" t="s">
        <v>4490</v>
      </c>
    </row>
    <row r="365" spans="5:10" x14ac:dyDescent="0.25">
      <c r="E365" t="s">
        <v>826</v>
      </c>
      <c r="F365" t="s">
        <v>606</v>
      </c>
      <c r="G365" t="s">
        <v>1247</v>
      </c>
      <c r="H365" t="s">
        <v>2007</v>
      </c>
      <c r="I365" t="s">
        <v>17606</v>
      </c>
    </row>
    <row r="366" spans="5:10" x14ac:dyDescent="0.25">
      <c r="E366" t="s">
        <v>2007</v>
      </c>
      <c r="F366" t="s">
        <v>17602</v>
      </c>
      <c r="G366" t="s">
        <v>4556</v>
      </c>
    </row>
    <row r="367" spans="5:10" x14ac:dyDescent="0.25">
      <c r="E367" t="s">
        <v>17605</v>
      </c>
      <c r="F367" t="s">
        <v>2007</v>
      </c>
      <c r="G367" t="s">
        <v>17607</v>
      </c>
    </row>
    <row r="368" spans="5:10" x14ac:dyDescent="0.25">
      <c r="E368" t="s">
        <v>606</v>
      </c>
      <c r="F368" t="s">
        <v>17605</v>
      </c>
      <c r="G368" t="s">
        <v>2007</v>
      </c>
      <c r="H368" t="s">
        <v>4892</v>
      </c>
    </row>
    <row r="369" spans="5:10" x14ac:dyDescent="0.25">
      <c r="E369" t="s">
        <v>1247</v>
      </c>
      <c r="F369" t="s">
        <v>2007</v>
      </c>
      <c r="G369" t="s">
        <v>4490</v>
      </c>
    </row>
    <row r="370" spans="5:10" x14ac:dyDescent="0.25">
      <c r="E370" t="s">
        <v>826</v>
      </c>
      <c r="F370" t="s">
        <v>1247</v>
      </c>
      <c r="G370" t="s">
        <v>17605</v>
      </c>
      <c r="H370" t="s">
        <v>17607</v>
      </c>
      <c r="I370" t="s">
        <v>5447</v>
      </c>
      <c r="J370" t="s">
        <v>4490</v>
      </c>
    </row>
    <row r="371" spans="5:10" x14ac:dyDescent="0.25">
      <c r="E371" t="s">
        <v>17605</v>
      </c>
      <c r="F371" t="s">
        <v>5447</v>
      </c>
      <c r="G371" t="s">
        <v>4490</v>
      </c>
    </row>
    <row r="372" spans="5:10" x14ac:dyDescent="0.25">
      <c r="E372" t="s">
        <v>826</v>
      </c>
      <c r="F372" t="s">
        <v>606</v>
      </c>
      <c r="G372" t="s">
        <v>2007</v>
      </c>
      <c r="H372" t="s">
        <v>4556</v>
      </c>
      <c r="I372" t="s">
        <v>4490</v>
      </c>
    </row>
    <row r="373" spans="5:10" x14ac:dyDescent="0.25">
      <c r="E373" t="s">
        <v>826</v>
      </c>
      <c r="F373" t="s">
        <v>2007</v>
      </c>
      <c r="G373" t="s">
        <v>17600</v>
      </c>
      <c r="H373" t="s">
        <v>4490</v>
      </c>
      <c r="I373" t="s">
        <v>4892</v>
      </c>
    </row>
    <row r="374" spans="5:10" x14ac:dyDescent="0.25">
      <c r="E374" t="s">
        <v>826</v>
      </c>
      <c r="F374" t="s">
        <v>2007</v>
      </c>
      <c r="G374" t="s">
        <v>17602</v>
      </c>
      <c r="H374" t="s">
        <v>4490</v>
      </c>
      <c r="I374" t="s">
        <v>17606</v>
      </c>
    </row>
    <row r="375" spans="5:10" x14ac:dyDescent="0.25">
      <c r="E375" t="s">
        <v>4682</v>
      </c>
      <c r="F375" t="s">
        <v>17605</v>
      </c>
      <c r="G375" t="s">
        <v>2007</v>
      </c>
      <c r="H375" t="s">
        <v>4490</v>
      </c>
    </row>
    <row r="376" spans="5:10" x14ac:dyDescent="0.25">
      <c r="E376" t="s">
        <v>826</v>
      </c>
      <c r="F376" t="s">
        <v>1247</v>
      </c>
      <c r="G376" t="s">
        <v>17605</v>
      </c>
      <c r="H376" t="s">
        <v>5447</v>
      </c>
    </row>
    <row r="377" spans="5:10" x14ac:dyDescent="0.25">
      <c r="E377" t="s">
        <v>826</v>
      </c>
      <c r="F377" t="s">
        <v>606</v>
      </c>
      <c r="G377" t="s">
        <v>5266</v>
      </c>
      <c r="H377" t="s">
        <v>17600</v>
      </c>
      <c r="I377" t="s">
        <v>4556</v>
      </c>
    </row>
    <row r="378" spans="5:10" x14ac:dyDescent="0.25">
      <c r="E378" t="s">
        <v>606</v>
      </c>
      <c r="F378" t="s">
        <v>1247</v>
      </c>
      <c r="G378" t="s">
        <v>5266</v>
      </c>
      <c r="H378" t="s">
        <v>17601</v>
      </c>
    </row>
    <row r="379" spans="5:10" x14ac:dyDescent="0.25">
      <c r="E379" t="s">
        <v>826</v>
      </c>
      <c r="F379" t="s">
        <v>3105</v>
      </c>
    </row>
    <row r="380" spans="5:10" x14ac:dyDescent="0.25">
      <c r="E380" t="s">
        <v>826</v>
      </c>
      <c r="F380" t="s">
        <v>606</v>
      </c>
      <c r="G380" t="s">
        <v>3105</v>
      </c>
      <c r="H380" t="s">
        <v>4490</v>
      </c>
    </row>
    <row r="381" spans="5:10" x14ac:dyDescent="0.25">
      <c r="E381" t="s">
        <v>1247</v>
      </c>
      <c r="F381" t="s">
        <v>2007</v>
      </c>
      <c r="G381" t="s">
        <v>17607</v>
      </c>
      <c r="H381" t="s">
        <v>5447</v>
      </c>
    </row>
    <row r="382" spans="5:10" x14ac:dyDescent="0.25">
      <c r="E382" t="s">
        <v>826</v>
      </c>
      <c r="F382" t="s">
        <v>17605</v>
      </c>
      <c r="G382" t="s">
        <v>2007</v>
      </c>
      <c r="H382" t="s">
        <v>5447</v>
      </c>
      <c r="I382" t="s">
        <v>4490</v>
      </c>
    </row>
    <row r="383" spans="5:10" x14ac:dyDescent="0.25">
      <c r="E383" t="s">
        <v>1247</v>
      </c>
      <c r="F383" t="s">
        <v>5266</v>
      </c>
      <c r="G383" t="s">
        <v>5447</v>
      </c>
      <c r="H383" t="s">
        <v>17604</v>
      </c>
    </row>
    <row r="384" spans="5:10" x14ac:dyDescent="0.25">
      <c r="E384" t="s">
        <v>2007</v>
      </c>
      <c r="F384" t="s">
        <v>5266</v>
      </c>
      <c r="G384" t="s">
        <v>17600</v>
      </c>
    </row>
    <row r="385" spans="5:10" x14ac:dyDescent="0.25">
      <c r="E385" t="s">
        <v>2007</v>
      </c>
      <c r="F385" t="s">
        <v>17600</v>
      </c>
      <c r="G385" t="s">
        <v>17601</v>
      </c>
      <c r="H385" t="s">
        <v>5447</v>
      </c>
    </row>
    <row r="386" spans="5:10" x14ac:dyDescent="0.25">
      <c r="E386" t="s">
        <v>606</v>
      </c>
      <c r="F386" t="s">
        <v>1247</v>
      </c>
      <c r="G386" t="s">
        <v>5266</v>
      </c>
      <c r="H386" t="s">
        <v>17600</v>
      </c>
      <c r="I386" t="s">
        <v>4556</v>
      </c>
    </row>
    <row r="387" spans="5:10" x14ac:dyDescent="0.25">
      <c r="E387" t="s">
        <v>1247</v>
      </c>
      <c r="F387" t="s">
        <v>17601</v>
      </c>
    </row>
    <row r="388" spans="5:10" x14ac:dyDescent="0.25">
      <c r="E388" t="s">
        <v>4682</v>
      </c>
      <c r="F388" t="s">
        <v>2007</v>
      </c>
      <c r="G388" t="s">
        <v>17603</v>
      </c>
    </row>
    <row r="389" spans="5:10" x14ac:dyDescent="0.25">
      <c r="E389" t="s">
        <v>826</v>
      </c>
      <c r="F389" t="s">
        <v>17605</v>
      </c>
      <c r="G389" t="s">
        <v>2007</v>
      </c>
      <c r="H389" t="s">
        <v>4490</v>
      </c>
      <c r="I389" t="s">
        <v>17606</v>
      </c>
    </row>
    <row r="390" spans="5:10" x14ac:dyDescent="0.25">
      <c r="E390" t="s">
        <v>1247</v>
      </c>
      <c r="F390" t="s">
        <v>17605</v>
      </c>
      <c r="G390" t="s">
        <v>4490</v>
      </c>
    </row>
    <row r="391" spans="5:10" x14ac:dyDescent="0.25">
      <c r="E391" t="s">
        <v>826</v>
      </c>
      <c r="F391" t="s">
        <v>4431</v>
      </c>
      <c r="G391" t="s">
        <v>1247</v>
      </c>
      <c r="H391" t="s">
        <v>5266</v>
      </c>
      <c r="I391" t="s">
        <v>17600</v>
      </c>
    </row>
    <row r="392" spans="5:10" x14ac:dyDescent="0.25">
      <c r="E392" t="s">
        <v>4682</v>
      </c>
      <c r="F392" t="s">
        <v>2007</v>
      </c>
      <c r="G392" t="s">
        <v>17603</v>
      </c>
      <c r="H392" t="s">
        <v>4490</v>
      </c>
    </row>
    <row r="393" spans="5:10" x14ac:dyDescent="0.25">
      <c r="E393" t="s">
        <v>826</v>
      </c>
      <c r="F393" t="s">
        <v>606</v>
      </c>
      <c r="G393" t="s">
        <v>17605</v>
      </c>
      <c r="H393" t="s">
        <v>2007</v>
      </c>
      <c r="I393" t="s">
        <v>17602</v>
      </c>
      <c r="J393" t="s">
        <v>4490</v>
      </c>
    </row>
    <row r="394" spans="5:10" x14ac:dyDescent="0.25">
      <c r="E394" t="s">
        <v>4431</v>
      </c>
      <c r="F394" t="s">
        <v>5266</v>
      </c>
      <c r="G394" t="s">
        <v>17600</v>
      </c>
      <c r="H394" t="s">
        <v>17601</v>
      </c>
    </row>
    <row r="395" spans="5:10" x14ac:dyDescent="0.25">
      <c r="E395" t="s">
        <v>606</v>
      </c>
      <c r="F395" t="s">
        <v>2007</v>
      </c>
      <c r="G395" t="s">
        <v>4892</v>
      </c>
    </row>
    <row r="396" spans="5:10" x14ac:dyDescent="0.25">
      <c r="E396" t="s">
        <v>4682</v>
      </c>
      <c r="F396" t="s">
        <v>2007</v>
      </c>
      <c r="G396" t="s">
        <v>17603</v>
      </c>
      <c r="H396" t="s">
        <v>5447</v>
      </c>
    </row>
    <row r="397" spans="5:10" x14ac:dyDescent="0.25">
      <c r="E397" t="s">
        <v>2007</v>
      </c>
      <c r="F397" t="s">
        <v>3105</v>
      </c>
      <c r="G397" t="s">
        <v>17602</v>
      </c>
      <c r="H397" t="s">
        <v>4490</v>
      </c>
    </row>
    <row r="398" spans="5:10" x14ac:dyDescent="0.25">
      <c r="E398" t="s">
        <v>826</v>
      </c>
      <c r="F398" t="s">
        <v>17600</v>
      </c>
      <c r="G398" t="s">
        <v>4892</v>
      </c>
    </row>
    <row r="399" spans="5:10" x14ac:dyDescent="0.25">
      <c r="E399" t="s">
        <v>2007</v>
      </c>
      <c r="F399" t="s">
        <v>17607</v>
      </c>
    </row>
    <row r="400" spans="5:10" x14ac:dyDescent="0.25">
      <c r="E400" t="s">
        <v>826</v>
      </c>
      <c r="F400" t="s">
        <v>2007</v>
      </c>
      <c r="G400" t="s">
        <v>5266</v>
      </c>
      <c r="H400" t="s">
        <v>17604</v>
      </c>
    </row>
    <row r="401" spans="5:10" x14ac:dyDescent="0.25">
      <c r="E401" t="s">
        <v>826</v>
      </c>
      <c r="F401" t="s">
        <v>4682</v>
      </c>
      <c r="G401" t="s">
        <v>2007</v>
      </c>
      <c r="H401" t="s">
        <v>4490</v>
      </c>
      <c r="I401" t="s">
        <v>17606</v>
      </c>
    </row>
    <row r="402" spans="5:10" x14ac:dyDescent="0.25">
      <c r="E402" t="s">
        <v>1247</v>
      </c>
      <c r="F402" t="s">
        <v>2007</v>
      </c>
      <c r="G402" t="s">
        <v>17604</v>
      </c>
    </row>
    <row r="403" spans="5:10" x14ac:dyDescent="0.25">
      <c r="E403" t="s">
        <v>3105</v>
      </c>
      <c r="F403" t="s">
        <v>17602</v>
      </c>
    </row>
    <row r="404" spans="5:10" x14ac:dyDescent="0.25">
      <c r="E404" t="s">
        <v>606</v>
      </c>
      <c r="F404" t="s">
        <v>1247</v>
      </c>
      <c r="G404" t="s">
        <v>4556</v>
      </c>
      <c r="H404" t="s">
        <v>4892</v>
      </c>
    </row>
    <row r="405" spans="5:10" x14ac:dyDescent="0.25">
      <c r="E405" t="s">
        <v>4682</v>
      </c>
      <c r="F405" t="s">
        <v>2007</v>
      </c>
      <c r="G405" t="s">
        <v>5447</v>
      </c>
    </row>
    <row r="406" spans="5:10" x14ac:dyDescent="0.25">
      <c r="E406" t="s">
        <v>826</v>
      </c>
      <c r="F406" t="s">
        <v>606</v>
      </c>
      <c r="G406" t="s">
        <v>2007</v>
      </c>
      <c r="H406" t="s">
        <v>5447</v>
      </c>
      <c r="I406" t="s">
        <v>17606</v>
      </c>
    </row>
    <row r="407" spans="5:10" x14ac:dyDescent="0.25">
      <c r="E407" t="s">
        <v>606</v>
      </c>
      <c r="F407" t="s">
        <v>1247</v>
      </c>
      <c r="G407" t="s">
        <v>17605</v>
      </c>
      <c r="H407" t="s">
        <v>5447</v>
      </c>
    </row>
    <row r="408" spans="5:10" x14ac:dyDescent="0.25">
      <c r="E408" t="s">
        <v>1247</v>
      </c>
      <c r="F408" t="s">
        <v>2007</v>
      </c>
      <c r="G408" t="s">
        <v>5266</v>
      </c>
      <c r="H408" t="s">
        <v>17600</v>
      </c>
      <c r="I408" t="s">
        <v>5447</v>
      </c>
    </row>
    <row r="409" spans="5:10" x14ac:dyDescent="0.25">
      <c r="E409" t="s">
        <v>3105</v>
      </c>
    </row>
    <row r="410" spans="5:10" x14ac:dyDescent="0.25">
      <c r="E410" t="s">
        <v>826</v>
      </c>
      <c r="F410" t="s">
        <v>606</v>
      </c>
      <c r="G410" t="s">
        <v>2007</v>
      </c>
      <c r="H410" t="s">
        <v>5447</v>
      </c>
      <c r="I410" t="s">
        <v>4490</v>
      </c>
    </row>
    <row r="411" spans="5:10" x14ac:dyDescent="0.25">
      <c r="E411" t="s">
        <v>4682</v>
      </c>
      <c r="F411" t="s">
        <v>2007</v>
      </c>
      <c r="G411" t="s">
        <v>17607</v>
      </c>
      <c r="H411" t="s">
        <v>17601</v>
      </c>
    </row>
    <row r="412" spans="5:10" x14ac:dyDescent="0.25">
      <c r="E412" t="s">
        <v>2007</v>
      </c>
      <c r="F412" t="s">
        <v>17603</v>
      </c>
    </row>
    <row r="413" spans="5:10" x14ac:dyDescent="0.25">
      <c r="E413" t="s">
        <v>1247</v>
      </c>
      <c r="F413" t="s">
        <v>4892</v>
      </c>
    </row>
    <row r="414" spans="5:10" x14ac:dyDescent="0.25">
      <c r="E414" t="s">
        <v>826</v>
      </c>
      <c r="F414" t="s">
        <v>606</v>
      </c>
      <c r="G414" t="s">
        <v>17605</v>
      </c>
      <c r="H414" t="s">
        <v>17600</v>
      </c>
      <c r="I414" t="s">
        <v>17602</v>
      </c>
      <c r="J414" t="s">
        <v>4490</v>
      </c>
    </row>
    <row r="415" spans="5:10" x14ac:dyDescent="0.25">
      <c r="E415" t="s">
        <v>606</v>
      </c>
      <c r="F415" t="s">
        <v>2007</v>
      </c>
      <c r="G415" t="s">
        <v>17602</v>
      </c>
    </row>
    <row r="416" spans="5:10" x14ac:dyDescent="0.25">
      <c r="E416" t="s">
        <v>4682</v>
      </c>
      <c r="F416" t="s">
        <v>17605</v>
      </c>
      <c r="G416" t="s">
        <v>2007</v>
      </c>
      <c r="H416" t="s">
        <v>17607</v>
      </c>
    </row>
    <row r="417" spans="5:11" x14ac:dyDescent="0.25">
      <c r="E417" t="s">
        <v>17605</v>
      </c>
      <c r="F417" t="s">
        <v>2007</v>
      </c>
      <c r="G417" t="s">
        <v>3105</v>
      </c>
      <c r="H417" t="s">
        <v>4490</v>
      </c>
    </row>
    <row r="418" spans="5:11" x14ac:dyDescent="0.25">
      <c r="E418" t="s">
        <v>606</v>
      </c>
      <c r="F418" t="s">
        <v>4431</v>
      </c>
      <c r="G418" t="s">
        <v>1247</v>
      </c>
      <c r="H418" t="s">
        <v>2007</v>
      </c>
      <c r="I418" t="s">
        <v>5266</v>
      </c>
      <c r="J418" t="s">
        <v>17600</v>
      </c>
      <c r="K418" t="s">
        <v>17601</v>
      </c>
    </row>
    <row r="419" spans="5:11" x14ac:dyDescent="0.25">
      <c r="E419" t="s">
        <v>826</v>
      </c>
      <c r="F419" t="s">
        <v>606</v>
      </c>
      <c r="G419" t="s">
        <v>1247</v>
      </c>
      <c r="H419" t="s">
        <v>17607</v>
      </c>
      <c r="I419" t="s">
        <v>4490</v>
      </c>
    </row>
    <row r="420" spans="5:11" x14ac:dyDescent="0.25">
      <c r="E420" t="s">
        <v>606</v>
      </c>
      <c r="F420" t="s">
        <v>4431</v>
      </c>
      <c r="G420" t="s">
        <v>1247</v>
      </c>
      <c r="H420" t="s">
        <v>17605</v>
      </c>
      <c r="I420" t="s">
        <v>5266</v>
      </c>
    </row>
    <row r="421" spans="5:11" x14ac:dyDescent="0.25">
      <c r="E421" t="s">
        <v>1247</v>
      </c>
      <c r="F421" t="s">
        <v>5447</v>
      </c>
      <c r="G421" t="s">
        <v>4556</v>
      </c>
      <c r="H421" t="s">
        <v>4490</v>
      </c>
    </row>
    <row r="422" spans="5:11" x14ac:dyDescent="0.25">
      <c r="E422" t="s">
        <v>1247</v>
      </c>
      <c r="F422" t="s">
        <v>17605</v>
      </c>
      <c r="G422" t="s">
        <v>5266</v>
      </c>
      <c r="H422" t="s">
        <v>5447</v>
      </c>
    </row>
    <row r="423" spans="5:11" x14ac:dyDescent="0.25">
      <c r="E423" t="s">
        <v>17605</v>
      </c>
      <c r="F423" t="s">
        <v>3105</v>
      </c>
      <c r="G423" t="s">
        <v>4490</v>
      </c>
    </row>
    <row r="424" spans="5:11" x14ac:dyDescent="0.25">
      <c r="E424" t="s">
        <v>826</v>
      </c>
      <c r="F424" t="s">
        <v>3105</v>
      </c>
      <c r="G424" t="s">
        <v>17602</v>
      </c>
      <c r="H424" t="s">
        <v>4556</v>
      </c>
      <c r="I424" t="s">
        <v>4490</v>
      </c>
    </row>
    <row r="425" spans="5:11" x14ac:dyDescent="0.25">
      <c r="E425" t="s">
        <v>1247</v>
      </c>
      <c r="F425" t="s">
        <v>17600</v>
      </c>
      <c r="G425" t="s">
        <v>4556</v>
      </c>
    </row>
    <row r="426" spans="5:11" x14ac:dyDescent="0.25">
      <c r="E426" t="s">
        <v>606</v>
      </c>
      <c r="F426" t="s">
        <v>4431</v>
      </c>
      <c r="G426" t="s">
        <v>1247</v>
      </c>
      <c r="H426" t="s">
        <v>17600</v>
      </c>
      <c r="I426" t="s">
        <v>5447</v>
      </c>
    </row>
    <row r="427" spans="5:11" x14ac:dyDescent="0.25">
      <c r="E427" t="s">
        <v>826</v>
      </c>
      <c r="F427" t="s">
        <v>606</v>
      </c>
      <c r="G427" t="s">
        <v>5266</v>
      </c>
      <c r="H427" t="s">
        <v>4490</v>
      </c>
    </row>
    <row r="428" spans="5:11" x14ac:dyDescent="0.25">
      <c r="E428" t="s">
        <v>606</v>
      </c>
      <c r="F428" t="s">
        <v>1247</v>
      </c>
      <c r="G428" t="s">
        <v>2007</v>
      </c>
      <c r="H428" t="s">
        <v>5447</v>
      </c>
      <c r="I428" t="s">
        <v>4490</v>
      </c>
      <c r="J428" t="s">
        <v>17606</v>
      </c>
    </row>
    <row r="429" spans="5:11" x14ac:dyDescent="0.25">
      <c r="E429" t="s">
        <v>606</v>
      </c>
      <c r="F429" t="s">
        <v>4431</v>
      </c>
      <c r="G429" t="s">
        <v>1247</v>
      </c>
      <c r="H429" t="s">
        <v>17600</v>
      </c>
      <c r="I429" t="s">
        <v>17607</v>
      </c>
      <c r="J429" t="s">
        <v>5447</v>
      </c>
    </row>
    <row r="430" spans="5:11" x14ac:dyDescent="0.25">
      <c r="E430" t="s">
        <v>826</v>
      </c>
      <c r="F430" t="s">
        <v>2007</v>
      </c>
      <c r="G430" t="s">
        <v>17600</v>
      </c>
    </row>
    <row r="431" spans="5:11" x14ac:dyDescent="0.25">
      <c r="E431" t="s">
        <v>826</v>
      </c>
      <c r="F431" t="s">
        <v>606</v>
      </c>
      <c r="G431" t="s">
        <v>2007</v>
      </c>
      <c r="H431" t="s">
        <v>17600</v>
      </c>
      <c r="I431" t="s">
        <v>17606</v>
      </c>
    </row>
    <row r="432" spans="5:11" x14ac:dyDescent="0.25">
      <c r="E432" t="s">
        <v>2007</v>
      </c>
      <c r="F432" t="s">
        <v>17600</v>
      </c>
      <c r="G432" t="s">
        <v>5447</v>
      </c>
      <c r="H432" t="s">
        <v>4556</v>
      </c>
    </row>
    <row r="433" spans="5:12" x14ac:dyDescent="0.25">
      <c r="E433" t="s">
        <v>4431</v>
      </c>
      <c r="F433" t="s">
        <v>1247</v>
      </c>
      <c r="G433" t="s">
        <v>5266</v>
      </c>
      <c r="H433" t="s">
        <v>3105</v>
      </c>
      <c r="I433" t="s">
        <v>4556</v>
      </c>
    </row>
    <row r="434" spans="5:12" x14ac:dyDescent="0.25">
      <c r="E434" t="s">
        <v>4682</v>
      </c>
      <c r="F434" t="s">
        <v>2007</v>
      </c>
      <c r="G434" t="s">
        <v>5447</v>
      </c>
      <c r="H434" t="s">
        <v>17604</v>
      </c>
    </row>
    <row r="435" spans="5:12" x14ac:dyDescent="0.25">
      <c r="E435" t="s">
        <v>826</v>
      </c>
      <c r="F435" t="s">
        <v>4682</v>
      </c>
      <c r="G435" t="s">
        <v>2007</v>
      </c>
    </row>
    <row r="436" spans="5:12" x14ac:dyDescent="0.25">
      <c r="E436" t="s">
        <v>3105</v>
      </c>
      <c r="F436" t="s">
        <v>17602</v>
      </c>
      <c r="G436" t="s">
        <v>4556</v>
      </c>
    </row>
    <row r="437" spans="5:12" x14ac:dyDescent="0.25">
      <c r="E437" t="s">
        <v>606</v>
      </c>
      <c r="F437" t="s">
        <v>5266</v>
      </c>
      <c r="G437" t="s">
        <v>17600</v>
      </c>
      <c r="H437" t="s">
        <v>4556</v>
      </c>
    </row>
    <row r="438" spans="5:12" x14ac:dyDescent="0.25">
      <c r="E438" t="s">
        <v>606</v>
      </c>
      <c r="F438" t="s">
        <v>1247</v>
      </c>
      <c r="G438" t="s">
        <v>17603</v>
      </c>
      <c r="H438" t="s">
        <v>5447</v>
      </c>
    </row>
    <row r="439" spans="5:12" x14ac:dyDescent="0.25">
      <c r="E439" t="s">
        <v>826</v>
      </c>
      <c r="F439" t="s">
        <v>4682</v>
      </c>
      <c r="G439" t="s">
        <v>2007</v>
      </c>
      <c r="H439" t="s">
        <v>17604</v>
      </c>
    </row>
    <row r="440" spans="5:12" x14ac:dyDescent="0.25">
      <c r="E440" t="s">
        <v>2007</v>
      </c>
      <c r="F440" t="s">
        <v>5266</v>
      </c>
    </row>
    <row r="441" spans="5:12" x14ac:dyDescent="0.25">
      <c r="E441" t="s">
        <v>826</v>
      </c>
      <c r="F441" t="s">
        <v>606</v>
      </c>
      <c r="G441" t="s">
        <v>17605</v>
      </c>
      <c r="H441" t="s">
        <v>2007</v>
      </c>
      <c r="I441" t="s">
        <v>5266</v>
      </c>
      <c r="J441" t="s">
        <v>17600</v>
      </c>
      <c r="K441" t="s">
        <v>5447</v>
      </c>
      <c r="L441" t="s">
        <v>4490</v>
      </c>
    </row>
    <row r="442" spans="5:12" x14ac:dyDescent="0.25">
      <c r="E442" t="s">
        <v>4682</v>
      </c>
      <c r="F442" t="s">
        <v>1247</v>
      </c>
      <c r="G442" t="s">
        <v>5447</v>
      </c>
    </row>
    <row r="443" spans="5:12" x14ac:dyDescent="0.25">
      <c r="E443" t="s">
        <v>826</v>
      </c>
      <c r="F443" t="s">
        <v>4682</v>
      </c>
      <c r="G443" t="s">
        <v>2007</v>
      </c>
      <c r="H443" t="s">
        <v>17603</v>
      </c>
    </row>
    <row r="444" spans="5:12" x14ac:dyDescent="0.25">
      <c r="E444" t="s">
        <v>4682</v>
      </c>
      <c r="F444" t="s">
        <v>2007</v>
      </c>
      <c r="G444" t="s">
        <v>17606</v>
      </c>
    </row>
    <row r="445" spans="5:12" x14ac:dyDescent="0.25">
      <c r="E445" t="s">
        <v>2007</v>
      </c>
      <c r="F445" t="s">
        <v>5447</v>
      </c>
      <c r="G445" t="s">
        <v>17606</v>
      </c>
    </row>
    <row r="446" spans="5:12" x14ac:dyDescent="0.25">
      <c r="E446" t="s">
        <v>606</v>
      </c>
      <c r="F446" t="s">
        <v>1247</v>
      </c>
      <c r="G446" t="s">
        <v>5266</v>
      </c>
      <c r="H446" t="s">
        <v>4556</v>
      </c>
    </row>
    <row r="447" spans="5:12" x14ac:dyDescent="0.25">
      <c r="E447" t="s">
        <v>4682</v>
      </c>
      <c r="F447" t="s">
        <v>2007</v>
      </c>
      <c r="G447" t="s">
        <v>5266</v>
      </c>
      <c r="H447" t="s">
        <v>17603</v>
      </c>
      <c r="I447" t="s">
        <v>17604</v>
      </c>
    </row>
    <row r="448" spans="5:12" x14ac:dyDescent="0.25">
      <c r="E448" t="s">
        <v>4682</v>
      </c>
      <c r="F448" t="s">
        <v>1247</v>
      </c>
      <c r="G448" t="s">
        <v>2007</v>
      </c>
      <c r="H448" t="s">
        <v>17603</v>
      </c>
      <c r="I448" t="s">
        <v>17607</v>
      </c>
    </row>
    <row r="449" spans="5:9" x14ac:dyDescent="0.25">
      <c r="E449" t="s">
        <v>17600</v>
      </c>
      <c r="F449" t="s">
        <v>3105</v>
      </c>
    </row>
    <row r="450" spans="5:9" x14ac:dyDescent="0.25">
      <c r="E450" t="s">
        <v>1247</v>
      </c>
      <c r="F450" t="s">
        <v>2007</v>
      </c>
      <c r="G450" t="s">
        <v>5447</v>
      </c>
      <c r="H450" t="s">
        <v>4556</v>
      </c>
    </row>
    <row r="451" spans="5:9" x14ac:dyDescent="0.25">
      <c r="E451" t="s">
        <v>606</v>
      </c>
      <c r="F451" t="s">
        <v>4431</v>
      </c>
      <c r="G451" t="s">
        <v>1247</v>
      </c>
      <c r="H451" t="s">
        <v>5266</v>
      </c>
      <c r="I451" t="s">
        <v>17606</v>
      </c>
    </row>
    <row r="452" spans="5:9" x14ac:dyDescent="0.25">
      <c r="E452" t="s">
        <v>826</v>
      </c>
      <c r="F452" t="s">
        <v>1247</v>
      </c>
      <c r="G452" t="s">
        <v>4556</v>
      </c>
      <c r="H452" t="s">
        <v>4490</v>
      </c>
    </row>
    <row r="453" spans="5:9" x14ac:dyDescent="0.25">
      <c r="E453" t="s">
        <v>1247</v>
      </c>
      <c r="F453" t="s">
        <v>3105</v>
      </c>
    </row>
    <row r="454" spans="5:9" x14ac:dyDescent="0.25">
      <c r="E454" t="s">
        <v>2007</v>
      </c>
      <c r="F454" t="s">
        <v>4490</v>
      </c>
      <c r="G454" t="s">
        <v>17606</v>
      </c>
    </row>
    <row r="455" spans="5:9" x14ac:dyDescent="0.25">
      <c r="E455" t="s">
        <v>1247</v>
      </c>
      <c r="F455" t="s">
        <v>17607</v>
      </c>
    </row>
    <row r="456" spans="5:9" x14ac:dyDescent="0.25">
      <c r="E456" t="s">
        <v>826</v>
      </c>
      <c r="F456" t="s">
        <v>4892</v>
      </c>
    </row>
    <row r="457" spans="5:9" x14ac:dyDescent="0.25">
      <c r="E457" t="s">
        <v>826</v>
      </c>
      <c r="F457" t="s">
        <v>606</v>
      </c>
      <c r="G457" t="s">
        <v>5266</v>
      </c>
      <c r="H457" t="s">
        <v>4556</v>
      </c>
    </row>
    <row r="458" spans="5:9" x14ac:dyDescent="0.25">
      <c r="E458" t="s">
        <v>606</v>
      </c>
      <c r="F458" t="s">
        <v>4682</v>
      </c>
      <c r="G458" t="s">
        <v>2007</v>
      </c>
      <c r="H458" t="s">
        <v>4490</v>
      </c>
    </row>
    <row r="459" spans="5:9" x14ac:dyDescent="0.25">
      <c r="E459" t="s">
        <v>2007</v>
      </c>
      <c r="F459" t="s">
        <v>5447</v>
      </c>
      <c r="G459" t="s">
        <v>17606</v>
      </c>
      <c r="H459" t="s">
        <v>4892</v>
      </c>
    </row>
    <row r="460" spans="5:9" x14ac:dyDescent="0.25">
      <c r="E460" t="s">
        <v>826</v>
      </c>
      <c r="F460" t="s">
        <v>1247</v>
      </c>
      <c r="G460" t="s">
        <v>17605</v>
      </c>
      <c r="H460" t="s">
        <v>4892</v>
      </c>
    </row>
    <row r="461" spans="5:9" x14ac:dyDescent="0.25">
      <c r="E461" t="s">
        <v>826</v>
      </c>
      <c r="F461" t="s">
        <v>606</v>
      </c>
      <c r="G461" t="s">
        <v>1247</v>
      </c>
      <c r="H461" t="s">
        <v>2007</v>
      </c>
      <c r="I461" t="s">
        <v>4490</v>
      </c>
    </row>
    <row r="462" spans="5:9" x14ac:dyDescent="0.25">
      <c r="E462" t="s">
        <v>2007</v>
      </c>
      <c r="F462" t="s">
        <v>17607</v>
      </c>
      <c r="G462" t="s">
        <v>5447</v>
      </c>
    </row>
    <row r="463" spans="5:9" x14ac:dyDescent="0.25">
      <c r="E463" t="s">
        <v>826</v>
      </c>
      <c r="F463" t="s">
        <v>606</v>
      </c>
      <c r="G463" t="s">
        <v>17605</v>
      </c>
      <c r="H463" t="s">
        <v>2007</v>
      </c>
      <c r="I463" t="s">
        <v>4490</v>
      </c>
    </row>
    <row r="464" spans="5:9" x14ac:dyDescent="0.25">
      <c r="E464" t="s">
        <v>606</v>
      </c>
      <c r="F464" t="s">
        <v>1247</v>
      </c>
      <c r="G464" t="s">
        <v>5266</v>
      </c>
      <c r="H464" t="s">
        <v>17604</v>
      </c>
    </row>
    <row r="465" spans="5:9" x14ac:dyDescent="0.25">
      <c r="E465" t="s">
        <v>826</v>
      </c>
      <c r="F465" t="s">
        <v>606</v>
      </c>
      <c r="G465" t="s">
        <v>2007</v>
      </c>
      <c r="H465" t="s">
        <v>5266</v>
      </c>
    </row>
    <row r="466" spans="5:9" x14ac:dyDescent="0.25">
      <c r="E466" t="s">
        <v>826</v>
      </c>
      <c r="F466" t="s">
        <v>1247</v>
      </c>
      <c r="G466" t="s">
        <v>17606</v>
      </c>
    </row>
    <row r="467" spans="5:9" x14ac:dyDescent="0.25">
      <c r="E467" t="s">
        <v>2007</v>
      </c>
      <c r="F467" t="s">
        <v>5266</v>
      </c>
      <c r="G467" t="s">
        <v>17604</v>
      </c>
    </row>
    <row r="468" spans="5:9" x14ac:dyDescent="0.25">
      <c r="E468" t="s">
        <v>826</v>
      </c>
      <c r="F468" t="s">
        <v>4490</v>
      </c>
      <c r="G468" t="s">
        <v>4892</v>
      </c>
    </row>
    <row r="469" spans="5:9" x14ac:dyDescent="0.25">
      <c r="E469" t="s">
        <v>826</v>
      </c>
      <c r="F469" t="s">
        <v>2007</v>
      </c>
      <c r="G469" t="s">
        <v>17600</v>
      </c>
      <c r="H469" t="s">
        <v>3105</v>
      </c>
      <c r="I469" t="s">
        <v>4490</v>
      </c>
    </row>
    <row r="470" spans="5:9" x14ac:dyDescent="0.25">
      <c r="E470" t="s">
        <v>4431</v>
      </c>
      <c r="F470" t="s">
        <v>1247</v>
      </c>
      <c r="G470" t="s">
        <v>5266</v>
      </c>
      <c r="H470" t="s">
        <v>17600</v>
      </c>
      <c r="I470" t="s">
        <v>17601</v>
      </c>
    </row>
    <row r="471" spans="5:9" x14ac:dyDescent="0.25">
      <c r="E471" t="s">
        <v>826</v>
      </c>
      <c r="F471" t="s">
        <v>606</v>
      </c>
      <c r="G471" t="s">
        <v>1247</v>
      </c>
      <c r="H471" t="s">
        <v>17600</v>
      </c>
      <c r="I471" t="s">
        <v>5447</v>
      </c>
    </row>
    <row r="472" spans="5:9" x14ac:dyDescent="0.25">
      <c r="E472" t="s">
        <v>606</v>
      </c>
      <c r="F472" t="s">
        <v>1247</v>
      </c>
      <c r="G472" t="s">
        <v>17605</v>
      </c>
      <c r="H472" t="s">
        <v>2007</v>
      </c>
    </row>
    <row r="473" spans="5:9" x14ac:dyDescent="0.25">
      <c r="E473" t="s">
        <v>2007</v>
      </c>
      <c r="F473" t="s">
        <v>17602</v>
      </c>
    </row>
    <row r="474" spans="5:9" x14ac:dyDescent="0.25">
      <c r="E474" t="s">
        <v>1247</v>
      </c>
      <c r="F474" t="s">
        <v>17600</v>
      </c>
      <c r="G474" t="s">
        <v>3105</v>
      </c>
      <c r="H474" t="s">
        <v>4490</v>
      </c>
    </row>
    <row r="475" spans="5:9" x14ac:dyDescent="0.25">
      <c r="E475" t="s">
        <v>17605</v>
      </c>
      <c r="F475" t="s">
        <v>2007</v>
      </c>
      <c r="G475" t="s">
        <v>17602</v>
      </c>
      <c r="H475" t="s">
        <v>4556</v>
      </c>
      <c r="I475" t="s">
        <v>4490</v>
      </c>
    </row>
    <row r="476" spans="5:9" x14ac:dyDescent="0.25">
      <c r="E476" t="s">
        <v>1247</v>
      </c>
      <c r="F476" t="s">
        <v>17605</v>
      </c>
      <c r="G476" t="s">
        <v>17601</v>
      </c>
    </row>
    <row r="477" spans="5:9" x14ac:dyDescent="0.25">
      <c r="E477" t="s">
        <v>1247</v>
      </c>
      <c r="F477" t="s">
        <v>2007</v>
      </c>
      <c r="G477" t="s">
        <v>5266</v>
      </c>
      <c r="H477" t="s">
        <v>17607</v>
      </c>
      <c r="I477" t="s">
        <v>5447</v>
      </c>
    </row>
    <row r="478" spans="5:9" x14ac:dyDescent="0.25">
      <c r="E478" t="s">
        <v>1247</v>
      </c>
      <c r="F478" t="s">
        <v>3105</v>
      </c>
      <c r="G478" t="s">
        <v>5447</v>
      </c>
    </row>
    <row r="479" spans="5:9" x14ac:dyDescent="0.25">
      <c r="E479" t="s">
        <v>1247</v>
      </c>
      <c r="F479" t="s">
        <v>5266</v>
      </c>
      <c r="G479" t="s">
        <v>17600</v>
      </c>
      <c r="H479" t="s">
        <v>17604</v>
      </c>
    </row>
    <row r="480" spans="5:9" x14ac:dyDescent="0.25">
      <c r="E480" t="s">
        <v>4431</v>
      </c>
      <c r="F480" t="s">
        <v>1247</v>
      </c>
      <c r="G480" t="s">
        <v>5266</v>
      </c>
      <c r="H480" t="s">
        <v>17602</v>
      </c>
      <c r="I480" t="s">
        <v>4556</v>
      </c>
    </row>
    <row r="481" spans="5:11" x14ac:dyDescent="0.25">
      <c r="E481" t="s">
        <v>4431</v>
      </c>
      <c r="F481" t="s">
        <v>2007</v>
      </c>
      <c r="G481" t="s">
        <v>5266</v>
      </c>
      <c r="H481" t="s">
        <v>17600</v>
      </c>
      <c r="I481" t="s">
        <v>17601</v>
      </c>
      <c r="J481" t="s">
        <v>5447</v>
      </c>
    </row>
    <row r="482" spans="5:11" x14ac:dyDescent="0.25">
      <c r="E482" t="s">
        <v>1247</v>
      </c>
      <c r="F482" t="s">
        <v>3105</v>
      </c>
      <c r="G482" t="s">
        <v>17601</v>
      </c>
      <c r="H482" t="s">
        <v>4556</v>
      </c>
    </row>
    <row r="483" spans="5:11" x14ac:dyDescent="0.25">
      <c r="E483" t="s">
        <v>17605</v>
      </c>
      <c r="F483" t="s">
        <v>2007</v>
      </c>
      <c r="G483" t="s">
        <v>17604</v>
      </c>
    </row>
    <row r="484" spans="5:11" x14ac:dyDescent="0.25">
      <c r="E484" t="s">
        <v>826</v>
      </c>
      <c r="F484" t="s">
        <v>606</v>
      </c>
      <c r="G484" t="s">
        <v>4431</v>
      </c>
      <c r="H484" t="s">
        <v>2007</v>
      </c>
      <c r="I484" t="s">
        <v>17602</v>
      </c>
      <c r="J484" t="s">
        <v>4556</v>
      </c>
      <c r="K484" t="s">
        <v>4490</v>
      </c>
    </row>
    <row r="485" spans="5:11" x14ac:dyDescent="0.25">
      <c r="E485" t="s">
        <v>826</v>
      </c>
      <c r="F485" t="s">
        <v>606</v>
      </c>
      <c r="G485" t="s">
        <v>17605</v>
      </c>
      <c r="H485" t="s">
        <v>2007</v>
      </c>
      <c r="I485" t="s">
        <v>5447</v>
      </c>
    </row>
    <row r="486" spans="5:11" x14ac:dyDescent="0.25">
      <c r="E486" t="s">
        <v>826</v>
      </c>
      <c r="F486" t="s">
        <v>1247</v>
      </c>
      <c r="G486" t="s">
        <v>3105</v>
      </c>
    </row>
    <row r="487" spans="5:11" x14ac:dyDescent="0.25">
      <c r="E487" t="s">
        <v>606</v>
      </c>
      <c r="F487" t="s">
        <v>3105</v>
      </c>
      <c r="G487" t="s">
        <v>4490</v>
      </c>
    </row>
    <row r="488" spans="5:11" x14ac:dyDescent="0.25">
      <c r="E488" t="s">
        <v>4682</v>
      </c>
      <c r="F488" t="s">
        <v>17605</v>
      </c>
      <c r="G488" t="s">
        <v>2007</v>
      </c>
      <c r="H488" t="s">
        <v>17603</v>
      </c>
      <c r="I488" t="s">
        <v>4892</v>
      </c>
    </row>
    <row r="489" spans="5:11" x14ac:dyDescent="0.25">
      <c r="E489" t="s">
        <v>826</v>
      </c>
      <c r="F489" t="s">
        <v>4682</v>
      </c>
      <c r="G489" t="s">
        <v>17605</v>
      </c>
      <c r="H489" t="s">
        <v>2007</v>
      </c>
    </row>
    <row r="490" spans="5:11" x14ac:dyDescent="0.25">
      <c r="E490" t="s">
        <v>606</v>
      </c>
      <c r="F490" t="s">
        <v>4431</v>
      </c>
      <c r="G490" t="s">
        <v>17600</v>
      </c>
    </row>
    <row r="491" spans="5:11" x14ac:dyDescent="0.25">
      <c r="E491" t="s">
        <v>606</v>
      </c>
      <c r="F491" t="s">
        <v>4431</v>
      </c>
      <c r="G491" t="s">
        <v>1247</v>
      </c>
      <c r="H491" t="s">
        <v>17600</v>
      </c>
    </row>
    <row r="492" spans="5:11" x14ac:dyDescent="0.25">
      <c r="E492" t="s">
        <v>4682</v>
      </c>
      <c r="F492" t="s">
        <v>2007</v>
      </c>
      <c r="G492" t="s">
        <v>17607</v>
      </c>
      <c r="H492" t="s">
        <v>5447</v>
      </c>
    </row>
    <row r="493" spans="5:11" x14ac:dyDescent="0.25">
      <c r="E493" t="s">
        <v>4682</v>
      </c>
      <c r="F493" t="s">
        <v>1247</v>
      </c>
      <c r="G493" t="s">
        <v>17605</v>
      </c>
      <c r="H493" t="s">
        <v>2007</v>
      </c>
      <c r="I493" t="s">
        <v>5447</v>
      </c>
      <c r="J493" t="s">
        <v>4490</v>
      </c>
    </row>
    <row r="494" spans="5:11" x14ac:dyDescent="0.25">
      <c r="E494" t="s">
        <v>4682</v>
      </c>
      <c r="F494" t="s">
        <v>17605</v>
      </c>
      <c r="G494" t="s">
        <v>2007</v>
      </c>
      <c r="H494" t="s">
        <v>17603</v>
      </c>
      <c r="I494" t="s">
        <v>17607</v>
      </c>
    </row>
    <row r="495" spans="5:11" x14ac:dyDescent="0.25">
      <c r="E495" t="s">
        <v>606</v>
      </c>
      <c r="F495" t="s">
        <v>4431</v>
      </c>
      <c r="G495" t="s">
        <v>1247</v>
      </c>
      <c r="H495" t="s">
        <v>2007</v>
      </c>
      <c r="I495" t="s">
        <v>5266</v>
      </c>
      <c r="J495" t="s">
        <v>17601</v>
      </c>
    </row>
    <row r="496" spans="5:11" x14ac:dyDescent="0.25">
      <c r="E496" t="s">
        <v>4682</v>
      </c>
      <c r="F496" t="s">
        <v>1247</v>
      </c>
      <c r="G496" t="s">
        <v>2007</v>
      </c>
      <c r="H496" t="s">
        <v>17607</v>
      </c>
      <c r="I496" t="s">
        <v>5447</v>
      </c>
    </row>
    <row r="497" spans="5:10" x14ac:dyDescent="0.25">
      <c r="E497" t="s">
        <v>1247</v>
      </c>
      <c r="F497" t="s">
        <v>2007</v>
      </c>
      <c r="G497" t="s">
        <v>17607</v>
      </c>
    </row>
    <row r="498" spans="5:10" x14ac:dyDescent="0.25">
      <c r="E498" t="s">
        <v>606</v>
      </c>
      <c r="F498" t="s">
        <v>4431</v>
      </c>
      <c r="G498" t="s">
        <v>4556</v>
      </c>
    </row>
    <row r="499" spans="5:10" x14ac:dyDescent="0.25">
      <c r="E499" t="s">
        <v>2007</v>
      </c>
      <c r="F499" t="s">
        <v>5447</v>
      </c>
      <c r="G499" t="s">
        <v>4490</v>
      </c>
    </row>
    <row r="500" spans="5:10" x14ac:dyDescent="0.25">
      <c r="E500" t="s">
        <v>826</v>
      </c>
      <c r="F500" t="s">
        <v>17600</v>
      </c>
      <c r="G500" t="s">
        <v>3105</v>
      </c>
      <c r="H500" t="s">
        <v>4490</v>
      </c>
    </row>
    <row r="501" spans="5:10" x14ac:dyDescent="0.25">
      <c r="E501" t="s">
        <v>606</v>
      </c>
      <c r="F501" t="s">
        <v>4682</v>
      </c>
    </row>
    <row r="502" spans="5:10" x14ac:dyDescent="0.25">
      <c r="E502" t="s">
        <v>3743</v>
      </c>
    </row>
    <row r="503" spans="5:10" x14ac:dyDescent="0.25">
      <c r="E503" t="s">
        <v>826</v>
      </c>
      <c r="F503" t="s">
        <v>1247</v>
      </c>
      <c r="G503" t="s">
        <v>5266</v>
      </c>
    </row>
    <row r="504" spans="5:10" x14ac:dyDescent="0.25">
      <c r="E504" t="s">
        <v>826</v>
      </c>
      <c r="F504" t="s">
        <v>3105</v>
      </c>
      <c r="G504" t="s">
        <v>5447</v>
      </c>
    </row>
    <row r="505" spans="5:10" x14ac:dyDescent="0.25">
      <c r="E505" t="s">
        <v>606</v>
      </c>
      <c r="F505" t="s">
        <v>2007</v>
      </c>
      <c r="G505" t="s">
        <v>17603</v>
      </c>
      <c r="H505" t="s">
        <v>5447</v>
      </c>
      <c r="I505" t="s">
        <v>4490</v>
      </c>
      <c r="J505" t="s">
        <v>17606</v>
      </c>
    </row>
    <row r="506" spans="5:10" x14ac:dyDescent="0.25">
      <c r="E506" t="s">
        <v>826</v>
      </c>
      <c r="F506" t="s">
        <v>1247</v>
      </c>
      <c r="G506" t="s">
        <v>17605</v>
      </c>
      <c r="H506" t="s">
        <v>17607</v>
      </c>
    </row>
    <row r="507" spans="5:10" x14ac:dyDescent="0.25">
      <c r="E507" t="s">
        <v>826</v>
      </c>
      <c r="F507" t="s">
        <v>2007</v>
      </c>
      <c r="G507" t="s">
        <v>17600</v>
      </c>
      <c r="H507" t="s">
        <v>17602</v>
      </c>
      <c r="I507" t="s">
        <v>4556</v>
      </c>
      <c r="J507" t="s">
        <v>4490</v>
      </c>
    </row>
    <row r="508" spans="5:10" x14ac:dyDescent="0.25">
      <c r="E508" t="s">
        <v>606</v>
      </c>
      <c r="F508" t="s">
        <v>5266</v>
      </c>
      <c r="G508" t="s">
        <v>17600</v>
      </c>
      <c r="H508" t="s">
        <v>3105</v>
      </c>
      <c r="I508" t="s">
        <v>17602</v>
      </c>
    </row>
    <row r="509" spans="5:10" x14ac:dyDescent="0.25">
      <c r="E509" t="s">
        <v>826</v>
      </c>
      <c r="F509" t="s">
        <v>17605</v>
      </c>
      <c r="G509" t="s">
        <v>2007</v>
      </c>
      <c r="H509" t="s">
        <v>17603</v>
      </c>
      <c r="I509" t="s">
        <v>4892</v>
      </c>
    </row>
    <row r="510" spans="5:10" x14ac:dyDescent="0.25">
      <c r="E510" t="s">
        <v>1247</v>
      </c>
      <c r="F510" t="s">
        <v>17605</v>
      </c>
      <c r="G510" t="s">
        <v>2007</v>
      </c>
    </row>
    <row r="511" spans="5:10" x14ac:dyDescent="0.25">
      <c r="E511" t="s">
        <v>1247</v>
      </c>
      <c r="F511" t="s">
        <v>5266</v>
      </c>
      <c r="G511" t="s">
        <v>17600</v>
      </c>
      <c r="H511" t="s">
        <v>17607</v>
      </c>
      <c r="I511" t="s">
        <v>5447</v>
      </c>
    </row>
    <row r="512" spans="5:10" x14ac:dyDescent="0.25">
      <c r="E512" t="s">
        <v>606</v>
      </c>
      <c r="F512" t="s">
        <v>1247</v>
      </c>
      <c r="G512" t="s">
        <v>17605</v>
      </c>
      <c r="H512" t="s">
        <v>17607</v>
      </c>
    </row>
    <row r="513" spans="5:11" x14ac:dyDescent="0.25">
      <c r="E513" t="s">
        <v>826</v>
      </c>
      <c r="F513" t="s">
        <v>606</v>
      </c>
      <c r="G513" t="s">
        <v>1247</v>
      </c>
      <c r="H513" t="s">
        <v>4556</v>
      </c>
      <c r="I513" t="s">
        <v>4490</v>
      </c>
    </row>
    <row r="514" spans="5:11" x14ac:dyDescent="0.25">
      <c r="E514" t="s">
        <v>826</v>
      </c>
      <c r="F514" t="s">
        <v>17605</v>
      </c>
      <c r="G514" t="s">
        <v>2007</v>
      </c>
      <c r="H514" t="s">
        <v>4892</v>
      </c>
    </row>
    <row r="515" spans="5:11" x14ac:dyDescent="0.25">
      <c r="E515" t="s">
        <v>826</v>
      </c>
      <c r="F515" t="s">
        <v>606</v>
      </c>
      <c r="G515" t="s">
        <v>1247</v>
      </c>
      <c r="H515" t="s">
        <v>5266</v>
      </c>
      <c r="I515" t="s">
        <v>5447</v>
      </c>
      <c r="J515" t="s">
        <v>4556</v>
      </c>
    </row>
    <row r="516" spans="5:11" x14ac:dyDescent="0.25">
      <c r="E516" t="s">
        <v>826</v>
      </c>
      <c r="F516" t="s">
        <v>17600</v>
      </c>
      <c r="G516" t="s">
        <v>5447</v>
      </c>
      <c r="H516" t="s">
        <v>4556</v>
      </c>
    </row>
    <row r="517" spans="5:11" x14ac:dyDescent="0.25">
      <c r="E517" t="s">
        <v>1247</v>
      </c>
      <c r="F517" t="s">
        <v>17605</v>
      </c>
      <c r="G517" t="s">
        <v>17602</v>
      </c>
      <c r="H517" t="s">
        <v>5447</v>
      </c>
    </row>
    <row r="518" spans="5:11" x14ac:dyDescent="0.25">
      <c r="E518" t="s">
        <v>606</v>
      </c>
      <c r="F518" t="s">
        <v>5266</v>
      </c>
    </row>
    <row r="519" spans="5:11" x14ac:dyDescent="0.25">
      <c r="E519" t="s">
        <v>1247</v>
      </c>
      <c r="F519" t="s">
        <v>2007</v>
      </c>
      <c r="G519" t="s">
        <v>5266</v>
      </c>
      <c r="H519" t="s">
        <v>5447</v>
      </c>
    </row>
    <row r="520" spans="5:11" x14ac:dyDescent="0.25">
      <c r="E520" t="s">
        <v>826</v>
      </c>
      <c r="F520" t="s">
        <v>2007</v>
      </c>
      <c r="G520" t="s">
        <v>17607</v>
      </c>
      <c r="H520" t="s">
        <v>5447</v>
      </c>
    </row>
    <row r="521" spans="5:11" x14ac:dyDescent="0.25">
      <c r="E521" t="s">
        <v>606</v>
      </c>
      <c r="F521" t="s">
        <v>1247</v>
      </c>
      <c r="G521" t="s">
        <v>5266</v>
      </c>
      <c r="H521" t="s">
        <v>17600</v>
      </c>
      <c r="I521" t="s">
        <v>3105</v>
      </c>
      <c r="J521" t="s">
        <v>17602</v>
      </c>
    </row>
    <row r="522" spans="5:11" x14ac:dyDescent="0.25">
      <c r="E522" t="s">
        <v>606</v>
      </c>
      <c r="F522" t="s">
        <v>17600</v>
      </c>
      <c r="G522" t="s">
        <v>17602</v>
      </c>
      <c r="H522" t="s">
        <v>4490</v>
      </c>
    </row>
    <row r="523" spans="5:11" x14ac:dyDescent="0.25">
      <c r="E523" t="s">
        <v>826</v>
      </c>
      <c r="F523" t="s">
        <v>4682</v>
      </c>
      <c r="G523" t="s">
        <v>2007</v>
      </c>
      <c r="H523" t="s">
        <v>17603</v>
      </c>
      <c r="I523" t="s">
        <v>5447</v>
      </c>
      <c r="J523" t="s">
        <v>4892</v>
      </c>
    </row>
    <row r="524" spans="5:11" x14ac:dyDescent="0.25">
      <c r="E524" t="s">
        <v>17600</v>
      </c>
      <c r="F524" t="s">
        <v>3105</v>
      </c>
      <c r="G524" t="s">
        <v>17602</v>
      </c>
    </row>
    <row r="525" spans="5:11" x14ac:dyDescent="0.25">
      <c r="E525" t="s">
        <v>4682</v>
      </c>
      <c r="F525" t="s">
        <v>2007</v>
      </c>
      <c r="G525" t="s">
        <v>5266</v>
      </c>
    </row>
    <row r="526" spans="5:11" x14ac:dyDescent="0.25">
      <c r="E526" t="s">
        <v>826</v>
      </c>
      <c r="F526" t="s">
        <v>606</v>
      </c>
      <c r="G526" t="s">
        <v>1247</v>
      </c>
      <c r="H526" t="s">
        <v>17605</v>
      </c>
      <c r="I526" t="s">
        <v>5266</v>
      </c>
      <c r="J526" t="s">
        <v>5447</v>
      </c>
      <c r="K526" t="s">
        <v>4490</v>
      </c>
    </row>
    <row r="527" spans="5:11" x14ac:dyDescent="0.25">
      <c r="E527" t="s">
        <v>2007</v>
      </c>
      <c r="F527" t="s">
        <v>5447</v>
      </c>
      <c r="G527" t="s">
        <v>4556</v>
      </c>
    </row>
    <row r="528" spans="5:11" x14ac:dyDescent="0.25">
      <c r="E528" t="s">
        <v>1247</v>
      </c>
      <c r="F528" t="s">
        <v>17600</v>
      </c>
      <c r="G528" t="s">
        <v>3105</v>
      </c>
      <c r="H528" t="s">
        <v>5447</v>
      </c>
    </row>
    <row r="529" spans="5:9" x14ac:dyDescent="0.25">
      <c r="E529" t="s">
        <v>1247</v>
      </c>
      <c r="F529" t="s">
        <v>5266</v>
      </c>
      <c r="G529" t="s">
        <v>17607</v>
      </c>
    </row>
    <row r="530" spans="5:9" x14ac:dyDescent="0.25">
      <c r="E530" t="s">
        <v>826</v>
      </c>
      <c r="F530" t="s">
        <v>1247</v>
      </c>
      <c r="G530" t="s">
        <v>17607</v>
      </c>
    </row>
    <row r="531" spans="5:9" x14ac:dyDescent="0.25">
      <c r="E531" t="s">
        <v>606</v>
      </c>
      <c r="F531" t="s">
        <v>1247</v>
      </c>
      <c r="G531" t="s">
        <v>17605</v>
      </c>
    </row>
    <row r="532" spans="5:9" x14ac:dyDescent="0.25">
      <c r="E532" t="s">
        <v>4682</v>
      </c>
      <c r="F532" t="s">
        <v>1247</v>
      </c>
      <c r="G532" t="s">
        <v>2007</v>
      </c>
      <c r="H532" t="s">
        <v>17604</v>
      </c>
    </row>
    <row r="533" spans="5:9" x14ac:dyDescent="0.25">
      <c r="E533" t="s">
        <v>17600</v>
      </c>
      <c r="F533" t="s">
        <v>3105</v>
      </c>
      <c r="G533" t="s">
        <v>4490</v>
      </c>
    </row>
    <row r="534" spans="5:9" x14ac:dyDescent="0.25">
      <c r="E534" t="s">
        <v>1247</v>
      </c>
      <c r="F534" t="s">
        <v>2007</v>
      </c>
      <c r="G534" t="s">
        <v>5447</v>
      </c>
      <c r="H534" t="s">
        <v>4490</v>
      </c>
    </row>
    <row r="535" spans="5:9" x14ac:dyDescent="0.25">
      <c r="E535" t="s">
        <v>606</v>
      </c>
      <c r="F535" t="s">
        <v>1247</v>
      </c>
      <c r="G535" t="s">
        <v>5266</v>
      </c>
      <c r="H535" t="s">
        <v>5447</v>
      </c>
    </row>
    <row r="536" spans="5:9" x14ac:dyDescent="0.25">
      <c r="E536" t="s">
        <v>606</v>
      </c>
      <c r="F536" t="s">
        <v>5266</v>
      </c>
      <c r="G536" t="s">
        <v>17600</v>
      </c>
      <c r="H536" t="s">
        <v>17601</v>
      </c>
    </row>
    <row r="537" spans="5:9" x14ac:dyDescent="0.25">
      <c r="E537" t="s">
        <v>4682</v>
      </c>
      <c r="F537" t="s">
        <v>17605</v>
      </c>
      <c r="G537" t="s">
        <v>2007</v>
      </c>
      <c r="H537" t="s">
        <v>17603</v>
      </c>
      <c r="I537" t="s">
        <v>4490</v>
      </c>
    </row>
    <row r="538" spans="5:9" x14ac:dyDescent="0.25">
      <c r="E538" t="s">
        <v>17605</v>
      </c>
      <c r="F538" t="s">
        <v>2007</v>
      </c>
      <c r="G538" t="s">
        <v>17603</v>
      </c>
    </row>
    <row r="539" spans="5:9" x14ac:dyDescent="0.25">
      <c r="E539" t="s">
        <v>4682</v>
      </c>
      <c r="F539" t="s">
        <v>2007</v>
      </c>
      <c r="G539" t="s">
        <v>4490</v>
      </c>
      <c r="H539" t="s">
        <v>17606</v>
      </c>
    </row>
    <row r="540" spans="5:9" x14ac:dyDescent="0.25">
      <c r="E540" t="s">
        <v>2007</v>
      </c>
      <c r="F540" t="s">
        <v>17607</v>
      </c>
      <c r="G540" t="s">
        <v>17602</v>
      </c>
      <c r="H540" t="s">
        <v>5447</v>
      </c>
      <c r="I540" t="s">
        <v>4490</v>
      </c>
    </row>
    <row r="541" spans="5:9" x14ac:dyDescent="0.25">
      <c r="E541" t="s">
        <v>606</v>
      </c>
      <c r="F541" t="s">
        <v>2007</v>
      </c>
    </row>
    <row r="542" spans="5:9" x14ac:dyDescent="0.25">
      <c r="E542" t="s">
        <v>826</v>
      </c>
      <c r="F542" t="s">
        <v>606</v>
      </c>
      <c r="G542" t="s">
        <v>17600</v>
      </c>
      <c r="H542" t="s">
        <v>3105</v>
      </c>
    </row>
    <row r="543" spans="5:9" x14ac:dyDescent="0.25">
      <c r="E543" t="s">
        <v>17605</v>
      </c>
      <c r="F543" t="s">
        <v>2007</v>
      </c>
      <c r="G543" t="s">
        <v>17602</v>
      </c>
      <c r="H543" t="s">
        <v>5447</v>
      </c>
    </row>
    <row r="544" spans="5:9" x14ac:dyDescent="0.25">
      <c r="E544" t="s">
        <v>826</v>
      </c>
      <c r="F544" t="s">
        <v>606</v>
      </c>
      <c r="G544" t="s">
        <v>17603</v>
      </c>
      <c r="H544" t="s">
        <v>5447</v>
      </c>
    </row>
    <row r="545" spans="5:10" x14ac:dyDescent="0.25">
      <c r="E545" t="s">
        <v>826</v>
      </c>
      <c r="F545" t="s">
        <v>2007</v>
      </c>
      <c r="G545" t="s">
        <v>4892</v>
      </c>
    </row>
    <row r="546" spans="5:10" x14ac:dyDescent="0.25">
      <c r="E546" t="s">
        <v>1247</v>
      </c>
      <c r="F546" t="s">
        <v>2007</v>
      </c>
      <c r="G546" t="s">
        <v>17600</v>
      </c>
    </row>
    <row r="547" spans="5:10" x14ac:dyDescent="0.25">
      <c r="E547" t="s">
        <v>1247</v>
      </c>
      <c r="F547" t="s">
        <v>17606</v>
      </c>
    </row>
    <row r="548" spans="5:10" x14ac:dyDescent="0.25">
      <c r="E548" t="s">
        <v>606</v>
      </c>
      <c r="F548" t="s">
        <v>1247</v>
      </c>
      <c r="G548" t="s">
        <v>5266</v>
      </c>
      <c r="H548" t="s">
        <v>17600</v>
      </c>
      <c r="I548" t="s">
        <v>17607</v>
      </c>
      <c r="J548" t="s">
        <v>4556</v>
      </c>
    </row>
    <row r="549" spans="5:10" x14ac:dyDescent="0.25">
      <c r="E549" t="s">
        <v>606</v>
      </c>
      <c r="F549" t="s">
        <v>5266</v>
      </c>
      <c r="G549" t="s">
        <v>17600</v>
      </c>
      <c r="H549" t="s">
        <v>17607</v>
      </c>
      <c r="I549" t="s">
        <v>17601</v>
      </c>
    </row>
    <row r="550" spans="5:10" x14ac:dyDescent="0.25">
      <c r="E550" t="s">
        <v>826</v>
      </c>
      <c r="F550" t="s">
        <v>606</v>
      </c>
      <c r="G550" t="s">
        <v>4431</v>
      </c>
      <c r="H550" t="s">
        <v>1247</v>
      </c>
      <c r="I550" t="s">
        <v>17600</v>
      </c>
    </row>
    <row r="551" spans="5:10" x14ac:dyDescent="0.25">
      <c r="E551" t="s">
        <v>606</v>
      </c>
      <c r="F551" t="s">
        <v>1247</v>
      </c>
      <c r="G551" t="s">
        <v>3105</v>
      </c>
      <c r="H551" t="s">
        <v>4556</v>
      </c>
    </row>
    <row r="552" spans="5:10" x14ac:dyDescent="0.25">
      <c r="E552" t="s">
        <v>3105</v>
      </c>
      <c r="F552" t="s">
        <v>4556</v>
      </c>
    </row>
    <row r="553" spans="5:10" x14ac:dyDescent="0.25">
      <c r="E553" t="s">
        <v>4682</v>
      </c>
      <c r="F553" t="s">
        <v>1247</v>
      </c>
      <c r="G553" t="s">
        <v>2007</v>
      </c>
      <c r="H553" t="s">
        <v>5266</v>
      </c>
      <c r="I553" t="s">
        <v>17604</v>
      </c>
    </row>
    <row r="554" spans="5:10" x14ac:dyDescent="0.25">
      <c r="E554" t="s">
        <v>826</v>
      </c>
      <c r="F554" t="s">
        <v>17605</v>
      </c>
      <c r="G554" t="s">
        <v>2007</v>
      </c>
      <c r="H554" t="s">
        <v>4490</v>
      </c>
      <c r="I554" t="s">
        <v>4892</v>
      </c>
    </row>
    <row r="555" spans="5:10" x14ac:dyDescent="0.25">
      <c r="E555" t="s">
        <v>826</v>
      </c>
      <c r="F555" t="s">
        <v>2007</v>
      </c>
      <c r="G555" t="s">
        <v>17603</v>
      </c>
    </row>
    <row r="556" spans="5:10" x14ac:dyDescent="0.25">
      <c r="E556" t="s">
        <v>2007</v>
      </c>
      <c r="F556" t="s">
        <v>17600</v>
      </c>
      <c r="G556" t="s">
        <v>5447</v>
      </c>
      <c r="H556" t="s">
        <v>4490</v>
      </c>
    </row>
    <row r="557" spans="5:10" x14ac:dyDescent="0.25">
      <c r="E557" t="s">
        <v>1247</v>
      </c>
      <c r="F557" t="s">
        <v>5266</v>
      </c>
      <c r="G557" t="s">
        <v>17604</v>
      </c>
    </row>
    <row r="558" spans="5:10" x14ac:dyDescent="0.25">
      <c r="E558" t="s">
        <v>1247</v>
      </c>
      <c r="F558" t="s">
        <v>17602</v>
      </c>
    </row>
    <row r="559" spans="5:10" x14ac:dyDescent="0.25">
      <c r="E559" t="s">
        <v>1247</v>
      </c>
      <c r="F559" t="s">
        <v>2007</v>
      </c>
      <c r="G559" t="s">
        <v>17601</v>
      </c>
      <c r="H559" t="s">
        <v>5447</v>
      </c>
      <c r="I559" t="s">
        <v>17606</v>
      </c>
    </row>
    <row r="560" spans="5:10" x14ac:dyDescent="0.25">
      <c r="E560" t="s">
        <v>2007</v>
      </c>
      <c r="F560" t="s">
        <v>17603</v>
      </c>
      <c r="G560" t="s">
        <v>17607</v>
      </c>
      <c r="H560" t="s">
        <v>5447</v>
      </c>
      <c r="I560" t="s">
        <v>17606</v>
      </c>
    </row>
    <row r="561" spans="5:10" x14ac:dyDescent="0.25">
      <c r="E561" t="s">
        <v>1247</v>
      </c>
      <c r="F561" t="s">
        <v>17603</v>
      </c>
    </row>
    <row r="562" spans="5:10" x14ac:dyDescent="0.25">
      <c r="E562" t="s">
        <v>606</v>
      </c>
      <c r="F562" t="s">
        <v>4431</v>
      </c>
      <c r="G562" t="s">
        <v>5266</v>
      </c>
      <c r="H562" t="s">
        <v>17604</v>
      </c>
    </row>
    <row r="563" spans="5:10" x14ac:dyDescent="0.25">
      <c r="E563" t="s">
        <v>4431</v>
      </c>
      <c r="F563" t="s">
        <v>1247</v>
      </c>
      <c r="G563" t="s">
        <v>17600</v>
      </c>
      <c r="H563" t="s">
        <v>17601</v>
      </c>
    </row>
    <row r="564" spans="5:10" x14ac:dyDescent="0.25">
      <c r="E564" t="s">
        <v>826</v>
      </c>
      <c r="F564" t="s">
        <v>1247</v>
      </c>
      <c r="G564" t="s">
        <v>3743</v>
      </c>
    </row>
    <row r="565" spans="5:10" x14ac:dyDescent="0.25">
      <c r="E565" t="s">
        <v>606</v>
      </c>
      <c r="F565" t="s">
        <v>1247</v>
      </c>
      <c r="G565" t="s">
        <v>2007</v>
      </c>
      <c r="H565" t="s">
        <v>5266</v>
      </c>
      <c r="I565" t="s">
        <v>5447</v>
      </c>
    </row>
    <row r="566" spans="5:10" x14ac:dyDescent="0.25">
      <c r="E566" t="s">
        <v>606</v>
      </c>
      <c r="F566" t="s">
        <v>1247</v>
      </c>
      <c r="G566" t="s">
        <v>2007</v>
      </c>
      <c r="H566" t="s">
        <v>5266</v>
      </c>
      <c r="I566" t="s">
        <v>17602</v>
      </c>
    </row>
    <row r="567" spans="5:10" x14ac:dyDescent="0.25">
      <c r="E567" t="s">
        <v>2007</v>
      </c>
      <c r="F567" t="s">
        <v>5266</v>
      </c>
      <c r="G567" t="s">
        <v>17607</v>
      </c>
      <c r="H567" t="s">
        <v>5447</v>
      </c>
    </row>
    <row r="568" spans="5:10" x14ac:dyDescent="0.25">
      <c r="E568" t="s">
        <v>17600</v>
      </c>
      <c r="F568" t="s">
        <v>5447</v>
      </c>
    </row>
    <row r="569" spans="5:10" x14ac:dyDescent="0.25">
      <c r="E569" t="s">
        <v>606</v>
      </c>
      <c r="F569" t="s">
        <v>4431</v>
      </c>
      <c r="G569" t="s">
        <v>5266</v>
      </c>
      <c r="H569" t="s">
        <v>17601</v>
      </c>
    </row>
    <row r="570" spans="5:10" x14ac:dyDescent="0.25">
      <c r="E570" t="s">
        <v>4431</v>
      </c>
      <c r="F570" t="s">
        <v>1247</v>
      </c>
      <c r="G570" t="s">
        <v>2007</v>
      </c>
      <c r="H570" t="s">
        <v>5266</v>
      </c>
      <c r="I570" t="s">
        <v>17601</v>
      </c>
    </row>
    <row r="571" spans="5:10" x14ac:dyDescent="0.25">
      <c r="E571" t="s">
        <v>4682</v>
      </c>
      <c r="F571" t="s">
        <v>17605</v>
      </c>
      <c r="G571" t="s">
        <v>2007</v>
      </c>
      <c r="H571" t="s">
        <v>17603</v>
      </c>
    </row>
    <row r="572" spans="5:10" x14ac:dyDescent="0.25">
      <c r="E572" t="s">
        <v>1247</v>
      </c>
      <c r="F572" t="s">
        <v>2007</v>
      </c>
      <c r="G572" t="s">
        <v>17601</v>
      </c>
      <c r="H572" t="s">
        <v>5447</v>
      </c>
      <c r="I572" t="s">
        <v>4892</v>
      </c>
    </row>
    <row r="573" spans="5:10" x14ac:dyDescent="0.25">
      <c r="E573" t="s">
        <v>826</v>
      </c>
      <c r="F573" t="s">
        <v>606</v>
      </c>
      <c r="G573" t="s">
        <v>2007</v>
      </c>
      <c r="H573" t="s">
        <v>17602</v>
      </c>
    </row>
    <row r="574" spans="5:10" x14ac:dyDescent="0.25">
      <c r="E574" t="s">
        <v>1247</v>
      </c>
      <c r="F574" t="s">
        <v>17605</v>
      </c>
      <c r="G574" t="s">
        <v>5266</v>
      </c>
      <c r="H574" t="s">
        <v>17602</v>
      </c>
      <c r="I574" t="s">
        <v>5447</v>
      </c>
      <c r="J574" t="s">
        <v>4490</v>
      </c>
    </row>
    <row r="575" spans="5:10" x14ac:dyDescent="0.25">
      <c r="E575" t="s">
        <v>826</v>
      </c>
      <c r="F575" t="s">
        <v>606</v>
      </c>
      <c r="G575" t="s">
        <v>2007</v>
      </c>
      <c r="H575" t="s">
        <v>5447</v>
      </c>
      <c r="I575" t="s">
        <v>4892</v>
      </c>
    </row>
    <row r="576" spans="5:10" x14ac:dyDescent="0.25">
      <c r="E576" t="s">
        <v>606</v>
      </c>
      <c r="F576" t="s">
        <v>17605</v>
      </c>
      <c r="G576" t="s">
        <v>17602</v>
      </c>
      <c r="H576" t="s">
        <v>4556</v>
      </c>
      <c r="I576" t="s">
        <v>4490</v>
      </c>
    </row>
    <row r="577" spans="5:10" x14ac:dyDescent="0.25">
      <c r="E577" t="s">
        <v>606</v>
      </c>
      <c r="F577" t="s">
        <v>1247</v>
      </c>
      <c r="G577" t="s">
        <v>2007</v>
      </c>
      <c r="H577" t="s">
        <v>17600</v>
      </c>
    </row>
    <row r="578" spans="5:10" x14ac:dyDescent="0.25">
      <c r="E578" t="s">
        <v>606</v>
      </c>
      <c r="F578" t="s">
        <v>4682</v>
      </c>
      <c r="G578" t="s">
        <v>2007</v>
      </c>
    </row>
    <row r="579" spans="5:10" x14ac:dyDescent="0.25">
      <c r="E579" t="s">
        <v>606</v>
      </c>
      <c r="F579" t="s">
        <v>2007</v>
      </c>
      <c r="G579" t="s">
        <v>3105</v>
      </c>
      <c r="H579" t="s">
        <v>17602</v>
      </c>
      <c r="I579" t="s">
        <v>4490</v>
      </c>
    </row>
    <row r="580" spans="5:10" x14ac:dyDescent="0.25">
      <c r="E580" t="s">
        <v>17605</v>
      </c>
      <c r="F580" t="s">
        <v>17600</v>
      </c>
      <c r="G580" t="s">
        <v>3105</v>
      </c>
    </row>
    <row r="581" spans="5:10" x14ac:dyDescent="0.25">
      <c r="E581" t="s">
        <v>4431</v>
      </c>
      <c r="F581" t="s">
        <v>5266</v>
      </c>
      <c r="G581" t="s">
        <v>17600</v>
      </c>
      <c r="H581" t="s">
        <v>17602</v>
      </c>
    </row>
    <row r="582" spans="5:10" x14ac:dyDescent="0.25">
      <c r="E582" t="s">
        <v>826</v>
      </c>
      <c r="F582" t="s">
        <v>1247</v>
      </c>
      <c r="G582" t="s">
        <v>17605</v>
      </c>
      <c r="H582" t="s">
        <v>17600</v>
      </c>
    </row>
    <row r="583" spans="5:10" x14ac:dyDescent="0.25">
      <c r="E583" t="s">
        <v>1247</v>
      </c>
      <c r="F583" t="s">
        <v>5266</v>
      </c>
      <c r="G583" t="s">
        <v>17607</v>
      </c>
      <c r="H583" t="s">
        <v>17601</v>
      </c>
    </row>
    <row r="584" spans="5:10" x14ac:dyDescent="0.25">
      <c r="E584" t="s">
        <v>2007</v>
      </c>
      <c r="F584" t="s">
        <v>17602</v>
      </c>
      <c r="G584" t="s">
        <v>5447</v>
      </c>
      <c r="H584" t="s">
        <v>4490</v>
      </c>
      <c r="I584" t="s">
        <v>17606</v>
      </c>
    </row>
    <row r="585" spans="5:10" x14ac:dyDescent="0.25">
      <c r="E585" t="s">
        <v>826</v>
      </c>
      <c r="F585" t="s">
        <v>17605</v>
      </c>
      <c r="G585" t="s">
        <v>2007</v>
      </c>
      <c r="H585" t="s">
        <v>17604</v>
      </c>
    </row>
    <row r="586" spans="5:10" x14ac:dyDescent="0.25">
      <c r="E586" t="s">
        <v>2007</v>
      </c>
      <c r="F586" t="s">
        <v>17600</v>
      </c>
      <c r="G586" t="s">
        <v>3105</v>
      </c>
      <c r="H586" t="s">
        <v>17602</v>
      </c>
    </row>
    <row r="587" spans="5:10" x14ac:dyDescent="0.25">
      <c r="E587" t="s">
        <v>1247</v>
      </c>
      <c r="F587" t="s">
        <v>2007</v>
      </c>
      <c r="G587" t="s">
        <v>17607</v>
      </c>
      <c r="H587" t="s">
        <v>17606</v>
      </c>
    </row>
    <row r="588" spans="5:10" x14ac:dyDescent="0.25">
      <c r="E588" t="s">
        <v>1247</v>
      </c>
      <c r="F588" t="s">
        <v>17601</v>
      </c>
      <c r="G588" t="s">
        <v>5447</v>
      </c>
    </row>
    <row r="589" spans="5:10" x14ac:dyDescent="0.25">
      <c r="E589" t="s">
        <v>1247</v>
      </c>
      <c r="F589" t="s">
        <v>2007</v>
      </c>
      <c r="G589" t="s">
        <v>17607</v>
      </c>
      <c r="H589" t="s">
        <v>17601</v>
      </c>
      <c r="I589" t="s">
        <v>5447</v>
      </c>
    </row>
    <row r="590" spans="5:10" x14ac:dyDescent="0.25">
      <c r="E590" t="s">
        <v>1247</v>
      </c>
      <c r="F590" t="s">
        <v>17605</v>
      </c>
      <c r="G590" t="s">
        <v>2007</v>
      </c>
      <c r="H590" t="s">
        <v>17602</v>
      </c>
      <c r="I590" t="s">
        <v>5447</v>
      </c>
    </row>
    <row r="591" spans="5:10" x14ac:dyDescent="0.25">
      <c r="E591" t="s">
        <v>4682</v>
      </c>
      <c r="F591" t="s">
        <v>1247</v>
      </c>
      <c r="G591" t="s">
        <v>2007</v>
      </c>
      <c r="H591" t="s">
        <v>17603</v>
      </c>
      <c r="I591" t="s">
        <v>17607</v>
      </c>
      <c r="J591" t="s">
        <v>17601</v>
      </c>
    </row>
    <row r="592" spans="5:10" x14ac:dyDescent="0.25">
      <c r="E592" t="s">
        <v>4431</v>
      </c>
      <c r="F592" t="s">
        <v>2007</v>
      </c>
      <c r="G592" t="s">
        <v>17602</v>
      </c>
      <c r="H592" t="s">
        <v>4556</v>
      </c>
      <c r="I592" t="s">
        <v>4490</v>
      </c>
    </row>
    <row r="593" spans="5:12" x14ac:dyDescent="0.25">
      <c r="E593" t="s">
        <v>606</v>
      </c>
      <c r="F593" t="s">
        <v>1247</v>
      </c>
      <c r="G593" t="s">
        <v>2007</v>
      </c>
      <c r="H593" t="s">
        <v>5447</v>
      </c>
    </row>
    <row r="594" spans="5:12" x14ac:dyDescent="0.25">
      <c r="E594" t="s">
        <v>1247</v>
      </c>
      <c r="F594" t="s">
        <v>2007</v>
      </c>
      <c r="G594" t="s">
        <v>17602</v>
      </c>
      <c r="H594" t="s">
        <v>5447</v>
      </c>
      <c r="I594" t="s">
        <v>4490</v>
      </c>
      <c r="J594" t="s">
        <v>17606</v>
      </c>
    </row>
    <row r="595" spans="5:12" x14ac:dyDescent="0.25">
      <c r="E595" t="s">
        <v>4682</v>
      </c>
      <c r="F595" t="s">
        <v>1247</v>
      </c>
      <c r="G595" t="s">
        <v>17601</v>
      </c>
    </row>
    <row r="596" spans="5:12" x14ac:dyDescent="0.25">
      <c r="E596" t="s">
        <v>17605</v>
      </c>
      <c r="F596" t="s">
        <v>2007</v>
      </c>
      <c r="G596" t="s">
        <v>4892</v>
      </c>
    </row>
    <row r="597" spans="5:12" x14ac:dyDescent="0.25">
      <c r="E597" t="s">
        <v>826</v>
      </c>
      <c r="F597" t="s">
        <v>606</v>
      </c>
      <c r="G597" t="s">
        <v>4431</v>
      </c>
      <c r="H597" t="s">
        <v>5266</v>
      </c>
      <c r="I597" t="s">
        <v>4556</v>
      </c>
      <c r="J597" t="s">
        <v>4490</v>
      </c>
    </row>
    <row r="598" spans="5:12" x14ac:dyDescent="0.25">
      <c r="E598" t="s">
        <v>1247</v>
      </c>
      <c r="F598" t="s">
        <v>5266</v>
      </c>
      <c r="G598" t="s">
        <v>17600</v>
      </c>
      <c r="H598" t="s">
        <v>4556</v>
      </c>
    </row>
    <row r="599" spans="5:12" x14ac:dyDescent="0.25">
      <c r="E599" t="s">
        <v>826</v>
      </c>
      <c r="F599" t="s">
        <v>1247</v>
      </c>
      <c r="G599" t="s">
        <v>17605</v>
      </c>
      <c r="H599" t="s">
        <v>17600</v>
      </c>
      <c r="I599" t="s">
        <v>3105</v>
      </c>
      <c r="J599" t="s">
        <v>17602</v>
      </c>
      <c r="K599" t="s">
        <v>4556</v>
      </c>
      <c r="L599" t="s">
        <v>4490</v>
      </c>
    </row>
    <row r="600" spans="5:12" x14ac:dyDescent="0.25">
      <c r="E600" t="s">
        <v>17605</v>
      </c>
      <c r="F600" t="s">
        <v>2007</v>
      </c>
      <c r="G600" t="s">
        <v>17602</v>
      </c>
    </row>
    <row r="601" spans="5:12" x14ac:dyDescent="0.25">
      <c r="E601" t="s">
        <v>5447</v>
      </c>
      <c r="F601" t="s">
        <v>17608</v>
      </c>
    </row>
    <row r="602" spans="5:12" x14ac:dyDescent="0.25">
      <c r="E602" t="s">
        <v>4431</v>
      </c>
    </row>
    <row r="603" spans="5:12" x14ac:dyDescent="0.25">
      <c r="E603" t="s">
        <v>2007</v>
      </c>
      <c r="F603" t="s">
        <v>3105</v>
      </c>
    </row>
    <row r="604" spans="5:12" x14ac:dyDescent="0.25">
      <c r="E604" t="s">
        <v>606</v>
      </c>
      <c r="F604" t="s">
        <v>1247</v>
      </c>
      <c r="G604" t="s">
        <v>5447</v>
      </c>
    </row>
    <row r="605" spans="5:12" x14ac:dyDescent="0.25">
      <c r="E605" t="s">
        <v>5266</v>
      </c>
      <c r="F605" t="s">
        <v>17600</v>
      </c>
      <c r="G605" t="s">
        <v>17607</v>
      </c>
    </row>
    <row r="606" spans="5:12" x14ac:dyDescent="0.25">
      <c r="E606" t="s">
        <v>17605</v>
      </c>
      <c r="F606" t="s">
        <v>2007</v>
      </c>
      <c r="G606" t="s">
        <v>17607</v>
      </c>
      <c r="H606" t="s">
        <v>4490</v>
      </c>
    </row>
    <row r="607" spans="5:12" x14ac:dyDescent="0.25">
      <c r="E607" t="s">
        <v>826</v>
      </c>
      <c r="F607" t="s">
        <v>2007</v>
      </c>
      <c r="G607" t="s">
        <v>17600</v>
      </c>
      <c r="H607" t="s">
        <v>17602</v>
      </c>
      <c r="I607" t="s">
        <v>4490</v>
      </c>
    </row>
    <row r="608" spans="5:12" x14ac:dyDescent="0.25">
      <c r="E608" t="s">
        <v>4682</v>
      </c>
      <c r="F608" t="s">
        <v>2007</v>
      </c>
      <c r="G608" t="s">
        <v>5266</v>
      </c>
      <c r="H608" t="s">
        <v>17604</v>
      </c>
    </row>
    <row r="609" spans="5:10" x14ac:dyDescent="0.25">
      <c r="E609" t="s">
        <v>1247</v>
      </c>
      <c r="F609" t="s">
        <v>2007</v>
      </c>
      <c r="G609" t="s">
        <v>17606</v>
      </c>
    </row>
    <row r="610" spans="5:10" x14ac:dyDescent="0.25">
      <c r="E610" t="s">
        <v>4682</v>
      </c>
      <c r="F610" t="s">
        <v>2007</v>
      </c>
      <c r="G610" t="s">
        <v>5447</v>
      </c>
      <c r="H610" t="s">
        <v>17606</v>
      </c>
    </row>
    <row r="611" spans="5:10" x14ac:dyDescent="0.25">
      <c r="E611" t="s">
        <v>826</v>
      </c>
      <c r="F611" t="s">
        <v>3105</v>
      </c>
      <c r="G611" t="s">
        <v>5447</v>
      </c>
      <c r="H611" t="s">
        <v>4556</v>
      </c>
      <c r="I611" t="s">
        <v>4490</v>
      </c>
    </row>
    <row r="612" spans="5:10" x14ac:dyDescent="0.25">
      <c r="E612" t="s">
        <v>4490</v>
      </c>
    </row>
    <row r="613" spans="5:10" x14ac:dyDescent="0.25">
      <c r="E613" t="s">
        <v>826</v>
      </c>
      <c r="F613" t="s">
        <v>2007</v>
      </c>
      <c r="G613" t="s">
        <v>17603</v>
      </c>
      <c r="H613" t="s">
        <v>5447</v>
      </c>
      <c r="I613" t="s">
        <v>17606</v>
      </c>
      <c r="J613" t="s">
        <v>4892</v>
      </c>
    </row>
    <row r="614" spans="5:10" x14ac:dyDescent="0.25">
      <c r="E614" t="s">
        <v>826</v>
      </c>
      <c r="F614" t="s">
        <v>4431</v>
      </c>
      <c r="G614" t="s">
        <v>4556</v>
      </c>
      <c r="H614" t="s">
        <v>4490</v>
      </c>
    </row>
    <row r="615" spans="5:10" x14ac:dyDescent="0.25">
      <c r="E615" t="s">
        <v>826</v>
      </c>
      <c r="F615" t="s">
        <v>4431</v>
      </c>
      <c r="G615" t="s">
        <v>1247</v>
      </c>
      <c r="H615" t="s">
        <v>17605</v>
      </c>
      <c r="I615" t="s">
        <v>5266</v>
      </c>
    </row>
    <row r="616" spans="5:10" x14ac:dyDescent="0.25">
      <c r="E616" t="s">
        <v>2007</v>
      </c>
      <c r="F616" t="s">
        <v>5266</v>
      </c>
      <c r="G616" t="s">
        <v>17607</v>
      </c>
      <c r="H616" t="s">
        <v>17601</v>
      </c>
    </row>
    <row r="617" spans="5:10" x14ac:dyDescent="0.25">
      <c r="E617" t="s">
        <v>2007</v>
      </c>
      <c r="F617" t="s">
        <v>5266</v>
      </c>
      <c r="G617" t="s">
        <v>17601</v>
      </c>
      <c r="H617" t="s">
        <v>5447</v>
      </c>
    </row>
    <row r="618" spans="5:10" x14ac:dyDescent="0.25">
      <c r="E618" t="s">
        <v>1247</v>
      </c>
      <c r="F618" t="s">
        <v>2007</v>
      </c>
      <c r="G618" t="s">
        <v>5266</v>
      </c>
      <c r="H618" t="s">
        <v>17600</v>
      </c>
      <c r="I618" t="s">
        <v>4556</v>
      </c>
    </row>
    <row r="619" spans="5:10" x14ac:dyDescent="0.25">
      <c r="E619" t="s">
        <v>1247</v>
      </c>
      <c r="F619" t="s">
        <v>17607</v>
      </c>
      <c r="G619" t="s">
        <v>5447</v>
      </c>
    </row>
    <row r="620" spans="5:10" x14ac:dyDescent="0.25">
      <c r="E620" t="s">
        <v>606</v>
      </c>
      <c r="F620" t="s">
        <v>1247</v>
      </c>
      <c r="G620" t="s">
        <v>5266</v>
      </c>
      <c r="H620" t="s">
        <v>17600</v>
      </c>
      <c r="I620" t="s">
        <v>17601</v>
      </c>
    </row>
    <row r="621" spans="5:10" x14ac:dyDescent="0.25">
      <c r="E621" t="s">
        <v>606</v>
      </c>
      <c r="F621" t="s">
        <v>17605</v>
      </c>
      <c r="G621" t="s">
        <v>2007</v>
      </c>
      <c r="H621" t="s">
        <v>5447</v>
      </c>
    </row>
    <row r="622" spans="5:10" x14ac:dyDescent="0.25">
      <c r="E622" t="s">
        <v>1247</v>
      </c>
      <c r="F622" t="s">
        <v>17602</v>
      </c>
      <c r="G622" t="s">
        <v>4556</v>
      </c>
      <c r="H622" t="s">
        <v>4490</v>
      </c>
    </row>
    <row r="623" spans="5:10" x14ac:dyDescent="0.25">
      <c r="E623" t="s">
        <v>4556</v>
      </c>
    </row>
    <row r="624" spans="5:10" x14ac:dyDescent="0.25">
      <c r="E624" t="s">
        <v>2007</v>
      </c>
      <c r="F624" t="s">
        <v>17600</v>
      </c>
      <c r="G624" t="s">
        <v>17606</v>
      </c>
    </row>
    <row r="625" spans="5:9" x14ac:dyDescent="0.25">
      <c r="E625" t="s">
        <v>826</v>
      </c>
      <c r="F625" t="s">
        <v>1247</v>
      </c>
      <c r="G625" t="s">
        <v>17605</v>
      </c>
      <c r="H625" t="s">
        <v>5266</v>
      </c>
    </row>
    <row r="626" spans="5:9" x14ac:dyDescent="0.25">
      <c r="E626" t="s">
        <v>826</v>
      </c>
      <c r="F626" t="s">
        <v>1247</v>
      </c>
      <c r="G626" t="s">
        <v>17602</v>
      </c>
    </row>
    <row r="627" spans="5:9" x14ac:dyDescent="0.25">
      <c r="E627" t="s">
        <v>1247</v>
      </c>
      <c r="F627" t="s">
        <v>17605</v>
      </c>
      <c r="G627" t="s">
        <v>17602</v>
      </c>
    </row>
    <row r="628" spans="5:9" x14ac:dyDescent="0.25">
      <c r="E628" t="s">
        <v>826</v>
      </c>
      <c r="F628" t="s">
        <v>17605</v>
      </c>
      <c r="G628" t="s">
        <v>4556</v>
      </c>
    </row>
    <row r="629" spans="5:9" x14ac:dyDescent="0.25">
      <c r="E629" t="s">
        <v>1247</v>
      </c>
      <c r="F629" t="s">
        <v>3105</v>
      </c>
      <c r="G629" t="s">
        <v>4556</v>
      </c>
    </row>
    <row r="630" spans="5:9" x14ac:dyDescent="0.25">
      <c r="E630" t="s">
        <v>2007</v>
      </c>
      <c r="F630" t="s">
        <v>5266</v>
      </c>
      <c r="G630" t="s">
        <v>5447</v>
      </c>
    </row>
    <row r="631" spans="5:9" x14ac:dyDescent="0.25">
      <c r="E631" t="s">
        <v>606</v>
      </c>
      <c r="F631" t="s">
        <v>1247</v>
      </c>
      <c r="G631" t="s">
        <v>5266</v>
      </c>
      <c r="H631" t="s">
        <v>17607</v>
      </c>
      <c r="I631" t="s">
        <v>5447</v>
      </c>
    </row>
    <row r="632" spans="5:9" x14ac:dyDescent="0.25">
      <c r="E632" t="s">
        <v>1247</v>
      </c>
      <c r="F632" t="s">
        <v>3105</v>
      </c>
      <c r="G632" t="s">
        <v>4490</v>
      </c>
    </row>
    <row r="633" spans="5:9" x14ac:dyDescent="0.25">
      <c r="E633" t="s">
        <v>1247</v>
      </c>
      <c r="F633" t="s">
        <v>5266</v>
      </c>
      <c r="G633" t="s">
        <v>17607</v>
      </c>
      <c r="H633" t="s">
        <v>5447</v>
      </c>
    </row>
    <row r="634" spans="5:9" x14ac:dyDescent="0.25">
      <c r="E634" t="s">
        <v>606</v>
      </c>
      <c r="F634" t="s">
        <v>17600</v>
      </c>
      <c r="G634" t="s">
        <v>3105</v>
      </c>
      <c r="H634" t="s">
        <v>17602</v>
      </c>
      <c r="I634" t="s">
        <v>4490</v>
      </c>
    </row>
    <row r="635" spans="5:9" x14ac:dyDescent="0.25">
      <c r="E635" t="s">
        <v>17605</v>
      </c>
      <c r="F635" t="s">
        <v>2007</v>
      </c>
      <c r="G635" t="s">
        <v>17601</v>
      </c>
      <c r="H635" t="s">
        <v>5447</v>
      </c>
    </row>
    <row r="636" spans="5:9" x14ac:dyDescent="0.25">
      <c r="E636" t="s">
        <v>4682</v>
      </c>
      <c r="F636" t="s">
        <v>2007</v>
      </c>
      <c r="G636" t="s">
        <v>17603</v>
      </c>
      <c r="H636" t="s">
        <v>4490</v>
      </c>
      <c r="I636" t="s">
        <v>17606</v>
      </c>
    </row>
    <row r="637" spans="5:9" x14ac:dyDescent="0.25">
      <c r="E637" t="s">
        <v>606</v>
      </c>
      <c r="F637" t="s">
        <v>17605</v>
      </c>
      <c r="G637" t="s">
        <v>2007</v>
      </c>
      <c r="H637" t="s">
        <v>17602</v>
      </c>
      <c r="I637" t="s">
        <v>4892</v>
      </c>
    </row>
    <row r="638" spans="5:9" x14ac:dyDescent="0.25">
      <c r="E638" t="s">
        <v>1247</v>
      </c>
      <c r="F638" t="s">
        <v>17605</v>
      </c>
      <c r="G638" t="s">
        <v>2007</v>
      </c>
      <c r="H638" t="s">
        <v>4490</v>
      </c>
      <c r="I638" t="s">
        <v>17606</v>
      </c>
    </row>
    <row r="639" spans="5:9" x14ac:dyDescent="0.25">
      <c r="E639" t="s">
        <v>826</v>
      </c>
      <c r="F639" t="s">
        <v>1247</v>
      </c>
      <c r="G639" t="s">
        <v>2007</v>
      </c>
      <c r="H639" t="s">
        <v>17606</v>
      </c>
    </row>
    <row r="640" spans="5:9" x14ac:dyDescent="0.25">
      <c r="E640" t="s">
        <v>1247</v>
      </c>
      <c r="F640" t="s">
        <v>2007</v>
      </c>
      <c r="G640" t="s">
        <v>17600</v>
      </c>
      <c r="H640" t="s">
        <v>17607</v>
      </c>
      <c r="I640" t="s">
        <v>5447</v>
      </c>
    </row>
    <row r="641" spans="5:9" x14ac:dyDescent="0.25">
      <c r="E641" t="s">
        <v>4682</v>
      </c>
    </row>
    <row r="642" spans="5:9" x14ac:dyDescent="0.25">
      <c r="E642" t="s">
        <v>2007</v>
      </c>
      <c r="F642" t="s">
        <v>5266</v>
      </c>
      <c r="G642" t="s">
        <v>17607</v>
      </c>
    </row>
    <row r="643" spans="5:9" x14ac:dyDescent="0.25">
      <c r="E643" t="s">
        <v>606</v>
      </c>
      <c r="F643" t="s">
        <v>17602</v>
      </c>
      <c r="G643" t="s">
        <v>4490</v>
      </c>
    </row>
    <row r="644" spans="5:9" x14ac:dyDescent="0.25">
      <c r="E644" t="s">
        <v>1247</v>
      </c>
      <c r="F644" t="s">
        <v>17602</v>
      </c>
      <c r="G644" t="s">
        <v>5447</v>
      </c>
    </row>
    <row r="645" spans="5:9" x14ac:dyDescent="0.25">
      <c r="E645" t="s">
        <v>4682</v>
      </c>
      <c r="F645" t="s">
        <v>17605</v>
      </c>
      <c r="G645" t="s">
        <v>2007</v>
      </c>
      <c r="H645" t="s">
        <v>17606</v>
      </c>
    </row>
    <row r="646" spans="5:9" x14ac:dyDescent="0.25">
      <c r="E646" t="s">
        <v>4682</v>
      </c>
      <c r="F646" t="s">
        <v>1247</v>
      </c>
      <c r="G646" t="s">
        <v>2007</v>
      </c>
      <c r="H646" t="s">
        <v>17606</v>
      </c>
    </row>
    <row r="647" spans="5:9" x14ac:dyDescent="0.25">
      <c r="E647" t="s">
        <v>606</v>
      </c>
      <c r="F647" t="s">
        <v>5266</v>
      </c>
      <c r="G647" t="s">
        <v>4556</v>
      </c>
    </row>
    <row r="648" spans="5:9" x14ac:dyDescent="0.25">
      <c r="E648" t="s">
        <v>606</v>
      </c>
      <c r="F648" t="s">
        <v>1247</v>
      </c>
      <c r="G648" t="s">
        <v>5447</v>
      </c>
      <c r="H648" t="s">
        <v>4556</v>
      </c>
    </row>
    <row r="649" spans="5:9" x14ac:dyDescent="0.25">
      <c r="E649" t="s">
        <v>826</v>
      </c>
      <c r="F649" t="s">
        <v>606</v>
      </c>
      <c r="G649" t="s">
        <v>1247</v>
      </c>
      <c r="H649" t="s">
        <v>5266</v>
      </c>
    </row>
    <row r="650" spans="5:9" x14ac:dyDescent="0.25">
      <c r="E650" t="s">
        <v>4682</v>
      </c>
      <c r="F650" t="s">
        <v>1247</v>
      </c>
      <c r="G650" t="s">
        <v>17605</v>
      </c>
      <c r="H650" t="s">
        <v>2007</v>
      </c>
      <c r="I650" t="s">
        <v>5447</v>
      </c>
    </row>
    <row r="651" spans="5:9" x14ac:dyDescent="0.25">
      <c r="E651" t="s">
        <v>1247</v>
      </c>
      <c r="F651" t="s">
        <v>2007</v>
      </c>
      <c r="G651" t="s">
        <v>5266</v>
      </c>
      <c r="H651" t="s">
        <v>17604</v>
      </c>
    </row>
    <row r="652" spans="5:9" x14ac:dyDescent="0.25">
      <c r="E652" t="s">
        <v>4431</v>
      </c>
      <c r="F652" t="s">
        <v>1247</v>
      </c>
      <c r="G652" t="s">
        <v>17605</v>
      </c>
      <c r="H652" t="s">
        <v>2007</v>
      </c>
      <c r="I652" t="s">
        <v>5266</v>
      </c>
    </row>
    <row r="653" spans="5:9" x14ac:dyDescent="0.25">
      <c r="E653" t="s">
        <v>826</v>
      </c>
      <c r="F653" t="s">
        <v>606</v>
      </c>
      <c r="G653" t="s">
        <v>1247</v>
      </c>
      <c r="H653" t="s">
        <v>17600</v>
      </c>
      <c r="I653" t="s">
        <v>17602</v>
      </c>
    </row>
    <row r="654" spans="5:9" x14ac:dyDescent="0.25">
      <c r="E654" t="s">
        <v>826</v>
      </c>
      <c r="F654" t="s">
        <v>606</v>
      </c>
      <c r="G654" t="s">
        <v>2007</v>
      </c>
      <c r="H654" t="s">
        <v>4490</v>
      </c>
      <c r="I654" t="s">
        <v>17606</v>
      </c>
    </row>
    <row r="655" spans="5:9" x14ac:dyDescent="0.25">
      <c r="E655" t="s">
        <v>17605</v>
      </c>
      <c r="F655" t="s">
        <v>2007</v>
      </c>
      <c r="G655" t="s">
        <v>17607</v>
      </c>
      <c r="H655" t="s">
        <v>5447</v>
      </c>
    </row>
    <row r="656" spans="5:9" x14ac:dyDescent="0.25">
      <c r="E656" t="s">
        <v>606</v>
      </c>
      <c r="F656" t="s">
        <v>4431</v>
      </c>
      <c r="G656" t="s">
        <v>1247</v>
      </c>
      <c r="H656" t="s">
        <v>17605</v>
      </c>
    </row>
    <row r="657" spans="5:9" x14ac:dyDescent="0.25">
      <c r="E657" t="s">
        <v>1247</v>
      </c>
      <c r="F657" t="s">
        <v>2007</v>
      </c>
      <c r="G657" t="s">
        <v>5266</v>
      </c>
      <c r="H657" t="s">
        <v>17600</v>
      </c>
      <c r="I657" t="s">
        <v>17601</v>
      </c>
    </row>
    <row r="658" spans="5:9" x14ac:dyDescent="0.25">
      <c r="E658" t="s">
        <v>1247</v>
      </c>
      <c r="F658" t="s">
        <v>17605</v>
      </c>
      <c r="G658" t="s">
        <v>5266</v>
      </c>
    </row>
    <row r="659" spans="5:9" x14ac:dyDescent="0.25">
      <c r="E659" t="s">
        <v>606</v>
      </c>
      <c r="F659" t="s">
        <v>2007</v>
      </c>
      <c r="G659" t="s">
        <v>4490</v>
      </c>
      <c r="H659" t="s">
        <v>17606</v>
      </c>
    </row>
    <row r="660" spans="5:9" x14ac:dyDescent="0.25">
      <c r="E660" t="s">
        <v>1247</v>
      </c>
      <c r="F660" t="s">
        <v>2007</v>
      </c>
      <c r="G660" t="s">
        <v>3105</v>
      </c>
      <c r="H660" t="s">
        <v>4556</v>
      </c>
    </row>
    <row r="661" spans="5:9" x14ac:dyDescent="0.25">
      <c r="E661" t="s">
        <v>606</v>
      </c>
      <c r="F661" t="s">
        <v>17605</v>
      </c>
      <c r="G661" t="s">
        <v>4490</v>
      </c>
    </row>
    <row r="662" spans="5:9" x14ac:dyDescent="0.25">
      <c r="E662" t="s">
        <v>17602</v>
      </c>
      <c r="F662" t="s">
        <v>5447</v>
      </c>
      <c r="G662" t="s">
        <v>4556</v>
      </c>
      <c r="H662" t="s">
        <v>4490</v>
      </c>
    </row>
    <row r="663" spans="5:9" x14ac:dyDescent="0.25">
      <c r="E663" t="s">
        <v>17600</v>
      </c>
      <c r="F663" t="s">
        <v>17602</v>
      </c>
      <c r="G663" t="s">
        <v>4490</v>
      </c>
    </row>
    <row r="664" spans="5:9" x14ac:dyDescent="0.25">
      <c r="E664" t="s">
        <v>5266</v>
      </c>
      <c r="F664" t="s">
        <v>17601</v>
      </c>
    </row>
    <row r="665" spans="5:9" x14ac:dyDescent="0.25">
      <c r="E665" t="s">
        <v>2007</v>
      </c>
      <c r="F665" t="s">
        <v>17600</v>
      </c>
      <c r="G665" t="s">
        <v>17607</v>
      </c>
      <c r="H665" t="s">
        <v>5447</v>
      </c>
    </row>
    <row r="666" spans="5:9" x14ac:dyDescent="0.25">
      <c r="E666" t="s">
        <v>606</v>
      </c>
      <c r="F666" t="s">
        <v>2007</v>
      </c>
      <c r="G666" t="s">
        <v>17603</v>
      </c>
      <c r="H666" t="s">
        <v>17606</v>
      </c>
    </row>
    <row r="667" spans="5:9" x14ac:dyDescent="0.25">
      <c r="E667" t="s">
        <v>5266</v>
      </c>
      <c r="F667" t="s">
        <v>4556</v>
      </c>
    </row>
    <row r="668" spans="5:9" x14ac:dyDescent="0.25">
      <c r="E668" t="s">
        <v>606</v>
      </c>
      <c r="F668" t="s">
        <v>1247</v>
      </c>
      <c r="G668" t="s">
        <v>17607</v>
      </c>
      <c r="H668" t="s">
        <v>4556</v>
      </c>
    </row>
    <row r="669" spans="5:9" x14ac:dyDescent="0.25">
      <c r="E669" t="s">
        <v>2007</v>
      </c>
      <c r="F669" t="s">
        <v>5266</v>
      </c>
      <c r="G669" t="s">
        <v>17601</v>
      </c>
    </row>
    <row r="670" spans="5:9" x14ac:dyDescent="0.25">
      <c r="E670" t="s">
        <v>826</v>
      </c>
      <c r="F670" t="s">
        <v>1247</v>
      </c>
      <c r="G670" t="s">
        <v>2007</v>
      </c>
      <c r="H670" t="s">
        <v>17607</v>
      </c>
    </row>
    <row r="671" spans="5:9" x14ac:dyDescent="0.25">
      <c r="E671" t="s">
        <v>17600</v>
      </c>
      <c r="F671" t="s">
        <v>3105</v>
      </c>
      <c r="G671" t="s">
        <v>4556</v>
      </c>
    </row>
    <row r="672" spans="5:9" x14ac:dyDescent="0.25">
      <c r="E672" t="s">
        <v>4892</v>
      </c>
    </row>
    <row r="673" spans="5:10" x14ac:dyDescent="0.25">
      <c r="E673" t="s">
        <v>1247</v>
      </c>
      <c r="F673" t="s">
        <v>5447</v>
      </c>
      <c r="G673" t="s">
        <v>4490</v>
      </c>
    </row>
    <row r="674" spans="5:10" x14ac:dyDescent="0.25">
      <c r="E674" t="s">
        <v>4682</v>
      </c>
      <c r="F674" t="s">
        <v>17605</v>
      </c>
      <c r="G674" t="s">
        <v>2007</v>
      </c>
      <c r="H674" t="s">
        <v>5447</v>
      </c>
    </row>
    <row r="675" spans="5:10" x14ac:dyDescent="0.25">
      <c r="E675" t="s">
        <v>606</v>
      </c>
      <c r="F675" t="s">
        <v>1247</v>
      </c>
      <c r="G675" t="s">
        <v>2007</v>
      </c>
      <c r="H675" t="s">
        <v>5447</v>
      </c>
      <c r="I675" t="s">
        <v>4556</v>
      </c>
    </row>
    <row r="676" spans="5:10" x14ac:dyDescent="0.25">
      <c r="E676" t="s">
        <v>2007</v>
      </c>
      <c r="F676" t="s">
        <v>17607</v>
      </c>
      <c r="G676" t="s">
        <v>17602</v>
      </c>
      <c r="H676" t="s">
        <v>5447</v>
      </c>
    </row>
    <row r="677" spans="5:10" x14ac:dyDescent="0.25">
      <c r="E677" t="s">
        <v>826</v>
      </c>
      <c r="F677" t="s">
        <v>17605</v>
      </c>
      <c r="G677" t="s">
        <v>2007</v>
      </c>
    </row>
    <row r="678" spans="5:10" x14ac:dyDescent="0.25">
      <c r="E678" t="s">
        <v>606</v>
      </c>
      <c r="F678" t="s">
        <v>4682</v>
      </c>
      <c r="G678" t="s">
        <v>2007</v>
      </c>
      <c r="H678" t="s">
        <v>17606</v>
      </c>
    </row>
    <row r="679" spans="5:10" x14ac:dyDescent="0.25">
      <c r="E679" t="s">
        <v>826</v>
      </c>
      <c r="F679" t="s">
        <v>1247</v>
      </c>
      <c r="G679" t="s">
        <v>2007</v>
      </c>
    </row>
    <row r="680" spans="5:10" x14ac:dyDescent="0.25">
      <c r="E680" t="s">
        <v>606</v>
      </c>
      <c r="F680" t="s">
        <v>4431</v>
      </c>
    </row>
    <row r="681" spans="5:10" x14ac:dyDescent="0.25">
      <c r="E681" t="s">
        <v>1247</v>
      </c>
      <c r="F681" t="s">
        <v>2007</v>
      </c>
      <c r="G681" t="s">
        <v>3105</v>
      </c>
      <c r="H681" t="s">
        <v>5447</v>
      </c>
    </row>
    <row r="682" spans="5:10" x14ac:dyDescent="0.25">
      <c r="E682" t="s">
        <v>826</v>
      </c>
      <c r="F682" t="s">
        <v>1247</v>
      </c>
      <c r="G682" t="s">
        <v>2007</v>
      </c>
      <c r="H682" t="s">
        <v>4892</v>
      </c>
    </row>
    <row r="683" spans="5:10" x14ac:dyDescent="0.25">
      <c r="E683" t="s">
        <v>606</v>
      </c>
      <c r="F683" t="s">
        <v>4431</v>
      </c>
      <c r="G683" t="s">
        <v>17600</v>
      </c>
      <c r="H683" t="s">
        <v>3105</v>
      </c>
      <c r="I683" t="s">
        <v>4556</v>
      </c>
    </row>
    <row r="684" spans="5:10" x14ac:dyDescent="0.25">
      <c r="E684" t="s">
        <v>826</v>
      </c>
      <c r="F684" t="s">
        <v>2007</v>
      </c>
      <c r="G684" t="s">
        <v>5447</v>
      </c>
      <c r="H684" t="s">
        <v>4490</v>
      </c>
    </row>
    <row r="685" spans="5:10" x14ac:dyDescent="0.25">
      <c r="E685" t="s">
        <v>4682</v>
      </c>
      <c r="F685" t="s">
        <v>1247</v>
      </c>
      <c r="G685" t="s">
        <v>2007</v>
      </c>
      <c r="H685" t="s">
        <v>5266</v>
      </c>
      <c r="I685" t="s">
        <v>5447</v>
      </c>
    </row>
    <row r="686" spans="5:10" x14ac:dyDescent="0.25">
      <c r="E686" t="s">
        <v>826</v>
      </c>
      <c r="F686" t="s">
        <v>4682</v>
      </c>
      <c r="G686" t="s">
        <v>2007</v>
      </c>
      <c r="H686" t="s">
        <v>17603</v>
      </c>
      <c r="I686" t="s">
        <v>5447</v>
      </c>
      <c r="J686" t="s">
        <v>17606</v>
      </c>
    </row>
    <row r="687" spans="5:10" x14ac:dyDescent="0.25">
      <c r="E687" t="s">
        <v>606</v>
      </c>
      <c r="F687" t="s">
        <v>1247</v>
      </c>
      <c r="G687" t="s">
        <v>17600</v>
      </c>
      <c r="H687" t="s">
        <v>4556</v>
      </c>
    </row>
    <row r="688" spans="5:10" x14ac:dyDescent="0.25">
      <c r="E688" t="s">
        <v>3105</v>
      </c>
      <c r="F688" t="s">
        <v>17601</v>
      </c>
      <c r="G688" t="s">
        <v>4556</v>
      </c>
    </row>
    <row r="689" spans="5:9" x14ac:dyDescent="0.25">
      <c r="E689" t="s">
        <v>4682</v>
      </c>
      <c r="F689" t="s">
        <v>2007</v>
      </c>
      <c r="G689" t="s">
        <v>5266</v>
      </c>
      <c r="H689" t="s">
        <v>17601</v>
      </c>
      <c r="I689" t="s">
        <v>5447</v>
      </c>
    </row>
    <row r="690" spans="5:9" x14ac:dyDescent="0.25">
      <c r="E690" t="s">
        <v>1247</v>
      </c>
      <c r="F690" t="s">
        <v>17605</v>
      </c>
      <c r="G690" t="s">
        <v>2007</v>
      </c>
      <c r="H690" t="s">
        <v>5447</v>
      </c>
      <c r="I690" t="s">
        <v>4490</v>
      </c>
    </row>
    <row r="691" spans="5:9" x14ac:dyDescent="0.25">
      <c r="E691" t="s">
        <v>4431</v>
      </c>
      <c r="F691" t="s">
        <v>1247</v>
      </c>
      <c r="G691" t="s">
        <v>2007</v>
      </c>
      <c r="H691" t="s">
        <v>5447</v>
      </c>
    </row>
    <row r="692" spans="5:9" x14ac:dyDescent="0.25">
      <c r="E692" t="s">
        <v>1247</v>
      </c>
      <c r="F692" t="s">
        <v>17605</v>
      </c>
      <c r="G692" t="s">
        <v>17601</v>
      </c>
      <c r="H692" t="s">
        <v>5447</v>
      </c>
    </row>
    <row r="693" spans="5:9" x14ac:dyDescent="0.25">
      <c r="E693" t="s">
        <v>1247</v>
      </c>
      <c r="F693" t="s">
        <v>17605</v>
      </c>
      <c r="G693" t="s">
        <v>17601</v>
      </c>
      <c r="H693" t="s">
        <v>17602</v>
      </c>
    </row>
    <row r="694" spans="5:9" x14ac:dyDescent="0.25">
      <c r="E694" t="s">
        <v>826</v>
      </c>
      <c r="F694" t="s">
        <v>4431</v>
      </c>
      <c r="G694" t="s">
        <v>4556</v>
      </c>
    </row>
    <row r="695" spans="5:9" x14ac:dyDescent="0.25">
      <c r="E695" t="s">
        <v>2007</v>
      </c>
      <c r="F695" t="s">
        <v>17606</v>
      </c>
      <c r="G695" t="s">
        <v>4892</v>
      </c>
    </row>
    <row r="696" spans="5:9" x14ac:dyDescent="0.25">
      <c r="E696" t="s">
        <v>4431</v>
      </c>
      <c r="F696" t="s">
        <v>4682</v>
      </c>
      <c r="G696" t="s">
        <v>2007</v>
      </c>
      <c r="H696" t="s">
        <v>17606</v>
      </c>
    </row>
    <row r="697" spans="5:9" x14ac:dyDescent="0.25">
      <c r="E697" t="s">
        <v>606</v>
      </c>
      <c r="F697" t="s">
        <v>17600</v>
      </c>
      <c r="G697" t="s">
        <v>4490</v>
      </c>
    </row>
    <row r="698" spans="5:9" x14ac:dyDescent="0.25">
      <c r="E698" t="s">
        <v>606</v>
      </c>
      <c r="F698" t="s">
        <v>4682</v>
      </c>
      <c r="G698" t="s">
        <v>2007</v>
      </c>
      <c r="H698" t="s">
        <v>17603</v>
      </c>
    </row>
    <row r="699" spans="5:9" x14ac:dyDescent="0.25">
      <c r="E699" t="s">
        <v>826</v>
      </c>
      <c r="F699" t="s">
        <v>17605</v>
      </c>
      <c r="G699" t="s">
        <v>3105</v>
      </c>
      <c r="H699" t="s">
        <v>4556</v>
      </c>
      <c r="I699" t="s">
        <v>4490</v>
      </c>
    </row>
    <row r="700" spans="5:9" x14ac:dyDescent="0.25">
      <c r="E700" t="s">
        <v>1247</v>
      </c>
      <c r="F700" t="s">
        <v>17600</v>
      </c>
      <c r="G700" t="s">
        <v>3105</v>
      </c>
      <c r="H700" t="s">
        <v>17602</v>
      </c>
    </row>
    <row r="701" spans="5:9" x14ac:dyDescent="0.25">
      <c r="E701" t="s">
        <v>2007</v>
      </c>
      <c r="F701" t="s">
        <v>17602</v>
      </c>
      <c r="G701" t="s">
        <v>17606</v>
      </c>
    </row>
    <row r="702" spans="5:9" x14ac:dyDescent="0.25">
      <c r="E702" t="s">
        <v>17602</v>
      </c>
      <c r="F702" t="s">
        <v>5447</v>
      </c>
      <c r="G702" t="s">
        <v>4490</v>
      </c>
    </row>
    <row r="703" spans="5:9" x14ac:dyDescent="0.25">
      <c r="E703" t="s">
        <v>606</v>
      </c>
      <c r="F703" t="s">
        <v>1247</v>
      </c>
      <c r="G703" t="s">
        <v>2007</v>
      </c>
      <c r="H703" t="s">
        <v>5266</v>
      </c>
    </row>
    <row r="704" spans="5:9" x14ac:dyDescent="0.25">
      <c r="E704" t="s">
        <v>17601</v>
      </c>
      <c r="F704" t="s">
        <v>5447</v>
      </c>
    </row>
    <row r="705" spans="5:9" x14ac:dyDescent="0.25">
      <c r="E705" t="s">
        <v>3743</v>
      </c>
      <c r="F705" t="s">
        <v>2007</v>
      </c>
      <c r="G705" t="s">
        <v>17606</v>
      </c>
    </row>
    <row r="706" spans="5:9" x14ac:dyDescent="0.25">
      <c r="E706" t="s">
        <v>4682</v>
      </c>
      <c r="F706" t="s">
        <v>17605</v>
      </c>
      <c r="G706" t="s">
        <v>2007</v>
      </c>
      <c r="H706" t="s">
        <v>4892</v>
      </c>
    </row>
    <row r="707" spans="5:9" x14ac:dyDescent="0.25">
      <c r="E707" t="s">
        <v>1247</v>
      </c>
      <c r="F707" t="s">
        <v>5266</v>
      </c>
      <c r="G707" t="s">
        <v>17600</v>
      </c>
      <c r="H707" t="s">
        <v>17601</v>
      </c>
    </row>
    <row r="708" spans="5:9" x14ac:dyDescent="0.25">
      <c r="E708" t="s">
        <v>17605</v>
      </c>
      <c r="F708" t="s">
        <v>2007</v>
      </c>
      <c r="G708" t="s">
        <v>17601</v>
      </c>
      <c r="H708" t="s">
        <v>5447</v>
      </c>
      <c r="I708" t="s">
        <v>4490</v>
      </c>
    </row>
    <row r="709" spans="5:9" x14ac:dyDescent="0.25">
      <c r="E709" t="s">
        <v>17600</v>
      </c>
      <c r="F709" t="s">
        <v>3105</v>
      </c>
      <c r="G709" t="s">
        <v>5447</v>
      </c>
      <c r="H709" t="s">
        <v>4490</v>
      </c>
    </row>
    <row r="710" spans="5:9" x14ac:dyDescent="0.25">
      <c r="E710" t="s">
        <v>1247</v>
      </c>
      <c r="F710" t="s">
        <v>2007</v>
      </c>
      <c r="G710" t="s">
        <v>17601</v>
      </c>
    </row>
    <row r="711" spans="5:9" x14ac:dyDescent="0.25">
      <c r="E711" t="s">
        <v>1247</v>
      </c>
      <c r="F711" t="s">
        <v>2007</v>
      </c>
      <c r="G711" t="s">
        <v>17607</v>
      </c>
      <c r="H711" t="s">
        <v>17601</v>
      </c>
    </row>
    <row r="712" spans="5:9" x14ac:dyDescent="0.25">
      <c r="E712" t="s">
        <v>606</v>
      </c>
      <c r="F712" t="s">
        <v>17605</v>
      </c>
      <c r="G712" t="s">
        <v>2007</v>
      </c>
      <c r="H712" t="s">
        <v>4490</v>
      </c>
    </row>
    <row r="713" spans="5:9" x14ac:dyDescent="0.25">
      <c r="E713" t="s">
        <v>4490</v>
      </c>
      <c r="F713" t="s">
        <v>17606</v>
      </c>
    </row>
    <row r="714" spans="5:9" x14ac:dyDescent="0.25">
      <c r="E714" t="s">
        <v>826</v>
      </c>
      <c r="F714" t="s">
        <v>17604</v>
      </c>
    </row>
    <row r="715" spans="5:9" x14ac:dyDescent="0.25">
      <c r="E715" t="s">
        <v>17602</v>
      </c>
      <c r="F715" t="s">
        <v>4892</v>
      </c>
    </row>
    <row r="716" spans="5:9" x14ac:dyDescent="0.25">
      <c r="E716" t="s">
        <v>826</v>
      </c>
      <c r="F716" t="s">
        <v>1247</v>
      </c>
      <c r="G716" t="s">
        <v>2007</v>
      </c>
      <c r="H716" t="s">
        <v>4490</v>
      </c>
    </row>
    <row r="717" spans="5:9" x14ac:dyDescent="0.25">
      <c r="E717" t="s">
        <v>1247</v>
      </c>
      <c r="F717" t="s">
        <v>3105</v>
      </c>
      <c r="G717" t="s">
        <v>4556</v>
      </c>
      <c r="H717" t="s">
        <v>4490</v>
      </c>
    </row>
    <row r="718" spans="5:9" x14ac:dyDescent="0.25">
      <c r="E718" t="s">
        <v>2007</v>
      </c>
      <c r="F718" t="s">
        <v>3105</v>
      </c>
      <c r="G718" t="s">
        <v>17602</v>
      </c>
      <c r="H718" t="s">
        <v>4556</v>
      </c>
      <c r="I718" t="s">
        <v>4490</v>
      </c>
    </row>
    <row r="719" spans="5:9" x14ac:dyDescent="0.25">
      <c r="E719" t="s">
        <v>1247</v>
      </c>
      <c r="F719" t="s">
        <v>3743</v>
      </c>
    </row>
    <row r="720" spans="5:9" x14ac:dyDescent="0.25">
      <c r="E720" t="s">
        <v>606</v>
      </c>
      <c r="F720" t="s">
        <v>2007</v>
      </c>
      <c r="G720" t="s">
        <v>5266</v>
      </c>
      <c r="H720" t="s">
        <v>17600</v>
      </c>
      <c r="I720" t="s">
        <v>4556</v>
      </c>
    </row>
    <row r="721" spans="5:9" x14ac:dyDescent="0.25">
      <c r="E721" t="s">
        <v>1247</v>
      </c>
      <c r="F721" t="s">
        <v>17607</v>
      </c>
      <c r="G721" t="s">
        <v>4556</v>
      </c>
    </row>
    <row r="722" spans="5:9" x14ac:dyDescent="0.25">
      <c r="E722" t="s">
        <v>4682</v>
      </c>
      <c r="F722" t="s">
        <v>17605</v>
      </c>
      <c r="G722" t="s">
        <v>2007</v>
      </c>
      <c r="H722" t="s">
        <v>5447</v>
      </c>
      <c r="I722" t="s">
        <v>4490</v>
      </c>
    </row>
    <row r="723" spans="5:9" x14ac:dyDescent="0.25">
      <c r="E723" t="s">
        <v>1247</v>
      </c>
      <c r="F723" t="s">
        <v>17605</v>
      </c>
      <c r="G723" t="s">
        <v>2007</v>
      </c>
      <c r="H723" t="s">
        <v>17602</v>
      </c>
      <c r="I723" t="s">
        <v>4490</v>
      </c>
    </row>
    <row r="724" spans="5:9" x14ac:dyDescent="0.25">
      <c r="E724" t="s">
        <v>4682</v>
      </c>
      <c r="F724" t="s">
        <v>17605</v>
      </c>
      <c r="G724" t="s">
        <v>2007</v>
      </c>
      <c r="H724" t="s">
        <v>17602</v>
      </c>
      <c r="I724" t="s">
        <v>4490</v>
      </c>
    </row>
    <row r="725" spans="5:9" x14ac:dyDescent="0.25">
      <c r="E725" t="s">
        <v>17605</v>
      </c>
      <c r="F725" t="s">
        <v>3105</v>
      </c>
      <c r="G725" t="s">
        <v>17607</v>
      </c>
      <c r="H725" t="s">
        <v>4490</v>
      </c>
    </row>
    <row r="726" spans="5:9" x14ac:dyDescent="0.25">
      <c r="E726" t="s">
        <v>17605</v>
      </c>
      <c r="F726" t="s">
        <v>4490</v>
      </c>
      <c r="G726" t="s">
        <v>17606</v>
      </c>
    </row>
    <row r="727" spans="5:9" x14ac:dyDescent="0.25">
      <c r="E727" t="s">
        <v>1247</v>
      </c>
      <c r="F727" t="s">
        <v>17605</v>
      </c>
      <c r="G727" t="s">
        <v>3105</v>
      </c>
      <c r="H727" t="s">
        <v>4490</v>
      </c>
    </row>
    <row r="728" spans="5:9" x14ac:dyDescent="0.25">
      <c r="E728" t="s">
        <v>5266</v>
      </c>
    </row>
    <row r="729" spans="5:9" x14ac:dyDescent="0.25">
      <c r="E729" t="s">
        <v>1247</v>
      </c>
      <c r="F729" t="s">
        <v>2007</v>
      </c>
      <c r="G729" t="s">
        <v>5447</v>
      </c>
      <c r="H729" t="s">
        <v>17606</v>
      </c>
    </row>
    <row r="730" spans="5:9" x14ac:dyDescent="0.25">
      <c r="E730" t="s">
        <v>4682</v>
      </c>
      <c r="F730" t="s">
        <v>2007</v>
      </c>
      <c r="G730" t="s">
        <v>5447</v>
      </c>
      <c r="H730" t="s">
        <v>4892</v>
      </c>
    </row>
    <row r="731" spans="5:9" x14ac:dyDescent="0.25">
      <c r="E731" t="s">
        <v>2007</v>
      </c>
      <c r="F731" t="s">
        <v>17601</v>
      </c>
    </row>
    <row r="732" spans="5:9" x14ac:dyDescent="0.25">
      <c r="E732" t="s">
        <v>826</v>
      </c>
      <c r="F732" t="s">
        <v>2007</v>
      </c>
      <c r="G732" t="s">
        <v>17603</v>
      </c>
      <c r="H732" t="s">
        <v>4490</v>
      </c>
      <c r="I732" t="s">
        <v>17606</v>
      </c>
    </row>
    <row r="733" spans="5:9" x14ac:dyDescent="0.25">
      <c r="E733" t="s">
        <v>17600</v>
      </c>
      <c r="F733" t="s">
        <v>4490</v>
      </c>
    </row>
    <row r="734" spans="5:9" x14ac:dyDescent="0.25">
      <c r="E734" t="s">
        <v>2007</v>
      </c>
      <c r="F734" t="s">
        <v>3105</v>
      </c>
      <c r="G734" t="s">
        <v>17602</v>
      </c>
    </row>
    <row r="735" spans="5:9" x14ac:dyDescent="0.25">
      <c r="E735" t="s">
        <v>606</v>
      </c>
      <c r="F735" t="s">
        <v>2007</v>
      </c>
      <c r="G735" t="s">
        <v>17603</v>
      </c>
      <c r="H735" t="s">
        <v>4490</v>
      </c>
      <c r="I735" t="s">
        <v>17606</v>
      </c>
    </row>
    <row r="736" spans="5:9" x14ac:dyDescent="0.25">
      <c r="E736" t="s">
        <v>17605</v>
      </c>
      <c r="F736" t="s">
        <v>2007</v>
      </c>
      <c r="G736" t="s">
        <v>17600</v>
      </c>
      <c r="H736" t="s">
        <v>5447</v>
      </c>
    </row>
    <row r="737" spans="5:10" x14ac:dyDescent="0.25">
      <c r="E737" t="s">
        <v>826</v>
      </c>
      <c r="F737" t="s">
        <v>17605</v>
      </c>
      <c r="G737" t="s">
        <v>3105</v>
      </c>
      <c r="H737" t="s">
        <v>4490</v>
      </c>
    </row>
    <row r="738" spans="5:10" x14ac:dyDescent="0.25">
      <c r="E738" t="s">
        <v>1247</v>
      </c>
      <c r="F738" t="s">
        <v>3105</v>
      </c>
      <c r="G738" t="s">
        <v>17602</v>
      </c>
    </row>
    <row r="739" spans="5:10" x14ac:dyDescent="0.25">
      <c r="E739" t="s">
        <v>2007</v>
      </c>
      <c r="F739" t="s">
        <v>5266</v>
      </c>
      <c r="G739" t="s">
        <v>17603</v>
      </c>
      <c r="H739" t="s">
        <v>17601</v>
      </c>
    </row>
    <row r="740" spans="5:10" x14ac:dyDescent="0.25">
      <c r="E740" t="s">
        <v>606</v>
      </c>
      <c r="F740" t="s">
        <v>4682</v>
      </c>
      <c r="G740" t="s">
        <v>2007</v>
      </c>
      <c r="H740" t="s">
        <v>5447</v>
      </c>
    </row>
    <row r="741" spans="5:10" x14ac:dyDescent="0.25">
      <c r="E741" t="s">
        <v>606</v>
      </c>
      <c r="F741" t="s">
        <v>17606</v>
      </c>
      <c r="G741" t="s">
        <v>4892</v>
      </c>
    </row>
    <row r="742" spans="5:10" x14ac:dyDescent="0.25">
      <c r="E742" t="s">
        <v>4682</v>
      </c>
      <c r="F742" t="s">
        <v>1247</v>
      </c>
      <c r="G742" t="s">
        <v>17601</v>
      </c>
      <c r="H742" t="s">
        <v>5447</v>
      </c>
      <c r="I742" t="s">
        <v>4892</v>
      </c>
    </row>
    <row r="743" spans="5:10" x14ac:dyDescent="0.25">
      <c r="E743" t="s">
        <v>606</v>
      </c>
      <c r="F743" t="s">
        <v>1247</v>
      </c>
      <c r="G743" t="s">
        <v>17601</v>
      </c>
      <c r="H743" t="s">
        <v>5447</v>
      </c>
    </row>
    <row r="744" spans="5:10" x14ac:dyDescent="0.25">
      <c r="E744" t="s">
        <v>1247</v>
      </c>
      <c r="F744" t="s">
        <v>2007</v>
      </c>
      <c r="G744" t="s">
        <v>5447</v>
      </c>
      <c r="H744" t="s">
        <v>4892</v>
      </c>
    </row>
    <row r="745" spans="5:10" x14ac:dyDescent="0.25">
      <c r="E745" t="s">
        <v>1247</v>
      </c>
      <c r="F745" t="s">
        <v>2007</v>
      </c>
      <c r="G745" t="s">
        <v>17600</v>
      </c>
      <c r="H745" t="s">
        <v>3105</v>
      </c>
    </row>
    <row r="746" spans="5:10" x14ac:dyDescent="0.25">
      <c r="E746" t="s">
        <v>826</v>
      </c>
      <c r="F746" t="s">
        <v>4682</v>
      </c>
      <c r="G746" t="s">
        <v>17605</v>
      </c>
      <c r="H746" t="s">
        <v>2007</v>
      </c>
      <c r="I746" t="s">
        <v>5266</v>
      </c>
      <c r="J746" t="s">
        <v>17600</v>
      </c>
    </row>
    <row r="747" spans="5:10" x14ac:dyDescent="0.25">
      <c r="E747" t="s">
        <v>826</v>
      </c>
      <c r="F747" t="s">
        <v>4431</v>
      </c>
      <c r="G747" t="s">
        <v>17605</v>
      </c>
      <c r="H747" t="s">
        <v>4556</v>
      </c>
      <c r="I747" t="s">
        <v>4490</v>
      </c>
    </row>
    <row r="748" spans="5:10" x14ac:dyDescent="0.25">
      <c r="E748" t="s">
        <v>17605</v>
      </c>
      <c r="F748" t="s">
        <v>3743</v>
      </c>
      <c r="G748" t="s">
        <v>2007</v>
      </c>
    </row>
    <row r="749" spans="5:10" x14ac:dyDescent="0.25">
      <c r="E749" t="s">
        <v>4682</v>
      </c>
      <c r="F749" t="s">
        <v>1247</v>
      </c>
      <c r="G749" t="s">
        <v>3743</v>
      </c>
    </row>
    <row r="750" spans="5:10" x14ac:dyDescent="0.25">
      <c r="E750" t="s">
        <v>1247</v>
      </c>
      <c r="F750" t="s">
        <v>4490</v>
      </c>
    </row>
    <row r="751" spans="5:10" x14ac:dyDescent="0.25">
      <c r="E751" t="s">
        <v>17605</v>
      </c>
      <c r="F751" t="s">
        <v>2007</v>
      </c>
      <c r="G751" t="s">
        <v>17603</v>
      </c>
      <c r="H751" t="s">
        <v>5447</v>
      </c>
    </row>
    <row r="752" spans="5:10" x14ac:dyDescent="0.25">
      <c r="E752" t="s">
        <v>606</v>
      </c>
      <c r="F752" t="s">
        <v>17605</v>
      </c>
      <c r="G752" t="s">
        <v>2007</v>
      </c>
    </row>
    <row r="753" spans="5:10" x14ac:dyDescent="0.25">
      <c r="E753" t="s">
        <v>826</v>
      </c>
      <c r="F753" t="s">
        <v>606</v>
      </c>
      <c r="G753" t="s">
        <v>17605</v>
      </c>
      <c r="H753" t="s">
        <v>2007</v>
      </c>
    </row>
    <row r="754" spans="5:10" x14ac:dyDescent="0.25">
      <c r="E754" t="s">
        <v>606</v>
      </c>
      <c r="F754" t="s">
        <v>5266</v>
      </c>
      <c r="G754" t="s">
        <v>17604</v>
      </c>
    </row>
    <row r="755" spans="5:10" x14ac:dyDescent="0.25">
      <c r="E755" t="s">
        <v>5447</v>
      </c>
    </row>
    <row r="756" spans="5:10" x14ac:dyDescent="0.25">
      <c r="E756" t="s">
        <v>2007</v>
      </c>
      <c r="F756" t="s">
        <v>17600</v>
      </c>
      <c r="G756" t="s">
        <v>5447</v>
      </c>
      <c r="H756" t="s">
        <v>17606</v>
      </c>
    </row>
    <row r="757" spans="5:10" x14ac:dyDescent="0.25">
      <c r="E757" t="s">
        <v>1247</v>
      </c>
      <c r="F757" t="s">
        <v>17605</v>
      </c>
      <c r="G757" t="s">
        <v>2007</v>
      </c>
      <c r="H757" t="s">
        <v>4556</v>
      </c>
    </row>
    <row r="758" spans="5:10" x14ac:dyDescent="0.25">
      <c r="E758" t="s">
        <v>1247</v>
      </c>
      <c r="F758" t="s">
        <v>5266</v>
      </c>
      <c r="G758" t="s">
        <v>17601</v>
      </c>
      <c r="H758" t="s">
        <v>5447</v>
      </c>
      <c r="I758" t="s">
        <v>17608</v>
      </c>
    </row>
    <row r="759" spans="5:10" x14ac:dyDescent="0.25">
      <c r="E759" t="s">
        <v>1247</v>
      </c>
      <c r="F759" t="s">
        <v>3743</v>
      </c>
      <c r="G759" t="s">
        <v>17606</v>
      </c>
    </row>
    <row r="760" spans="5:10" x14ac:dyDescent="0.25">
      <c r="E760" t="s">
        <v>2007</v>
      </c>
      <c r="F760" t="s">
        <v>5447</v>
      </c>
      <c r="G760" t="s">
        <v>4556</v>
      </c>
      <c r="H760" t="s">
        <v>4490</v>
      </c>
    </row>
    <row r="761" spans="5:10" x14ac:dyDescent="0.25">
      <c r="E761" t="s">
        <v>1247</v>
      </c>
      <c r="F761" t="s">
        <v>2007</v>
      </c>
      <c r="G761" t="s">
        <v>17602</v>
      </c>
      <c r="H761" t="s">
        <v>5447</v>
      </c>
      <c r="I761" t="s">
        <v>4490</v>
      </c>
    </row>
    <row r="762" spans="5:10" x14ac:dyDescent="0.25">
      <c r="E762" t="s">
        <v>826</v>
      </c>
      <c r="F762" t="s">
        <v>1247</v>
      </c>
      <c r="G762" t="s">
        <v>3105</v>
      </c>
      <c r="H762" t="s">
        <v>4556</v>
      </c>
    </row>
    <row r="763" spans="5:10" x14ac:dyDescent="0.25">
      <c r="E763" t="s">
        <v>606</v>
      </c>
      <c r="F763" t="s">
        <v>2007</v>
      </c>
      <c r="G763" t="s">
        <v>5447</v>
      </c>
      <c r="H763" t="s">
        <v>4892</v>
      </c>
    </row>
    <row r="764" spans="5:10" x14ac:dyDescent="0.25">
      <c r="E764" t="s">
        <v>4431</v>
      </c>
      <c r="F764" t="s">
        <v>4682</v>
      </c>
      <c r="G764" t="s">
        <v>3743</v>
      </c>
      <c r="H764" t="s">
        <v>2007</v>
      </c>
      <c r="I764" t="s">
        <v>17603</v>
      </c>
      <c r="J764" t="s">
        <v>17606</v>
      </c>
    </row>
    <row r="765" spans="5:10" x14ac:dyDescent="0.25">
      <c r="E765" t="s">
        <v>3743</v>
      </c>
      <c r="F765" t="s">
        <v>17606</v>
      </c>
    </row>
    <row r="766" spans="5:10" x14ac:dyDescent="0.25">
      <c r="E766" t="s">
        <v>3743</v>
      </c>
      <c r="F766" t="s">
        <v>17603</v>
      </c>
    </row>
    <row r="767" spans="5:10" x14ac:dyDescent="0.25">
      <c r="E767" t="s">
        <v>4682</v>
      </c>
      <c r="F767" t="s">
        <v>3743</v>
      </c>
      <c r="G767" t="s">
        <v>17603</v>
      </c>
    </row>
    <row r="768" spans="5:10" x14ac:dyDescent="0.25">
      <c r="E768" t="s">
        <v>826</v>
      </c>
      <c r="F768" t="s">
        <v>606</v>
      </c>
      <c r="G768" t="s">
        <v>1247</v>
      </c>
      <c r="H768" t="s">
        <v>2007</v>
      </c>
      <c r="I768" t="s">
        <v>17607</v>
      </c>
      <c r="J768" t="s">
        <v>4556</v>
      </c>
    </row>
    <row r="769" spans="5:9" x14ac:dyDescent="0.25">
      <c r="E769" t="s">
        <v>17605</v>
      </c>
      <c r="F769" t="s">
        <v>2007</v>
      </c>
      <c r="G769" t="s">
        <v>17609</v>
      </c>
      <c r="H769" t="s">
        <v>17602</v>
      </c>
      <c r="I769" t="s">
        <v>4490</v>
      </c>
    </row>
    <row r="770" spans="5:9" x14ac:dyDescent="0.25">
      <c r="E770" t="s">
        <v>1247</v>
      </c>
      <c r="F770" t="s">
        <v>17600</v>
      </c>
      <c r="G770" t="s">
        <v>17601</v>
      </c>
      <c r="H770" t="s">
        <v>4556</v>
      </c>
    </row>
    <row r="771" spans="5:9" x14ac:dyDescent="0.25">
      <c r="E771" t="s">
        <v>826</v>
      </c>
      <c r="F771" t="s">
        <v>606</v>
      </c>
      <c r="G771" t="s">
        <v>17603</v>
      </c>
      <c r="H771" t="s">
        <v>4892</v>
      </c>
    </row>
    <row r="772" spans="5:9" x14ac:dyDescent="0.25">
      <c r="E772" t="s">
        <v>3743</v>
      </c>
      <c r="F772" t="s">
        <v>2007</v>
      </c>
      <c r="G772" t="s">
        <v>17603</v>
      </c>
      <c r="H772" t="s">
        <v>17610</v>
      </c>
    </row>
    <row r="773" spans="5:9" x14ac:dyDescent="0.25">
      <c r="E773" t="s">
        <v>4682</v>
      </c>
      <c r="F773" t="s">
        <v>17605</v>
      </c>
      <c r="G773" t="s">
        <v>3743</v>
      </c>
      <c r="H773" t="s">
        <v>17603</v>
      </c>
      <c r="I773" t="s">
        <v>4490</v>
      </c>
    </row>
    <row r="774" spans="5:9" x14ac:dyDescent="0.25">
      <c r="E774" t="s">
        <v>1247</v>
      </c>
      <c r="F774" t="s">
        <v>17605</v>
      </c>
      <c r="G774" t="s">
        <v>4556</v>
      </c>
      <c r="H774" t="s">
        <v>4490</v>
      </c>
    </row>
    <row r="775" spans="5:9" x14ac:dyDescent="0.25">
      <c r="E775" t="s">
        <v>606</v>
      </c>
      <c r="F775" t="s">
        <v>1247</v>
      </c>
      <c r="G775" t="s">
        <v>3105</v>
      </c>
    </row>
    <row r="776" spans="5:9" x14ac:dyDescent="0.25">
      <c r="E776" t="s">
        <v>3105</v>
      </c>
      <c r="F776" t="s">
        <v>5447</v>
      </c>
      <c r="G776" t="s">
        <v>4490</v>
      </c>
    </row>
    <row r="777" spans="5:9" x14ac:dyDescent="0.25">
      <c r="E777" t="s">
        <v>2007</v>
      </c>
      <c r="F777" t="s">
        <v>17609</v>
      </c>
      <c r="G777" t="s">
        <v>17602</v>
      </c>
      <c r="H777" t="s">
        <v>4490</v>
      </c>
    </row>
    <row r="778" spans="5:9" x14ac:dyDescent="0.25">
      <c r="E778" t="s">
        <v>17605</v>
      </c>
      <c r="F778" t="s">
        <v>17609</v>
      </c>
      <c r="G778" t="s">
        <v>4490</v>
      </c>
    </row>
    <row r="779" spans="5:9" x14ac:dyDescent="0.25">
      <c r="E779" t="s">
        <v>826</v>
      </c>
      <c r="F779" t="s">
        <v>606</v>
      </c>
      <c r="G779" t="s">
        <v>5447</v>
      </c>
      <c r="H779" t="s">
        <v>17606</v>
      </c>
    </row>
    <row r="780" spans="5:9" x14ac:dyDescent="0.25">
      <c r="E780" t="s">
        <v>826</v>
      </c>
      <c r="F780" t="s">
        <v>3105</v>
      </c>
      <c r="G780" t="s">
        <v>17602</v>
      </c>
      <c r="H780" t="s">
        <v>4490</v>
      </c>
    </row>
    <row r="781" spans="5:9" x14ac:dyDescent="0.25">
      <c r="E781" t="s">
        <v>606</v>
      </c>
      <c r="F781" t="s">
        <v>1247</v>
      </c>
      <c r="G781" t="s">
        <v>17604</v>
      </c>
    </row>
    <row r="782" spans="5:9" x14ac:dyDescent="0.25">
      <c r="E782" t="s">
        <v>826</v>
      </c>
      <c r="F782" t="s">
        <v>2007</v>
      </c>
      <c r="G782" t="s">
        <v>3105</v>
      </c>
      <c r="H782" t="s">
        <v>4490</v>
      </c>
    </row>
    <row r="783" spans="5:9" x14ac:dyDescent="0.25">
      <c r="E783" t="s">
        <v>1247</v>
      </c>
      <c r="F783" t="s">
        <v>3105</v>
      </c>
      <c r="G783" t="s">
        <v>17601</v>
      </c>
    </row>
    <row r="784" spans="5:9" x14ac:dyDescent="0.25">
      <c r="E784" t="s">
        <v>606</v>
      </c>
      <c r="F784" t="s">
        <v>1247</v>
      </c>
      <c r="G784" t="s">
        <v>17603</v>
      </c>
    </row>
    <row r="785" spans="5:10" x14ac:dyDescent="0.25">
      <c r="E785" t="s">
        <v>606</v>
      </c>
      <c r="F785" t="s">
        <v>3105</v>
      </c>
    </row>
    <row r="786" spans="5:10" x14ac:dyDescent="0.25">
      <c r="E786" t="s">
        <v>1247</v>
      </c>
      <c r="F786" t="s">
        <v>17600</v>
      </c>
      <c r="G786" t="s">
        <v>17602</v>
      </c>
    </row>
    <row r="787" spans="5:10" x14ac:dyDescent="0.25">
      <c r="E787" t="s">
        <v>4682</v>
      </c>
      <c r="F787" t="s">
        <v>17605</v>
      </c>
      <c r="G787" t="s">
        <v>3743</v>
      </c>
      <c r="H787" t="s">
        <v>17603</v>
      </c>
    </row>
    <row r="788" spans="5:10" x14ac:dyDescent="0.25">
      <c r="E788" t="s">
        <v>17605</v>
      </c>
      <c r="F788" t="s">
        <v>3743</v>
      </c>
      <c r="G788" t="s">
        <v>17606</v>
      </c>
    </row>
    <row r="789" spans="5:10" x14ac:dyDescent="0.25">
      <c r="E789" t="s">
        <v>3743</v>
      </c>
      <c r="F789" t="s">
        <v>17604</v>
      </c>
    </row>
    <row r="790" spans="5:10" x14ac:dyDescent="0.25">
      <c r="E790" t="s">
        <v>606</v>
      </c>
      <c r="F790" t="s">
        <v>4682</v>
      </c>
      <c r="G790" t="s">
        <v>3743</v>
      </c>
      <c r="H790" t="s">
        <v>2007</v>
      </c>
    </row>
    <row r="791" spans="5:10" x14ac:dyDescent="0.25">
      <c r="E791" t="s">
        <v>826</v>
      </c>
      <c r="F791" t="s">
        <v>606</v>
      </c>
      <c r="G791" t="s">
        <v>1247</v>
      </c>
      <c r="H791" t="s">
        <v>17600</v>
      </c>
      <c r="I791" t="s">
        <v>4556</v>
      </c>
    </row>
    <row r="792" spans="5:10" x14ac:dyDescent="0.25">
      <c r="E792" t="s">
        <v>2007</v>
      </c>
      <c r="F792" t="s">
        <v>17601</v>
      </c>
      <c r="G792" t="s">
        <v>4556</v>
      </c>
    </row>
    <row r="793" spans="5:10" x14ac:dyDescent="0.25">
      <c r="E793" t="s">
        <v>3743</v>
      </c>
      <c r="F793" t="s">
        <v>17610</v>
      </c>
    </row>
    <row r="794" spans="5:10" x14ac:dyDescent="0.25">
      <c r="E794" t="s">
        <v>1247</v>
      </c>
      <c r="F794" t="s">
        <v>17600</v>
      </c>
      <c r="G794" t="s">
        <v>4490</v>
      </c>
    </row>
    <row r="795" spans="5:10" x14ac:dyDescent="0.25">
      <c r="E795" t="s">
        <v>2007</v>
      </c>
      <c r="F795" t="s">
        <v>17600</v>
      </c>
      <c r="G795" t="s">
        <v>4556</v>
      </c>
    </row>
    <row r="796" spans="5:10" x14ac:dyDescent="0.25">
      <c r="E796" t="s">
        <v>826</v>
      </c>
      <c r="F796" t="s">
        <v>1247</v>
      </c>
      <c r="G796" t="s">
        <v>2007</v>
      </c>
      <c r="H796" t="s">
        <v>4556</v>
      </c>
    </row>
    <row r="797" spans="5:10" x14ac:dyDescent="0.25">
      <c r="E797" t="s">
        <v>826</v>
      </c>
      <c r="F797" t="s">
        <v>606</v>
      </c>
      <c r="G797" t="s">
        <v>2007</v>
      </c>
      <c r="H797" t="s">
        <v>17606</v>
      </c>
    </row>
    <row r="798" spans="5:10" x14ac:dyDescent="0.25">
      <c r="E798" t="s">
        <v>826</v>
      </c>
      <c r="F798" t="s">
        <v>606</v>
      </c>
      <c r="G798" t="s">
        <v>4431</v>
      </c>
      <c r="H798" t="s">
        <v>1247</v>
      </c>
      <c r="I798" t="s">
        <v>17600</v>
      </c>
      <c r="J798" t="s">
        <v>4556</v>
      </c>
    </row>
    <row r="799" spans="5:10" x14ac:dyDescent="0.25">
      <c r="E799" t="s">
        <v>3743</v>
      </c>
      <c r="F799" t="s">
        <v>2007</v>
      </c>
      <c r="G799" t="s">
        <v>17604</v>
      </c>
    </row>
    <row r="800" spans="5:10" x14ac:dyDescent="0.25">
      <c r="E800" t="s">
        <v>3743</v>
      </c>
      <c r="F800" t="s">
        <v>17603</v>
      </c>
      <c r="G800" t="s">
        <v>17607</v>
      </c>
    </row>
    <row r="801" spans="5:10" x14ac:dyDescent="0.25">
      <c r="E801" t="s">
        <v>4682</v>
      </c>
      <c r="F801" t="s">
        <v>3743</v>
      </c>
      <c r="G801" t="s">
        <v>2007</v>
      </c>
    </row>
    <row r="802" spans="5:10" x14ac:dyDescent="0.25">
      <c r="E802" t="s">
        <v>606</v>
      </c>
      <c r="F802" t="s">
        <v>5266</v>
      </c>
      <c r="G802" t="s">
        <v>5447</v>
      </c>
    </row>
    <row r="803" spans="5:10" x14ac:dyDescent="0.25">
      <c r="E803" t="s">
        <v>606</v>
      </c>
      <c r="F803" t="s">
        <v>4682</v>
      </c>
      <c r="G803" t="s">
        <v>2007</v>
      </c>
      <c r="H803" t="s">
        <v>3105</v>
      </c>
      <c r="I803" t="s">
        <v>4490</v>
      </c>
    </row>
    <row r="804" spans="5:10" x14ac:dyDescent="0.25">
      <c r="E804" t="s">
        <v>4682</v>
      </c>
      <c r="F804" t="s">
        <v>3743</v>
      </c>
      <c r="G804" t="s">
        <v>17604</v>
      </c>
    </row>
    <row r="805" spans="5:10" x14ac:dyDescent="0.25">
      <c r="E805" t="s">
        <v>4682</v>
      </c>
      <c r="F805" t="s">
        <v>3743</v>
      </c>
      <c r="G805" t="s">
        <v>17607</v>
      </c>
    </row>
    <row r="806" spans="5:10" x14ac:dyDescent="0.25">
      <c r="E806" t="s">
        <v>826</v>
      </c>
      <c r="F806" t="s">
        <v>5447</v>
      </c>
      <c r="G806" t="s">
        <v>17604</v>
      </c>
    </row>
    <row r="807" spans="5:10" x14ac:dyDescent="0.25">
      <c r="E807" t="s">
        <v>3105</v>
      </c>
      <c r="F807" t="s">
        <v>17601</v>
      </c>
    </row>
    <row r="808" spans="5:10" x14ac:dyDescent="0.25">
      <c r="E808" t="s">
        <v>826</v>
      </c>
      <c r="F808" t="s">
        <v>4682</v>
      </c>
      <c r="G808" t="s">
        <v>3743</v>
      </c>
      <c r="H808" t="s">
        <v>17604</v>
      </c>
    </row>
    <row r="809" spans="5:10" x14ac:dyDescent="0.25">
      <c r="E809" t="s">
        <v>1247</v>
      </c>
      <c r="F809" t="s">
        <v>17600</v>
      </c>
      <c r="G809" t="s">
        <v>3105</v>
      </c>
      <c r="H809" t="s">
        <v>17601</v>
      </c>
    </row>
    <row r="810" spans="5:10" x14ac:dyDescent="0.25">
      <c r="E810" t="s">
        <v>4682</v>
      </c>
      <c r="F810" t="s">
        <v>3743</v>
      </c>
    </row>
    <row r="811" spans="5:10" x14ac:dyDescent="0.25">
      <c r="E811" t="s">
        <v>826</v>
      </c>
      <c r="F811" t="s">
        <v>17600</v>
      </c>
      <c r="G811" t="s">
        <v>3105</v>
      </c>
      <c r="H811" t="s">
        <v>17602</v>
      </c>
      <c r="I811" t="s">
        <v>4490</v>
      </c>
    </row>
    <row r="812" spans="5:10" x14ac:dyDescent="0.25">
      <c r="E812" t="s">
        <v>826</v>
      </c>
      <c r="F812" t="s">
        <v>1247</v>
      </c>
      <c r="G812" t="s">
        <v>4556</v>
      </c>
      <c r="H812" t="s">
        <v>17604</v>
      </c>
    </row>
    <row r="813" spans="5:10" x14ac:dyDescent="0.25">
      <c r="E813" t="s">
        <v>1247</v>
      </c>
      <c r="F813" t="s">
        <v>17605</v>
      </c>
      <c r="G813" t="s">
        <v>2007</v>
      </c>
      <c r="H813" t="s">
        <v>3105</v>
      </c>
      <c r="I813" t="s">
        <v>17602</v>
      </c>
      <c r="J813" t="s">
        <v>4490</v>
      </c>
    </row>
    <row r="814" spans="5:10" x14ac:dyDescent="0.25">
      <c r="E814" t="s">
        <v>826</v>
      </c>
      <c r="F814" t="s">
        <v>606</v>
      </c>
      <c r="G814" t="s">
        <v>17602</v>
      </c>
      <c r="H814" t="s">
        <v>5447</v>
      </c>
      <c r="I814" t="s">
        <v>4490</v>
      </c>
    </row>
    <row r="815" spans="5:10" x14ac:dyDescent="0.25">
      <c r="E815" t="s">
        <v>4431</v>
      </c>
      <c r="F815" t="s">
        <v>1247</v>
      </c>
      <c r="G815" t="s">
        <v>2007</v>
      </c>
      <c r="H815" t="s">
        <v>17600</v>
      </c>
      <c r="I815" t="s">
        <v>4556</v>
      </c>
    </row>
    <row r="816" spans="5:10" x14ac:dyDescent="0.25">
      <c r="E816" t="s">
        <v>606</v>
      </c>
      <c r="F816" t="s">
        <v>2007</v>
      </c>
      <c r="G816" t="s">
        <v>17600</v>
      </c>
      <c r="H816" t="s">
        <v>4490</v>
      </c>
      <c r="I816" t="s">
        <v>4892</v>
      </c>
    </row>
    <row r="817" spans="5:9" x14ac:dyDescent="0.25">
      <c r="E817" t="s">
        <v>606</v>
      </c>
      <c r="F817" t="s">
        <v>3105</v>
      </c>
      <c r="G817" t="s">
        <v>4556</v>
      </c>
    </row>
    <row r="818" spans="5:9" x14ac:dyDescent="0.25">
      <c r="E818" t="s">
        <v>1247</v>
      </c>
      <c r="F818" t="s">
        <v>2007</v>
      </c>
      <c r="G818" t="s">
        <v>17603</v>
      </c>
      <c r="H818" t="s">
        <v>17601</v>
      </c>
      <c r="I818" t="s">
        <v>5447</v>
      </c>
    </row>
    <row r="819" spans="5:9" x14ac:dyDescent="0.25">
      <c r="E819" t="s">
        <v>17605</v>
      </c>
      <c r="F819" t="s">
        <v>3743</v>
      </c>
    </row>
    <row r="820" spans="5:9" x14ac:dyDescent="0.25">
      <c r="E820" t="s">
        <v>2007</v>
      </c>
      <c r="F820" t="s">
        <v>17607</v>
      </c>
      <c r="G820" t="s">
        <v>17602</v>
      </c>
      <c r="H820" t="s">
        <v>5447</v>
      </c>
      <c r="I820" t="s">
        <v>4556</v>
      </c>
    </row>
    <row r="821" spans="5:9" x14ac:dyDescent="0.25">
      <c r="E821" t="s">
        <v>3743</v>
      </c>
      <c r="F821" t="s">
        <v>5266</v>
      </c>
    </row>
    <row r="822" spans="5:9" x14ac:dyDescent="0.25">
      <c r="E822" t="s">
        <v>1247</v>
      </c>
      <c r="F822" t="s">
        <v>3743</v>
      </c>
      <c r="G822" t="s">
        <v>2007</v>
      </c>
    </row>
    <row r="823" spans="5:9" x14ac:dyDescent="0.25">
      <c r="E823" t="s">
        <v>17605</v>
      </c>
      <c r="F823" t="s">
        <v>2007</v>
      </c>
      <c r="G823" t="s">
        <v>3105</v>
      </c>
    </row>
    <row r="824" spans="5:9" x14ac:dyDescent="0.25">
      <c r="E824" t="s">
        <v>1247</v>
      </c>
      <c r="F824" t="s">
        <v>17605</v>
      </c>
      <c r="G824" t="s">
        <v>3105</v>
      </c>
    </row>
    <row r="825" spans="5:9" x14ac:dyDescent="0.25">
      <c r="E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7FF52-515C-490A-BFE9-6CBA97EDFC34}">
  <dimension ref="A1:CT3649"/>
  <sheetViews>
    <sheetView tabSelected="1" topLeftCell="AL4" workbookViewId="0">
      <selection activeCell="AL6" sqref="AL6"/>
    </sheetView>
  </sheetViews>
  <sheetFormatPr defaultRowHeight="15" x14ac:dyDescent="0.25"/>
  <cols>
    <col min="2" max="2" width="32.42578125" bestFit="1" customWidth="1"/>
    <col min="3" max="3" width="22.140625" bestFit="1" customWidth="1"/>
    <col min="5" max="5" width="22.85546875" bestFit="1" customWidth="1"/>
    <col min="6" max="6" width="22.140625" bestFit="1" customWidth="1"/>
    <col min="7" max="7" width="29.42578125" bestFit="1" customWidth="1"/>
    <col min="10" max="10" width="68.42578125" bestFit="1" customWidth="1"/>
    <col min="26" max="26" width="9.140625" style="2"/>
    <col min="28" max="28" width="20.5703125" bestFit="1" customWidth="1"/>
    <col min="30" max="30" width="12.7109375" bestFit="1" customWidth="1"/>
    <col min="31" max="31" width="68.42578125" bestFit="1" customWidth="1"/>
    <col min="33" max="33" width="13.5703125" bestFit="1" customWidth="1"/>
    <col min="34" max="34" width="15.28515625" bestFit="1" customWidth="1"/>
    <col min="35" max="35" width="13.7109375" bestFit="1" customWidth="1"/>
    <col min="36" max="36" width="12.140625" bestFit="1" customWidth="1"/>
    <col min="37" max="37" width="11.85546875" bestFit="1" customWidth="1"/>
    <col min="38" max="38" width="16.140625" bestFit="1" customWidth="1"/>
    <col min="39" max="39" width="13.5703125" bestFit="1" customWidth="1"/>
    <col min="41" max="41" width="42.85546875" bestFit="1" customWidth="1"/>
    <col min="44" max="44" width="11.42578125" bestFit="1" customWidth="1"/>
    <col min="45" max="45" width="18.5703125" bestFit="1" customWidth="1"/>
    <col min="46" max="46" width="18.28515625" bestFit="1" customWidth="1"/>
    <col min="47" max="47" width="18.140625" bestFit="1" customWidth="1"/>
    <col min="53" max="53" width="12.5703125" bestFit="1" customWidth="1"/>
    <col min="54" max="54" width="21" bestFit="1" customWidth="1"/>
    <col min="55" max="55" width="7.7109375" bestFit="1" customWidth="1"/>
    <col min="58" max="58" width="22.7109375" bestFit="1" customWidth="1"/>
    <col min="60" max="60" width="32.42578125" bestFit="1" customWidth="1"/>
    <col min="61" max="61" width="11" bestFit="1" customWidth="1"/>
    <col min="62" max="62" width="15" bestFit="1" customWidth="1"/>
    <col min="67" max="67" width="10.140625" bestFit="1" customWidth="1"/>
    <col min="68" max="69" width="12" bestFit="1" customWidth="1"/>
    <col min="70" max="70" width="12.7109375" bestFit="1" customWidth="1"/>
    <col min="71" max="71" width="78.140625" bestFit="1" customWidth="1"/>
    <col min="75" max="75" width="68.42578125" bestFit="1" customWidth="1"/>
    <col min="86" max="86" width="12.7109375" bestFit="1" customWidth="1"/>
    <col min="98" max="98" width="19.7109375" bestFit="1" customWidth="1"/>
  </cols>
  <sheetData>
    <row r="1" spans="1:9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4" t="s">
        <v>25</v>
      </c>
      <c r="AA1" s="1" t="s">
        <v>26</v>
      </c>
      <c r="AB1" s="1" t="s">
        <v>27</v>
      </c>
      <c r="AD1" cm="1">
        <f t="array" ref="AD1">_xlfn.UNIQUE(AC:AC)</f>
        <v>0</v>
      </c>
      <c r="AE1" t="s">
        <v>28</v>
      </c>
      <c r="AS1" t="s">
        <v>29</v>
      </c>
      <c r="BA1" t="s">
        <v>30</v>
      </c>
      <c r="BH1" t="s">
        <v>31</v>
      </c>
      <c r="BO1" t="s">
        <v>32</v>
      </c>
      <c r="BW1" t="s">
        <v>28</v>
      </c>
      <c r="CD1" t="str" cm="1">
        <f t="array" ref="CD1:CD21">_xlfn.UNIQUE(BW:BW)</f>
        <v>problem-1</v>
      </c>
      <c r="CH1" s="1" t="str" cm="1">
        <f t="array" ref="CH1:CH29">_xlfn.UNIQUE(CD:CD)</f>
        <v>problem-1</v>
      </c>
    </row>
    <row r="2" spans="1:98" x14ac:dyDescent="0.25">
      <c r="A2" t="s">
        <v>33</v>
      </c>
      <c r="B2" t="s">
        <v>34</v>
      </c>
      <c r="C2">
        <v>723</v>
      </c>
      <c r="D2">
        <v>178</v>
      </c>
      <c r="E2">
        <v>0</v>
      </c>
      <c r="F2">
        <v>855</v>
      </c>
      <c r="G2" t="s">
        <v>35</v>
      </c>
      <c r="H2">
        <v>1000</v>
      </c>
      <c r="I2">
        <v>760505847</v>
      </c>
      <c r="J2" t="s">
        <v>36</v>
      </c>
      <c r="K2" t="s">
        <v>37</v>
      </c>
      <c r="L2" t="s">
        <v>38</v>
      </c>
      <c r="M2">
        <v>886204</v>
      </c>
      <c r="N2">
        <v>4834</v>
      </c>
      <c r="O2" t="s">
        <v>39</v>
      </c>
      <c r="P2">
        <v>0</v>
      </c>
      <c r="Q2" t="s">
        <v>40</v>
      </c>
      <c r="R2" t="s">
        <v>41</v>
      </c>
      <c r="S2">
        <v>3054</v>
      </c>
      <c r="T2" t="s">
        <v>42</v>
      </c>
      <c r="U2" t="s">
        <v>43</v>
      </c>
      <c r="V2" t="s">
        <v>44</v>
      </c>
      <c r="W2">
        <v>237000000</v>
      </c>
      <c r="X2">
        <v>2009</v>
      </c>
      <c r="Y2">
        <v>936</v>
      </c>
      <c r="Z2" s="2">
        <v>7.9</v>
      </c>
      <c r="AA2">
        <v>1.78</v>
      </c>
      <c r="AB2">
        <v>33000</v>
      </c>
      <c r="AD2" s="1"/>
      <c r="AE2" s="1" t="s">
        <v>9</v>
      </c>
      <c r="AF2" s="1" t="s">
        <v>45</v>
      </c>
      <c r="AG2" s="1" t="s">
        <v>17591</v>
      </c>
      <c r="AH2" s="1" t="s">
        <v>17592</v>
      </c>
      <c r="AI2" s="1" t="s">
        <v>17593</v>
      </c>
      <c r="AJ2" s="1" t="s">
        <v>17594</v>
      </c>
      <c r="AK2" s="1" t="s">
        <v>17595</v>
      </c>
      <c r="AL2" s="1" t="s">
        <v>17596</v>
      </c>
      <c r="AM2" s="1" t="s">
        <v>17597</v>
      </c>
      <c r="AO2" s="1" t="s">
        <v>65</v>
      </c>
      <c r="AQ2" s="1" t="s">
        <v>3</v>
      </c>
      <c r="AR2" s="1" t="s">
        <v>25</v>
      </c>
      <c r="AS2" s="1" t="s">
        <v>47</v>
      </c>
      <c r="AT2" s="1" t="s">
        <v>48</v>
      </c>
      <c r="AU2" s="1" t="s">
        <v>49</v>
      </c>
      <c r="AV2" s="1"/>
      <c r="AZ2" s="1" t="str" cm="1">
        <f t="array" ref="AZ2:AZ39">_xlfn.UNIQUE(T:T)</f>
        <v>language</v>
      </c>
      <c r="BA2" s="1" t="s">
        <v>50</v>
      </c>
      <c r="BB2" s="1" t="s">
        <v>51</v>
      </c>
      <c r="BC2" s="1" t="s">
        <v>46</v>
      </c>
      <c r="BD2" s="1" t="s">
        <v>52</v>
      </c>
      <c r="BF2" s="1" t="s">
        <v>17598</v>
      </c>
      <c r="BH2" s="1" t="str" cm="1">
        <f t="array" ref="BH2:BH1679">_xlfn.UNIQUE(B:B)</f>
        <v>director_name</v>
      </c>
      <c r="BI2" s="1" t="s">
        <v>53</v>
      </c>
      <c r="BJ2" s="1" t="s">
        <v>17599</v>
      </c>
      <c r="BO2" s="1" t="s">
        <v>8</v>
      </c>
      <c r="BP2" s="1" t="s">
        <v>22</v>
      </c>
      <c r="BQ2" s="1" t="s">
        <v>54</v>
      </c>
      <c r="BR2" s="1" t="s">
        <v>55</v>
      </c>
      <c r="BS2" s="1" t="s">
        <v>56</v>
      </c>
      <c r="BW2" s="1" t="s">
        <v>9</v>
      </c>
      <c r="CD2" t="str">
        <v>genres</v>
      </c>
      <c r="CE2" s="1"/>
      <c r="CH2" s="1" t="str">
        <v>genres</v>
      </c>
      <c r="CJ2" s="1" t="s">
        <v>45</v>
      </c>
      <c r="CK2" s="1" t="s">
        <v>17611</v>
      </c>
      <c r="CL2" s="1" t="s">
        <v>46</v>
      </c>
      <c r="CM2" s="1" t="s">
        <v>17612</v>
      </c>
      <c r="CN2" s="1" t="s">
        <v>17613</v>
      </c>
      <c r="CO2" s="1" t="s">
        <v>17614</v>
      </c>
      <c r="CP2" s="1" t="s">
        <v>17615</v>
      </c>
      <c r="CQ2" s="1" t="s">
        <v>17616</v>
      </c>
      <c r="CT2" s="1" t="s">
        <v>65</v>
      </c>
    </row>
    <row r="3" spans="1:98" ht="18.75" x14ac:dyDescent="0.25">
      <c r="A3" t="s">
        <v>33</v>
      </c>
      <c r="B3" t="s">
        <v>57</v>
      </c>
      <c r="C3">
        <v>302</v>
      </c>
      <c r="D3">
        <v>169</v>
      </c>
      <c r="E3">
        <v>563</v>
      </c>
      <c r="F3">
        <v>1000</v>
      </c>
      <c r="G3" t="s">
        <v>58</v>
      </c>
      <c r="H3">
        <v>40000</v>
      </c>
      <c r="I3">
        <v>309404152</v>
      </c>
      <c r="J3" t="s">
        <v>59</v>
      </c>
      <c r="K3" t="s">
        <v>60</v>
      </c>
      <c r="L3" t="s">
        <v>61</v>
      </c>
      <c r="M3">
        <v>471220</v>
      </c>
      <c r="N3">
        <v>48350</v>
      </c>
      <c r="O3" t="s">
        <v>62</v>
      </c>
      <c r="P3">
        <v>0</v>
      </c>
      <c r="Q3" t="s">
        <v>63</v>
      </c>
      <c r="R3" t="s">
        <v>64</v>
      </c>
      <c r="S3">
        <v>1238</v>
      </c>
      <c r="T3" t="s">
        <v>42</v>
      </c>
      <c r="U3" t="s">
        <v>43</v>
      </c>
      <c r="V3" t="s">
        <v>44</v>
      </c>
      <c r="W3">
        <v>300000000</v>
      </c>
      <c r="X3">
        <v>2007</v>
      </c>
      <c r="Y3">
        <v>5000</v>
      </c>
      <c r="Z3" s="2">
        <v>7.1</v>
      </c>
      <c r="AA3">
        <v>2.35</v>
      </c>
      <c r="AB3">
        <v>0</v>
      </c>
      <c r="AE3" t="s">
        <v>36</v>
      </c>
      <c r="AF3">
        <f>COUNTIF(J:J,AE3)</f>
        <v>12</v>
      </c>
      <c r="AG3">
        <f>ROUND(AVERAGEIFS(Z:Z,J:J,AE3),1)</f>
        <v>6.9</v>
      </c>
      <c r="AH3" cm="1">
        <f t="array" ref="AH3">ROUND(MEDIAN(IF(J:J=AE3,Z:Z)),1)</f>
        <v>7</v>
      </c>
      <c r="AI3" cm="1">
        <f t="array" ref="AI3">ROUND(MODE(IF(J:J=AE3,Z:Z)),1)</f>
        <v>6.7</v>
      </c>
      <c r="AJ3">
        <f>_xlfn.MAXIFS(Z:Z,J:J,AE3)</f>
        <v>8.8000000000000007</v>
      </c>
      <c r="AK3">
        <f>_xlfn.MINIFS(Z:Z,J:J,AE3)</f>
        <v>3.8</v>
      </c>
      <c r="AL3" cm="1">
        <f t="array" ref="AL3">ROUND(VAR(IF(J:J=AE3,Z:Z)),1)</f>
        <v>2.5</v>
      </c>
      <c r="AM3" cm="1">
        <f t="array" ref="AM3">ROUND(STDEV(IF(J:J = AE3,Z:Z)),1)</f>
        <v>1.6</v>
      </c>
      <c r="AO3" t="str">
        <f>_xlfn.XLOOKUP(MAX(AF:AF),AF:AF,AE:AE)</f>
        <v>Drama</v>
      </c>
      <c r="AQ3">
        <v>178</v>
      </c>
      <c r="AR3">
        <v>7.9</v>
      </c>
      <c r="AS3">
        <f>AVERAGE(AQ:AQ)</f>
        <v>110.09953386344941</v>
      </c>
      <c r="AT3">
        <f>MEDIAN(AQ:AQ)</f>
        <v>106</v>
      </c>
      <c r="AU3">
        <f>STDEV(AQ:AQ)</f>
        <v>23.386734482505886</v>
      </c>
      <c r="AZ3" t="str">
        <v>English</v>
      </c>
      <c r="BA3">
        <f>COUNTIFS(T:T,AZ3)</f>
        <v>3483</v>
      </c>
      <c r="BB3">
        <f>ROUND(AVERAGEIFS(Z:Z,T:T,AZ3),1)</f>
        <v>6.4</v>
      </c>
      <c r="BC3" cm="1">
        <f t="array" ref="BC3">MEDIAN(IF(T:T=AZ3,Z:Z))</f>
        <v>6.5</v>
      </c>
      <c r="BD3" cm="1">
        <f t="array" ref="BD3">ROUND(STDEV(IF(T:T=AZ3,Z:Z)),1)</f>
        <v>1.1000000000000001</v>
      </c>
      <c r="BF3" t="str">
        <f>_xlfn.XLOOKUP(MAX(BA:BA),BA:BA,T:T)</f>
        <v>English</v>
      </c>
      <c r="BH3" t="str">
        <v>James Cameron</v>
      </c>
      <c r="BI3">
        <f>ROUND(AVERAGEIFS(Z:Z,B:B,BH3),1)</f>
        <v>7.9</v>
      </c>
      <c r="BJ3" t="str">
        <f>IF(BI3&gt;=PERCENTILE($BI$3:$BI$1678,0.9),"TRUE")</f>
        <v>TRUE</v>
      </c>
      <c r="BO3">
        <v>760505847</v>
      </c>
      <c r="BP3">
        <v>237000000</v>
      </c>
      <c r="BQ3">
        <f>CORREL(BO:BO,BP:BP)</f>
        <v>0.41399968978555574</v>
      </c>
      <c r="BR3">
        <f>BO3-BP3</f>
        <v>523505847</v>
      </c>
      <c r="BS3" t="str">
        <f>_xlfn.XLOOKUP(BO3,I:I,L:L)</f>
        <v>AvatarÂ </v>
      </c>
      <c r="BW3" t="s">
        <v>826</v>
      </c>
      <c r="BX3" t="s">
        <v>606</v>
      </c>
      <c r="BY3" t="s">
        <v>17600</v>
      </c>
      <c r="BZ3" t="s">
        <v>4556</v>
      </c>
      <c r="CD3" t="str">
        <v>Action</v>
      </c>
      <c r="CH3" t="str">
        <v>Action</v>
      </c>
      <c r="CJ3">
        <f>COUNTIF(J:J, "*" &amp; CH3 &amp; "*")</f>
        <v>934</v>
      </c>
      <c r="CK3">
        <f>ROUND(AVERAGEIFS(Z:Z,J:J,"*" &amp; CH3 &amp; "*"),1)</f>
        <v>6.3</v>
      </c>
      <c r="CL3" cm="1">
        <f t="array" ref="CL3">ROUND(MEDIAN(IF(ISNUMBER(SEARCH(CH3, J:J)), Z:Z)), 1)</f>
        <v>6.4</v>
      </c>
      <c r="CM3" cm="1">
        <f t="array" ref="CM3">ROUND(MODE(IF(ISNUMBER(SEARCH(CH3, J:J)), Z:Z)), 1)</f>
        <v>6.6</v>
      </c>
      <c r="CN3" cm="1">
        <f t="array" ref="CN3">ROUND(VAR(IF(ISNUMBER(SEARCH(CH3, J:J)), Z:Z)), 1)</f>
        <v>1.1000000000000001</v>
      </c>
      <c r="CO3" cm="1">
        <f t="array" ref="CO3">ROUND(STDEV(IF(ISNUMBER(SEARCH(CH3, J:J)), Z:Z)), 1)</f>
        <v>1</v>
      </c>
      <c r="CP3" cm="1">
        <f t="array" ref="CP3">ROUND(MAX(IF(ISNUMBER(SEARCH(CH3, J:J)), Z:Z)), 1)</f>
        <v>9</v>
      </c>
      <c r="CQ3" cm="1">
        <f t="array" ref="CQ3">ROUND(MIN(IF(ISNUMBER(SEARCH(CH3, J:J)), Z:Z)), 1)</f>
        <v>2.1</v>
      </c>
      <c r="CT3" s="3" t="str">
        <f>_xlfn.XLOOKUP(MAX(AF:AF),AF:AF,AE:AE)</f>
        <v>Drama</v>
      </c>
    </row>
    <row r="4" spans="1:98" ht="18.75" x14ac:dyDescent="0.25">
      <c r="A4" t="s">
        <v>33</v>
      </c>
      <c r="B4" t="s">
        <v>66</v>
      </c>
      <c r="C4">
        <v>602</v>
      </c>
      <c r="D4">
        <v>148</v>
      </c>
      <c r="E4">
        <v>0</v>
      </c>
      <c r="F4">
        <v>161</v>
      </c>
      <c r="G4" t="s">
        <v>67</v>
      </c>
      <c r="H4">
        <v>11000</v>
      </c>
      <c r="I4">
        <v>200074175</v>
      </c>
      <c r="J4" t="s">
        <v>68</v>
      </c>
      <c r="K4" t="s">
        <v>69</v>
      </c>
      <c r="L4" t="s">
        <v>70</v>
      </c>
      <c r="M4">
        <v>275868</v>
      </c>
      <c r="N4">
        <v>11700</v>
      </c>
      <c r="O4" t="s">
        <v>71</v>
      </c>
      <c r="P4">
        <v>1</v>
      </c>
      <c r="Q4" t="s">
        <v>72</v>
      </c>
      <c r="R4" t="s">
        <v>73</v>
      </c>
      <c r="S4">
        <v>994</v>
      </c>
      <c r="T4" t="s">
        <v>42</v>
      </c>
      <c r="U4" t="s">
        <v>74</v>
      </c>
      <c r="V4" t="s">
        <v>44</v>
      </c>
      <c r="W4">
        <v>245000000</v>
      </c>
      <c r="X4">
        <v>2015</v>
      </c>
      <c r="Y4">
        <v>393</v>
      </c>
      <c r="Z4" s="2">
        <v>6.8</v>
      </c>
      <c r="AA4">
        <v>2.35</v>
      </c>
      <c r="AB4">
        <v>85000</v>
      </c>
      <c r="AE4" t="s">
        <v>59</v>
      </c>
      <c r="AF4">
        <f>COUNTIF(J:J,AE4)</f>
        <v>25</v>
      </c>
      <c r="AG4">
        <f>ROUND(AVERAGEIFS(Z:Z,J:J,AE4),1)</f>
        <v>6.4</v>
      </c>
      <c r="AH4" cm="1">
        <f t="array" ref="AH4">ROUND(MEDIAN(IF(J:J=AE4,Z:Z)),1)</f>
        <v>6.4</v>
      </c>
      <c r="AI4" cm="1">
        <f t="array" ref="AI4">ROUND(MODE(IF(J:J=AE4,Z:Z)),1)</f>
        <v>5.8</v>
      </c>
      <c r="AJ4">
        <f>_xlfn.MAXIFS(Z:Z,J:J,AE4)</f>
        <v>8.3000000000000007</v>
      </c>
      <c r="AK4">
        <f>_xlfn.MINIFS(Z:Z,J:J,AE4)</f>
        <v>4.2</v>
      </c>
      <c r="AL4" cm="1">
        <f t="array" ref="AL4">ROUND(VAR(IF(J:J=AE4,Z:Z)),1)</f>
        <v>1</v>
      </c>
      <c r="AM4" cm="1">
        <f t="array" ref="AM4">ROUND(STDEV(IF(J:J = AE4,Z:Z)),1)</f>
        <v>1</v>
      </c>
      <c r="AO4" t="e">
        <f>_xlfn.XLOOKUP(MAX(AG3:AG819),AG3:AG819,AE3:AE819)</f>
        <v>#DIV/0!</v>
      </c>
      <c r="AQ4">
        <v>169</v>
      </c>
      <c r="AR4">
        <v>7.1</v>
      </c>
      <c r="AZ4" t="str">
        <v>Mandarin</v>
      </c>
      <c r="BA4">
        <f>COUNTIFS(T:T,AZ4)</f>
        <v>15</v>
      </c>
      <c r="BB4">
        <f>ROUND(AVERAGEIFS(Z:Z,T:T,AZ4),1)</f>
        <v>7.1</v>
      </c>
      <c r="BC4" cm="1">
        <f t="array" ref="BC4">MEDIAN(IF(T:T=AZ4,Z:Z))</f>
        <v>7.4</v>
      </c>
      <c r="BD4" cm="1">
        <f t="array" ref="BD4">ROUND(STDEV(IF(T:T=AZ4,Z:Z)),1)</f>
        <v>0.8</v>
      </c>
      <c r="BH4" t="str">
        <v>Gore Verbinski</v>
      </c>
      <c r="BI4">
        <f t="shared" ref="BI4:BI67" si="0">ROUND(AVERAGEIFS(Z:Z,B:B,BH4),1)</f>
        <v>7</v>
      </c>
      <c r="BJ4" t="b">
        <f t="shared" ref="BJ4:BJ67" si="1">IF(BI4&gt;=PERCENTILE($BI$3:$BI$1678,0.9),"TRUE")</f>
        <v>0</v>
      </c>
      <c r="BO4">
        <v>652177271</v>
      </c>
      <c r="BP4">
        <v>150000000</v>
      </c>
      <c r="BR4">
        <f t="shared" ref="BR4:BR67" si="2">BO4-BP4</f>
        <v>502177271</v>
      </c>
      <c r="BS4" t="str">
        <f>_xlfn.XLOOKUP(BO4,I:I,L:L)</f>
        <v>Jurassic WorldÂ </v>
      </c>
      <c r="BW4" t="s">
        <v>826</v>
      </c>
      <c r="BX4" t="s">
        <v>606</v>
      </c>
      <c r="BY4" t="s">
        <v>17600</v>
      </c>
      <c r="CD4" t="str">
        <v>Adventure</v>
      </c>
      <c r="CH4" t="str">
        <v>Adventure</v>
      </c>
      <c r="CJ4">
        <f>COUNTIF(J:J, "*" &amp; CH4 &amp; "*")</f>
        <v>764</v>
      </c>
      <c r="CK4">
        <f>ROUND(AVERAGEIFS(Z:Z,J:J,"*" &amp; CH4 &amp; "*"),1)</f>
        <v>6.5</v>
      </c>
      <c r="CL4" cm="1">
        <f t="array" ref="CL4">ROUND(MEDIAN(IF(ISNUMBER(SEARCH(CH4, J:J)), Z:Z)), 1)</f>
        <v>6.6</v>
      </c>
      <c r="CM4" cm="1">
        <f t="array" ref="CM4">ROUND(MODE(IF(ISNUMBER(SEARCH(CH4, J:J)), Z:Z)), 1)</f>
        <v>6.7</v>
      </c>
      <c r="CN4" cm="1">
        <f t="array" ref="CN4">ROUND(VAR(IF(ISNUMBER(SEARCH(CH4, J:J)), Z:Z)), 1)</f>
        <v>1.2</v>
      </c>
      <c r="CO4" cm="1">
        <f t="array" ref="CO4">ROUND(STDEV(IF(ISNUMBER(SEARCH(CH4, J:J)), Z:Z)), 1)</f>
        <v>1.1000000000000001</v>
      </c>
      <c r="CP4" cm="1">
        <f t="array" ref="CP4">ROUND(MAX(IF(ISNUMBER(SEARCH(CH4, J:J)), Z:Z)), 1)</f>
        <v>8.9</v>
      </c>
      <c r="CQ4" cm="1">
        <f t="array" ref="CQ4">ROUND(MIN(IF(ISNUMBER(SEARCH(CH4, J:J)), Z:Z)), 1)</f>
        <v>2.2999999999999998</v>
      </c>
      <c r="CT4" s="3"/>
    </row>
    <row r="5" spans="1:98" x14ac:dyDescent="0.25">
      <c r="A5" t="s">
        <v>33</v>
      </c>
      <c r="B5" t="s">
        <v>77</v>
      </c>
      <c r="C5">
        <v>813</v>
      </c>
      <c r="D5">
        <v>164</v>
      </c>
      <c r="E5">
        <v>22000</v>
      </c>
      <c r="F5">
        <v>23000</v>
      </c>
      <c r="G5" t="s">
        <v>78</v>
      </c>
      <c r="H5">
        <v>27000</v>
      </c>
      <c r="I5">
        <v>448130642</v>
      </c>
      <c r="J5" t="s">
        <v>79</v>
      </c>
      <c r="K5" t="s">
        <v>80</v>
      </c>
      <c r="L5" t="s">
        <v>81</v>
      </c>
      <c r="M5">
        <v>1144337</v>
      </c>
      <c r="N5">
        <v>106759</v>
      </c>
      <c r="O5" t="s">
        <v>82</v>
      </c>
      <c r="P5">
        <v>0</v>
      </c>
      <c r="Q5" t="s">
        <v>83</v>
      </c>
      <c r="R5" t="s">
        <v>84</v>
      </c>
      <c r="S5">
        <v>2701</v>
      </c>
      <c r="T5" t="s">
        <v>42</v>
      </c>
      <c r="U5" t="s">
        <v>43</v>
      </c>
      <c r="V5" t="s">
        <v>44</v>
      </c>
      <c r="W5">
        <v>250000000</v>
      </c>
      <c r="X5">
        <v>2012</v>
      </c>
      <c r="Y5">
        <v>23000</v>
      </c>
      <c r="Z5" s="2">
        <v>8.5</v>
      </c>
      <c r="AA5">
        <v>2.35</v>
      </c>
      <c r="AB5">
        <v>164000</v>
      </c>
      <c r="AE5" t="s">
        <v>68</v>
      </c>
      <c r="AF5">
        <f>COUNTIF(J:J,AE5)</f>
        <v>44</v>
      </c>
      <c r="AG5">
        <f>ROUND(AVERAGEIFS(Z:Z,J:J,AE5),1)</f>
        <v>6.8</v>
      </c>
      <c r="AH5" cm="1">
        <f t="array" ref="AH5">ROUND(MEDIAN(IF(J:J=AE5,Z:Z)),1)</f>
        <v>6.8</v>
      </c>
      <c r="AI5" cm="1">
        <f t="array" ref="AI5">ROUND(MODE(IF(J:J=AE5,Z:Z)),1)</f>
        <v>6.8</v>
      </c>
      <c r="AJ5">
        <f>_xlfn.MAXIFS(Z:Z,J:J,AE5)</f>
        <v>8</v>
      </c>
      <c r="AK5">
        <f>_xlfn.MINIFS(Z:Z,J:J,AE5)</f>
        <v>4.4000000000000004</v>
      </c>
      <c r="AL5" cm="1">
        <f t="array" ref="AL5">ROUND(VAR(IF(J:J=AE5,Z:Z)),1)</f>
        <v>0.6</v>
      </c>
      <c r="AM5" cm="1">
        <f t="array" ref="AM5">ROUND(STDEV(IF(J:J = AE5,Z:Z)),1)</f>
        <v>0.8</v>
      </c>
      <c r="AQ5">
        <v>148</v>
      </c>
      <c r="AR5">
        <v>6.8</v>
      </c>
      <c r="AZ5" t="str">
        <v>Aboriginal</v>
      </c>
      <c r="BA5">
        <f>COUNTIFS(T:T,AZ5)</f>
        <v>2</v>
      </c>
      <c r="BB5">
        <f>ROUND(AVERAGEIFS(Z:Z,T:T,AZ5),1)</f>
        <v>7</v>
      </c>
      <c r="BC5" cm="1">
        <f t="array" ref="BC5">MEDIAN(IF(T:T=AZ5,Z:Z))</f>
        <v>6.95</v>
      </c>
      <c r="BD5" cm="1">
        <f t="array" ref="BD5">ROUND(STDEV(IF(T:T=AZ5,Z:Z)),1)</f>
        <v>0.8</v>
      </c>
      <c r="BH5" t="str">
        <v>Sam Mendes</v>
      </c>
      <c r="BI5">
        <f t="shared" si="0"/>
        <v>7.5</v>
      </c>
      <c r="BJ5" t="str">
        <f t="shared" si="1"/>
        <v>TRUE</v>
      </c>
      <c r="BO5">
        <v>658672302</v>
      </c>
      <c r="BP5">
        <v>200000000</v>
      </c>
      <c r="BR5">
        <f t="shared" si="2"/>
        <v>458672302</v>
      </c>
      <c r="BS5" t="str">
        <f>_xlfn.XLOOKUP(BO5,I:I,L:L)</f>
        <v>TitanicÂ </v>
      </c>
      <c r="BW5" t="s">
        <v>826</v>
      </c>
      <c r="BX5" t="s">
        <v>606</v>
      </c>
      <c r="BY5" t="s">
        <v>4490</v>
      </c>
      <c r="CD5" t="str">
        <v>Drama</v>
      </c>
      <c r="CH5" t="str">
        <v>Drama</v>
      </c>
      <c r="CJ5">
        <f>COUNTIF(J:J, "*" &amp; CH5 &amp; "*")</f>
        <v>1819</v>
      </c>
      <c r="CK5">
        <f>ROUND(AVERAGEIFS(Z:Z,J:J,"*" &amp; CH5 &amp; "*"),1)</f>
        <v>6.8</v>
      </c>
      <c r="CL5" cm="1">
        <f t="array" ref="CL5">ROUND(MEDIAN(IF(ISNUMBER(SEARCH(CH5, J:J)), Z:Z)), 1)</f>
        <v>6.9</v>
      </c>
      <c r="CM5" cm="1">
        <f t="array" ref="CM5">ROUND(MODE(IF(ISNUMBER(SEARCH(CH5, J:J)), Z:Z)), 1)</f>
        <v>6.7</v>
      </c>
      <c r="CN5" cm="1">
        <f t="array" ref="CN5">ROUND(VAR(IF(ISNUMBER(SEARCH(CH5, J:J)), Z:Z)), 1)</f>
        <v>0.8</v>
      </c>
      <c r="CO5" cm="1">
        <f t="array" ref="CO5">ROUND(STDEV(IF(ISNUMBER(SEARCH(CH5, J:J)), Z:Z)), 1)</f>
        <v>0.9</v>
      </c>
      <c r="CP5" cm="1">
        <f t="array" ref="CP5">ROUND(MAX(IF(ISNUMBER(SEARCH(CH5, J:J)), Z:Z)), 1)</f>
        <v>9.3000000000000007</v>
      </c>
      <c r="CQ5" cm="1">
        <f t="array" ref="CQ5">ROUND(MIN(IF(ISNUMBER(SEARCH(CH5, J:J)), Z:Z)), 1)</f>
        <v>2.1</v>
      </c>
    </row>
    <row r="6" spans="1:98" x14ac:dyDescent="0.25">
      <c r="A6" t="s">
        <v>33</v>
      </c>
      <c r="B6" t="s">
        <v>87</v>
      </c>
      <c r="C6">
        <v>462</v>
      </c>
      <c r="D6">
        <v>132</v>
      </c>
      <c r="E6">
        <v>475</v>
      </c>
      <c r="F6">
        <v>530</v>
      </c>
      <c r="G6" t="s">
        <v>88</v>
      </c>
      <c r="H6">
        <v>640</v>
      </c>
      <c r="I6">
        <v>73058679</v>
      </c>
      <c r="J6" t="s">
        <v>89</v>
      </c>
      <c r="K6" t="s">
        <v>90</v>
      </c>
      <c r="L6" t="s">
        <v>91</v>
      </c>
      <c r="M6">
        <v>212204</v>
      </c>
      <c r="N6">
        <v>1873</v>
      </c>
      <c r="O6" t="s">
        <v>92</v>
      </c>
      <c r="P6">
        <v>1</v>
      </c>
      <c r="Q6" t="s">
        <v>93</v>
      </c>
      <c r="R6" t="s">
        <v>94</v>
      </c>
      <c r="S6">
        <v>738</v>
      </c>
      <c r="T6" t="s">
        <v>42</v>
      </c>
      <c r="U6" t="s">
        <v>43</v>
      </c>
      <c r="V6" t="s">
        <v>44</v>
      </c>
      <c r="W6">
        <v>263700000</v>
      </c>
      <c r="X6">
        <v>2012</v>
      </c>
      <c r="Y6">
        <v>632</v>
      </c>
      <c r="Z6" s="2">
        <v>6.6</v>
      </c>
      <c r="AA6">
        <v>2.35</v>
      </c>
      <c r="AB6">
        <v>24000</v>
      </c>
      <c r="AE6" t="s">
        <v>79</v>
      </c>
      <c r="AF6">
        <f>COUNTIF(J:J,AE6)</f>
        <v>21</v>
      </c>
      <c r="AG6">
        <f>ROUND(AVERAGEIFS(Z:Z,J:J,AE6),1)</f>
        <v>6.3</v>
      </c>
      <c r="AH6" cm="1">
        <f t="array" ref="AH6">ROUND(MEDIAN(IF(J:J=AE6,Z:Z)),1)</f>
        <v>6.3</v>
      </c>
      <c r="AI6" cm="1">
        <f t="array" ref="AI6">ROUND(MODE(IF(J:J=AE6,Z:Z)),1)</f>
        <v>6.5</v>
      </c>
      <c r="AJ6">
        <f>_xlfn.MAXIFS(Z:Z,J:J,AE6)</f>
        <v>8.5</v>
      </c>
      <c r="AK6">
        <f>_xlfn.MINIFS(Z:Z,J:J,AE6)</f>
        <v>4.7</v>
      </c>
      <c r="AL6" cm="1">
        <f t="array" ref="AL6">ROUND(VAR(IF(J:J=AE6,Z:Z)),1)</f>
        <v>1</v>
      </c>
      <c r="AM6" cm="1">
        <f t="array" ref="AM6">ROUND(STDEV(IF(J:J = AE6,Z:Z)),1)</f>
        <v>1</v>
      </c>
      <c r="AQ6">
        <v>164</v>
      </c>
      <c r="AR6">
        <v>8.5</v>
      </c>
      <c r="AZ6" t="str">
        <v>Spanish</v>
      </c>
      <c r="BA6">
        <f>COUNTIFS(T:T,AZ6)</f>
        <v>24</v>
      </c>
      <c r="BB6">
        <f>ROUND(AVERAGEIFS(Z:Z,T:T,AZ6),1)</f>
        <v>7.1</v>
      </c>
      <c r="BC6" cm="1">
        <f t="array" ref="BC6">MEDIAN(IF(T:T=AZ6,Z:Z))</f>
        <v>7.2</v>
      </c>
      <c r="BD6" cm="1">
        <f t="array" ref="BD6">ROUND(STDEV(IF(T:T=AZ6,Z:Z)),1)</f>
        <v>0.9</v>
      </c>
      <c r="BH6" t="str">
        <v>Christopher Nolan</v>
      </c>
      <c r="BI6">
        <f t="shared" si="0"/>
        <v>8.4</v>
      </c>
      <c r="BJ6" t="str">
        <f t="shared" si="1"/>
        <v>TRUE</v>
      </c>
      <c r="BO6">
        <v>460935665</v>
      </c>
      <c r="BP6">
        <v>11000000</v>
      </c>
      <c r="BR6">
        <f t="shared" si="2"/>
        <v>449935665</v>
      </c>
      <c r="BS6" t="str">
        <f>_xlfn.XLOOKUP(BO6,I:I,L:L)</f>
        <v>Star Wars: Episode IV - A New HopeÂ </v>
      </c>
      <c r="BW6" t="s">
        <v>826</v>
      </c>
      <c r="BX6" t="s">
        <v>4490</v>
      </c>
      <c r="CD6" t="str">
        <v>Animation</v>
      </c>
      <c r="CH6" t="str">
        <v>Animation</v>
      </c>
      <c r="CJ6">
        <f>COUNTIF(J:J, "*" &amp; CH6 &amp; "*")</f>
        <v>194</v>
      </c>
      <c r="CK6">
        <f>ROUND(AVERAGEIFS(Z:Z,J:J,"*" &amp; CH6 &amp; "*"),1)</f>
        <v>6.7</v>
      </c>
      <c r="CL6" cm="1">
        <f t="array" ref="CL6">ROUND(MEDIAN(IF(ISNUMBER(SEARCH(CH6, J:J)), Z:Z)), 1)</f>
        <v>6.8</v>
      </c>
      <c r="CM6" cm="1">
        <f t="array" ref="CM6">ROUND(MODE(IF(ISNUMBER(SEARCH(CH6, J:J)), Z:Z)), 1)</f>
        <v>6.7</v>
      </c>
      <c r="CN6" cm="1">
        <f t="array" ref="CN6">ROUND(VAR(IF(ISNUMBER(SEARCH(CH6, J:J)), Z:Z)), 1)</f>
        <v>1</v>
      </c>
      <c r="CO6" cm="1">
        <f t="array" ref="CO6">ROUND(STDEV(IF(ISNUMBER(SEARCH(CH6, J:J)), Z:Z)), 1)</f>
        <v>1</v>
      </c>
      <c r="CP6" cm="1">
        <f t="array" ref="CP6">ROUND(MAX(IF(ISNUMBER(SEARCH(CH6, J:J)), Z:Z)), 1)</f>
        <v>8.6</v>
      </c>
      <c r="CQ6" cm="1">
        <f t="array" ref="CQ6">ROUND(MIN(IF(ISNUMBER(SEARCH(CH6, J:J)), Z:Z)), 1)</f>
        <v>2.8</v>
      </c>
    </row>
    <row r="7" spans="1:98" x14ac:dyDescent="0.25">
      <c r="A7" t="s">
        <v>33</v>
      </c>
      <c r="B7" t="s">
        <v>97</v>
      </c>
      <c r="C7">
        <v>392</v>
      </c>
      <c r="D7">
        <v>156</v>
      </c>
      <c r="E7">
        <v>0</v>
      </c>
      <c r="F7">
        <v>4000</v>
      </c>
      <c r="G7" t="s">
        <v>98</v>
      </c>
      <c r="H7">
        <v>24000</v>
      </c>
      <c r="I7">
        <v>336530303</v>
      </c>
      <c r="J7" t="s">
        <v>99</v>
      </c>
      <c r="K7" t="s">
        <v>100</v>
      </c>
      <c r="L7" t="s">
        <v>101</v>
      </c>
      <c r="M7">
        <v>383056</v>
      </c>
      <c r="N7">
        <v>46055</v>
      </c>
      <c r="O7" t="s">
        <v>102</v>
      </c>
      <c r="P7">
        <v>0</v>
      </c>
      <c r="Q7" t="s">
        <v>103</v>
      </c>
      <c r="R7" t="s">
        <v>104</v>
      </c>
      <c r="S7">
        <v>1902</v>
      </c>
      <c r="T7" t="s">
        <v>42</v>
      </c>
      <c r="U7" t="s">
        <v>43</v>
      </c>
      <c r="V7" t="s">
        <v>44</v>
      </c>
      <c r="W7">
        <v>258000000</v>
      </c>
      <c r="X7">
        <v>2007</v>
      </c>
      <c r="Y7">
        <v>11000</v>
      </c>
      <c r="Z7" s="2">
        <v>6.2</v>
      </c>
      <c r="AA7">
        <v>2.35</v>
      </c>
      <c r="AB7">
        <v>0</v>
      </c>
      <c r="AE7" t="s">
        <v>89</v>
      </c>
      <c r="AF7">
        <f>COUNTIF(J:J,AE7)</f>
        <v>47</v>
      </c>
      <c r="AG7">
        <f>ROUND(AVERAGEIFS(Z:Z,J:J,AE7),1)</f>
        <v>6.6</v>
      </c>
      <c r="AH7" cm="1">
        <f t="array" ref="AH7">ROUND(MEDIAN(IF(J:J=AE7,Z:Z)),1)</f>
        <v>6.8</v>
      </c>
      <c r="AI7" cm="1">
        <f t="array" ref="AI7">ROUND(MODE(IF(J:J=AE7,Z:Z)),1)</f>
        <v>6.6</v>
      </c>
      <c r="AJ7">
        <f>_xlfn.MAXIFS(Z:Z,J:J,AE7)</f>
        <v>8.4</v>
      </c>
      <c r="AK7">
        <f>_xlfn.MINIFS(Z:Z,J:J,AE7)</f>
        <v>2.4</v>
      </c>
      <c r="AL7" cm="1">
        <f t="array" ref="AL7">ROUND(VAR(IF(J:J=AE7,Z:Z)),1)</f>
        <v>1.5</v>
      </c>
      <c r="AM7" cm="1">
        <f t="array" ref="AM7">ROUND(STDEV(IF(J:J = AE7,Z:Z)),1)</f>
        <v>1.2</v>
      </c>
      <c r="AQ7">
        <v>132</v>
      </c>
      <c r="AR7">
        <v>6.6</v>
      </c>
      <c r="AZ7" t="str">
        <v>French</v>
      </c>
      <c r="BA7">
        <f>COUNTIFS(T:T,AZ7)</f>
        <v>33</v>
      </c>
      <c r="BB7">
        <f>ROUND(AVERAGEIFS(Z:Z,T:T,AZ7),1)</f>
        <v>7.3</v>
      </c>
      <c r="BC7" cm="1">
        <f t="array" ref="BC7">MEDIAN(IF(T:T=AZ7,Z:Z))</f>
        <v>7.3</v>
      </c>
      <c r="BD7" cm="1">
        <f t="array" ref="BD7">ROUND(STDEV(IF(T:T=AZ7,Z:Z)),1)</f>
        <v>0.6</v>
      </c>
      <c r="BH7" t="str">
        <v>Andrew Stanton</v>
      </c>
      <c r="BI7">
        <f t="shared" si="0"/>
        <v>7.7</v>
      </c>
      <c r="BJ7" t="str">
        <f t="shared" si="1"/>
        <v>TRUE</v>
      </c>
      <c r="BO7">
        <v>434949459</v>
      </c>
      <c r="BP7">
        <v>10500000</v>
      </c>
      <c r="BR7">
        <f t="shared" si="2"/>
        <v>424449459</v>
      </c>
      <c r="BS7" t="str">
        <f>_xlfn.XLOOKUP(BO7,I:I,L:L)</f>
        <v>E.T. the Extra-TerrestrialÂ </v>
      </c>
      <c r="BW7" t="s">
        <v>826</v>
      </c>
      <c r="BX7" t="s">
        <v>606</v>
      </c>
      <c r="BY7" t="s">
        <v>4556</v>
      </c>
      <c r="CD7" t="str">
        <v>Comedy</v>
      </c>
      <c r="CH7" t="str">
        <v>Comedy</v>
      </c>
      <c r="CJ7">
        <f>COUNTIF(J:J, "*" &amp; CH7 &amp; "*")</f>
        <v>1419</v>
      </c>
      <c r="CK7">
        <f>ROUND(AVERAGEIFS(Z:Z,J:J,"*" &amp; CH7 &amp; "*"),1)</f>
        <v>6.2</v>
      </c>
      <c r="CL7" cm="1">
        <f t="array" ref="CL7">ROUND(MEDIAN(IF(ISNUMBER(SEARCH(CH7, J:J)), Z:Z)), 1)</f>
        <v>6.3</v>
      </c>
      <c r="CM7" cm="1">
        <f t="array" ref="CM7">ROUND(MODE(IF(ISNUMBER(SEARCH(CH7, J:J)), Z:Z)), 1)</f>
        <v>6.7</v>
      </c>
      <c r="CN7" cm="1">
        <f t="array" ref="CN7">ROUND(VAR(IF(ISNUMBER(SEARCH(CH7, J:J)), Z:Z)), 1)</f>
        <v>1.1000000000000001</v>
      </c>
      <c r="CO7" cm="1">
        <f t="array" ref="CO7">ROUND(STDEV(IF(ISNUMBER(SEARCH(CH7, J:J)), Z:Z)), 1)</f>
        <v>1</v>
      </c>
      <c r="CP7" cm="1">
        <f t="array" ref="CP7">ROUND(MAX(IF(ISNUMBER(SEARCH(CH7, J:J)), Z:Z)), 1)</f>
        <v>8.8000000000000007</v>
      </c>
      <c r="CQ7" cm="1">
        <f t="array" ref="CQ7">ROUND(MIN(IF(ISNUMBER(SEARCH(CH7, J:J)), Z:Z)), 1)</f>
        <v>1.9</v>
      </c>
    </row>
    <row r="8" spans="1:98" x14ac:dyDescent="0.25">
      <c r="A8" t="s">
        <v>33</v>
      </c>
      <c r="B8" t="s">
        <v>107</v>
      </c>
      <c r="C8">
        <v>324</v>
      </c>
      <c r="D8">
        <v>100</v>
      </c>
      <c r="E8">
        <v>15</v>
      </c>
      <c r="F8">
        <v>284</v>
      </c>
      <c r="G8" t="s">
        <v>108</v>
      </c>
      <c r="H8">
        <v>799</v>
      </c>
      <c r="I8">
        <v>200807262</v>
      </c>
      <c r="J8" t="s">
        <v>109</v>
      </c>
      <c r="K8" t="s">
        <v>110</v>
      </c>
      <c r="L8" t="s">
        <v>111</v>
      </c>
      <c r="M8">
        <v>294810</v>
      </c>
      <c r="N8">
        <v>2036</v>
      </c>
      <c r="O8" t="s">
        <v>112</v>
      </c>
      <c r="P8">
        <v>1</v>
      </c>
      <c r="Q8" t="s">
        <v>113</v>
      </c>
      <c r="R8" t="s">
        <v>114</v>
      </c>
      <c r="S8">
        <v>387</v>
      </c>
      <c r="T8" t="s">
        <v>42</v>
      </c>
      <c r="U8" t="s">
        <v>43</v>
      </c>
      <c r="V8" t="s">
        <v>115</v>
      </c>
      <c r="W8">
        <v>260000000</v>
      </c>
      <c r="X8">
        <v>2010</v>
      </c>
      <c r="Y8">
        <v>553</v>
      </c>
      <c r="Z8" s="2">
        <v>7.8</v>
      </c>
      <c r="AA8">
        <v>1.85</v>
      </c>
      <c r="AB8">
        <v>29000</v>
      </c>
      <c r="AE8" t="s">
        <v>99</v>
      </c>
      <c r="AF8">
        <f>COUNTIF(J:J,AE8)</f>
        <v>5</v>
      </c>
      <c r="AG8">
        <f>ROUND(AVERAGEIFS(Z:Z,J:J,AE8),1)</f>
        <v>6</v>
      </c>
      <c r="AH8" cm="1">
        <f t="array" ref="AH8">ROUND(MEDIAN(IF(J:J=AE8,Z:Z)),1)</f>
        <v>6.2</v>
      </c>
      <c r="AI8" cm="1">
        <f t="array" ref="AI8">ROUND(MODE(IF(J:J=AE8,Z:Z)),1)</f>
        <v>6.2</v>
      </c>
      <c r="AJ8">
        <f>_xlfn.MAXIFS(Z:Z,J:J,AE8)</f>
        <v>6.9</v>
      </c>
      <c r="AK8">
        <f>_xlfn.MINIFS(Z:Z,J:J,AE8)</f>
        <v>4.7</v>
      </c>
      <c r="AL8" cm="1">
        <f t="array" ref="AL8">ROUND(VAR(IF(J:J=AE8,Z:Z)),1)</f>
        <v>0.7</v>
      </c>
      <c r="AM8" cm="1">
        <f t="array" ref="AM8">ROUND(STDEV(IF(J:J = AE8,Z:Z)),1)</f>
        <v>0.8</v>
      </c>
      <c r="AQ8">
        <v>156</v>
      </c>
      <c r="AR8">
        <v>6.2</v>
      </c>
      <c r="AZ8" t="str">
        <v>Filipino</v>
      </c>
      <c r="BA8">
        <f>COUNTIFS(T:T,AZ8)</f>
        <v>1</v>
      </c>
      <c r="BB8">
        <f>ROUND(AVERAGEIFS(Z:Z,T:T,AZ8),1)</f>
        <v>6.7</v>
      </c>
      <c r="BC8" cm="1">
        <f t="array" ref="BC8">MEDIAN(IF(T:T=AZ8,Z:Z))</f>
        <v>6.7</v>
      </c>
      <c r="BD8" t="e" cm="1">
        <f t="array" ref="BD8">ROUND(STDEV(IF(T:T=AZ8,Z:Z)),1)</f>
        <v>#DIV/0!</v>
      </c>
      <c r="BH8" t="str">
        <v>Sam Raimi</v>
      </c>
      <c r="BI8">
        <f t="shared" si="0"/>
        <v>6.9</v>
      </c>
      <c r="BJ8" t="b">
        <f t="shared" si="1"/>
        <v>0</v>
      </c>
      <c r="BO8">
        <v>623279547</v>
      </c>
      <c r="BP8">
        <v>220000000</v>
      </c>
      <c r="BR8">
        <f t="shared" si="2"/>
        <v>403279547</v>
      </c>
      <c r="BS8" t="str">
        <f>_xlfn.XLOOKUP(BO8,I:I,L:L)</f>
        <v>The AvengersÂ </v>
      </c>
      <c r="BW8" t="s">
        <v>826</v>
      </c>
      <c r="BX8" t="s">
        <v>606</v>
      </c>
      <c r="BY8" t="s">
        <v>5447</v>
      </c>
      <c r="CD8" t="str">
        <v>Mystery</v>
      </c>
      <c r="CH8" t="str">
        <v>Mystery</v>
      </c>
      <c r="CJ8">
        <f>COUNTIF(J:J, "*" &amp; CH8 &amp; "*")</f>
        <v>370</v>
      </c>
      <c r="CK8">
        <f>ROUND(AVERAGEIFS(Z:Z,J:J,"*" &amp; CH8 &amp; "*"),1)</f>
        <v>6.4</v>
      </c>
      <c r="CL8" cm="1">
        <f t="array" ref="CL8">ROUND(MEDIAN(IF(ISNUMBER(SEARCH(CH8, J:J)), Z:Z)), 1)</f>
        <v>6.5</v>
      </c>
      <c r="CM8" cm="1">
        <f t="array" ref="CM8">ROUND(MODE(IF(ISNUMBER(SEARCH(CH8, J:J)), Z:Z)), 1)</f>
        <v>6.6</v>
      </c>
      <c r="CN8" cm="1">
        <f t="array" ref="CN8">ROUND(VAR(IF(ISNUMBER(SEARCH(CH8, J:J)), Z:Z)), 1)</f>
        <v>1.1000000000000001</v>
      </c>
      <c r="CO8" cm="1">
        <f t="array" ref="CO8">ROUND(STDEV(IF(ISNUMBER(SEARCH(CH8, J:J)), Z:Z)), 1)</f>
        <v>1</v>
      </c>
      <c r="CP8" cm="1">
        <f t="array" ref="CP8">ROUND(MAX(IF(ISNUMBER(SEARCH(CH8, J:J)), Z:Z)), 1)</f>
        <v>8.6</v>
      </c>
      <c r="CQ8" cm="1">
        <f t="array" ref="CQ8">ROUND(MIN(IF(ISNUMBER(SEARCH(CH8, J:J)), Z:Z)), 1)</f>
        <v>3.1</v>
      </c>
    </row>
    <row r="9" spans="1:98" x14ac:dyDescent="0.25">
      <c r="A9" t="s">
        <v>33</v>
      </c>
      <c r="B9" t="s">
        <v>118</v>
      </c>
      <c r="C9">
        <v>635</v>
      </c>
      <c r="D9">
        <v>141</v>
      </c>
      <c r="E9">
        <v>0</v>
      </c>
      <c r="F9">
        <v>19000</v>
      </c>
      <c r="G9" t="s">
        <v>119</v>
      </c>
      <c r="H9">
        <v>26000</v>
      </c>
      <c r="I9">
        <v>458991599</v>
      </c>
      <c r="J9" t="s">
        <v>89</v>
      </c>
      <c r="K9" t="s">
        <v>120</v>
      </c>
      <c r="L9" t="s">
        <v>121</v>
      </c>
      <c r="M9">
        <v>462669</v>
      </c>
      <c r="N9">
        <v>92000</v>
      </c>
      <c r="O9" t="s">
        <v>122</v>
      </c>
      <c r="P9">
        <v>4</v>
      </c>
      <c r="Q9" t="s">
        <v>123</v>
      </c>
      <c r="R9" t="s">
        <v>124</v>
      </c>
      <c r="S9">
        <v>1117</v>
      </c>
      <c r="T9" t="s">
        <v>42</v>
      </c>
      <c r="U9" t="s">
        <v>43</v>
      </c>
      <c r="V9" t="s">
        <v>44</v>
      </c>
      <c r="W9">
        <v>250000000</v>
      </c>
      <c r="X9">
        <v>2015</v>
      </c>
      <c r="Y9">
        <v>21000</v>
      </c>
      <c r="Z9" s="2">
        <v>7.5</v>
      </c>
      <c r="AA9">
        <v>2.35</v>
      </c>
      <c r="AB9">
        <v>118000</v>
      </c>
      <c r="AE9" t="s">
        <v>109</v>
      </c>
      <c r="AF9">
        <f>COUNTIF(J:J,AE9)</f>
        <v>2</v>
      </c>
      <c r="AG9">
        <f>ROUND(AVERAGEIFS(Z:Z,J:J,AE9),1)</f>
        <v>7.9</v>
      </c>
      <c r="AH9" cm="1">
        <f t="array" ref="AH9">ROUND(MEDIAN(IF(J:J=AE9,Z:Z)),1)</f>
        <v>7.9</v>
      </c>
      <c r="AI9" t="e" cm="1">
        <f t="array" ref="AI9">ROUND(MODE(IF(J:J=AE9,Z:Z)),1)</f>
        <v>#N/A</v>
      </c>
      <c r="AJ9">
        <f>_xlfn.MAXIFS(Z:Z,J:J,AE9)</f>
        <v>8</v>
      </c>
      <c r="AK9">
        <f>_xlfn.MINIFS(Z:Z,J:J,AE9)</f>
        <v>7.8</v>
      </c>
      <c r="AL9" cm="1">
        <f t="array" ref="AL9">ROUND(VAR(IF(J:J=AE9,Z:Z)),1)</f>
        <v>0</v>
      </c>
      <c r="AM9" cm="1">
        <f t="array" ref="AM9">ROUND(STDEV(IF(J:J = AE9,Z:Z)),1)</f>
        <v>0.1</v>
      </c>
      <c r="AQ9">
        <v>100</v>
      </c>
      <c r="AR9">
        <v>7.8</v>
      </c>
      <c r="AZ9" t="str">
        <v>Maya</v>
      </c>
      <c r="BA9">
        <f>COUNTIFS(T:T,AZ9)</f>
        <v>1</v>
      </c>
      <c r="BB9">
        <f>ROUND(AVERAGEIFS(Z:Z,T:T,AZ9),1)</f>
        <v>7.8</v>
      </c>
      <c r="BC9" cm="1">
        <f t="array" ref="BC9">MEDIAN(IF(T:T=AZ9,Z:Z))</f>
        <v>7.8</v>
      </c>
      <c r="BD9" t="e" cm="1">
        <f t="array" ref="BD9">ROUND(STDEV(IF(T:T=AZ9,Z:Z)),1)</f>
        <v>#DIV/0!</v>
      </c>
      <c r="BH9" t="str">
        <v>Nathan Greno</v>
      </c>
      <c r="BI9">
        <f t="shared" si="0"/>
        <v>7.8</v>
      </c>
      <c r="BJ9" t="str">
        <f t="shared" si="1"/>
        <v>TRUE</v>
      </c>
      <c r="BO9">
        <v>623279547</v>
      </c>
      <c r="BP9">
        <v>220000000</v>
      </c>
      <c r="BR9">
        <f t="shared" si="2"/>
        <v>403279547</v>
      </c>
      <c r="BS9" t="str">
        <f>_xlfn.XLOOKUP(BO9,I:I,L:L)</f>
        <v>The AvengersÂ </v>
      </c>
      <c r="BW9" t="s">
        <v>606</v>
      </c>
      <c r="BX9" t="s">
        <v>4431</v>
      </c>
      <c r="BY9" t="s">
        <v>1247</v>
      </c>
      <c r="BZ9" t="s">
        <v>5266</v>
      </c>
      <c r="CA9" t="s">
        <v>17600</v>
      </c>
      <c r="CB9" t="s">
        <v>17601</v>
      </c>
      <c r="CC9" t="s">
        <v>5447</v>
      </c>
      <c r="CD9" t="str">
        <v>Crime</v>
      </c>
      <c r="CH9" t="str">
        <v>Crime</v>
      </c>
      <c r="CJ9">
        <f>COUNTIF(J:J, "*" &amp; CH9 &amp; "*")</f>
        <v>671</v>
      </c>
      <c r="CK9">
        <f>ROUND(AVERAGEIFS(Z:Z,J:J,"*" &amp; CH9 &amp; "*"),1)</f>
        <v>6.5</v>
      </c>
      <c r="CL9" cm="1">
        <f t="array" ref="CL9">ROUND(MEDIAN(IF(ISNUMBER(SEARCH(CH9, J:J)), Z:Z)), 1)</f>
        <v>6.6</v>
      </c>
      <c r="CM9" cm="1">
        <f t="array" ref="CM9">ROUND(MODE(IF(ISNUMBER(SEARCH(CH9, J:J)), Z:Z)), 1)</f>
        <v>6.6</v>
      </c>
      <c r="CN9" cm="1">
        <f t="array" ref="CN9">ROUND(VAR(IF(ISNUMBER(SEARCH(CH9, J:J)), Z:Z)), 1)</f>
        <v>0.9</v>
      </c>
      <c r="CO9" cm="1">
        <f t="array" ref="CO9">ROUND(STDEV(IF(ISNUMBER(SEARCH(CH9, J:J)), Z:Z)), 1)</f>
        <v>1</v>
      </c>
      <c r="CP9" cm="1">
        <f t="array" ref="CP9">ROUND(MAX(IF(ISNUMBER(SEARCH(CH9, J:J)), Z:Z)), 1)</f>
        <v>9.3000000000000007</v>
      </c>
      <c r="CQ9" cm="1">
        <f t="array" ref="CQ9">ROUND(MIN(IF(ISNUMBER(SEARCH(CH9, J:J)), Z:Z)), 1)</f>
        <v>2.4</v>
      </c>
    </row>
    <row r="10" spans="1:98" x14ac:dyDescent="0.25">
      <c r="A10" t="s">
        <v>33</v>
      </c>
      <c r="B10" t="s">
        <v>126</v>
      </c>
      <c r="C10">
        <v>375</v>
      </c>
      <c r="D10">
        <v>153</v>
      </c>
      <c r="E10">
        <v>282</v>
      </c>
      <c r="F10">
        <v>10000</v>
      </c>
      <c r="G10" t="s">
        <v>127</v>
      </c>
      <c r="H10">
        <v>25000</v>
      </c>
      <c r="I10">
        <v>301956980</v>
      </c>
      <c r="J10" t="s">
        <v>128</v>
      </c>
      <c r="K10" t="s">
        <v>129</v>
      </c>
      <c r="L10" t="s">
        <v>130</v>
      </c>
      <c r="M10">
        <v>321795</v>
      </c>
      <c r="N10">
        <v>58753</v>
      </c>
      <c r="O10" t="s">
        <v>131</v>
      </c>
      <c r="P10">
        <v>3</v>
      </c>
      <c r="Q10" t="s">
        <v>132</v>
      </c>
      <c r="R10" t="s">
        <v>133</v>
      </c>
      <c r="S10">
        <v>973</v>
      </c>
      <c r="T10" t="s">
        <v>42</v>
      </c>
      <c r="U10" t="s">
        <v>74</v>
      </c>
      <c r="V10" t="s">
        <v>115</v>
      </c>
      <c r="W10">
        <v>250000000</v>
      </c>
      <c r="X10">
        <v>2009</v>
      </c>
      <c r="Y10">
        <v>11000</v>
      </c>
      <c r="Z10" s="2">
        <v>7.5</v>
      </c>
      <c r="AA10">
        <v>2.35</v>
      </c>
      <c r="AB10">
        <v>10000</v>
      </c>
      <c r="AE10" t="s">
        <v>128</v>
      </c>
      <c r="AF10">
        <f>COUNTIF(J:J,AE10)</f>
        <v>4</v>
      </c>
      <c r="AG10">
        <f>ROUND(AVERAGEIFS(Z:Z,J:J,AE10),1)</f>
        <v>7.6</v>
      </c>
      <c r="AH10" cm="1">
        <f t="array" ref="AH10">ROUND(MEDIAN(IF(J:J=AE10,Z:Z)),1)</f>
        <v>7.5</v>
      </c>
      <c r="AI10" cm="1">
        <f t="array" ref="AI10">ROUND(MODE(IF(J:J=AE10,Z:Z)),1)</f>
        <v>7.5</v>
      </c>
      <c r="AJ10">
        <f>_xlfn.MAXIFS(Z:Z,J:J,AE10)</f>
        <v>7.8</v>
      </c>
      <c r="AK10">
        <f>_xlfn.MINIFS(Z:Z,J:J,AE10)</f>
        <v>7.4</v>
      </c>
      <c r="AL10" cm="1">
        <f t="array" ref="AL10">ROUND(VAR(IF(J:J=AE10,Z:Z)),1)</f>
        <v>0</v>
      </c>
      <c r="AM10" cm="1">
        <f t="array" ref="AM10">ROUND(STDEV(IF(J:J = AE10,Z:Z)),1)</f>
        <v>0.2</v>
      </c>
      <c r="AQ10">
        <v>141</v>
      </c>
      <c r="AR10">
        <v>7.5</v>
      </c>
      <c r="AZ10" t="str">
        <v>Kazakh</v>
      </c>
      <c r="BA10">
        <f>COUNTIFS(T:T,AZ10)</f>
        <v>1</v>
      </c>
      <c r="BB10">
        <f>ROUND(AVERAGEIFS(Z:Z,T:T,AZ10),1)</f>
        <v>6</v>
      </c>
      <c r="BC10" cm="1">
        <f t="array" ref="BC10">MEDIAN(IF(T:T=AZ10,Z:Z))</f>
        <v>6</v>
      </c>
      <c r="BD10" t="e" cm="1">
        <f t="array" ref="BD10">ROUND(STDEV(IF(T:T=AZ10,Z:Z)),1)</f>
        <v>#DIV/0!</v>
      </c>
      <c r="BH10" t="str">
        <v>Joss Whedon</v>
      </c>
      <c r="BI10">
        <f t="shared" si="0"/>
        <v>7.9</v>
      </c>
      <c r="BJ10" t="str">
        <f t="shared" si="1"/>
        <v>TRUE</v>
      </c>
      <c r="BO10">
        <v>422783777</v>
      </c>
      <c r="BP10">
        <v>45000000</v>
      </c>
      <c r="BR10">
        <f t="shared" si="2"/>
        <v>377783777</v>
      </c>
      <c r="BS10" t="str">
        <f>_xlfn.XLOOKUP(BO10,I:I,L:L)</f>
        <v>The Lion KingÂ </v>
      </c>
      <c r="BW10" t="s">
        <v>606</v>
      </c>
      <c r="BX10" t="s">
        <v>5266</v>
      </c>
      <c r="BY10" t="s">
        <v>17600</v>
      </c>
      <c r="BZ10" t="s">
        <v>17602</v>
      </c>
      <c r="CD10" t="str">
        <v>Biography</v>
      </c>
      <c r="CH10" t="str">
        <v>Biography</v>
      </c>
      <c r="CJ10">
        <f>COUNTIF(J:J, "*" &amp; CH10 &amp; "*")</f>
        <v>235</v>
      </c>
      <c r="CK10">
        <f>ROUND(AVERAGEIFS(Z:Z,J:J,"*" &amp; CH10 &amp; "*"),1)</f>
        <v>7.2</v>
      </c>
      <c r="CL10" cm="1">
        <f t="array" ref="CL10">ROUND(MEDIAN(IF(ISNUMBER(SEARCH(CH10, J:J)), Z:Z)), 1)</f>
        <v>7.2</v>
      </c>
      <c r="CM10" cm="1">
        <f t="array" ref="CM10">ROUND(MODE(IF(ISNUMBER(SEARCH(CH10, J:J)), Z:Z)), 1)</f>
        <v>7</v>
      </c>
      <c r="CN10" cm="1">
        <f t="array" ref="CN10">ROUND(VAR(IF(ISNUMBER(SEARCH(CH10, J:J)), Z:Z)), 1)</f>
        <v>0.5</v>
      </c>
      <c r="CO10" cm="1">
        <f t="array" ref="CO10">ROUND(STDEV(IF(ISNUMBER(SEARCH(CH10, J:J)), Z:Z)), 1)</f>
        <v>0.7</v>
      </c>
      <c r="CP10" cm="1">
        <f t="array" ref="CP10">ROUND(MAX(IF(ISNUMBER(SEARCH(CH10, J:J)), Z:Z)), 1)</f>
        <v>8.9</v>
      </c>
      <c r="CQ10" cm="1">
        <f t="array" ref="CQ10">ROUND(MIN(IF(ISNUMBER(SEARCH(CH10, J:J)), Z:Z)), 1)</f>
        <v>4.5</v>
      </c>
    </row>
    <row r="11" spans="1:98" x14ac:dyDescent="0.25">
      <c r="A11" t="s">
        <v>33</v>
      </c>
      <c r="B11" t="s">
        <v>136</v>
      </c>
      <c r="C11">
        <v>673</v>
      </c>
      <c r="D11">
        <v>183</v>
      </c>
      <c r="E11">
        <v>0</v>
      </c>
      <c r="F11">
        <v>2000</v>
      </c>
      <c r="G11" t="s">
        <v>137</v>
      </c>
      <c r="H11">
        <v>15000</v>
      </c>
      <c r="I11">
        <v>330249062</v>
      </c>
      <c r="J11" t="s">
        <v>89</v>
      </c>
      <c r="K11" t="s">
        <v>138</v>
      </c>
      <c r="L11" t="s">
        <v>139</v>
      </c>
      <c r="M11">
        <v>371639</v>
      </c>
      <c r="N11">
        <v>24450</v>
      </c>
      <c r="O11" t="s">
        <v>140</v>
      </c>
      <c r="P11">
        <v>0</v>
      </c>
      <c r="Q11" t="s">
        <v>141</v>
      </c>
      <c r="R11" t="s">
        <v>142</v>
      </c>
      <c r="S11">
        <v>3018</v>
      </c>
      <c r="T11" t="s">
        <v>42</v>
      </c>
      <c r="U11" t="s">
        <v>43</v>
      </c>
      <c r="V11" t="s">
        <v>44</v>
      </c>
      <c r="W11">
        <v>250000000</v>
      </c>
      <c r="X11">
        <v>2016</v>
      </c>
      <c r="Y11">
        <v>4000</v>
      </c>
      <c r="Z11" s="2">
        <v>6.9</v>
      </c>
      <c r="AA11">
        <v>2.35</v>
      </c>
      <c r="AB11">
        <v>197000</v>
      </c>
      <c r="AE11" t="s">
        <v>143</v>
      </c>
      <c r="AF11">
        <f>COUNTIF(J:J,AE11)</f>
        <v>10</v>
      </c>
      <c r="AG11">
        <f>ROUND(AVERAGEIFS(Z:Z,J:J,AE11),1)</f>
        <v>6.8</v>
      </c>
      <c r="AH11" cm="1">
        <f t="array" ref="AH11">ROUND(MEDIAN(IF(J:J=AE11,Z:Z)),1)</f>
        <v>6.6</v>
      </c>
      <c r="AI11" cm="1">
        <f t="array" ref="AI11">ROUND(MODE(IF(J:J=AE11,Z:Z)),1)</f>
        <v>6</v>
      </c>
      <c r="AJ11">
        <f>_xlfn.MAXIFS(Z:Z,J:J,AE11)</f>
        <v>8.5</v>
      </c>
      <c r="AK11">
        <f>_xlfn.MINIFS(Z:Z,J:J,AE11)</f>
        <v>4.8</v>
      </c>
      <c r="AL11" cm="1">
        <f t="array" ref="AL11">ROUND(VAR(IF(J:J=AE11,Z:Z)),1)</f>
        <v>1.4</v>
      </c>
      <c r="AM11" cm="1">
        <f t="array" ref="AM11">ROUND(STDEV(IF(J:J = AE11,Z:Z)),1)</f>
        <v>1.2</v>
      </c>
      <c r="AQ11">
        <v>153</v>
      </c>
      <c r="AR11">
        <v>7.5</v>
      </c>
      <c r="AZ11" t="str">
        <v>Telugu</v>
      </c>
      <c r="BA11">
        <f>COUNTIFS(T:T,AZ11)</f>
        <v>1</v>
      </c>
      <c r="BB11">
        <f>ROUND(AVERAGEIFS(Z:Z,T:T,AZ11),1)</f>
        <v>8.4</v>
      </c>
      <c r="BC11" cm="1">
        <f t="array" ref="BC11">MEDIAN(IF(T:T=AZ11,Z:Z))</f>
        <v>8.4</v>
      </c>
      <c r="BD11" t="e" cm="1">
        <f t="array" ref="BD11">ROUND(STDEV(IF(T:T=AZ11,Z:Z)),1)</f>
        <v>#DIV/0!</v>
      </c>
      <c r="BH11" t="str">
        <v>David Yates</v>
      </c>
      <c r="BI11">
        <f t="shared" si="0"/>
        <v>7.1</v>
      </c>
      <c r="BJ11" t="b">
        <f t="shared" si="1"/>
        <v>0</v>
      </c>
      <c r="BO11">
        <v>474544677</v>
      </c>
      <c r="BP11">
        <v>115000000</v>
      </c>
      <c r="BR11">
        <f t="shared" si="2"/>
        <v>359544677</v>
      </c>
      <c r="BS11" t="str">
        <f>_xlfn.XLOOKUP(BO11,I:I,L:L)</f>
        <v>Star Wars: Episode I - The Phantom MenaceÂ </v>
      </c>
      <c r="BW11" t="s">
        <v>826</v>
      </c>
      <c r="BX11" t="s">
        <v>606</v>
      </c>
      <c r="CD11" t="str">
        <v>Fantasy</v>
      </c>
      <c r="CH11" t="str">
        <v>Fantasy</v>
      </c>
      <c r="CJ11">
        <f>COUNTIF(J:J, "*" &amp; CH11 &amp; "*")</f>
        <v>492</v>
      </c>
      <c r="CK11">
        <f>ROUND(AVERAGEIFS(Z:Z,J:J,"*" &amp; CH11 &amp; "*"),1)</f>
        <v>6.3</v>
      </c>
      <c r="CL11" cm="1">
        <f t="array" ref="CL11">ROUND(MEDIAN(IF(ISNUMBER(SEARCH(CH11, J:J)), Z:Z)), 1)</f>
        <v>6.4</v>
      </c>
      <c r="CM11" cm="1">
        <f t="array" ref="CM11">ROUND(MODE(IF(ISNUMBER(SEARCH(CH11, J:J)), Z:Z)), 1)</f>
        <v>6.7</v>
      </c>
      <c r="CN11" cm="1">
        <f t="array" ref="CN11">ROUND(VAR(IF(ISNUMBER(SEARCH(CH11, J:J)), Z:Z)), 1)</f>
        <v>1.3</v>
      </c>
      <c r="CO11" cm="1">
        <f t="array" ref="CO11">ROUND(STDEV(IF(ISNUMBER(SEARCH(CH11, J:J)), Z:Z)), 1)</f>
        <v>1.1000000000000001</v>
      </c>
      <c r="CP11" cm="1">
        <f t="array" ref="CP11">ROUND(MAX(IF(ISNUMBER(SEARCH(CH11, J:J)), Z:Z)), 1)</f>
        <v>8.9</v>
      </c>
      <c r="CQ11" cm="1">
        <f t="array" ref="CQ11">ROUND(MIN(IF(ISNUMBER(SEARCH(CH11, J:J)), Z:Z)), 1)</f>
        <v>2.2000000000000002</v>
      </c>
    </row>
    <row r="12" spans="1:98" x14ac:dyDescent="0.25">
      <c r="A12" t="s">
        <v>33</v>
      </c>
      <c r="B12" t="s">
        <v>146</v>
      </c>
      <c r="C12">
        <v>434</v>
      </c>
      <c r="D12">
        <v>169</v>
      </c>
      <c r="E12">
        <v>0</v>
      </c>
      <c r="F12">
        <v>903</v>
      </c>
      <c r="G12" t="s">
        <v>147</v>
      </c>
      <c r="H12">
        <v>18000</v>
      </c>
      <c r="I12">
        <v>200069408</v>
      </c>
      <c r="J12" t="s">
        <v>89</v>
      </c>
      <c r="K12" t="s">
        <v>148</v>
      </c>
      <c r="L12" t="s">
        <v>149</v>
      </c>
      <c r="M12">
        <v>240396</v>
      </c>
      <c r="N12">
        <v>29991</v>
      </c>
      <c r="O12" t="s">
        <v>150</v>
      </c>
      <c r="P12">
        <v>0</v>
      </c>
      <c r="Q12" t="s">
        <v>151</v>
      </c>
      <c r="R12" t="s">
        <v>152</v>
      </c>
      <c r="S12">
        <v>2367</v>
      </c>
      <c r="T12" t="s">
        <v>42</v>
      </c>
      <c r="U12" t="s">
        <v>43</v>
      </c>
      <c r="V12" t="s">
        <v>44</v>
      </c>
      <c r="W12">
        <v>209000000</v>
      </c>
      <c r="X12">
        <v>2006</v>
      </c>
      <c r="Y12">
        <v>10000</v>
      </c>
      <c r="Z12" s="2">
        <v>6.1</v>
      </c>
      <c r="AA12">
        <v>2.35</v>
      </c>
      <c r="AB12">
        <v>0</v>
      </c>
      <c r="AE12" t="s">
        <v>153</v>
      </c>
      <c r="AF12">
        <f>COUNTIF(J:J,AE12)</f>
        <v>4</v>
      </c>
      <c r="AG12">
        <f>ROUND(AVERAGEIFS(Z:Z,J:J,AE12),1)</f>
        <v>6</v>
      </c>
      <c r="AH12" cm="1">
        <f t="array" ref="AH12">ROUND(MEDIAN(IF(J:J=AE12,Z:Z)),1)</f>
        <v>6.2</v>
      </c>
      <c r="AI12" t="e" cm="1">
        <f t="array" ref="AI12">ROUND(MODE(IF(J:J=AE12,Z:Z)),1)</f>
        <v>#N/A</v>
      </c>
      <c r="AJ12">
        <f>_xlfn.MAXIFS(Z:Z,J:J,AE12)</f>
        <v>6.7</v>
      </c>
      <c r="AK12">
        <f>_xlfn.MINIFS(Z:Z,J:J,AE12)</f>
        <v>5</v>
      </c>
      <c r="AL12" cm="1">
        <f t="array" ref="AL12">ROUND(VAR(IF(J:J=AE12,Z:Z)),1)</f>
        <v>0.6</v>
      </c>
      <c r="AM12" cm="1">
        <f t="array" ref="AM12">ROUND(STDEV(IF(J:J = AE12,Z:Z)),1)</f>
        <v>0.8</v>
      </c>
      <c r="AQ12">
        <v>183</v>
      </c>
      <c r="AR12">
        <v>6.9</v>
      </c>
      <c r="AZ12" t="str">
        <v>Cantonese</v>
      </c>
      <c r="BA12">
        <f>COUNTIFS(T:T,AZ12)</f>
        <v>8</v>
      </c>
      <c r="BB12">
        <f>ROUND(AVERAGEIFS(Z:Z,T:T,AZ12),1)</f>
        <v>7.2</v>
      </c>
      <c r="BC12" cm="1">
        <f t="array" ref="BC12">MEDIAN(IF(T:T=AZ12,Z:Z))</f>
        <v>7.3</v>
      </c>
      <c r="BD12" cm="1">
        <f t="array" ref="BD12">ROUND(STDEV(IF(T:T=AZ12,Z:Z)),1)</f>
        <v>0.4</v>
      </c>
      <c r="BH12" t="str">
        <v>Zack Snyder</v>
      </c>
      <c r="BI12">
        <f t="shared" si="0"/>
        <v>7.2</v>
      </c>
      <c r="BJ12" t="b">
        <f t="shared" si="1"/>
        <v>0</v>
      </c>
      <c r="BO12">
        <v>533316061</v>
      </c>
      <c r="BP12">
        <v>185000000</v>
      </c>
      <c r="BR12">
        <f t="shared" si="2"/>
        <v>348316061</v>
      </c>
      <c r="BS12" t="str">
        <f>_xlfn.XLOOKUP(BO12,I:I,L:L)</f>
        <v>The Dark KnightÂ </v>
      </c>
      <c r="BW12" t="s">
        <v>826</v>
      </c>
      <c r="BX12" t="s">
        <v>606</v>
      </c>
      <c r="BY12" t="s">
        <v>4892</v>
      </c>
      <c r="CD12" t="str">
        <v>Documentary</v>
      </c>
      <c r="CH12" t="str">
        <v>Documentary</v>
      </c>
      <c r="CJ12">
        <f>COUNTIF(J:J, "*" &amp; CH12 &amp; "*")</f>
        <v>61</v>
      </c>
      <c r="CK12">
        <f>ROUND(AVERAGEIFS(Z:Z,J:J,"*" &amp; CH12 &amp; "*"),1)</f>
        <v>7</v>
      </c>
      <c r="CL12" cm="1">
        <f t="array" ref="CL12">ROUND(MEDIAN(IF(ISNUMBER(SEARCH(CH12, J:J)), Z:Z)), 1)</f>
        <v>7.3</v>
      </c>
      <c r="CM12" cm="1">
        <f t="array" ref="CM12">ROUND(MODE(IF(ISNUMBER(SEARCH(CH12, J:J)), Z:Z)), 1)</f>
        <v>7.6</v>
      </c>
      <c r="CN12" cm="1">
        <f t="array" ref="CN12">ROUND(VAR(IF(ISNUMBER(SEARCH(CH12, J:J)), Z:Z)), 1)</f>
        <v>1.6</v>
      </c>
      <c r="CO12" cm="1">
        <f t="array" ref="CO12">ROUND(STDEV(IF(ISNUMBER(SEARCH(CH12, J:J)), Z:Z)), 1)</f>
        <v>1.3</v>
      </c>
      <c r="CP12" cm="1">
        <f t="array" ref="CP12">ROUND(MAX(IF(ISNUMBER(SEARCH(CH12, J:J)), Z:Z)), 1)</f>
        <v>8.5</v>
      </c>
      <c r="CQ12" cm="1">
        <f t="array" ref="CQ12">ROUND(MIN(IF(ISNUMBER(SEARCH(CH12, J:J)), Z:Z)), 1)</f>
        <v>1.6</v>
      </c>
    </row>
    <row r="13" spans="1:98" x14ac:dyDescent="0.25">
      <c r="A13" t="s">
        <v>33</v>
      </c>
      <c r="B13" t="s">
        <v>156</v>
      </c>
      <c r="C13">
        <v>403</v>
      </c>
      <c r="D13">
        <v>106</v>
      </c>
      <c r="E13">
        <v>395</v>
      </c>
      <c r="F13">
        <v>393</v>
      </c>
      <c r="G13" t="s">
        <v>157</v>
      </c>
      <c r="H13">
        <v>451</v>
      </c>
      <c r="I13">
        <v>168368427</v>
      </c>
      <c r="J13" t="s">
        <v>143</v>
      </c>
      <c r="K13" t="s">
        <v>158</v>
      </c>
      <c r="L13" t="s">
        <v>159</v>
      </c>
      <c r="M13">
        <v>330784</v>
      </c>
      <c r="N13">
        <v>2023</v>
      </c>
      <c r="O13" t="s">
        <v>67</v>
      </c>
      <c r="P13">
        <v>1</v>
      </c>
      <c r="Q13" t="s">
        <v>160</v>
      </c>
      <c r="R13" t="s">
        <v>161</v>
      </c>
      <c r="S13">
        <v>1243</v>
      </c>
      <c r="T13" t="s">
        <v>42</v>
      </c>
      <c r="U13" t="s">
        <v>74</v>
      </c>
      <c r="V13" t="s">
        <v>44</v>
      </c>
      <c r="W13">
        <v>200000000</v>
      </c>
      <c r="X13">
        <v>2008</v>
      </c>
      <c r="Y13">
        <v>412</v>
      </c>
      <c r="Z13" s="2">
        <v>6.7</v>
      </c>
      <c r="AA13">
        <v>2.35</v>
      </c>
      <c r="AB13">
        <v>0</v>
      </c>
      <c r="AE13" t="s">
        <v>162</v>
      </c>
      <c r="AF13">
        <f>COUNTIF(J:J,AE13)</f>
        <v>5</v>
      </c>
      <c r="AG13">
        <f>ROUND(AVERAGEIFS(Z:Z,J:J,AE13),1)</f>
        <v>5.0999999999999996</v>
      </c>
      <c r="AH13" cm="1">
        <f t="array" ref="AH13">ROUND(MEDIAN(IF(J:J=AE13,Z:Z)),1)</f>
        <v>5.0999999999999996</v>
      </c>
      <c r="AI13" t="e" cm="1">
        <f t="array" ref="AI13">ROUND(MODE(IF(J:J=AE13,Z:Z)),1)</f>
        <v>#N/A</v>
      </c>
      <c r="AJ13">
        <f>_xlfn.MAXIFS(Z:Z,J:J,AE13)</f>
        <v>6.6</v>
      </c>
      <c r="AK13">
        <f>_xlfn.MINIFS(Z:Z,J:J,AE13)</f>
        <v>3.5</v>
      </c>
      <c r="AL13" cm="1">
        <f t="array" ref="AL13">ROUND(VAR(IF(J:J=AE13,Z:Z)),1)</f>
        <v>1.7</v>
      </c>
      <c r="AM13" cm="1">
        <f t="array" ref="AM13">ROUND(STDEV(IF(J:J = AE13,Z:Z)),1)</f>
        <v>1.3</v>
      </c>
      <c r="AQ13">
        <v>169</v>
      </c>
      <c r="AR13">
        <v>6.1</v>
      </c>
      <c r="AZ13" t="str">
        <v>Japanese</v>
      </c>
      <c r="BA13">
        <f>COUNTIFS(T:T,AZ13)</f>
        <v>12</v>
      </c>
      <c r="BB13">
        <f>ROUND(AVERAGEIFS(Z:Z,T:T,AZ13),1)</f>
        <v>7.6</v>
      </c>
      <c r="BC13" cm="1">
        <f t="array" ref="BC13">MEDIAN(IF(T:T=AZ13,Z:Z))</f>
        <v>7.8000000000000007</v>
      </c>
      <c r="BD13" cm="1">
        <f t="array" ref="BD13">ROUND(STDEV(IF(T:T=AZ13,Z:Z)),1)</f>
        <v>0.9</v>
      </c>
      <c r="BH13" t="str">
        <v>Bryan Singer</v>
      </c>
      <c r="BI13">
        <f t="shared" si="0"/>
        <v>7.3</v>
      </c>
      <c r="BJ13" t="b">
        <f t="shared" si="1"/>
        <v>0</v>
      </c>
      <c r="BO13">
        <v>407999255</v>
      </c>
      <c r="BP13">
        <v>78000000</v>
      </c>
      <c r="BR13">
        <f t="shared" si="2"/>
        <v>329999255</v>
      </c>
      <c r="BS13" t="str">
        <f>_xlfn.XLOOKUP(BO13,I:I,L:L)</f>
        <v>The Hunger GamesÂ </v>
      </c>
      <c r="BW13" t="s">
        <v>826</v>
      </c>
      <c r="BX13" t="s">
        <v>606</v>
      </c>
      <c r="BY13" t="s">
        <v>5266</v>
      </c>
      <c r="BZ13" t="s">
        <v>17600</v>
      </c>
      <c r="CD13" t="str">
        <v>Sci-Fi</v>
      </c>
      <c r="CH13" t="str">
        <v>Sci-Fi</v>
      </c>
      <c r="CJ13">
        <f>COUNTIF(J:J, "*" &amp; CH13 &amp; "*")</f>
        <v>473</v>
      </c>
      <c r="CK13">
        <f>ROUND(AVERAGEIFS(Z:Z,J:J,"*" &amp; CH13 &amp; "*"),1)</f>
        <v>6.3</v>
      </c>
      <c r="CL13" cm="1">
        <f t="array" ref="CL13">ROUND(MEDIAN(IF(ISNUMBER(SEARCH(CH13, J:J)), Z:Z)), 1)</f>
        <v>6.4</v>
      </c>
      <c r="CM13" cm="1">
        <f t="array" ref="CM13">ROUND(MODE(IF(ISNUMBER(SEARCH(CH13, J:J)), Z:Z)), 1)</f>
        <v>6.7</v>
      </c>
      <c r="CN13" cm="1">
        <f t="array" ref="CN13">ROUND(VAR(IF(ISNUMBER(SEARCH(CH13, J:J)), Z:Z)), 1)</f>
        <v>1.3</v>
      </c>
      <c r="CO13" cm="1">
        <f t="array" ref="CO13">ROUND(STDEV(IF(ISNUMBER(SEARCH(CH13, J:J)), Z:Z)), 1)</f>
        <v>1.1000000000000001</v>
      </c>
      <c r="CP13" cm="1">
        <f t="array" ref="CP13">ROUND(MAX(IF(ISNUMBER(SEARCH(CH13, J:J)), Z:Z)), 1)</f>
        <v>8.8000000000000007</v>
      </c>
      <c r="CQ13" cm="1">
        <f t="array" ref="CQ13">ROUND(MIN(IF(ISNUMBER(SEARCH(CH13, J:J)), Z:Z)), 1)</f>
        <v>1.9</v>
      </c>
    </row>
    <row r="14" spans="1:98" x14ac:dyDescent="0.25">
      <c r="A14" t="s">
        <v>33</v>
      </c>
      <c r="B14" t="s">
        <v>57</v>
      </c>
      <c r="C14">
        <v>313</v>
      </c>
      <c r="D14">
        <v>151</v>
      </c>
      <c r="E14">
        <v>563</v>
      </c>
      <c r="F14">
        <v>1000</v>
      </c>
      <c r="G14" t="s">
        <v>58</v>
      </c>
      <c r="H14">
        <v>40000</v>
      </c>
      <c r="I14">
        <v>423032628</v>
      </c>
      <c r="J14" t="s">
        <v>59</v>
      </c>
      <c r="K14" t="s">
        <v>60</v>
      </c>
      <c r="L14" t="s">
        <v>165</v>
      </c>
      <c r="M14">
        <v>522040</v>
      </c>
      <c r="N14">
        <v>48486</v>
      </c>
      <c r="O14" t="s">
        <v>62</v>
      </c>
      <c r="P14">
        <v>2</v>
      </c>
      <c r="Q14" t="s">
        <v>166</v>
      </c>
      <c r="R14" t="s">
        <v>167</v>
      </c>
      <c r="S14">
        <v>1832</v>
      </c>
      <c r="T14" t="s">
        <v>42</v>
      </c>
      <c r="U14" t="s">
        <v>43</v>
      </c>
      <c r="V14" t="s">
        <v>44</v>
      </c>
      <c r="W14">
        <v>225000000</v>
      </c>
      <c r="X14">
        <v>2006</v>
      </c>
      <c r="Y14">
        <v>5000</v>
      </c>
      <c r="Z14" s="2">
        <v>7.3</v>
      </c>
      <c r="AA14">
        <v>2.35</v>
      </c>
      <c r="AB14">
        <v>5000</v>
      </c>
      <c r="AE14" t="s">
        <v>168</v>
      </c>
      <c r="AF14">
        <f>COUNTIF(J:J,AE14)</f>
        <v>4</v>
      </c>
      <c r="AG14">
        <f>ROUND(AVERAGEIFS(Z:Z,J:J,AE14),1)</f>
        <v>5.9</v>
      </c>
      <c r="AH14" cm="1">
        <f t="array" ref="AH14">ROUND(MEDIAN(IF(J:J=AE14,Z:Z)),1)</f>
        <v>6</v>
      </c>
      <c r="AI14" t="e" cm="1">
        <f t="array" ref="AI14">ROUND(MODE(IF(J:J=AE14,Z:Z)),1)</f>
        <v>#N/A</v>
      </c>
      <c r="AJ14">
        <f>_xlfn.MAXIFS(Z:Z,J:J,AE14)</f>
        <v>6.8</v>
      </c>
      <c r="AK14">
        <f>_xlfn.MINIFS(Z:Z,J:J,AE14)</f>
        <v>4.8</v>
      </c>
      <c r="AL14" cm="1">
        <f t="array" ref="AL14">ROUND(VAR(IF(J:J=AE14,Z:Z)),1)</f>
        <v>0.7</v>
      </c>
      <c r="AM14" cm="1">
        <f t="array" ref="AM14">ROUND(STDEV(IF(J:J = AE14,Z:Z)),1)</f>
        <v>0.8</v>
      </c>
      <c r="AQ14">
        <v>106</v>
      </c>
      <c r="AR14">
        <v>6.7</v>
      </c>
      <c r="AZ14" t="str">
        <v>Aramaic</v>
      </c>
      <c r="BA14">
        <f>COUNTIFS(T:T,AZ14)</f>
        <v>1</v>
      </c>
      <c r="BB14">
        <f>ROUND(AVERAGEIFS(Z:Z,T:T,AZ14),1)</f>
        <v>7.1</v>
      </c>
      <c r="BC14" cm="1">
        <f t="array" ref="BC14">MEDIAN(IF(T:T=AZ14,Z:Z))</f>
        <v>7.1</v>
      </c>
      <c r="BD14" t="e" cm="1">
        <f t="array" ref="BD14">ROUND(STDEV(IF(T:T=AZ14,Z:Z)),1)</f>
        <v>#DIV/0!</v>
      </c>
      <c r="BH14" t="str">
        <v>Marc Forster</v>
      </c>
      <c r="BI14">
        <f t="shared" si="0"/>
        <v>7.2</v>
      </c>
      <c r="BJ14" t="b">
        <f t="shared" si="1"/>
        <v>0</v>
      </c>
      <c r="BO14">
        <v>363024263</v>
      </c>
      <c r="BP14">
        <v>58000000</v>
      </c>
      <c r="BR14">
        <f t="shared" si="2"/>
        <v>305024263</v>
      </c>
      <c r="BS14" t="str">
        <f>_xlfn.XLOOKUP(BO14,I:I,L:L)</f>
        <v>DeadpoolÂ </v>
      </c>
      <c r="BW14" t="s">
        <v>826</v>
      </c>
      <c r="BX14" t="s">
        <v>606</v>
      </c>
      <c r="BY14" t="s">
        <v>1247</v>
      </c>
      <c r="BZ14" t="s">
        <v>5266</v>
      </c>
      <c r="CA14" t="s">
        <v>17600</v>
      </c>
      <c r="CB14" t="s">
        <v>4556</v>
      </c>
      <c r="CD14" t="str">
        <v>Horror</v>
      </c>
      <c r="CH14" t="str">
        <v>Horror</v>
      </c>
      <c r="CJ14">
        <f>COUNTIF(J:J, "*" &amp; CH14 &amp; "*")</f>
        <v>368</v>
      </c>
      <c r="CK14">
        <f>ROUND(AVERAGEIFS(Z:Z,J:J,"*" &amp; CH14 &amp; "*"),1)</f>
        <v>5.9</v>
      </c>
      <c r="CL14" cm="1">
        <f t="array" ref="CL14">ROUND(MEDIAN(IF(ISNUMBER(SEARCH(CH14, J:J)), Z:Z)), 1)</f>
        <v>5.9</v>
      </c>
      <c r="CM14" cm="1">
        <f t="array" ref="CM14">ROUND(MODE(IF(ISNUMBER(SEARCH(CH14, J:J)), Z:Z)), 1)</f>
        <v>5.9</v>
      </c>
      <c r="CN14" cm="1">
        <f t="array" ref="CN14">ROUND(VAR(IF(ISNUMBER(SEARCH(CH14, J:J)), Z:Z)), 1)</f>
        <v>1</v>
      </c>
      <c r="CO14" cm="1">
        <f t="array" ref="CO14">ROUND(STDEV(IF(ISNUMBER(SEARCH(CH14, J:J)), Z:Z)), 1)</f>
        <v>1</v>
      </c>
      <c r="CP14" cm="1">
        <f t="array" ref="CP14">ROUND(MAX(IF(ISNUMBER(SEARCH(CH14, J:J)), Z:Z)), 1)</f>
        <v>8.6</v>
      </c>
      <c r="CQ14" cm="1">
        <f t="array" ref="CQ14">ROUND(MIN(IF(ISNUMBER(SEARCH(CH14, J:J)), Z:Z)), 1)</f>
        <v>2.2999999999999998</v>
      </c>
    </row>
    <row r="15" spans="1:98" x14ac:dyDescent="0.25">
      <c r="A15" t="s">
        <v>33</v>
      </c>
      <c r="B15" t="s">
        <v>57</v>
      </c>
      <c r="C15">
        <v>450</v>
      </c>
      <c r="D15">
        <v>150</v>
      </c>
      <c r="E15">
        <v>563</v>
      </c>
      <c r="F15">
        <v>1000</v>
      </c>
      <c r="G15" t="s">
        <v>171</v>
      </c>
      <c r="H15">
        <v>40000</v>
      </c>
      <c r="I15">
        <v>89289910</v>
      </c>
      <c r="J15" t="s">
        <v>153</v>
      </c>
      <c r="K15" t="s">
        <v>60</v>
      </c>
      <c r="L15" t="s">
        <v>172</v>
      </c>
      <c r="M15">
        <v>181792</v>
      </c>
      <c r="N15">
        <v>45757</v>
      </c>
      <c r="O15" t="s">
        <v>173</v>
      </c>
      <c r="P15">
        <v>1</v>
      </c>
      <c r="Q15" t="s">
        <v>174</v>
      </c>
      <c r="R15" t="s">
        <v>175</v>
      </c>
      <c r="S15">
        <v>711</v>
      </c>
      <c r="T15" t="s">
        <v>42</v>
      </c>
      <c r="U15" t="s">
        <v>43</v>
      </c>
      <c r="V15" t="s">
        <v>44</v>
      </c>
      <c r="W15">
        <v>215000000</v>
      </c>
      <c r="X15">
        <v>2013</v>
      </c>
      <c r="Y15">
        <v>2000</v>
      </c>
      <c r="Z15" s="2">
        <v>6.5</v>
      </c>
      <c r="AA15">
        <v>2.35</v>
      </c>
      <c r="AB15">
        <v>48000</v>
      </c>
      <c r="AE15" t="s">
        <v>176</v>
      </c>
      <c r="AF15">
        <f>COUNTIF(J:J,AE15)</f>
        <v>8</v>
      </c>
      <c r="AG15">
        <f>ROUND(AVERAGEIFS(Z:Z,J:J,AE15),1)</f>
        <v>6.9</v>
      </c>
      <c r="AH15" cm="1">
        <f t="array" ref="AH15">ROUND(MEDIAN(IF(J:J=AE15,Z:Z)),1)</f>
        <v>6.9</v>
      </c>
      <c r="AI15" cm="1">
        <f t="array" ref="AI15">ROUND(MODE(IF(J:J=AE15,Z:Z)),1)</f>
        <v>6.9</v>
      </c>
      <c r="AJ15">
        <f>_xlfn.MAXIFS(Z:Z,J:J,AE15)</f>
        <v>7.9</v>
      </c>
      <c r="AK15">
        <f>_xlfn.MINIFS(Z:Z,J:J,AE15)</f>
        <v>4.8</v>
      </c>
      <c r="AL15" cm="1">
        <f t="array" ref="AL15">ROUND(VAR(IF(J:J=AE15,Z:Z)),1)</f>
        <v>1</v>
      </c>
      <c r="AM15" cm="1">
        <f t="array" ref="AM15">ROUND(STDEV(IF(J:J = AE15,Z:Z)),1)</f>
        <v>1</v>
      </c>
      <c r="AQ15">
        <v>151</v>
      </c>
      <c r="AR15">
        <v>7.3</v>
      </c>
      <c r="AZ15" t="str">
        <v>Italian</v>
      </c>
      <c r="BA15">
        <f>COUNTIFS(T:T,AZ15)</f>
        <v>5</v>
      </c>
      <c r="BB15">
        <f>ROUND(AVERAGEIFS(Z:Z,T:T,AZ15),1)</f>
        <v>6.7</v>
      </c>
      <c r="BC15" cm="1">
        <f t="array" ref="BC15">MEDIAN(IF(T:T=AZ15,Z:Z))</f>
        <v>6.9</v>
      </c>
      <c r="BD15" cm="1">
        <f t="array" ref="BD15">ROUND(STDEV(IF(T:T=AZ15,Z:Z)),1)</f>
        <v>0.9</v>
      </c>
      <c r="BH15" t="str">
        <v>Andrew Adamson</v>
      </c>
      <c r="BI15">
        <f t="shared" si="0"/>
        <v>7.2</v>
      </c>
      <c r="BJ15" t="b">
        <f t="shared" si="1"/>
        <v>0</v>
      </c>
      <c r="BO15">
        <v>424645577</v>
      </c>
      <c r="BP15">
        <v>130000000</v>
      </c>
      <c r="BR15">
        <f t="shared" si="2"/>
        <v>294645577</v>
      </c>
      <c r="BS15" t="str">
        <f>_xlfn.XLOOKUP(BO15,I:I,L:L)</f>
        <v>The Hunger Games: Catching FireÂ </v>
      </c>
      <c r="BW15" t="s">
        <v>606</v>
      </c>
      <c r="BX15" t="s">
        <v>17600</v>
      </c>
      <c r="CD15" t="str">
        <v>Romance</v>
      </c>
      <c r="CH15" t="str">
        <v>Romance</v>
      </c>
      <c r="CJ15">
        <f>COUNTIF(J:J, "*" &amp; CH15 &amp; "*")</f>
        <v>830</v>
      </c>
      <c r="CK15">
        <f>ROUND(AVERAGEIFS(Z:Z,J:J,"*" &amp; CH15 &amp; "*"),1)</f>
        <v>6.4</v>
      </c>
      <c r="CL15" cm="1">
        <f t="array" ref="CL15">ROUND(MEDIAN(IF(ISNUMBER(SEARCH(CH15, J:J)), Z:Z)), 1)</f>
        <v>6.5</v>
      </c>
      <c r="CM15" cm="1">
        <f t="array" ref="CM15">ROUND(MODE(IF(ISNUMBER(SEARCH(CH15, J:J)), Z:Z)), 1)</f>
        <v>6.5</v>
      </c>
      <c r="CN15" cm="1">
        <f t="array" ref="CN15">ROUND(VAR(IF(ISNUMBER(SEARCH(CH15, J:J)), Z:Z)), 1)</f>
        <v>0.9</v>
      </c>
      <c r="CO15" cm="1">
        <f t="array" ref="CO15">ROUND(STDEV(IF(ISNUMBER(SEARCH(CH15, J:J)), Z:Z)), 1)</f>
        <v>1</v>
      </c>
      <c r="CP15" cm="1">
        <f t="array" ref="CP15">ROUND(MAX(IF(ISNUMBER(SEARCH(CH15, J:J)), Z:Z)), 1)</f>
        <v>8.5</v>
      </c>
      <c r="CQ15" cm="1">
        <f t="array" ref="CQ15">ROUND(MIN(IF(ISNUMBER(SEARCH(CH15, J:J)), Z:Z)), 1)</f>
        <v>2.1</v>
      </c>
    </row>
    <row r="16" spans="1:98" x14ac:dyDescent="0.25">
      <c r="A16" t="s">
        <v>33</v>
      </c>
      <c r="B16" t="s">
        <v>136</v>
      </c>
      <c r="C16">
        <v>733</v>
      </c>
      <c r="D16">
        <v>143</v>
      </c>
      <c r="E16">
        <v>0</v>
      </c>
      <c r="F16">
        <v>748</v>
      </c>
      <c r="G16" t="s">
        <v>180</v>
      </c>
      <c r="H16">
        <v>15000</v>
      </c>
      <c r="I16">
        <v>291021565</v>
      </c>
      <c r="J16" t="s">
        <v>36</v>
      </c>
      <c r="K16" t="s">
        <v>138</v>
      </c>
      <c r="L16" t="s">
        <v>181</v>
      </c>
      <c r="M16">
        <v>548573</v>
      </c>
      <c r="N16">
        <v>20495</v>
      </c>
      <c r="O16" t="s">
        <v>182</v>
      </c>
      <c r="P16">
        <v>0</v>
      </c>
      <c r="Q16" t="s">
        <v>183</v>
      </c>
      <c r="R16" t="s">
        <v>184</v>
      </c>
      <c r="S16">
        <v>2536</v>
      </c>
      <c r="T16" t="s">
        <v>42</v>
      </c>
      <c r="U16" t="s">
        <v>43</v>
      </c>
      <c r="V16" t="s">
        <v>44</v>
      </c>
      <c r="W16">
        <v>225000000</v>
      </c>
      <c r="X16">
        <v>2013</v>
      </c>
      <c r="Y16">
        <v>3000</v>
      </c>
      <c r="Z16" s="2">
        <v>7.2</v>
      </c>
      <c r="AA16">
        <v>2.35</v>
      </c>
      <c r="AB16">
        <v>118000</v>
      </c>
      <c r="AE16" t="s">
        <v>185</v>
      </c>
      <c r="AF16">
        <f>COUNTIF(J:J,AE16)</f>
        <v>2</v>
      </c>
      <c r="AG16">
        <f>ROUND(AVERAGEIFS(Z:Z,J:J,AE16),1)</f>
        <v>6.4</v>
      </c>
      <c r="AH16" cm="1">
        <f t="array" ref="AH16">ROUND(MEDIAN(IF(J:J=AE16,Z:Z)),1)</f>
        <v>6.4</v>
      </c>
      <c r="AI16" t="e" cm="1">
        <f t="array" ref="AI16">ROUND(MODE(IF(J:J=AE16,Z:Z)),1)</f>
        <v>#N/A</v>
      </c>
      <c r="AJ16">
        <f>_xlfn.MAXIFS(Z:Z,J:J,AE16)</f>
        <v>6.7</v>
      </c>
      <c r="AK16">
        <f>_xlfn.MINIFS(Z:Z,J:J,AE16)</f>
        <v>6.1</v>
      </c>
      <c r="AL16" cm="1">
        <f t="array" ref="AL16">ROUND(VAR(IF(J:J=AE16,Z:Z)),1)</f>
        <v>0.2</v>
      </c>
      <c r="AM16" cm="1">
        <f t="array" ref="AM16">ROUND(STDEV(IF(J:J = AE16,Z:Z)),1)</f>
        <v>0.4</v>
      </c>
      <c r="AQ16">
        <v>150</v>
      </c>
      <c r="AR16">
        <v>6.5</v>
      </c>
      <c r="AZ16" t="str">
        <v>Dutch</v>
      </c>
      <c r="BA16">
        <f>COUNTIFS(T:T,AZ16)</f>
        <v>3</v>
      </c>
      <c r="BB16">
        <f>ROUND(AVERAGEIFS(Z:Z,T:T,AZ16),1)</f>
        <v>7.6</v>
      </c>
      <c r="BC16" cm="1">
        <f t="array" ref="BC16">MEDIAN(IF(T:T=AZ16,Z:Z))</f>
        <v>7.8</v>
      </c>
      <c r="BD16" cm="1">
        <f t="array" ref="BD16">ROUND(STDEV(IF(T:T=AZ16,Z:Z)),1)</f>
        <v>0.4</v>
      </c>
      <c r="BH16" t="str">
        <v>Rob Marshall</v>
      </c>
      <c r="BI16">
        <f t="shared" si="0"/>
        <v>6.6</v>
      </c>
      <c r="BJ16" t="b">
        <f t="shared" si="1"/>
        <v>0</v>
      </c>
      <c r="BO16">
        <v>356784000</v>
      </c>
      <c r="BP16">
        <v>63000000</v>
      </c>
      <c r="BR16">
        <f t="shared" si="2"/>
        <v>293784000</v>
      </c>
      <c r="BS16" t="str">
        <f>_xlfn.XLOOKUP(BO16,I:I,L:L)</f>
        <v>Jurassic ParkÂ </v>
      </c>
      <c r="BW16" t="s">
        <v>826</v>
      </c>
      <c r="BX16" t="s">
        <v>606</v>
      </c>
      <c r="BY16" t="s">
        <v>2007</v>
      </c>
      <c r="BZ16" t="s">
        <v>17603</v>
      </c>
      <c r="CD16" t="str">
        <v>Family</v>
      </c>
      <c r="CH16" t="str">
        <v>Family</v>
      </c>
      <c r="CJ16">
        <f>COUNTIF(J:J, "*" &amp; CH16 &amp; "*")</f>
        <v>442</v>
      </c>
      <c r="CK16">
        <f>ROUND(AVERAGEIFS(Z:Z,J:J,"*" &amp; CH16 &amp; "*"),1)</f>
        <v>6.2</v>
      </c>
      <c r="CL16" cm="1">
        <f t="array" ref="CL16">ROUND(MEDIAN(IF(ISNUMBER(SEARCH(CH16, J:J)), Z:Z)), 1)</f>
        <v>6.3</v>
      </c>
      <c r="CM16" cm="1">
        <f t="array" ref="CM16">ROUND(MODE(IF(ISNUMBER(SEARCH(CH16, J:J)), Z:Z)), 1)</f>
        <v>5.4</v>
      </c>
      <c r="CN16" cm="1">
        <f t="array" ref="CN16">ROUND(VAR(IF(ISNUMBER(SEARCH(CH16, J:J)), Z:Z)), 1)</f>
        <v>1.3</v>
      </c>
      <c r="CO16" cm="1">
        <f t="array" ref="CO16">ROUND(STDEV(IF(ISNUMBER(SEARCH(CH16, J:J)), Z:Z)), 1)</f>
        <v>1.2</v>
      </c>
      <c r="CP16" cm="1">
        <f t="array" ref="CP16">ROUND(MAX(IF(ISNUMBER(SEARCH(CH16, J:J)), Z:Z)), 1)</f>
        <v>8.6</v>
      </c>
      <c r="CQ16" cm="1">
        <f t="array" ref="CQ16">ROUND(MIN(IF(ISNUMBER(SEARCH(CH16, J:J)), Z:Z)), 1)</f>
        <v>1.9</v>
      </c>
    </row>
    <row r="17" spans="1:95" x14ac:dyDescent="0.25">
      <c r="A17" t="s">
        <v>33</v>
      </c>
      <c r="B17" t="s">
        <v>178</v>
      </c>
      <c r="C17">
        <v>258</v>
      </c>
      <c r="D17">
        <v>150</v>
      </c>
      <c r="E17">
        <v>80</v>
      </c>
      <c r="F17">
        <v>201</v>
      </c>
      <c r="G17" t="s">
        <v>189</v>
      </c>
      <c r="H17">
        <v>22000</v>
      </c>
      <c r="I17">
        <v>141614023</v>
      </c>
      <c r="J17" t="s">
        <v>162</v>
      </c>
      <c r="K17" t="s">
        <v>190</v>
      </c>
      <c r="L17" t="s">
        <v>191</v>
      </c>
      <c r="M17">
        <v>149922</v>
      </c>
      <c r="N17">
        <v>22697</v>
      </c>
      <c r="O17" t="s">
        <v>192</v>
      </c>
      <c r="P17">
        <v>4</v>
      </c>
      <c r="Q17" t="s">
        <v>193</v>
      </c>
      <c r="R17" t="s">
        <v>194</v>
      </c>
      <c r="S17">
        <v>438</v>
      </c>
      <c r="T17" t="s">
        <v>42</v>
      </c>
      <c r="U17" t="s">
        <v>43</v>
      </c>
      <c r="V17" t="s">
        <v>115</v>
      </c>
      <c r="W17">
        <v>225000000</v>
      </c>
      <c r="X17">
        <v>2008</v>
      </c>
      <c r="Y17">
        <v>216</v>
      </c>
      <c r="Z17" s="2">
        <v>6.6</v>
      </c>
      <c r="AA17">
        <v>2.35</v>
      </c>
      <c r="AB17">
        <v>0</v>
      </c>
      <c r="AE17" t="s">
        <v>195</v>
      </c>
      <c r="AF17">
        <f>COUNTIF(J:J,AE17)</f>
        <v>18</v>
      </c>
      <c r="AG17">
        <f>ROUND(AVERAGEIFS(Z:Z,J:J,AE17),1)</f>
        <v>6.3</v>
      </c>
      <c r="AH17" cm="1">
        <f t="array" ref="AH17">ROUND(MEDIAN(IF(J:J=AE17,Z:Z)),1)</f>
        <v>6.4</v>
      </c>
      <c r="AI17" cm="1">
        <f t="array" ref="AI17">ROUND(MODE(IF(J:J=AE17,Z:Z)),1)</f>
        <v>6.4</v>
      </c>
      <c r="AJ17">
        <f>_xlfn.MAXIFS(Z:Z,J:J,AE17)</f>
        <v>7.5</v>
      </c>
      <c r="AK17">
        <f>_xlfn.MINIFS(Z:Z,J:J,AE17)</f>
        <v>5.4</v>
      </c>
      <c r="AL17" cm="1">
        <f t="array" ref="AL17">ROUND(VAR(IF(J:J=AE17,Z:Z)),1)</f>
        <v>0.2</v>
      </c>
      <c r="AM17" cm="1">
        <f t="array" ref="AM17">ROUND(STDEV(IF(J:J = AE17,Z:Z)),1)</f>
        <v>0.5</v>
      </c>
      <c r="AQ17">
        <v>143</v>
      </c>
      <c r="AR17">
        <v>7.2</v>
      </c>
      <c r="AZ17" t="str">
        <v>Dari</v>
      </c>
      <c r="BA17">
        <f>COUNTIFS(T:T,AZ17)</f>
        <v>1</v>
      </c>
      <c r="BB17">
        <f>ROUND(AVERAGEIFS(Z:Z,T:T,AZ17),1)</f>
        <v>7.6</v>
      </c>
      <c r="BC17" cm="1">
        <f t="array" ref="BC17">MEDIAN(IF(T:T=AZ17,Z:Z))</f>
        <v>7.6</v>
      </c>
      <c r="BD17" t="e" cm="1">
        <f t="array" ref="BD17">ROUND(STDEV(IF(T:T=AZ17,Z:Z)),1)</f>
        <v>#DIV/0!</v>
      </c>
      <c r="BH17" t="str">
        <v>Barry Sonnenfeld</v>
      </c>
      <c r="BI17">
        <f t="shared" si="0"/>
        <v>6.5</v>
      </c>
      <c r="BJ17" t="b">
        <f t="shared" si="1"/>
        <v>0</v>
      </c>
      <c r="BO17">
        <v>368049635</v>
      </c>
      <c r="BP17">
        <v>76000000</v>
      </c>
      <c r="BR17">
        <f t="shared" si="2"/>
        <v>292049635</v>
      </c>
      <c r="BS17" t="str">
        <f>_xlfn.XLOOKUP(BO17,I:I,L:L)</f>
        <v>Despicable Me 2Â </v>
      </c>
      <c r="BW17" t="s">
        <v>606</v>
      </c>
      <c r="BX17" t="s">
        <v>5266</v>
      </c>
      <c r="BY17" t="s">
        <v>17600</v>
      </c>
      <c r="CD17" t="str">
        <v>Thriller</v>
      </c>
      <c r="CH17" t="str">
        <v>Thriller</v>
      </c>
      <c r="CJ17">
        <f>COUNTIF(J:J, "*" &amp; CH17 &amp; "*")</f>
        <v>1068</v>
      </c>
      <c r="CK17">
        <f>ROUND(AVERAGEIFS(Z:Z,J:J,"*" &amp; CH17 &amp; "*"),1)</f>
        <v>6.4</v>
      </c>
      <c r="CL17" cm="1">
        <f t="array" ref="CL17">ROUND(MEDIAN(IF(ISNUMBER(SEARCH(CH17, J:J)), Z:Z)), 1)</f>
        <v>6.4</v>
      </c>
      <c r="CM17" cm="1">
        <f t="array" ref="CM17">ROUND(MODE(IF(ISNUMBER(SEARCH(CH17, J:J)), Z:Z)), 1)</f>
        <v>6.5</v>
      </c>
      <c r="CN17" cm="1">
        <f t="array" ref="CN17">ROUND(VAR(IF(ISNUMBER(SEARCH(CH17, J:J)), Z:Z)), 1)</f>
        <v>0.9</v>
      </c>
      <c r="CO17" cm="1">
        <f t="array" ref="CO17">ROUND(STDEV(IF(ISNUMBER(SEARCH(CH17, J:J)), Z:Z)), 1)</f>
        <v>1</v>
      </c>
      <c r="CP17" cm="1">
        <f t="array" ref="CP17">ROUND(MAX(IF(ISNUMBER(SEARCH(CH17, J:J)), Z:Z)), 1)</f>
        <v>9</v>
      </c>
      <c r="CQ17" cm="1">
        <f t="array" ref="CQ17">ROUND(MIN(IF(ISNUMBER(SEARCH(CH17, J:J)), Z:Z)), 1)</f>
        <v>2.7</v>
      </c>
    </row>
    <row r="18" spans="1:95" x14ac:dyDescent="0.25">
      <c r="A18" t="s">
        <v>33</v>
      </c>
      <c r="B18" t="s">
        <v>118</v>
      </c>
      <c r="C18">
        <v>703</v>
      </c>
      <c r="D18">
        <v>173</v>
      </c>
      <c r="E18">
        <v>0</v>
      </c>
      <c r="F18">
        <v>19000</v>
      </c>
      <c r="G18" t="s">
        <v>119</v>
      </c>
      <c r="H18">
        <v>26000</v>
      </c>
      <c r="I18">
        <v>623279547</v>
      </c>
      <c r="J18" t="s">
        <v>89</v>
      </c>
      <c r="K18" t="s">
        <v>120</v>
      </c>
      <c r="L18" t="s">
        <v>117</v>
      </c>
      <c r="M18">
        <v>995415</v>
      </c>
      <c r="N18">
        <v>87697</v>
      </c>
      <c r="O18" t="s">
        <v>122</v>
      </c>
      <c r="P18">
        <v>3</v>
      </c>
      <c r="Q18" t="s">
        <v>199</v>
      </c>
      <c r="R18" t="s">
        <v>200</v>
      </c>
      <c r="S18">
        <v>1722</v>
      </c>
      <c r="T18" t="s">
        <v>42</v>
      </c>
      <c r="U18" t="s">
        <v>43</v>
      </c>
      <c r="V18" t="s">
        <v>44</v>
      </c>
      <c r="W18">
        <v>220000000</v>
      </c>
      <c r="X18">
        <v>2012</v>
      </c>
      <c r="Y18">
        <v>21000</v>
      </c>
      <c r="Z18" s="2">
        <v>8.1</v>
      </c>
      <c r="AA18">
        <v>1.85</v>
      </c>
      <c r="AB18">
        <v>123000</v>
      </c>
      <c r="AE18" t="s">
        <v>201</v>
      </c>
      <c r="AF18">
        <f>COUNTIF(J:J,AE18)</f>
        <v>7</v>
      </c>
      <c r="AG18">
        <f>ROUND(AVERAGEIFS(Z:Z,J:J,AE18),1)</f>
        <v>7</v>
      </c>
      <c r="AH18" cm="1">
        <f t="array" ref="AH18">ROUND(MEDIAN(IF(J:J=AE18,Z:Z)),1)</f>
        <v>7.2</v>
      </c>
      <c r="AI18" cm="1">
        <f t="array" ref="AI18">ROUND(MODE(IF(J:J=AE18,Z:Z)),1)</f>
        <v>7.2</v>
      </c>
      <c r="AJ18">
        <f>_xlfn.MAXIFS(Z:Z,J:J,AE18)</f>
        <v>7.6</v>
      </c>
      <c r="AK18">
        <f>_xlfn.MINIFS(Z:Z,J:J,AE18)</f>
        <v>6.6</v>
      </c>
      <c r="AL18" cm="1">
        <f t="array" ref="AL18">ROUND(VAR(IF(J:J=AE18,Z:Z)),1)</f>
        <v>0.1</v>
      </c>
      <c r="AM18" cm="1">
        <f t="array" ref="AM18">ROUND(STDEV(IF(J:J = AE18,Z:Z)),1)</f>
        <v>0.4</v>
      </c>
      <c r="AQ18">
        <v>150</v>
      </c>
      <c r="AR18">
        <v>6.6</v>
      </c>
      <c r="AZ18" t="str">
        <v>German</v>
      </c>
      <c r="BA18">
        <f>COUNTIFS(T:T,AZ18)</f>
        <v>12</v>
      </c>
      <c r="BB18">
        <f>ROUND(AVERAGEIFS(Z:Z,T:T,AZ18),1)</f>
        <v>7.7</v>
      </c>
      <c r="BC18" cm="1">
        <f t="array" ref="BC18">MEDIAN(IF(T:T=AZ18,Z:Z))</f>
        <v>7.7</v>
      </c>
      <c r="BD18" cm="1">
        <f t="array" ref="BD18">ROUND(STDEV(IF(T:T=AZ18,Z:Z)),1)</f>
        <v>0.7</v>
      </c>
      <c r="BH18" t="str">
        <v>Peter Jackson</v>
      </c>
      <c r="BI18">
        <f t="shared" si="0"/>
        <v>7.7</v>
      </c>
      <c r="BJ18" t="str">
        <f t="shared" si="1"/>
        <v>TRUE</v>
      </c>
      <c r="BO18">
        <v>350123553</v>
      </c>
      <c r="BP18">
        <v>58800000</v>
      </c>
      <c r="BR18">
        <f t="shared" si="2"/>
        <v>291323553</v>
      </c>
      <c r="BS18" t="str">
        <f>_xlfn.XLOOKUP(BO18,I:I,L:L)</f>
        <v>American SniperÂ </v>
      </c>
      <c r="BW18" t="s">
        <v>826</v>
      </c>
      <c r="BX18" t="s">
        <v>606</v>
      </c>
      <c r="BY18" t="s">
        <v>2007</v>
      </c>
      <c r="BZ18" t="s">
        <v>5447</v>
      </c>
      <c r="CD18" t="str">
        <v>Western</v>
      </c>
      <c r="CH18" t="str">
        <v>Western</v>
      </c>
      <c r="CJ18">
        <f>COUNTIF(J:J, "*" &amp; CH18 &amp; "*")</f>
        <v>54</v>
      </c>
      <c r="CK18">
        <f>ROUND(AVERAGEIFS(Z:Z,J:J,"*" &amp; CH18 &amp; "*"),1)</f>
        <v>6.8</v>
      </c>
      <c r="CL18" cm="1">
        <f t="array" ref="CL18">ROUND(MEDIAN(IF(ISNUMBER(SEARCH(CH18, J:J)), Z:Z)), 1)</f>
        <v>6.8</v>
      </c>
      <c r="CM18" cm="1">
        <f t="array" ref="CM18">ROUND(MODE(IF(ISNUMBER(SEARCH(CH18, J:J)), Z:Z)), 1)</f>
        <v>6</v>
      </c>
      <c r="CN18" cm="1">
        <f t="array" ref="CN18">ROUND(VAR(IF(ISNUMBER(SEARCH(CH18, J:J)), Z:Z)), 1)</f>
        <v>0.8</v>
      </c>
      <c r="CO18" cm="1">
        <f t="array" ref="CO18">ROUND(STDEV(IF(ISNUMBER(SEARCH(CH18, J:J)), Z:Z)), 1)</f>
        <v>0.9</v>
      </c>
      <c r="CP18" cm="1">
        <f t="array" ref="CP18">ROUND(MAX(IF(ISNUMBER(SEARCH(CH18, J:J)), Z:Z)), 1)</f>
        <v>8.5</v>
      </c>
      <c r="CQ18" cm="1">
        <f t="array" ref="CQ18">ROUND(MIN(IF(ISNUMBER(SEARCH(CH18, J:J)), Z:Z)), 1)</f>
        <v>4.7</v>
      </c>
    </row>
    <row r="19" spans="1:95" x14ac:dyDescent="0.25">
      <c r="A19" t="s">
        <v>33</v>
      </c>
      <c r="B19" t="s">
        <v>187</v>
      </c>
      <c r="C19">
        <v>448</v>
      </c>
      <c r="D19">
        <v>136</v>
      </c>
      <c r="E19">
        <v>252</v>
      </c>
      <c r="F19">
        <v>1000</v>
      </c>
      <c r="G19" t="s">
        <v>205</v>
      </c>
      <c r="H19">
        <v>40000</v>
      </c>
      <c r="I19">
        <v>241063875</v>
      </c>
      <c r="J19" t="s">
        <v>59</v>
      </c>
      <c r="K19" t="s">
        <v>60</v>
      </c>
      <c r="L19" t="s">
        <v>206</v>
      </c>
      <c r="M19">
        <v>370704</v>
      </c>
      <c r="N19">
        <v>54083</v>
      </c>
      <c r="O19" t="s">
        <v>207</v>
      </c>
      <c r="P19">
        <v>4</v>
      </c>
      <c r="Q19" t="s">
        <v>208</v>
      </c>
      <c r="R19" t="s">
        <v>209</v>
      </c>
      <c r="S19">
        <v>484</v>
      </c>
      <c r="T19" t="s">
        <v>42</v>
      </c>
      <c r="U19" t="s">
        <v>43</v>
      </c>
      <c r="V19" t="s">
        <v>44</v>
      </c>
      <c r="W19">
        <v>250000000</v>
      </c>
      <c r="X19">
        <v>2011</v>
      </c>
      <c r="Y19">
        <v>11000</v>
      </c>
      <c r="Z19" s="2">
        <v>6.7</v>
      </c>
      <c r="AA19">
        <v>2.35</v>
      </c>
      <c r="AB19">
        <v>58000</v>
      </c>
      <c r="AE19" t="s">
        <v>210</v>
      </c>
      <c r="AF19">
        <f>COUNTIF(J:J,AE19)</f>
        <v>111</v>
      </c>
      <c r="AG19">
        <f>ROUND(AVERAGEIFS(Z:Z,J:J,AE19),1)</f>
        <v>7</v>
      </c>
      <c r="AH19" cm="1">
        <f t="array" ref="AH19">ROUND(MEDIAN(IF(J:J=AE19,Z:Z)),1)</f>
        <v>7.1</v>
      </c>
      <c r="AI19" cm="1">
        <f t="array" ref="AI19">ROUND(MODE(IF(J:J=AE19,Z:Z)),1)</f>
        <v>6.9</v>
      </c>
      <c r="AJ19">
        <f>_xlfn.MAXIFS(Z:Z,J:J,AE19)</f>
        <v>8.1</v>
      </c>
      <c r="AK19">
        <f>_xlfn.MINIFS(Z:Z,J:J,AE19)</f>
        <v>4.0999999999999996</v>
      </c>
      <c r="AL19" cm="1">
        <f t="array" ref="AL19">ROUND(VAR(IF(J:J=AE19,Z:Z)),1)</f>
        <v>0.6</v>
      </c>
      <c r="AM19" cm="1">
        <f t="array" ref="AM19">ROUND(STDEV(IF(J:J = AE19,Z:Z)),1)</f>
        <v>0.7</v>
      </c>
      <c r="AQ19">
        <v>173</v>
      </c>
      <c r="AR19">
        <v>8.1</v>
      </c>
      <c r="AZ19" t="str">
        <v>Thai</v>
      </c>
      <c r="BA19">
        <f>COUNTIFS(T:T,AZ19)</f>
        <v>3</v>
      </c>
      <c r="BB19">
        <f>ROUND(AVERAGEIFS(Z:Z,T:T,AZ19),1)</f>
        <v>6.6</v>
      </c>
      <c r="BC19" cm="1">
        <f t="array" ref="BC19">MEDIAN(IF(T:T=AZ19,Z:Z))</f>
        <v>6.6</v>
      </c>
      <c r="BD19" cm="1">
        <f t="array" ref="BD19">ROUND(STDEV(IF(T:T=AZ19,Z:Z)),1)</f>
        <v>0.5</v>
      </c>
      <c r="BH19" t="str">
        <v>Marc Webb</v>
      </c>
      <c r="BI19">
        <f t="shared" si="0"/>
        <v>7.1</v>
      </c>
      <c r="BJ19" t="b">
        <f t="shared" si="1"/>
        <v>0</v>
      </c>
      <c r="BO19">
        <v>380838870</v>
      </c>
      <c r="BP19">
        <v>94000000</v>
      </c>
      <c r="BR19">
        <f t="shared" si="2"/>
        <v>286838870</v>
      </c>
      <c r="BS19" t="str">
        <f>_xlfn.XLOOKUP(BO19,I:I,L:L)</f>
        <v>Finding NemoÂ </v>
      </c>
      <c r="BW19" t="s">
        <v>2007</v>
      </c>
      <c r="BX19" t="s">
        <v>5447</v>
      </c>
      <c r="CD19" t="str">
        <v>Musical</v>
      </c>
      <c r="CH19" t="str">
        <v>Musical</v>
      </c>
      <c r="CJ19">
        <f>COUNTIF(J:J, "*" &amp; CH19 &amp; "*")</f>
        <v>98</v>
      </c>
      <c r="CK19">
        <f>ROUND(AVERAGEIFS(Z:Z,J:J,"*" &amp; CH19 &amp; "*"),1)</f>
        <v>6.6</v>
      </c>
      <c r="CL19" cm="1">
        <f t="array" ref="CL19">ROUND(MEDIAN(IF(ISNUMBER(SEARCH(CH19, J:J)), Z:Z)), 1)</f>
        <v>6.9</v>
      </c>
      <c r="CM19" cm="1">
        <f t="array" ref="CM19">ROUND(MODE(IF(ISNUMBER(SEARCH(CH19, J:J)), Z:Z)), 1)</f>
        <v>7.1</v>
      </c>
      <c r="CN19" cm="1">
        <f t="array" ref="CN19">ROUND(VAR(IF(ISNUMBER(SEARCH(CH19, J:J)), Z:Z)), 1)</f>
        <v>1.3</v>
      </c>
      <c r="CO19" cm="1">
        <f t="array" ref="CO19">ROUND(STDEV(IF(ISNUMBER(SEARCH(CH19, J:J)), Z:Z)), 1)</f>
        <v>1.1000000000000001</v>
      </c>
      <c r="CP19" cm="1">
        <f t="array" ref="CP19">ROUND(MAX(IF(ISNUMBER(SEARCH(CH19, J:J)), Z:Z)), 1)</f>
        <v>8.5</v>
      </c>
      <c r="CQ19" cm="1">
        <f t="array" ref="CQ19">ROUND(MIN(IF(ISNUMBER(SEARCH(CH19, J:J)), Z:Z)), 1)</f>
        <v>2.1</v>
      </c>
    </row>
    <row r="20" spans="1:95" x14ac:dyDescent="0.25">
      <c r="A20" t="s">
        <v>33</v>
      </c>
      <c r="B20" t="s">
        <v>197</v>
      </c>
      <c r="C20">
        <v>451</v>
      </c>
      <c r="D20">
        <v>106</v>
      </c>
      <c r="E20">
        <v>188</v>
      </c>
      <c r="F20">
        <v>718</v>
      </c>
      <c r="G20" t="s">
        <v>214</v>
      </c>
      <c r="H20">
        <v>10000</v>
      </c>
      <c r="I20">
        <v>179020854</v>
      </c>
      <c r="J20" t="s">
        <v>168</v>
      </c>
      <c r="K20" t="s">
        <v>215</v>
      </c>
      <c r="L20" t="s">
        <v>216</v>
      </c>
      <c r="M20">
        <v>268154</v>
      </c>
      <c r="N20">
        <v>12572</v>
      </c>
      <c r="O20" t="s">
        <v>217</v>
      </c>
      <c r="P20">
        <v>1</v>
      </c>
      <c r="Q20" t="s">
        <v>218</v>
      </c>
      <c r="R20" t="s">
        <v>219</v>
      </c>
      <c r="S20">
        <v>341</v>
      </c>
      <c r="T20" t="s">
        <v>42</v>
      </c>
      <c r="U20" t="s">
        <v>43</v>
      </c>
      <c r="V20" t="s">
        <v>44</v>
      </c>
      <c r="W20">
        <v>225000000</v>
      </c>
      <c r="X20">
        <v>2012</v>
      </c>
      <c r="Y20">
        <v>816</v>
      </c>
      <c r="Z20" s="2">
        <v>6.8</v>
      </c>
      <c r="AA20">
        <v>1.85</v>
      </c>
      <c r="AB20">
        <v>40000</v>
      </c>
      <c r="AE20" t="s">
        <v>220</v>
      </c>
      <c r="AF20">
        <f>COUNTIF(J:J,AE20)</f>
        <v>33</v>
      </c>
      <c r="AG20">
        <f>ROUND(AVERAGEIFS(Z:Z,J:J,AE20),1)</f>
        <v>6.4</v>
      </c>
      <c r="AH20" cm="1">
        <f t="array" ref="AH20">ROUND(MEDIAN(IF(J:J=AE20,Z:Z)),1)</f>
        <v>6.2</v>
      </c>
      <c r="AI20" cm="1">
        <f t="array" ref="AI20">ROUND(MODE(IF(J:J=AE20,Z:Z)),1)</f>
        <v>6.1</v>
      </c>
      <c r="AJ20">
        <f>_xlfn.MAXIFS(Z:Z,J:J,AE20)</f>
        <v>8.8000000000000007</v>
      </c>
      <c r="AK20">
        <f>_xlfn.MINIFS(Z:Z,J:J,AE20)</f>
        <v>5</v>
      </c>
      <c r="AL20" cm="1">
        <f t="array" ref="AL20">ROUND(VAR(IF(J:J=AE20,Z:Z)),1)</f>
        <v>0.8</v>
      </c>
      <c r="AM20" cm="1">
        <f t="array" ref="AM20">ROUND(STDEV(IF(J:J = AE20,Z:Z)),1)</f>
        <v>0.9</v>
      </c>
      <c r="AQ20">
        <v>136</v>
      </c>
      <c r="AR20">
        <v>6.7</v>
      </c>
      <c r="AZ20" t="str">
        <v>Bosnian</v>
      </c>
      <c r="BA20">
        <f>COUNTIFS(T:T,AZ20)</f>
        <v>1</v>
      </c>
      <c r="BB20">
        <f>ROUND(AVERAGEIFS(Z:Z,T:T,AZ20),1)</f>
        <v>4.3</v>
      </c>
      <c r="BC20" cm="1">
        <f t="array" ref="BC20">MEDIAN(IF(T:T=AZ20,Z:Z))</f>
        <v>4.3</v>
      </c>
      <c r="BD20" t="e" cm="1">
        <f t="array" ref="BD20">ROUND(STDEV(IF(T:T=AZ20,Z:Z)),1)</f>
        <v>#DIV/0!</v>
      </c>
      <c r="BH20" t="str">
        <v>Ridley Scott</v>
      </c>
      <c r="BI20">
        <f t="shared" si="0"/>
        <v>7.3</v>
      </c>
      <c r="BJ20" t="b">
        <f t="shared" si="1"/>
        <v>0</v>
      </c>
      <c r="BO20">
        <v>436471036</v>
      </c>
      <c r="BP20">
        <v>150000000</v>
      </c>
      <c r="BR20">
        <f t="shared" si="2"/>
        <v>286471036</v>
      </c>
      <c r="BS20" t="str">
        <f>_xlfn.XLOOKUP(BO20,I:I,L:L)</f>
        <v>Shrek 2Â </v>
      </c>
      <c r="BW20" t="s">
        <v>826</v>
      </c>
      <c r="BX20" t="s">
        <v>606</v>
      </c>
      <c r="BY20" t="s">
        <v>4556</v>
      </c>
      <c r="BZ20" t="s">
        <v>4490</v>
      </c>
      <c r="CD20">
        <v>0</v>
      </c>
      <c r="CH20">
        <v>0</v>
      </c>
      <c r="CJ20">
        <f>COUNTIF(J:J, "*" &amp; CH20 &amp; "*")</f>
        <v>0</v>
      </c>
      <c r="CK20" t="e">
        <f>ROUND(AVERAGEIFS(Z:Z,J:J,"*" &amp; CH20 &amp; "*"),1)</f>
        <v>#DIV/0!</v>
      </c>
      <c r="CL20" t="e" cm="1">
        <f t="array" ref="CL20">ROUND(MEDIAN(IF(ISNUMBER(SEARCH(CH20, J:J)), Z:Z)), 1)</f>
        <v>#NUM!</v>
      </c>
      <c r="CM20" t="e" cm="1">
        <f t="array" ref="CM20">ROUND(MODE(IF(ISNUMBER(SEARCH(CH20, J:J)), Z:Z)), 1)</f>
        <v>#N/A</v>
      </c>
      <c r="CN20" t="e" cm="1">
        <f t="array" ref="CN20">ROUND(VAR(IF(ISNUMBER(SEARCH(CH20, J:J)), Z:Z)), 1)</f>
        <v>#DIV/0!</v>
      </c>
      <c r="CO20" t="e" cm="1">
        <f t="array" ref="CO20">ROUND(STDEV(IF(ISNUMBER(SEARCH(CH20, J:J)), Z:Z)), 1)</f>
        <v>#DIV/0!</v>
      </c>
      <c r="CP20" cm="1">
        <f t="array" ref="CP20">ROUND(MAX(IF(ISNUMBER(SEARCH(CH20, J:J)), Z:Z)), 1)</f>
        <v>0</v>
      </c>
      <c r="CQ20" cm="1">
        <f t="array" ref="CQ20">ROUND(MIN(IF(ISNUMBER(SEARCH(CH20, J:J)), Z:Z)), 1)</f>
        <v>0</v>
      </c>
    </row>
    <row r="21" spans="1:95" x14ac:dyDescent="0.25">
      <c r="A21" t="s">
        <v>33</v>
      </c>
      <c r="B21" t="s">
        <v>203</v>
      </c>
      <c r="C21">
        <v>422</v>
      </c>
      <c r="D21">
        <v>164</v>
      </c>
      <c r="E21">
        <v>0</v>
      </c>
      <c r="F21">
        <v>773</v>
      </c>
      <c r="G21" t="s">
        <v>224</v>
      </c>
      <c r="H21">
        <v>5000</v>
      </c>
      <c r="I21">
        <v>255108370</v>
      </c>
      <c r="J21" t="s">
        <v>176</v>
      </c>
      <c r="K21" t="s">
        <v>225</v>
      </c>
      <c r="L21" t="s">
        <v>226</v>
      </c>
      <c r="M21">
        <v>354228</v>
      </c>
      <c r="N21">
        <v>9152</v>
      </c>
      <c r="O21" t="s">
        <v>227</v>
      </c>
      <c r="P21">
        <v>0</v>
      </c>
      <c r="Q21" t="s">
        <v>228</v>
      </c>
      <c r="R21" t="s">
        <v>229</v>
      </c>
      <c r="S21">
        <v>802</v>
      </c>
      <c r="T21" t="s">
        <v>42</v>
      </c>
      <c r="U21" t="s">
        <v>230</v>
      </c>
      <c r="V21" t="s">
        <v>44</v>
      </c>
      <c r="W21">
        <v>250000000</v>
      </c>
      <c r="X21">
        <v>2014</v>
      </c>
      <c r="Y21">
        <v>972</v>
      </c>
      <c r="Z21" s="2">
        <v>7.5</v>
      </c>
      <c r="AA21">
        <v>2.35</v>
      </c>
      <c r="AB21">
        <v>65000</v>
      </c>
      <c r="AE21" t="s">
        <v>231</v>
      </c>
      <c r="AF21">
        <f>COUNTIF(J:J,AE21)</f>
        <v>3</v>
      </c>
      <c r="AG21">
        <f>ROUND(AVERAGEIFS(Z:Z,J:J,AE21),1)</f>
        <v>7.1</v>
      </c>
      <c r="AH21" cm="1">
        <f t="array" ref="AH21">ROUND(MEDIAN(IF(J:J=AE21,Z:Z)),1)</f>
        <v>7.3</v>
      </c>
      <c r="AI21" cm="1">
        <f t="array" ref="AI21">ROUND(MODE(IF(J:J=AE21,Z:Z)),1)</f>
        <v>7.3</v>
      </c>
      <c r="AJ21">
        <f>_xlfn.MAXIFS(Z:Z,J:J,AE21)</f>
        <v>7.3</v>
      </c>
      <c r="AK21">
        <f>_xlfn.MINIFS(Z:Z,J:J,AE21)</f>
        <v>6.6</v>
      </c>
      <c r="AL21" cm="1">
        <f t="array" ref="AL21">ROUND(VAR(IF(J:J=AE21,Z:Z)),1)</f>
        <v>0.2</v>
      </c>
      <c r="AM21" cm="1">
        <f t="array" ref="AM21">ROUND(STDEV(IF(J:J = AE21,Z:Z)),1)</f>
        <v>0.4</v>
      </c>
      <c r="AQ21">
        <v>106</v>
      </c>
      <c r="AR21">
        <v>6.8</v>
      </c>
      <c r="AZ21" t="str">
        <v>Korean</v>
      </c>
      <c r="BA21">
        <f>COUNTIFS(T:T,AZ21)</f>
        <v>3</v>
      </c>
      <c r="BB21">
        <f>ROUND(AVERAGEIFS(Z:Z,T:T,AZ21),1)</f>
        <v>7.6</v>
      </c>
      <c r="BC21" cm="1">
        <f t="array" ref="BC21">MEDIAN(IF(T:T=AZ21,Z:Z))</f>
        <v>7.3</v>
      </c>
      <c r="BD21" cm="1">
        <f t="array" ref="BD21">ROUND(STDEV(IF(T:T=AZ21,Z:Z)),1)</f>
        <v>0.7</v>
      </c>
      <c r="BH21" t="str">
        <v>Chris Weitz</v>
      </c>
      <c r="BI21">
        <f t="shared" si="0"/>
        <v>6.1</v>
      </c>
      <c r="BJ21" t="b">
        <f t="shared" si="1"/>
        <v>0</v>
      </c>
      <c r="BO21">
        <v>377019252</v>
      </c>
      <c r="BP21">
        <v>94000000</v>
      </c>
      <c r="BR21">
        <f t="shared" si="2"/>
        <v>283019252</v>
      </c>
      <c r="BS21" t="str">
        <f>_xlfn.XLOOKUP(BO21,I:I,L:L)</f>
        <v>The Lord of the Rings: The Return of the KingÂ </v>
      </c>
      <c r="BW21" t="s">
        <v>826</v>
      </c>
      <c r="BX21" t="s">
        <v>606</v>
      </c>
      <c r="BY21" t="s">
        <v>17600</v>
      </c>
      <c r="BZ21" t="s">
        <v>5447</v>
      </c>
      <c r="CD21">
        <v>0</v>
      </c>
      <c r="CH21" t="str">
        <v>History</v>
      </c>
      <c r="CJ21">
        <f>COUNTIF(J:J, "*" &amp; CH21 &amp; "*")</f>
        <v>148</v>
      </c>
      <c r="CK21">
        <f>ROUND(AVERAGEIFS(Z:Z,J:J,"*" &amp; CH21 &amp; "*"),1)</f>
        <v>7.1</v>
      </c>
      <c r="CL21" cm="1">
        <f t="array" ref="CL21">ROUND(MEDIAN(IF(ISNUMBER(SEARCH(CH21, J:J)), Z:Z)), 1)</f>
        <v>7.2</v>
      </c>
      <c r="CM21" cm="1">
        <f t="array" ref="CM21">ROUND(MODE(IF(ISNUMBER(SEARCH(CH21, J:J)), Z:Z)), 1)</f>
        <v>7.7</v>
      </c>
      <c r="CN21" cm="1">
        <f t="array" ref="CN21">ROUND(VAR(IF(ISNUMBER(SEARCH(CH21, J:J)), Z:Z)), 1)</f>
        <v>0.4</v>
      </c>
      <c r="CO21" cm="1">
        <f t="array" ref="CO21">ROUND(STDEV(IF(ISNUMBER(SEARCH(CH21, J:J)), Z:Z)), 1)</f>
        <v>0.7</v>
      </c>
      <c r="CP21" cm="1">
        <f t="array" ref="CP21">ROUND(MAX(IF(ISNUMBER(SEARCH(CH21, J:J)), Z:Z)), 1)</f>
        <v>8.9</v>
      </c>
      <c r="CQ21" cm="1">
        <f t="array" ref="CQ21">ROUND(MIN(IF(ISNUMBER(SEARCH(CH21, J:J)), Z:Z)), 1)</f>
        <v>5.5</v>
      </c>
    </row>
    <row r="22" spans="1:95" x14ac:dyDescent="0.25">
      <c r="A22" t="s">
        <v>33</v>
      </c>
      <c r="B22" t="s">
        <v>212</v>
      </c>
      <c r="C22">
        <v>599</v>
      </c>
      <c r="D22">
        <v>153</v>
      </c>
      <c r="E22">
        <v>464</v>
      </c>
      <c r="F22">
        <v>963</v>
      </c>
      <c r="G22" t="s">
        <v>235</v>
      </c>
      <c r="H22">
        <v>15000</v>
      </c>
      <c r="I22">
        <v>262030663</v>
      </c>
      <c r="J22" t="s">
        <v>59</v>
      </c>
      <c r="K22" t="s">
        <v>236</v>
      </c>
      <c r="L22" t="s">
        <v>237</v>
      </c>
      <c r="M22">
        <v>451803</v>
      </c>
      <c r="N22">
        <v>28489</v>
      </c>
      <c r="O22" t="s">
        <v>238</v>
      </c>
      <c r="P22">
        <v>0</v>
      </c>
      <c r="Q22" t="s">
        <v>239</v>
      </c>
      <c r="R22" t="s">
        <v>240</v>
      </c>
      <c r="S22">
        <v>1225</v>
      </c>
      <c r="T22" t="s">
        <v>42</v>
      </c>
      <c r="U22" t="s">
        <v>43</v>
      </c>
      <c r="V22" t="s">
        <v>44</v>
      </c>
      <c r="W22">
        <v>230000000</v>
      </c>
      <c r="X22">
        <v>2012</v>
      </c>
      <c r="Y22">
        <v>10000</v>
      </c>
      <c r="Z22" s="2">
        <v>7</v>
      </c>
      <c r="AA22">
        <v>2.35</v>
      </c>
      <c r="AB22">
        <v>56000</v>
      </c>
      <c r="AE22" t="s">
        <v>241</v>
      </c>
      <c r="AF22">
        <f>COUNTIF(J:J,AE22)</f>
        <v>11</v>
      </c>
      <c r="AG22">
        <f>ROUND(AVERAGEIFS(Z:Z,J:J,AE22),1)</f>
        <v>5.9</v>
      </c>
      <c r="AH22" cm="1">
        <f t="array" ref="AH22">ROUND(MEDIAN(IF(J:J=AE22,Z:Z)),1)</f>
        <v>6.6</v>
      </c>
      <c r="AI22" cm="1">
        <f t="array" ref="AI22">ROUND(MODE(IF(J:J=AE22,Z:Z)),1)</f>
        <v>6.8</v>
      </c>
      <c r="AJ22">
        <f>_xlfn.MAXIFS(Z:Z,J:J,AE22)</f>
        <v>8</v>
      </c>
      <c r="AK22">
        <f>_xlfn.MINIFS(Z:Z,J:J,AE22)</f>
        <v>2.7</v>
      </c>
      <c r="AL22" cm="1">
        <f t="array" ref="AL22">ROUND(VAR(IF(J:J=AE22,Z:Z)),1)</f>
        <v>2.8</v>
      </c>
      <c r="AM22" cm="1">
        <f t="array" ref="AM22">ROUND(STDEV(IF(J:J = AE22,Z:Z)),1)</f>
        <v>1.7</v>
      </c>
      <c r="AQ22">
        <v>164</v>
      </c>
      <c r="AR22">
        <v>7.5</v>
      </c>
      <c r="AZ22" t="str">
        <v>Hungarian</v>
      </c>
      <c r="BA22">
        <f>COUNTIFS(T:T,AZ22)</f>
        <v>1</v>
      </c>
      <c r="BB22">
        <f>ROUND(AVERAGEIFS(Z:Z,T:T,AZ22),1)</f>
        <v>7.1</v>
      </c>
      <c r="BC22" cm="1">
        <f t="array" ref="BC22">MEDIAN(IF(T:T=AZ22,Z:Z))</f>
        <v>7.1</v>
      </c>
      <c r="BD22" t="e" cm="1">
        <f t="array" ref="BD22">ROUND(STDEV(IF(T:T=AZ22,Z:Z)),1)</f>
        <v>#DIV/0!</v>
      </c>
      <c r="BH22" t="str">
        <v>Anthony Russo</v>
      </c>
      <c r="BI22">
        <f t="shared" si="0"/>
        <v>6.7</v>
      </c>
      <c r="BJ22" t="b">
        <f t="shared" si="1"/>
        <v>0</v>
      </c>
      <c r="BO22">
        <v>309125409</v>
      </c>
      <c r="BP22">
        <v>32500000</v>
      </c>
      <c r="BR22">
        <f t="shared" si="2"/>
        <v>276625409</v>
      </c>
      <c r="BS22" t="str">
        <f>_xlfn.XLOOKUP(BO22,I:I,L:L)</f>
        <v>Star Wars: Episode VI - Return of the JediÂ </v>
      </c>
      <c r="BW22" t="s">
        <v>826</v>
      </c>
      <c r="BX22" t="s">
        <v>606</v>
      </c>
      <c r="BY22" t="s">
        <v>17600</v>
      </c>
      <c r="BZ22" t="s">
        <v>4556</v>
      </c>
      <c r="CA22" t="s">
        <v>4490</v>
      </c>
      <c r="CD22" cm="1">
        <f t="array" ref="CD22:CD45">_xlfn.UNIQUE(BX:BX)</f>
        <v>0</v>
      </c>
      <c r="CH22" t="str">
        <v>Music</v>
      </c>
      <c r="CJ22">
        <f>COUNTIF(J:J, "*" &amp; CH22 &amp; "*")</f>
        <v>234</v>
      </c>
      <c r="CK22">
        <f>ROUND(AVERAGEIFS(Z:Z,J:J,"*" &amp; CH22 &amp; "*"),1)</f>
        <v>6.4</v>
      </c>
      <c r="CL22" cm="1">
        <f t="array" ref="CL22">ROUND(MEDIAN(IF(ISNUMBER(SEARCH(CH22, J:J)), Z:Z)), 1)</f>
        <v>6.7</v>
      </c>
      <c r="CM22" cm="1">
        <f t="array" ref="CM22">ROUND(MODE(IF(ISNUMBER(SEARCH(CH22, J:J)), Z:Z)), 1)</f>
        <v>7.1</v>
      </c>
      <c r="CN22" cm="1">
        <f t="array" ref="CN22">ROUND(VAR(IF(ISNUMBER(SEARCH(CH22, J:J)), Z:Z)), 1)</f>
        <v>1.4</v>
      </c>
      <c r="CO22" cm="1">
        <f t="array" ref="CO22">ROUND(STDEV(IF(ISNUMBER(SEARCH(CH22, J:J)), Z:Z)), 1)</f>
        <v>1.2</v>
      </c>
      <c r="CP22" cm="1">
        <f t="array" ref="CP22">ROUND(MAX(IF(ISNUMBER(SEARCH(CH22, J:J)), Z:Z)), 1)</f>
        <v>8.5</v>
      </c>
      <c r="CQ22" cm="1">
        <f t="array" ref="CQ22">ROUND(MIN(IF(ISNUMBER(SEARCH(CH22, J:J)), Z:Z)), 1)</f>
        <v>1.6</v>
      </c>
    </row>
    <row r="23" spans="1:95" x14ac:dyDescent="0.25">
      <c r="A23" t="s">
        <v>33</v>
      </c>
      <c r="B23" t="s">
        <v>222</v>
      </c>
      <c r="C23">
        <v>343</v>
      </c>
      <c r="D23">
        <v>156</v>
      </c>
      <c r="E23">
        <v>0</v>
      </c>
      <c r="F23">
        <v>738</v>
      </c>
      <c r="G23" t="s">
        <v>245</v>
      </c>
      <c r="H23">
        <v>891</v>
      </c>
      <c r="I23">
        <v>105219735</v>
      </c>
      <c r="J23" t="s">
        <v>185</v>
      </c>
      <c r="K23" t="s">
        <v>246</v>
      </c>
      <c r="L23" t="s">
        <v>247</v>
      </c>
      <c r="M23">
        <v>211765</v>
      </c>
      <c r="N23">
        <v>3244</v>
      </c>
      <c r="O23" t="s">
        <v>248</v>
      </c>
      <c r="P23">
        <v>0</v>
      </c>
      <c r="Q23" t="s">
        <v>249</v>
      </c>
      <c r="R23" t="s">
        <v>250</v>
      </c>
      <c r="S23">
        <v>546</v>
      </c>
      <c r="T23" t="s">
        <v>42</v>
      </c>
      <c r="U23" t="s">
        <v>43</v>
      </c>
      <c r="V23" t="s">
        <v>44</v>
      </c>
      <c r="W23">
        <v>200000000</v>
      </c>
      <c r="X23">
        <v>2010</v>
      </c>
      <c r="Y23">
        <v>882</v>
      </c>
      <c r="Z23" s="2">
        <v>6.7</v>
      </c>
      <c r="AA23">
        <v>2.35</v>
      </c>
      <c r="AB23">
        <v>17000</v>
      </c>
      <c r="AE23" t="s">
        <v>251</v>
      </c>
      <c r="AF23">
        <f>COUNTIF(J:J,AE23)</f>
        <v>27</v>
      </c>
      <c r="AG23">
        <f>ROUND(AVERAGEIFS(Z:Z,J:J,AE23),1)</f>
        <v>6.4</v>
      </c>
      <c r="AH23" cm="1">
        <f t="array" ref="AH23">ROUND(MEDIAN(IF(J:J=AE23,Z:Z)),1)</f>
        <v>6.4</v>
      </c>
      <c r="AI23" cm="1">
        <f t="array" ref="AI23">ROUND(MODE(IF(J:J=AE23,Z:Z)),1)</f>
        <v>7.3</v>
      </c>
      <c r="AJ23">
        <f>_xlfn.MAXIFS(Z:Z,J:J,AE23)</f>
        <v>8.3000000000000007</v>
      </c>
      <c r="AK23">
        <f>_xlfn.MINIFS(Z:Z,J:J,AE23)</f>
        <v>2.8</v>
      </c>
      <c r="AL23" cm="1">
        <f t="array" ref="AL23">ROUND(VAR(IF(J:J=AE23,Z:Z)),1)</f>
        <v>1.8</v>
      </c>
      <c r="AM23" cm="1">
        <f t="array" ref="AM23">ROUND(STDEV(IF(J:J = AE23,Z:Z)),1)</f>
        <v>1.3</v>
      </c>
      <c r="AQ23">
        <v>153</v>
      </c>
      <c r="AR23">
        <v>7</v>
      </c>
      <c r="AZ23" t="str">
        <v>Hindi</v>
      </c>
      <c r="BA23">
        <f>COUNTIFS(T:T,AZ23)</f>
        <v>9</v>
      </c>
      <c r="BB23">
        <f>ROUND(AVERAGEIFS(Z:Z,T:T,AZ23),1)</f>
        <v>6.6</v>
      </c>
      <c r="BC23" cm="1">
        <f t="array" ref="BC23">MEDIAN(IF(T:T=AZ23,Z:Z))</f>
        <v>6.9</v>
      </c>
      <c r="BD23" cm="1">
        <f t="array" ref="BD23">ROUND(STDEV(IF(T:T=AZ23,Z:Z)),1)</f>
        <v>1.1000000000000001</v>
      </c>
      <c r="BH23" t="str">
        <v>Peter Berg</v>
      </c>
      <c r="BI23">
        <f t="shared" si="0"/>
        <v>6.6</v>
      </c>
      <c r="BJ23" t="b">
        <f t="shared" si="1"/>
        <v>0</v>
      </c>
      <c r="BO23">
        <v>329691196</v>
      </c>
      <c r="BP23">
        <v>55000000</v>
      </c>
      <c r="BR23">
        <f t="shared" si="2"/>
        <v>274691196</v>
      </c>
      <c r="BS23" t="str">
        <f>_xlfn.XLOOKUP(BO23,I:I,L:L)</f>
        <v>Forrest GumpÂ </v>
      </c>
      <c r="BW23" t="s">
        <v>606</v>
      </c>
      <c r="BX23" t="s">
        <v>4431</v>
      </c>
      <c r="BY23" t="s">
        <v>1247</v>
      </c>
      <c r="BZ23" t="s">
        <v>5266</v>
      </c>
      <c r="CA23" t="s">
        <v>17600</v>
      </c>
      <c r="CD23" t="str">
        <v>Adventure</v>
      </c>
      <c r="CH23" t="str">
        <v>War</v>
      </c>
      <c r="CJ23">
        <f>COUNTIF(J:J, "*" &amp; CH23 &amp; "*")</f>
        <v>154</v>
      </c>
      <c r="CK23">
        <f>ROUND(AVERAGEIFS(Z:Z,J:J,"*" &amp; CH23 &amp; "*"),1)</f>
        <v>7.1</v>
      </c>
      <c r="CL23" cm="1">
        <f t="array" ref="CL23">ROUND(MEDIAN(IF(ISNUMBER(SEARCH(CH23, J:J)), Z:Z)), 1)</f>
        <v>7.1</v>
      </c>
      <c r="CM23" cm="1">
        <f t="array" ref="CM23">ROUND(MODE(IF(ISNUMBER(SEARCH(CH23, J:J)), Z:Z)), 1)</f>
        <v>7.1</v>
      </c>
      <c r="CN23" cm="1">
        <f t="array" ref="CN23">ROUND(VAR(IF(ISNUMBER(SEARCH(CH23, J:J)), Z:Z)), 1)</f>
        <v>0.7</v>
      </c>
      <c r="CO23" cm="1">
        <f t="array" ref="CO23">ROUND(STDEV(IF(ISNUMBER(SEARCH(CH23, J:J)), Z:Z)), 1)</f>
        <v>0.8</v>
      </c>
      <c r="CP23" cm="1">
        <f t="array" ref="CP23">ROUND(MAX(IF(ISNUMBER(SEARCH(CH23, J:J)), Z:Z)), 1)</f>
        <v>8.6</v>
      </c>
      <c r="CQ23" cm="1">
        <f t="array" ref="CQ23">ROUND(MIN(IF(ISNUMBER(SEARCH(CH23, J:J)), Z:Z)), 1)</f>
        <v>4.3</v>
      </c>
    </row>
    <row r="24" spans="1:95" x14ac:dyDescent="0.25">
      <c r="A24" t="s">
        <v>33</v>
      </c>
      <c r="B24" t="s">
        <v>203</v>
      </c>
      <c r="C24">
        <v>509</v>
      </c>
      <c r="D24">
        <v>186</v>
      </c>
      <c r="E24">
        <v>0</v>
      </c>
      <c r="F24">
        <v>773</v>
      </c>
      <c r="G24" t="s">
        <v>224</v>
      </c>
      <c r="H24">
        <v>5000</v>
      </c>
      <c r="I24">
        <v>258355354</v>
      </c>
      <c r="J24" t="s">
        <v>176</v>
      </c>
      <c r="K24" t="s">
        <v>225</v>
      </c>
      <c r="L24" t="s">
        <v>255</v>
      </c>
      <c r="M24">
        <v>483540</v>
      </c>
      <c r="N24">
        <v>9152</v>
      </c>
      <c r="O24" t="s">
        <v>227</v>
      </c>
      <c r="P24">
        <v>6</v>
      </c>
      <c r="Q24" t="s">
        <v>256</v>
      </c>
      <c r="R24" t="s">
        <v>257</v>
      </c>
      <c r="S24">
        <v>951</v>
      </c>
      <c r="T24" t="s">
        <v>42</v>
      </c>
      <c r="U24" t="s">
        <v>43</v>
      </c>
      <c r="V24" t="s">
        <v>44</v>
      </c>
      <c r="W24">
        <v>225000000</v>
      </c>
      <c r="X24">
        <v>2013</v>
      </c>
      <c r="Y24">
        <v>972</v>
      </c>
      <c r="Z24" s="2">
        <v>7.9</v>
      </c>
      <c r="AA24">
        <v>2.35</v>
      </c>
      <c r="AB24">
        <v>83000</v>
      </c>
      <c r="AE24" t="s">
        <v>258</v>
      </c>
      <c r="AF24">
        <f>COUNTIF(J:J,AE24)</f>
        <v>3</v>
      </c>
      <c r="AG24">
        <f>ROUND(AVERAGEIFS(Z:Z,J:J,AE24),1)</f>
        <v>6.7</v>
      </c>
      <c r="AH24" cm="1">
        <f t="array" ref="AH24">ROUND(MEDIAN(IF(J:J=AE24,Z:Z)),1)</f>
        <v>6.5</v>
      </c>
      <c r="AI24" t="e" cm="1">
        <f t="array" ref="AI24">ROUND(MODE(IF(J:J=AE24,Z:Z)),1)</f>
        <v>#N/A</v>
      </c>
      <c r="AJ24">
        <f>_xlfn.MAXIFS(Z:Z,J:J,AE24)</f>
        <v>7.2</v>
      </c>
      <c r="AK24">
        <f>_xlfn.MINIFS(Z:Z,J:J,AE24)</f>
        <v>6.3</v>
      </c>
      <c r="AL24" cm="1">
        <f t="array" ref="AL24">ROUND(VAR(IF(J:J=AE24,Z:Z)),1)</f>
        <v>0.2</v>
      </c>
      <c r="AM24" cm="1">
        <f t="array" ref="AM24">ROUND(STDEV(IF(J:J = AE24,Z:Z)),1)</f>
        <v>0.5</v>
      </c>
      <c r="AQ24">
        <v>156</v>
      </c>
      <c r="AR24">
        <v>6.7</v>
      </c>
      <c r="AZ24" t="str">
        <v>Icelandic</v>
      </c>
      <c r="BA24">
        <f>COUNTIFS(T:T,AZ24)</f>
        <v>1</v>
      </c>
      <c r="BB24">
        <f>ROUND(AVERAGEIFS(Z:Z,T:T,AZ24),1)</f>
        <v>6.9</v>
      </c>
      <c r="BC24" cm="1">
        <f t="array" ref="BC24">MEDIAN(IF(T:T=AZ24,Z:Z))</f>
        <v>6.9</v>
      </c>
      <c r="BD24" t="e" cm="1">
        <f t="array" ref="BD24">ROUND(STDEV(IF(T:T=AZ24,Z:Z)),1)</f>
        <v>#DIV/0!</v>
      </c>
      <c r="BH24" t="str">
        <v>Colin Trevorrow</v>
      </c>
      <c r="BI24">
        <f t="shared" si="0"/>
        <v>7</v>
      </c>
      <c r="BJ24" t="b">
        <f t="shared" si="1"/>
        <v>0</v>
      </c>
      <c r="BO24">
        <v>290158751</v>
      </c>
      <c r="BP24">
        <v>18000000</v>
      </c>
      <c r="BR24">
        <f t="shared" si="2"/>
        <v>272158751</v>
      </c>
      <c r="BS24" t="str">
        <f>_xlfn.XLOOKUP(BO24,I:I,L:L)</f>
        <v>Star Wars: Episode V - The Empire Strikes BackÂ </v>
      </c>
      <c r="BW24" t="s">
        <v>606</v>
      </c>
      <c r="BX24" t="s">
        <v>4431</v>
      </c>
      <c r="BY24" t="s">
        <v>1247</v>
      </c>
      <c r="BZ24" t="s">
        <v>5266</v>
      </c>
      <c r="CA24" t="s">
        <v>17604</v>
      </c>
      <c r="CD24" t="str">
        <v>Thriller</v>
      </c>
      <c r="CH24" t="str">
        <v>Sport</v>
      </c>
      <c r="CJ24">
        <f>COUNTIF(J:J, "*" &amp; CH24 &amp; "*")</f>
        <v>146</v>
      </c>
      <c r="CK24">
        <f>ROUND(AVERAGEIFS(Z:Z,J:J,"*" &amp; CH24 &amp; "*"),1)</f>
        <v>6.6</v>
      </c>
      <c r="CL24" cm="1">
        <f t="array" ref="CL24">ROUND(MEDIAN(IF(ISNUMBER(SEARCH(CH24, J:J)), Z:Z)), 1)</f>
        <v>6.8</v>
      </c>
      <c r="CM24" cm="1">
        <f t="array" ref="CM24">ROUND(MODE(IF(ISNUMBER(SEARCH(CH24, J:J)), Z:Z)), 1)</f>
        <v>7.2</v>
      </c>
      <c r="CN24" cm="1">
        <f t="array" ref="CN24">ROUND(VAR(IF(ISNUMBER(SEARCH(CH24, J:J)), Z:Z)), 1)</f>
        <v>1.1000000000000001</v>
      </c>
      <c r="CO24" cm="1">
        <f t="array" ref="CO24">ROUND(STDEV(IF(ISNUMBER(SEARCH(CH24, J:J)), Z:Z)), 1)</f>
        <v>1.1000000000000001</v>
      </c>
      <c r="CP24" cm="1">
        <f t="array" ref="CP24">ROUND(MAX(IF(ISNUMBER(SEARCH(CH24, J:J)), Z:Z)), 1)</f>
        <v>8.4</v>
      </c>
      <c r="CQ24" cm="1">
        <f t="array" ref="CQ24">ROUND(MIN(IF(ISNUMBER(SEARCH(CH24, J:J)), Z:Z)), 1)</f>
        <v>2</v>
      </c>
    </row>
    <row r="25" spans="1:95" x14ac:dyDescent="0.25">
      <c r="A25" t="s">
        <v>33</v>
      </c>
      <c r="B25" t="s">
        <v>233</v>
      </c>
      <c r="C25">
        <v>251</v>
      </c>
      <c r="D25">
        <v>113</v>
      </c>
      <c r="E25">
        <v>129</v>
      </c>
      <c r="F25">
        <v>1000</v>
      </c>
      <c r="G25" t="s">
        <v>262</v>
      </c>
      <c r="H25">
        <v>16000</v>
      </c>
      <c r="I25">
        <v>70083519</v>
      </c>
      <c r="J25" t="s">
        <v>195</v>
      </c>
      <c r="K25" t="s">
        <v>263</v>
      </c>
      <c r="L25" t="s">
        <v>264</v>
      </c>
      <c r="M25">
        <v>149019</v>
      </c>
      <c r="N25">
        <v>24106</v>
      </c>
      <c r="O25" t="s">
        <v>265</v>
      </c>
      <c r="P25">
        <v>2</v>
      </c>
      <c r="Q25" t="s">
        <v>266</v>
      </c>
      <c r="R25" t="s">
        <v>267</v>
      </c>
      <c r="S25">
        <v>666</v>
      </c>
      <c r="T25" t="s">
        <v>42</v>
      </c>
      <c r="U25" t="s">
        <v>43</v>
      </c>
      <c r="V25" t="s">
        <v>44</v>
      </c>
      <c r="W25">
        <v>180000000</v>
      </c>
      <c r="X25">
        <v>2007</v>
      </c>
      <c r="Y25">
        <v>6000</v>
      </c>
      <c r="Z25" s="2">
        <v>6.1</v>
      </c>
      <c r="AA25">
        <v>2.35</v>
      </c>
      <c r="AB25">
        <v>0</v>
      </c>
      <c r="AE25" t="s">
        <v>268</v>
      </c>
      <c r="AF25">
        <f>COUNTIF(J:J,AE25)</f>
        <v>55</v>
      </c>
      <c r="AG25">
        <f>ROUND(AVERAGEIFS(Z:Z,J:J,AE25),1)</f>
        <v>6.4</v>
      </c>
      <c r="AH25" cm="1">
        <f t="array" ref="AH25">ROUND(MEDIAN(IF(J:J=AE25,Z:Z)),1)</f>
        <v>6.5</v>
      </c>
      <c r="AI25" cm="1">
        <f t="array" ref="AI25">ROUND(MODE(IF(J:J=AE25,Z:Z)),1)</f>
        <v>6.5</v>
      </c>
      <c r="AJ25">
        <f>_xlfn.MAXIFS(Z:Z,J:J,AE25)</f>
        <v>7.6</v>
      </c>
      <c r="AK25">
        <f>_xlfn.MINIFS(Z:Z,J:J,AE25)</f>
        <v>4.4000000000000004</v>
      </c>
      <c r="AL25" cm="1">
        <f t="array" ref="AL25">ROUND(VAR(IF(J:J=AE25,Z:Z)),1)</f>
        <v>0.4</v>
      </c>
      <c r="AM25" cm="1">
        <f t="array" ref="AM25">ROUND(STDEV(IF(J:J = AE25,Z:Z)),1)</f>
        <v>0.6</v>
      </c>
      <c r="AQ25">
        <v>186</v>
      </c>
      <c r="AR25">
        <v>7.9</v>
      </c>
      <c r="AZ25" t="str">
        <v>Danish</v>
      </c>
      <c r="BA25">
        <f>COUNTIFS(T:T,AZ25)</f>
        <v>3</v>
      </c>
      <c r="BB25">
        <f>ROUND(AVERAGEIFS(Z:Z,T:T,AZ25),1)</f>
        <v>7.9</v>
      </c>
      <c r="BC25" cm="1">
        <f t="array" ref="BC25">MEDIAN(IF(T:T=AZ25,Z:Z))</f>
        <v>8.1</v>
      </c>
      <c r="BD25" cm="1">
        <f t="array" ref="BD25">ROUND(STDEV(IF(T:T=AZ25,Z:Z)),1)</f>
        <v>0.5</v>
      </c>
      <c r="BH25" t="str">
        <v>Shane Black</v>
      </c>
      <c r="BI25">
        <f t="shared" si="0"/>
        <v>7.4</v>
      </c>
      <c r="BJ25" t="b">
        <f t="shared" si="1"/>
        <v>0</v>
      </c>
      <c r="BO25">
        <v>380262555</v>
      </c>
      <c r="BP25">
        <v>113000000</v>
      </c>
      <c r="BR25">
        <f t="shared" si="2"/>
        <v>267262555</v>
      </c>
      <c r="BS25" t="str">
        <f>_xlfn.XLOOKUP(BO25,I:I,L:L)</f>
        <v>Star Wars: Episode III - Revenge of the SithÂ </v>
      </c>
      <c r="BW25" t="s">
        <v>826</v>
      </c>
      <c r="BX25" t="s">
        <v>17605</v>
      </c>
      <c r="BY25" t="s">
        <v>4490</v>
      </c>
      <c r="CD25" t="str">
        <v>Animation</v>
      </c>
      <c r="CH25" t="str">
        <v>Short</v>
      </c>
      <c r="CJ25">
        <f>COUNTIF(J:J, "*" &amp; CH25 &amp; "*")</f>
        <v>1</v>
      </c>
      <c r="CK25">
        <f>ROUND(AVERAGEIFS(Z:Z,J:J,"*" &amp; CH25 &amp; "*"),1)</f>
        <v>7.1</v>
      </c>
      <c r="CL25" cm="1">
        <f t="array" ref="CL25">ROUND(MEDIAN(IF(ISNUMBER(SEARCH(CH25, J:J)), Z:Z)), 1)</f>
        <v>7.1</v>
      </c>
      <c r="CM25" t="e" cm="1">
        <f t="array" ref="CM25">ROUND(MODE(IF(ISNUMBER(SEARCH(CH25, J:J)), Z:Z)), 1)</f>
        <v>#N/A</v>
      </c>
      <c r="CN25" t="e" cm="1">
        <f t="array" ref="CN25">ROUND(VAR(IF(ISNUMBER(SEARCH(CH25, J:J)), Z:Z)), 1)</f>
        <v>#DIV/0!</v>
      </c>
      <c r="CO25" t="e" cm="1">
        <f t="array" ref="CO25">ROUND(STDEV(IF(ISNUMBER(SEARCH(CH25, J:J)), Z:Z)), 1)</f>
        <v>#DIV/0!</v>
      </c>
      <c r="CP25" cm="1">
        <f t="array" ref="CP25">ROUND(MAX(IF(ISNUMBER(SEARCH(CH25, J:J)), Z:Z)), 1)</f>
        <v>7.1</v>
      </c>
      <c r="CQ25" cm="1">
        <f t="array" ref="CQ25">ROUND(MIN(IF(ISNUMBER(SEARCH(CH25, J:J)), Z:Z)), 1)</f>
        <v>7.1</v>
      </c>
    </row>
    <row r="26" spans="1:95" x14ac:dyDescent="0.25">
      <c r="A26" t="s">
        <v>33</v>
      </c>
      <c r="B26" t="s">
        <v>203</v>
      </c>
      <c r="C26">
        <v>446</v>
      </c>
      <c r="D26">
        <v>201</v>
      </c>
      <c r="E26">
        <v>0</v>
      </c>
      <c r="F26">
        <v>84</v>
      </c>
      <c r="G26" t="s">
        <v>272</v>
      </c>
      <c r="H26">
        <v>6000</v>
      </c>
      <c r="I26">
        <v>218051260</v>
      </c>
      <c r="J26" t="s">
        <v>201</v>
      </c>
      <c r="K26" t="s">
        <v>273</v>
      </c>
      <c r="L26" t="s">
        <v>274</v>
      </c>
      <c r="M26">
        <v>316018</v>
      </c>
      <c r="N26">
        <v>7123</v>
      </c>
      <c r="O26" t="s">
        <v>275</v>
      </c>
      <c r="P26">
        <v>0</v>
      </c>
      <c r="Q26" t="s">
        <v>276</v>
      </c>
      <c r="R26" t="s">
        <v>277</v>
      </c>
      <c r="S26">
        <v>2618</v>
      </c>
      <c r="T26" t="s">
        <v>42</v>
      </c>
      <c r="U26" t="s">
        <v>230</v>
      </c>
      <c r="V26" t="s">
        <v>44</v>
      </c>
      <c r="W26">
        <v>207000000</v>
      </c>
      <c r="X26">
        <v>2005</v>
      </c>
      <c r="Y26">
        <v>919</v>
      </c>
      <c r="Z26" s="2">
        <v>7.2</v>
      </c>
      <c r="AA26">
        <v>2.35</v>
      </c>
      <c r="AB26">
        <v>0</v>
      </c>
      <c r="AE26" t="s">
        <v>278</v>
      </c>
      <c r="AF26">
        <f>COUNTIF(J:J,AE26)</f>
        <v>3</v>
      </c>
      <c r="AG26">
        <f>ROUND(AVERAGEIFS(Z:Z,J:J,AE26),1)</f>
        <v>5.4</v>
      </c>
      <c r="AH26" cm="1">
        <f t="array" ref="AH26">ROUND(MEDIAN(IF(J:J=AE26,Z:Z)),1)</f>
        <v>4.9000000000000004</v>
      </c>
      <c r="AI26" t="e" cm="1">
        <f t="array" ref="AI26">ROUND(MODE(IF(J:J=AE26,Z:Z)),1)</f>
        <v>#N/A</v>
      </c>
      <c r="AJ26">
        <f>_xlfn.MAXIFS(Z:Z,J:J,AE26)</f>
        <v>7</v>
      </c>
      <c r="AK26">
        <f>_xlfn.MINIFS(Z:Z,J:J,AE26)</f>
        <v>4.2</v>
      </c>
      <c r="AL26" cm="1">
        <f t="array" ref="AL26">ROUND(VAR(IF(J:J=AE26,Z:Z)),1)</f>
        <v>2.1</v>
      </c>
      <c r="AM26" cm="1">
        <f t="array" ref="AM26">ROUND(STDEV(IF(J:J = AE26,Z:Z)),1)</f>
        <v>1.5</v>
      </c>
      <c r="AQ26">
        <v>113</v>
      </c>
      <c r="AR26">
        <v>6.1</v>
      </c>
      <c r="AZ26" t="str">
        <v>Portuguese</v>
      </c>
      <c r="BA26">
        <f>COUNTIFS(T:T,AZ26)</f>
        <v>4</v>
      </c>
      <c r="BB26">
        <f>ROUND(AVERAGEIFS(Z:Z,T:T,AZ26),1)</f>
        <v>7.5</v>
      </c>
      <c r="BC26" cm="1">
        <f t="array" ref="BC26">MEDIAN(IF(T:T=AZ26,Z:Z))</f>
        <v>7.95</v>
      </c>
      <c r="BD26" cm="1">
        <f t="array" ref="BD26">ROUND(STDEV(IF(T:T=AZ26,Z:Z)),1)</f>
        <v>1</v>
      </c>
      <c r="BH26" t="str">
        <v>Tim Burton</v>
      </c>
      <c r="BI26">
        <f t="shared" si="0"/>
        <v>7</v>
      </c>
      <c r="BJ26" t="b">
        <f t="shared" si="1"/>
        <v>0</v>
      </c>
      <c r="BO26">
        <v>403706375</v>
      </c>
      <c r="BP26">
        <v>139000000</v>
      </c>
      <c r="BR26">
        <f t="shared" si="2"/>
        <v>264706375</v>
      </c>
      <c r="BS26" t="str">
        <f>_xlfn.XLOOKUP(BO26,I:I,L:L)</f>
        <v>Spider-ManÂ </v>
      </c>
      <c r="BW26" t="s">
        <v>826</v>
      </c>
      <c r="BX26" t="s">
        <v>606</v>
      </c>
      <c r="BY26" t="s">
        <v>3105</v>
      </c>
      <c r="BZ26" t="s">
        <v>4556</v>
      </c>
      <c r="CA26" t="s">
        <v>4490</v>
      </c>
      <c r="CD26" t="str">
        <v>Family</v>
      </c>
      <c r="CH26" t="str">
        <v>Film-Noir</v>
      </c>
      <c r="CJ26">
        <f>COUNTIF(J:J, "*" &amp; CH26 &amp; "*")</f>
        <v>1</v>
      </c>
      <c r="CK26">
        <f>ROUND(AVERAGEIFS(Z:Z,J:J,"*" &amp; CH26 &amp; "*"),1)</f>
        <v>7.7</v>
      </c>
      <c r="CL26" cm="1">
        <f t="array" ref="CL26">ROUND(MEDIAN(IF(ISNUMBER(SEARCH(CH26, J:J)), Z:Z)), 1)</f>
        <v>7.7</v>
      </c>
      <c r="CM26" t="e" cm="1">
        <f t="array" ref="CM26">ROUND(MODE(IF(ISNUMBER(SEARCH(CH26, J:J)), Z:Z)), 1)</f>
        <v>#N/A</v>
      </c>
      <c r="CN26" t="e" cm="1">
        <f t="array" ref="CN26">ROUND(VAR(IF(ISNUMBER(SEARCH(CH26, J:J)), Z:Z)), 1)</f>
        <v>#DIV/0!</v>
      </c>
      <c r="CO26" t="e" cm="1">
        <f t="array" ref="CO26">ROUND(STDEV(IF(ISNUMBER(SEARCH(CH26, J:J)), Z:Z)), 1)</f>
        <v>#DIV/0!</v>
      </c>
      <c r="CP26" cm="1">
        <f t="array" ref="CP26">ROUND(MAX(IF(ISNUMBER(SEARCH(CH26, J:J)), Z:Z)), 1)</f>
        <v>7.7</v>
      </c>
      <c r="CQ26" cm="1">
        <f t="array" ref="CQ26">ROUND(MIN(IF(ISNUMBER(SEARCH(CH26, J:J)), Z:Z)), 1)</f>
        <v>7.7</v>
      </c>
    </row>
    <row r="27" spans="1:95" x14ac:dyDescent="0.25">
      <c r="A27" t="s">
        <v>33</v>
      </c>
      <c r="B27" t="s">
        <v>34</v>
      </c>
      <c r="C27">
        <v>315</v>
      </c>
      <c r="D27">
        <v>194</v>
      </c>
      <c r="E27">
        <v>0</v>
      </c>
      <c r="F27">
        <v>794</v>
      </c>
      <c r="G27" t="s">
        <v>281</v>
      </c>
      <c r="H27">
        <v>29000</v>
      </c>
      <c r="I27">
        <v>658672302</v>
      </c>
      <c r="J27" t="s">
        <v>210</v>
      </c>
      <c r="K27" t="s">
        <v>282</v>
      </c>
      <c r="L27" t="s">
        <v>86</v>
      </c>
      <c r="M27">
        <v>793059</v>
      </c>
      <c r="N27">
        <v>45223</v>
      </c>
      <c r="O27" t="s">
        <v>283</v>
      </c>
      <c r="P27">
        <v>0</v>
      </c>
      <c r="Q27" t="s">
        <v>284</v>
      </c>
      <c r="R27" t="s">
        <v>285</v>
      </c>
      <c r="S27">
        <v>2528</v>
      </c>
      <c r="T27" t="s">
        <v>42</v>
      </c>
      <c r="U27" t="s">
        <v>43</v>
      </c>
      <c r="V27" t="s">
        <v>44</v>
      </c>
      <c r="W27">
        <v>200000000</v>
      </c>
      <c r="X27">
        <v>1997</v>
      </c>
      <c r="Y27">
        <v>14000</v>
      </c>
      <c r="Z27" s="2">
        <v>7.7</v>
      </c>
      <c r="AA27">
        <v>2.35</v>
      </c>
      <c r="AB27">
        <v>26000</v>
      </c>
      <c r="AE27" t="s">
        <v>286</v>
      </c>
      <c r="AF27">
        <f>COUNTIF(J:J,AE27)</f>
        <v>2</v>
      </c>
      <c r="AG27">
        <f>ROUND(AVERAGEIFS(Z:Z,J:J,AE27),1)</f>
        <v>7.8</v>
      </c>
      <c r="AH27" cm="1">
        <f t="array" ref="AH27">ROUND(MEDIAN(IF(J:J=AE27,Z:Z)),1)</f>
        <v>7.8</v>
      </c>
      <c r="AI27" t="e" cm="1">
        <f t="array" ref="AI27">ROUND(MODE(IF(J:J=AE27,Z:Z)),1)</f>
        <v>#N/A</v>
      </c>
      <c r="AJ27">
        <f>_xlfn.MAXIFS(Z:Z,J:J,AE27)</f>
        <v>8.4</v>
      </c>
      <c r="AK27">
        <f>_xlfn.MINIFS(Z:Z,J:J,AE27)</f>
        <v>7.1</v>
      </c>
      <c r="AL27" cm="1">
        <f t="array" ref="AL27">ROUND(VAR(IF(J:J=AE27,Z:Z)),1)</f>
        <v>0.8</v>
      </c>
      <c r="AM27" cm="1">
        <f t="array" ref="AM27">ROUND(STDEV(IF(J:J = AE27,Z:Z)),1)</f>
        <v>0.9</v>
      </c>
      <c r="AQ27">
        <v>201</v>
      </c>
      <c r="AR27">
        <v>7.2</v>
      </c>
      <c r="AZ27" t="str">
        <v>Norwegian</v>
      </c>
      <c r="BA27">
        <f>COUNTIFS(T:T,AZ27)</f>
        <v>4</v>
      </c>
      <c r="BB27">
        <f>ROUND(AVERAGEIFS(Z:Z,T:T,AZ27),1)</f>
        <v>7.2</v>
      </c>
      <c r="BC27" cm="1">
        <f t="array" ref="BC27">MEDIAN(IF(T:T=AZ27,Z:Z))</f>
        <v>7.3</v>
      </c>
      <c r="BD27" cm="1">
        <f t="array" ref="BD27">ROUND(STDEV(IF(T:T=AZ27,Z:Z)),1)</f>
        <v>0.6</v>
      </c>
      <c r="BH27" t="str">
        <v>Brett Ratner</v>
      </c>
      <c r="BI27">
        <f t="shared" si="0"/>
        <v>6.4</v>
      </c>
      <c r="BJ27" t="b">
        <f t="shared" si="1"/>
        <v>0</v>
      </c>
      <c r="BO27">
        <v>336029560</v>
      </c>
      <c r="BP27">
        <v>74000000</v>
      </c>
      <c r="BR27">
        <f t="shared" si="2"/>
        <v>262029560</v>
      </c>
      <c r="BS27" t="str">
        <f>_xlfn.XLOOKUP(BO27,I:I,L:L)</f>
        <v>MinionsÂ </v>
      </c>
      <c r="BW27" t="s">
        <v>606</v>
      </c>
      <c r="BX27" t="s">
        <v>4431</v>
      </c>
      <c r="BY27" t="s">
        <v>5266</v>
      </c>
      <c r="BZ27" t="s">
        <v>4556</v>
      </c>
      <c r="CD27" t="str">
        <v>Fantasy</v>
      </c>
      <c r="CH27" t="str">
        <v>News</v>
      </c>
      <c r="CJ27">
        <f>COUNTIF(J:J, "*" &amp; CH27 &amp; "*")</f>
        <v>0</v>
      </c>
      <c r="CK27" t="e">
        <f>ROUND(AVERAGEIFS(Z:Z,J:J,"*" &amp; CH27 &amp; "*"),1)</f>
        <v>#DIV/0!</v>
      </c>
      <c r="CL27" t="e" cm="1">
        <f t="array" ref="CL27">ROUND(MEDIAN(IF(ISNUMBER(SEARCH(CH27, J:J)), Z:Z)), 1)</f>
        <v>#NUM!</v>
      </c>
      <c r="CM27" t="e" cm="1">
        <f t="array" ref="CM27">ROUND(MODE(IF(ISNUMBER(SEARCH(CH27, J:J)), Z:Z)), 1)</f>
        <v>#N/A</v>
      </c>
      <c r="CN27" t="e" cm="1">
        <f t="array" ref="CN27">ROUND(VAR(IF(ISNUMBER(SEARCH(CH27, J:J)), Z:Z)), 1)</f>
        <v>#DIV/0!</v>
      </c>
      <c r="CO27" t="e" cm="1">
        <f t="array" ref="CO27">ROUND(STDEV(IF(ISNUMBER(SEARCH(CH27, J:J)), Z:Z)), 1)</f>
        <v>#DIV/0!</v>
      </c>
      <c r="CP27" cm="1">
        <f t="array" ref="CP27">ROUND(MAX(IF(ISNUMBER(SEARCH(CH27, J:J)), Z:Z)), 1)</f>
        <v>0</v>
      </c>
      <c r="CQ27" cm="1">
        <f t="array" ref="CQ27">ROUND(MIN(IF(ISNUMBER(SEARCH(CH27, J:J)), Z:Z)), 1)</f>
        <v>0</v>
      </c>
    </row>
    <row r="28" spans="1:95" x14ac:dyDescent="0.25">
      <c r="A28" t="s">
        <v>33</v>
      </c>
      <c r="B28" t="s">
        <v>243</v>
      </c>
      <c r="C28">
        <v>516</v>
      </c>
      <c r="D28">
        <v>147</v>
      </c>
      <c r="E28">
        <v>94</v>
      </c>
      <c r="F28">
        <v>11000</v>
      </c>
      <c r="G28" t="s">
        <v>122</v>
      </c>
      <c r="H28">
        <v>21000</v>
      </c>
      <c r="I28">
        <v>407197282</v>
      </c>
      <c r="J28" t="s">
        <v>89</v>
      </c>
      <c r="K28" t="s">
        <v>119</v>
      </c>
      <c r="L28" t="s">
        <v>290</v>
      </c>
      <c r="M28">
        <v>272670</v>
      </c>
      <c r="N28">
        <v>64798</v>
      </c>
      <c r="O28" t="s">
        <v>291</v>
      </c>
      <c r="P28">
        <v>0</v>
      </c>
      <c r="Q28" t="s">
        <v>292</v>
      </c>
      <c r="R28" t="s">
        <v>293</v>
      </c>
      <c r="S28">
        <v>1022</v>
      </c>
      <c r="T28" t="s">
        <v>42</v>
      </c>
      <c r="U28" t="s">
        <v>43</v>
      </c>
      <c r="V28" t="s">
        <v>44</v>
      </c>
      <c r="W28">
        <v>250000000</v>
      </c>
      <c r="X28">
        <v>2016</v>
      </c>
      <c r="Y28">
        <v>19000</v>
      </c>
      <c r="Z28" s="2">
        <v>8.1999999999999993</v>
      </c>
      <c r="AA28">
        <v>2.35</v>
      </c>
      <c r="AB28">
        <v>72000</v>
      </c>
      <c r="AE28" t="s">
        <v>294</v>
      </c>
      <c r="AF28">
        <f>COUNTIF(J:J,AE28)</f>
        <v>21</v>
      </c>
      <c r="AG28">
        <f>ROUND(AVERAGEIFS(Z:Z,J:J,AE28),1)</f>
        <v>6.2</v>
      </c>
      <c r="AH28" cm="1">
        <f t="array" ref="AH28">ROUND(MEDIAN(IF(J:J=AE28,Z:Z)),1)</f>
        <v>6.2</v>
      </c>
      <c r="AI28" cm="1">
        <f t="array" ref="AI28">ROUND(MODE(IF(J:J=AE28,Z:Z)),1)</f>
        <v>6.6</v>
      </c>
      <c r="AJ28">
        <f>_xlfn.MAXIFS(Z:Z,J:J,AE28)</f>
        <v>7.6</v>
      </c>
      <c r="AK28">
        <f>_xlfn.MINIFS(Z:Z,J:J,AE28)</f>
        <v>5.2</v>
      </c>
      <c r="AL28" cm="1">
        <f t="array" ref="AL28">ROUND(VAR(IF(J:J=AE28,Z:Z)),1)</f>
        <v>0.4</v>
      </c>
      <c r="AM28" cm="1">
        <f t="array" ref="AM28">ROUND(STDEV(IF(J:J = AE28,Z:Z)),1)</f>
        <v>0.6</v>
      </c>
      <c r="AQ28">
        <v>194</v>
      </c>
      <c r="AR28">
        <v>7.7</v>
      </c>
      <c r="AZ28" t="str">
        <v>Czech</v>
      </c>
      <c r="BA28">
        <f>COUNTIFS(T:T,AZ28)</f>
        <v>1</v>
      </c>
      <c r="BB28">
        <f>ROUND(AVERAGEIFS(Z:Z,T:T,AZ28),1)</f>
        <v>7.4</v>
      </c>
      <c r="BC28" cm="1">
        <f t="array" ref="BC28">MEDIAN(IF(T:T=AZ28,Z:Z))</f>
        <v>7.4</v>
      </c>
      <c r="BD28" t="e" cm="1">
        <f t="array" ref="BD28">ROUND(STDEV(IF(T:T=AZ28,Z:Z)),1)</f>
        <v>#DIV/0!</v>
      </c>
      <c r="BH28" t="str">
        <v>Dan Scanlon</v>
      </c>
      <c r="BI28">
        <f t="shared" si="0"/>
        <v>7.3</v>
      </c>
      <c r="BJ28" t="b">
        <f t="shared" si="1"/>
        <v>0</v>
      </c>
      <c r="BO28">
        <v>293501675</v>
      </c>
      <c r="BP28">
        <v>40000000</v>
      </c>
      <c r="BR28">
        <f t="shared" si="2"/>
        <v>253501675</v>
      </c>
      <c r="BS28" t="str">
        <f>_xlfn.XLOOKUP(BO28,I:I,L:L)</f>
        <v>The Sixth SenseÂ </v>
      </c>
      <c r="BW28" t="s">
        <v>826</v>
      </c>
      <c r="BX28" t="s">
        <v>1247</v>
      </c>
      <c r="BY28" t="s">
        <v>17605</v>
      </c>
      <c r="BZ28" t="s">
        <v>4490</v>
      </c>
      <c r="CD28" t="str">
        <v>Romance</v>
      </c>
      <c r="CH28" t="e">
        <v>#REF!</v>
      </c>
    </row>
    <row r="29" spans="1:95" x14ac:dyDescent="0.25">
      <c r="A29" t="s">
        <v>33</v>
      </c>
      <c r="B29" t="s">
        <v>253</v>
      </c>
      <c r="C29">
        <v>377</v>
      </c>
      <c r="D29">
        <v>131</v>
      </c>
      <c r="E29">
        <v>532</v>
      </c>
      <c r="F29">
        <v>627</v>
      </c>
      <c r="G29" t="s">
        <v>298</v>
      </c>
      <c r="H29">
        <v>14000</v>
      </c>
      <c r="I29">
        <v>65173160</v>
      </c>
      <c r="J29" t="s">
        <v>220</v>
      </c>
      <c r="K29" t="s">
        <v>299</v>
      </c>
      <c r="L29" t="s">
        <v>300</v>
      </c>
      <c r="M29">
        <v>202382</v>
      </c>
      <c r="N29">
        <v>26679</v>
      </c>
      <c r="O29" t="s">
        <v>301</v>
      </c>
      <c r="P29">
        <v>0</v>
      </c>
      <c r="Q29" t="s">
        <v>302</v>
      </c>
      <c r="R29" t="s">
        <v>303</v>
      </c>
      <c r="S29">
        <v>751</v>
      </c>
      <c r="T29" t="s">
        <v>42</v>
      </c>
      <c r="U29" t="s">
        <v>43</v>
      </c>
      <c r="V29" t="s">
        <v>44</v>
      </c>
      <c r="W29">
        <v>209000000</v>
      </c>
      <c r="X29">
        <v>2012</v>
      </c>
      <c r="Y29">
        <v>10000</v>
      </c>
      <c r="Z29" s="2">
        <v>5.9</v>
      </c>
      <c r="AA29">
        <v>2.35</v>
      </c>
      <c r="AB29">
        <v>44000</v>
      </c>
      <c r="AE29" t="s">
        <v>304</v>
      </c>
      <c r="AF29">
        <f>COUNTIF(J:J,AE29)</f>
        <v>1</v>
      </c>
      <c r="AG29">
        <f>ROUND(AVERAGEIFS(Z:Z,J:J,AE29),1)</f>
        <v>6.8</v>
      </c>
      <c r="AH29" cm="1">
        <f t="array" ref="AH29">ROUND(MEDIAN(IF(J:J=AE29,Z:Z)),1)</f>
        <v>6.8</v>
      </c>
      <c r="AI29" t="e" cm="1">
        <f t="array" ref="AI29">ROUND(MODE(IF(J:J=AE29,Z:Z)),1)</f>
        <v>#N/A</v>
      </c>
      <c r="AJ29">
        <f>_xlfn.MAXIFS(Z:Z,J:J,AE29)</f>
        <v>6.8</v>
      </c>
      <c r="AK29">
        <f>_xlfn.MINIFS(Z:Z,J:J,AE29)</f>
        <v>6.8</v>
      </c>
      <c r="AL29" t="e" cm="1">
        <f t="array" ref="AL29">ROUND(VAR(IF(J:J=AE29,Z:Z)),1)</f>
        <v>#DIV/0!</v>
      </c>
      <c r="AM29" t="e" cm="1">
        <f t="array" ref="AM29">ROUND(STDEV(IF(J:J = AE29,Z:Z)),1)</f>
        <v>#DIV/0!</v>
      </c>
      <c r="AQ29">
        <v>147</v>
      </c>
      <c r="AR29">
        <v>8.1999999999999993</v>
      </c>
      <c r="AZ29" t="str">
        <v>Russian</v>
      </c>
      <c r="BA29">
        <f>COUNTIFS(T:T,AZ29)</f>
        <v>1</v>
      </c>
      <c r="BB29">
        <f>ROUND(AVERAGEIFS(Z:Z,T:T,AZ29),1)</f>
        <v>6.5</v>
      </c>
      <c r="BC29" cm="1">
        <f t="array" ref="BC29">MEDIAN(IF(T:T=AZ29,Z:Z))</f>
        <v>6.5</v>
      </c>
      <c r="BD29" t="e" cm="1">
        <f t="array" ref="BD29">ROUND(STDEV(IF(T:T=AZ29,Z:Z)),1)</f>
        <v>#DIV/0!</v>
      </c>
      <c r="BH29" t="str">
        <v>Michael Bay</v>
      </c>
      <c r="BI29">
        <f t="shared" si="0"/>
        <v>6.6</v>
      </c>
      <c r="BJ29" t="b">
        <f t="shared" si="1"/>
        <v>0</v>
      </c>
      <c r="BO29">
        <v>400736600</v>
      </c>
      <c r="BP29">
        <v>150000000</v>
      </c>
      <c r="BR29">
        <f t="shared" si="2"/>
        <v>250736600</v>
      </c>
      <c r="BS29" t="str">
        <f>_xlfn.XLOOKUP(BO29,I:I,L:L)</f>
        <v>FrozenÂ </v>
      </c>
      <c r="BW29" t="s">
        <v>4431</v>
      </c>
      <c r="BX29" t="s">
        <v>2007</v>
      </c>
      <c r="BY29" t="s">
        <v>5266</v>
      </c>
      <c r="BZ29" t="s">
        <v>17600</v>
      </c>
      <c r="CD29" t="str">
        <v>Crime</v>
      </c>
      <c r="CH29">
        <v>0</v>
      </c>
    </row>
    <row r="30" spans="1:95" x14ac:dyDescent="0.25">
      <c r="A30" t="s">
        <v>33</v>
      </c>
      <c r="B30" t="s">
        <v>260</v>
      </c>
      <c r="C30">
        <v>644</v>
      </c>
      <c r="D30">
        <v>124</v>
      </c>
      <c r="E30">
        <v>365</v>
      </c>
      <c r="F30">
        <v>1000</v>
      </c>
      <c r="G30" t="s">
        <v>308</v>
      </c>
      <c r="H30">
        <v>3000</v>
      </c>
      <c r="I30">
        <v>652177271</v>
      </c>
      <c r="J30" t="s">
        <v>220</v>
      </c>
      <c r="K30" t="s">
        <v>309</v>
      </c>
      <c r="L30" t="s">
        <v>76</v>
      </c>
      <c r="M30">
        <v>418214</v>
      </c>
      <c r="N30">
        <v>8458</v>
      </c>
      <c r="O30" t="s">
        <v>310</v>
      </c>
      <c r="P30">
        <v>0</v>
      </c>
      <c r="Q30" t="s">
        <v>311</v>
      </c>
      <c r="R30" t="s">
        <v>312</v>
      </c>
      <c r="S30">
        <v>1290</v>
      </c>
      <c r="T30" t="s">
        <v>42</v>
      </c>
      <c r="U30" t="s">
        <v>43</v>
      </c>
      <c r="V30" t="s">
        <v>44</v>
      </c>
      <c r="W30">
        <v>150000000</v>
      </c>
      <c r="X30">
        <v>2015</v>
      </c>
      <c r="Y30">
        <v>2000</v>
      </c>
      <c r="Z30" s="2">
        <v>7</v>
      </c>
      <c r="AA30">
        <v>2</v>
      </c>
      <c r="AB30">
        <v>150000</v>
      </c>
      <c r="AE30" t="s">
        <v>313</v>
      </c>
      <c r="AF30">
        <f>COUNTIF(J:J,AE30)</f>
        <v>48</v>
      </c>
      <c r="AG30">
        <f>ROUND(AVERAGEIFS(Z:Z,J:J,AE30),1)</f>
        <v>6.5</v>
      </c>
      <c r="AH30" cm="1">
        <f t="array" ref="AH30">ROUND(MEDIAN(IF(J:J=AE30,Z:Z)),1)</f>
        <v>6.5</v>
      </c>
      <c r="AI30" cm="1">
        <f t="array" ref="AI30">ROUND(MODE(IF(J:J=AE30,Z:Z)),1)</f>
        <v>6.1</v>
      </c>
      <c r="AJ30">
        <f>_xlfn.MAXIFS(Z:Z,J:J,AE30)</f>
        <v>9</v>
      </c>
      <c r="AK30">
        <f>_xlfn.MINIFS(Z:Z,J:J,AE30)</f>
        <v>5.0999999999999996</v>
      </c>
      <c r="AL30" cm="1">
        <f t="array" ref="AL30">ROUND(VAR(IF(J:J=AE30,Z:Z)),1)</f>
        <v>0.5</v>
      </c>
      <c r="AM30" cm="1">
        <f t="array" ref="AM30">ROUND(STDEV(IF(J:J = AE30,Z:Z)),1)</f>
        <v>0.7</v>
      </c>
      <c r="AQ30">
        <v>131</v>
      </c>
      <c r="AR30">
        <v>5.9</v>
      </c>
      <c r="AZ30" t="str">
        <v>None</v>
      </c>
      <c r="BA30">
        <f>COUNTIFS(T:T,AZ30)</f>
        <v>1</v>
      </c>
      <c r="BB30">
        <f>ROUND(AVERAGEIFS(Z:Z,T:T,AZ30),1)</f>
        <v>8.5</v>
      </c>
      <c r="BC30" cm="1">
        <f t="array" ref="BC30">MEDIAN(IF(T:T=AZ30,Z:Z))</f>
        <v>8.5</v>
      </c>
      <c r="BD30" t="e" cm="1">
        <f t="array" ref="BD30">ROUND(STDEV(IF(T:T=AZ30,Z:Z)),1)</f>
        <v>#DIV/0!</v>
      </c>
      <c r="BH30" t="str">
        <v>Joseph Kosinski</v>
      </c>
      <c r="BI30">
        <f t="shared" si="0"/>
        <v>6.9</v>
      </c>
      <c r="BJ30" t="b">
        <f t="shared" si="1"/>
        <v>0</v>
      </c>
      <c r="BO30">
        <v>323505540</v>
      </c>
      <c r="BP30">
        <v>75000000</v>
      </c>
      <c r="BR30">
        <f t="shared" si="2"/>
        <v>248505540</v>
      </c>
      <c r="BS30" t="str">
        <f>_xlfn.XLOOKUP(BO30,I:I,L:L)</f>
        <v>The Secret Life of PetsÂ </v>
      </c>
      <c r="BW30" t="s">
        <v>826</v>
      </c>
      <c r="BX30" t="s">
        <v>17605</v>
      </c>
      <c r="BY30" t="s">
        <v>2007</v>
      </c>
      <c r="BZ30" t="s">
        <v>4490</v>
      </c>
      <c r="CD30" t="str">
        <v>Comedy</v>
      </c>
    </row>
    <row r="31" spans="1:95" x14ac:dyDescent="0.25">
      <c r="A31" t="s">
        <v>33</v>
      </c>
      <c r="B31" t="s">
        <v>66</v>
      </c>
      <c r="C31">
        <v>750</v>
      </c>
      <c r="D31">
        <v>143</v>
      </c>
      <c r="E31">
        <v>0</v>
      </c>
      <c r="F31">
        <v>393</v>
      </c>
      <c r="G31" t="s">
        <v>317</v>
      </c>
      <c r="H31">
        <v>883</v>
      </c>
      <c r="I31">
        <v>304360277</v>
      </c>
      <c r="J31" t="s">
        <v>68</v>
      </c>
      <c r="K31" t="s">
        <v>318</v>
      </c>
      <c r="L31" t="s">
        <v>319</v>
      </c>
      <c r="M31">
        <v>522030</v>
      </c>
      <c r="N31">
        <v>2039</v>
      </c>
      <c r="O31" t="s">
        <v>67</v>
      </c>
      <c r="P31">
        <v>0</v>
      </c>
      <c r="Q31" t="s">
        <v>320</v>
      </c>
      <c r="R31" t="s">
        <v>321</v>
      </c>
      <c r="S31">
        <v>1498</v>
      </c>
      <c r="T31" t="s">
        <v>42</v>
      </c>
      <c r="U31" t="s">
        <v>74</v>
      </c>
      <c r="V31" t="s">
        <v>44</v>
      </c>
      <c r="W31">
        <v>200000000</v>
      </c>
      <c r="X31">
        <v>2012</v>
      </c>
      <c r="Y31">
        <v>563</v>
      </c>
      <c r="Z31" s="2">
        <v>7.8</v>
      </c>
      <c r="AA31">
        <v>2.35</v>
      </c>
      <c r="AB31">
        <v>80000</v>
      </c>
      <c r="AE31" t="s">
        <v>322</v>
      </c>
      <c r="AF31">
        <f>COUNTIF(J:J,AE31)</f>
        <v>21</v>
      </c>
      <c r="AG31">
        <f>ROUND(AVERAGEIFS(Z:Z,J:J,AE31),1)</f>
        <v>6.6</v>
      </c>
      <c r="AH31" cm="1">
        <f t="array" ref="AH31">ROUND(MEDIAN(IF(J:J=AE31,Z:Z)),1)</f>
        <v>6.6</v>
      </c>
      <c r="AI31" cm="1">
        <f t="array" ref="AI31">ROUND(MODE(IF(J:J=AE31,Z:Z)),1)</f>
        <v>6.7</v>
      </c>
      <c r="AJ31">
        <f>_xlfn.MAXIFS(Z:Z,J:J,AE31)</f>
        <v>8.3000000000000007</v>
      </c>
      <c r="AK31">
        <f>_xlfn.MINIFS(Z:Z,J:J,AE31)</f>
        <v>4.5999999999999996</v>
      </c>
      <c r="AL31" cm="1">
        <f t="array" ref="AL31">ROUND(VAR(IF(J:J=AE31,Z:Z)),1)</f>
        <v>0.7</v>
      </c>
      <c r="AM31" cm="1">
        <f t="array" ref="AM31">ROUND(STDEV(IF(J:J = AE31,Z:Z)),1)</f>
        <v>0.8</v>
      </c>
      <c r="AQ31">
        <v>124</v>
      </c>
      <c r="AR31">
        <v>7</v>
      </c>
      <c r="AZ31" t="str">
        <v>Zulu</v>
      </c>
      <c r="BA31">
        <f>COUNTIFS(T:T,AZ31)</f>
        <v>1</v>
      </c>
      <c r="BB31">
        <f>ROUND(AVERAGEIFS(Z:Z,T:T,AZ31),1)</f>
        <v>7.3</v>
      </c>
      <c r="BC31" cm="1">
        <f t="array" ref="BC31">MEDIAN(IF(T:T=AZ31,Z:Z))</f>
        <v>7.3</v>
      </c>
      <c r="BD31" t="e" cm="1">
        <f t="array" ref="BD31">ROUND(STDEV(IF(T:T=AZ31,Z:Z)),1)</f>
        <v>#DIV/0!</v>
      </c>
      <c r="BH31" t="str">
        <v>John Lasseter</v>
      </c>
      <c r="BI31">
        <f t="shared" si="0"/>
        <v>7.4</v>
      </c>
      <c r="BJ31" t="b">
        <f t="shared" si="1"/>
        <v>0</v>
      </c>
      <c r="BO31">
        <v>296623634</v>
      </c>
      <c r="BP31">
        <v>50000000</v>
      </c>
      <c r="BR31">
        <f t="shared" si="2"/>
        <v>246623634</v>
      </c>
      <c r="BS31" t="str">
        <f>_xlfn.XLOOKUP(BO31,I:I,L:L)</f>
        <v>The Twilight Saga: New MoonÂ </v>
      </c>
      <c r="BW31" t="s">
        <v>606</v>
      </c>
      <c r="BX31" t="s">
        <v>4431</v>
      </c>
      <c r="BY31" t="s">
        <v>1247</v>
      </c>
      <c r="BZ31" t="s">
        <v>5266</v>
      </c>
      <c r="CD31" t="str">
        <v>Drama</v>
      </c>
    </row>
    <row r="32" spans="1:95" x14ac:dyDescent="0.25">
      <c r="A32" t="s">
        <v>33</v>
      </c>
      <c r="B32" t="s">
        <v>97</v>
      </c>
      <c r="C32">
        <v>300</v>
      </c>
      <c r="D32">
        <v>135</v>
      </c>
      <c r="E32">
        <v>0</v>
      </c>
      <c r="F32">
        <v>4000</v>
      </c>
      <c r="G32" t="s">
        <v>98</v>
      </c>
      <c r="H32">
        <v>24000</v>
      </c>
      <c r="I32">
        <v>373377893</v>
      </c>
      <c r="J32" t="s">
        <v>231</v>
      </c>
      <c r="K32" t="s">
        <v>100</v>
      </c>
      <c r="L32" t="s">
        <v>326</v>
      </c>
      <c r="M32">
        <v>411164</v>
      </c>
      <c r="N32">
        <v>43388</v>
      </c>
      <c r="O32" t="s">
        <v>102</v>
      </c>
      <c r="P32">
        <v>1</v>
      </c>
      <c r="Q32" t="s">
        <v>327</v>
      </c>
      <c r="R32" t="s">
        <v>328</v>
      </c>
      <c r="S32">
        <v>1303</v>
      </c>
      <c r="T32" t="s">
        <v>42</v>
      </c>
      <c r="U32" t="s">
        <v>43</v>
      </c>
      <c r="V32" t="s">
        <v>44</v>
      </c>
      <c r="W32">
        <v>200000000</v>
      </c>
      <c r="X32">
        <v>2004</v>
      </c>
      <c r="Y32">
        <v>11000</v>
      </c>
      <c r="Z32" s="2">
        <v>7.3</v>
      </c>
      <c r="AA32">
        <v>2.35</v>
      </c>
      <c r="AB32">
        <v>0</v>
      </c>
      <c r="AE32" t="s">
        <v>329</v>
      </c>
      <c r="AF32">
        <f>COUNTIF(J:J,AE32)</f>
        <v>3</v>
      </c>
      <c r="AG32">
        <f>ROUND(AVERAGEIFS(Z:Z,J:J,AE32),1)</f>
        <v>6</v>
      </c>
      <c r="AH32" cm="1">
        <f t="array" ref="AH32">ROUND(MEDIAN(IF(J:J=AE32,Z:Z)),1)</f>
        <v>6</v>
      </c>
      <c r="AI32" t="e" cm="1">
        <f t="array" ref="AI32">ROUND(MODE(IF(J:J=AE32,Z:Z)),1)</f>
        <v>#N/A</v>
      </c>
      <c r="AJ32">
        <f>_xlfn.MAXIFS(Z:Z,J:J,AE32)</f>
        <v>6.5</v>
      </c>
      <c r="AK32">
        <f>_xlfn.MINIFS(Z:Z,J:J,AE32)</f>
        <v>5.4</v>
      </c>
      <c r="AL32" cm="1">
        <f t="array" ref="AL32">ROUND(VAR(IF(J:J=AE32,Z:Z)),1)</f>
        <v>0.3</v>
      </c>
      <c r="AM32" cm="1">
        <f t="array" ref="AM32">ROUND(STDEV(IF(J:J = AE32,Z:Z)),1)</f>
        <v>0.6</v>
      </c>
      <c r="AQ32">
        <v>143</v>
      </c>
      <c r="AR32">
        <v>7.8</v>
      </c>
      <c r="AZ32" t="str">
        <v>Hebrew</v>
      </c>
      <c r="BA32">
        <f>COUNTIFS(T:T,AZ32)</f>
        <v>3</v>
      </c>
      <c r="BB32">
        <f>ROUND(AVERAGEIFS(Z:Z,T:T,AZ32),1)</f>
        <v>7.5</v>
      </c>
      <c r="BC32" cm="1">
        <f t="array" ref="BC32">MEDIAN(IF(T:T=AZ32,Z:Z))</f>
        <v>7.3</v>
      </c>
      <c r="BD32" cm="1">
        <f t="array" ref="BD32">ROUND(STDEV(IF(T:T=AZ32,Z:Z)),1)</f>
        <v>0.4</v>
      </c>
      <c r="BH32" t="str">
        <v>Martin Campbell</v>
      </c>
      <c r="BI32">
        <f t="shared" si="0"/>
        <v>6.7</v>
      </c>
      <c r="BJ32" t="b">
        <f t="shared" si="1"/>
        <v>0</v>
      </c>
      <c r="BO32">
        <v>340478898</v>
      </c>
      <c r="BP32">
        <v>94000000</v>
      </c>
      <c r="BR32">
        <f t="shared" si="2"/>
        <v>246478898</v>
      </c>
      <c r="BS32" t="str">
        <f>_xlfn.XLOOKUP(BO32,I:I,L:L)</f>
        <v>The Lord of the Rings: The Two TowersÂ </v>
      </c>
      <c r="BW32" t="s">
        <v>826</v>
      </c>
      <c r="BX32" t="s">
        <v>606</v>
      </c>
      <c r="BY32" t="s">
        <v>4431</v>
      </c>
      <c r="BZ32" t="s">
        <v>1247</v>
      </c>
      <c r="CA32" t="s">
        <v>5266</v>
      </c>
      <c r="CB32" t="s">
        <v>4556</v>
      </c>
      <c r="CD32" t="str">
        <v>Sci-Fi</v>
      </c>
    </row>
    <row r="33" spans="1:82" x14ac:dyDescent="0.25">
      <c r="A33" t="s">
        <v>33</v>
      </c>
      <c r="B33" t="s">
        <v>270</v>
      </c>
      <c r="C33">
        <v>608</v>
      </c>
      <c r="D33">
        <v>195</v>
      </c>
      <c r="E33">
        <v>1000</v>
      </c>
      <c r="F33">
        <v>3000</v>
      </c>
      <c r="G33" t="s">
        <v>333</v>
      </c>
      <c r="H33">
        <v>21000</v>
      </c>
      <c r="I33">
        <v>408992272</v>
      </c>
      <c r="J33" t="s">
        <v>89</v>
      </c>
      <c r="K33" t="s">
        <v>119</v>
      </c>
      <c r="L33" t="s">
        <v>334</v>
      </c>
      <c r="M33">
        <v>557489</v>
      </c>
      <c r="N33">
        <v>30426</v>
      </c>
      <c r="O33" t="s">
        <v>335</v>
      </c>
      <c r="P33">
        <v>3</v>
      </c>
      <c r="Q33" t="s">
        <v>336</v>
      </c>
      <c r="R33" t="s">
        <v>337</v>
      </c>
      <c r="S33">
        <v>1187</v>
      </c>
      <c r="T33" t="s">
        <v>42</v>
      </c>
      <c r="U33" t="s">
        <v>43</v>
      </c>
      <c r="V33" t="s">
        <v>44</v>
      </c>
      <c r="W33">
        <v>200000000</v>
      </c>
      <c r="X33">
        <v>2013</v>
      </c>
      <c r="Y33">
        <v>4000</v>
      </c>
      <c r="Z33" s="2">
        <v>7.2</v>
      </c>
      <c r="AA33">
        <v>2.35</v>
      </c>
      <c r="AB33">
        <v>95000</v>
      </c>
      <c r="AE33" t="s">
        <v>338</v>
      </c>
      <c r="AF33">
        <f>COUNTIF(J:J,AE33)</f>
        <v>1</v>
      </c>
      <c r="AG33">
        <f>ROUND(AVERAGEIFS(Z:Z,J:J,AE33),1)</f>
        <v>7.5</v>
      </c>
      <c r="AH33" cm="1">
        <f t="array" ref="AH33">ROUND(MEDIAN(IF(J:J=AE33,Z:Z)),1)</f>
        <v>7.5</v>
      </c>
      <c r="AI33" t="e" cm="1">
        <f t="array" ref="AI33">ROUND(MODE(IF(J:J=AE33,Z:Z)),1)</f>
        <v>#N/A</v>
      </c>
      <c r="AJ33">
        <f>_xlfn.MAXIFS(Z:Z,J:J,AE33)</f>
        <v>7.5</v>
      </c>
      <c r="AK33">
        <f>_xlfn.MINIFS(Z:Z,J:J,AE33)</f>
        <v>7.5</v>
      </c>
      <c r="AL33" t="e" cm="1">
        <f t="array" ref="AL33">ROUND(VAR(IF(J:J=AE33,Z:Z)),1)</f>
        <v>#DIV/0!</v>
      </c>
      <c r="AM33" t="e" cm="1">
        <f t="array" ref="AM33">ROUND(STDEV(IF(J:J = AE33,Z:Z)),1)</f>
        <v>#DIV/0!</v>
      </c>
      <c r="AQ33">
        <v>135</v>
      </c>
      <c r="AR33">
        <v>7.3</v>
      </c>
      <c r="AZ33" t="str">
        <v>Dzongkha</v>
      </c>
      <c r="BA33">
        <f>COUNTIFS(T:T,AZ33)</f>
        <v>1</v>
      </c>
      <c r="BB33">
        <f>ROUND(AVERAGEIFS(Z:Z,T:T,AZ33),1)</f>
        <v>7.5</v>
      </c>
      <c r="BC33" cm="1">
        <f t="array" ref="BC33">MEDIAN(IF(T:T=AZ33,Z:Z))</f>
        <v>7.5</v>
      </c>
      <c r="BD33" t="e" cm="1">
        <f t="array" ref="BD33">ROUND(STDEV(IF(T:T=AZ33,Z:Z)),1)</f>
        <v>#DIV/0!</v>
      </c>
      <c r="BH33" t="str">
        <v>Lee Unkrich</v>
      </c>
      <c r="BI33">
        <f t="shared" si="0"/>
        <v>8.3000000000000007</v>
      </c>
      <c r="BJ33" t="str">
        <f t="shared" si="1"/>
        <v>TRUE</v>
      </c>
      <c r="BO33">
        <v>277313371</v>
      </c>
      <c r="BP33">
        <v>35000000</v>
      </c>
      <c r="BR33">
        <f t="shared" si="2"/>
        <v>242313371</v>
      </c>
      <c r="BS33" t="str">
        <f>_xlfn.XLOOKUP(BO33,I:I,L:L)</f>
        <v>The HangoverÂ </v>
      </c>
      <c r="BW33" t="s">
        <v>606</v>
      </c>
      <c r="BX33" t="s">
        <v>2007</v>
      </c>
      <c r="BY33" t="s">
        <v>5266</v>
      </c>
      <c r="BZ33" t="s">
        <v>17602</v>
      </c>
      <c r="CD33" t="str">
        <v>Horror</v>
      </c>
    </row>
    <row r="34" spans="1:82" x14ac:dyDescent="0.25">
      <c r="A34" t="s">
        <v>33</v>
      </c>
      <c r="B34" t="s">
        <v>279</v>
      </c>
      <c r="C34">
        <v>451</v>
      </c>
      <c r="D34">
        <v>108</v>
      </c>
      <c r="E34">
        <v>13000</v>
      </c>
      <c r="F34">
        <v>11000</v>
      </c>
      <c r="G34" t="s">
        <v>129</v>
      </c>
      <c r="H34">
        <v>40000</v>
      </c>
      <c r="I34">
        <v>334185206</v>
      </c>
      <c r="J34" t="s">
        <v>195</v>
      </c>
      <c r="K34" t="s">
        <v>60</v>
      </c>
      <c r="L34" t="s">
        <v>342</v>
      </c>
      <c r="M34">
        <v>306320</v>
      </c>
      <c r="N34">
        <v>79957</v>
      </c>
      <c r="O34" t="s">
        <v>343</v>
      </c>
      <c r="P34">
        <v>0</v>
      </c>
      <c r="Q34" t="s">
        <v>344</v>
      </c>
      <c r="R34" t="s">
        <v>345</v>
      </c>
      <c r="S34">
        <v>736</v>
      </c>
      <c r="T34" t="s">
        <v>42</v>
      </c>
      <c r="U34" t="s">
        <v>43</v>
      </c>
      <c r="V34" t="s">
        <v>115</v>
      </c>
      <c r="W34">
        <v>200000000</v>
      </c>
      <c r="X34">
        <v>2010</v>
      </c>
      <c r="Y34">
        <v>25000</v>
      </c>
      <c r="Z34" s="2">
        <v>6.5</v>
      </c>
      <c r="AA34">
        <v>1.85</v>
      </c>
      <c r="AB34">
        <v>24000</v>
      </c>
      <c r="AE34" t="s">
        <v>346</v>
      </c>
      <c r="AF34">
        <f>COUNTIF(J:J,AE34)</f>
        <v>1</v>
      </c>
      <c r="AG34">
        <f>ROUND(AVERAGEIFS(Z:Z,J:J,AE34),1)</f>
        <v>4.8</v>
      </c>
      <c r="AH34" cm="1">
        <f t="array" ref="AH34">ROUND(MEDIAN(IF(J:J=AE34,Z:Z)),1)</f>
        <v>4.8</v>
      </c>
      <c r="AI34" t="e" cm="1">
        <f t="array" ref="AI34">ROUND(MODE(IF(J:J=AE34,Z:Z)),1)</f>
        <v>#N/A</v>
      </c>
      <c r="AJ34">
        <f>_xlfn.MAXIFS(Z:Z,J:J,AE34)</f>
        <v>4.8</v>
      </c>
      <c r="AK34">
        <f>_xlfn.MINIFS(Z:Z,J:J,AE34)</f>
        <v>4.8</v>
      </c>
      <c r="AL34" t="e" cm="1">
        <f t="array" ref="AL34">ROUND(VAR(IF(J:J=AE34,Z:Z)),1)</f>
        <v>#DIV/0!</v>
      </c>
      <c r="AM34" t="e" cm="1">
        <f t="array" ref="AM34">ROUND(STDEV(IF(J:J = AE34,Z:Z)),1)</f>
        <v>#DIV/0!</v>
      </c>
      <c r="AQ34">
        <v>195</v>
      </c>
      <c r="AR34">
        <v>7.2</v>
      </c>
      <c r="AZ34" t="str">
        <v>Arabic</v>
      </c>
      <c r="BA34">
        <f>COUNTIFS(T:T,AZ34)</f>
        <v>1</v>
      </c>
      <c r="BB34">
        <f>ROUND(AVERAGEIFS(Z:Z,T:T,AZ34),1)</f>
        <v>7.2</v>
      </c>
      <c r="BC34" cm="1">
        <f t="array" ref="BC34">MEDIAN(IF(T:T=AZ34,Z:Z))</f>
        <v>7.2</v>
      </c>
      <c r="BD34" t="e" cm="1">
        <f t="array" ref="BD34">ROUND(STDEV(IF(T:T=AZ34,Z:Z)),1)</f>
        <v>#DIV/0!</v>
      </c>
      <c r="BH34" t="str">
        <v>McG</v>
      </c>
      <c r="BI34">
        <f t="shared" si="0"/>
        <v>6.1</v>
      </c>
      <c r="BJ34" t="b">
        <f t="shared" si="1"/>
        <v>0</v>
      </c>
      <c r="BO34">
        <v>241437427</v>
      </c>
      <c r="BP34">
        <v>5000000</v>
      </c>
      <c r="BR34">
        <f t="shared" si="2"/>
        <v>236437427</v>
      </c>
      <c r="BS34" t="str">
        <f>_xlfn.XLOOKUP(BO34,I:I,L:L)</f>
        <v>My Big Fat Greek WeddingÂ </v>
      </c>
      <c r="BW34" t="s">
        <v>826</v>
      </c>
      <c r="BX34" t="s">
        <v>1247</v>
      </c>
      <c r="BY34" t="s">
        <v>4556</v>
      </c>
      <c r="BZ34" t="s">
        <v>4892</v>
      </c>
      <c r="CD34" t="str">
        <v>Mystery</v>
      </c>
    </row>
    <row r="35" spans="1:82" x14ac:dyDescent="0.25">
      <c r="A35" t="s">
        <v>33</v>
      </c>
      <c r="B35" t="s">
        <v>288</v>
      </c>
      <c r="C35">
        <v>334</v>
      </c>
      <c r="D35">
        <v>104</v>
      </c>
      <c r="E35">
        <v>420</v>
      </c>
      <c r="F35">
        <v>560</v>
      </c>
      <c r="G35" t="s">
        <v>350</v>
      </c>
      <c r="H35">
        <v>20000</v>
      </c>
      <c r="I35">
        <v>234360014</v>
      </c>
      <c r="J35" t="s">
        <v>241</v>
      </c>
      <c r="K35" t="s">
        <v>351</v>
      </c>
      <c r="L35" t="s">
        <v>352</v>
      </c>
      <c r="M35">
        <v>383427</v>
      </c>
      <c r="N35">
        <v>21714</v>
      </c>
      <c r="O35" t="s">
        <v>353</v>
      </c>
      <c r="P35">
        <v>0</v>
      </c>
      <c r="Q35" t="s">
        <v>354</v>
      </c>
      <c r="R35" t="s">
        <v>355</v>
      </c>
      <c r="S35">
        <v>1912</v>
      </c>
      <c r="T35" t="s">
        <v>42</v>
      </c>
      <c r="U35" t="s">
        <v>356</v>
      </c>
      <c r="V35" t="s">
        <v>44</v>
      </c>
      <c r="W35">
        <v>210000000</v>
      </c>
      <c r="X35">
        <v>2006</v>
      </c>
      <c r="Y35">
        <v>808</v>
      </c>
      <c r="Z35" s="2">
        <v>6.8</v>
      </c>
      <c r="AA35">
        <v>2.35</v>
      </c>
      <c r="AB35">
        <v>0</v>
      </c>
      <c r="AE35" t="s">
        <v>357</v>
      </c>
      <c r="AF35">
        <f>COUNTIF(J:J,AE35)</f>
        <v>1</v>
      </c>
      <c r="AG35">
        <f>ROUND(AVERAGEIFS(Z:Z,J:J,AE35),1)</f>
        <v>5.2</v>
      </c>
      <c r="AH35" cm="1">
        <f t="array" ref="AH35">ROUND(MEDIAN(IF(J:J=AE35,Z:Z)),1)</f>
        <v>5.2</v>
      </c>
      <c r="AI35" t="e" cm="1">
        <f t="array" ref="AI35">ROUND(MODE(IF(J:J=AE35,Z:Z)),1)</f>
        <v>#N/A</v>
      </c>
      <c r="AJ35">
        <f>_xlfn.MAXIFS(Z:Z,J:J,AE35)</f>
        <v>5.2</v>
      </c>
      <c r="AK35">
        <f>_xlfn.MINIFS(Z:Z,J:J,AE35)</f>
        <v>5.2</v>
      </c>
      <c r="AL35" t="e" cm="1">
        <f t="array" ref="AL35">ROUND(VAR(IF(J:J=AE35,Z:Z)),1)</f>
        <v>#DIV/0!</v>
      </c>
      <c r="AM35" t="e" cm="1">
        <f t="array" ref="AM35">ROUND(STDEV(IF(J:J = AE35,Z:Z)),1)</f>
        <v>#DIV/0!</v>
      </c>
      <c r="AQ35">
        <v>108</v>
      </c>
      <c r="AR35">
        <v>6.5</v>
      </c>
      <c r="AZ35" t="str">
        <v>Vietnamese</v>
      </c>
      <c r="BA35">
        <f>COUNTIFS(T:T,AZ35)</f>
        <v>1</v>
      </c>
      <c r="BB35">
        <f>ROUND(AVERAGEIFS(Z:Z,T:T,AZ35),1)</f>
        <v>7.4</v>
      </c>
      <c r="BC35" cm="1">
        <f t="array" ref="BC35">MEDIAN(IF(T:T=AZ35,Z:Z))</f>
        <v>7.4</v>
      </c>
      <c r="BD35" t="e" cm="1">
        <f t="array" ref="BD35">ROUND(STDEV(IF(T:T=AZ35,Z:Z)),1)</f>
        <v>#DIV/0!</v>
      </c>
      <c r="BH35" t="str">
        <v>James Wan</v>
      </c>
      <c r="BI35">
        <f t="shared" si="0"/>
        <v>7.3</v>
      </c>
      <c r="BJ35" t="b">
        <f t="shared" si="1"/>
        <v>0</v>
      </c>
      <c r="BO35">
        <v>300523113</v>
      </c>
      <c r="BP35">
        <v>68000000</v>
      </c>
      <c r="BR35">
        <f t="shared" si="2"/>
        <v>232523113</v>
      </c>
      <c r="BS35" t="str">
        <f>_xlfn.XLOOKUP(BO35,I:I,L:L)</f>
        <v>The Twilight Saga: EclipseÂ </v>
      </c>
      <c r="BW35" t="s">
        <v>826</v>
      </c>
      <c r="BX35" t="s">
        <v>606</v>
      </c>
      <c r="BY35" t="s">
        <v>17600</v>
      </c>
      <c r="BZ35" t="s">
        <v>3105</v>
      </c>
      <c r="CA35" t="s">
        <v>4490</v>
      </c>
      <c r="CD35" t="str">
        <v>Western</v>
      </c>
    </row>
    <row r="36" spans="1:82" x14ac:dyDescent="0.25">
      <c r="A36" t="s">
        <v>33</v>
      </c>
      <c r="B36" t="s">
        <v>296</v>
      </c>
      <c r="C36">
        <v>376</v>
      </c>
      <c r="D36">
        <v>104</v>
      </c>
      <c r="E36">
        <v>37</v>
      </c>
      <c r="F36">
        <v>760</v>
      </c>
      <c r="G36" t="s">
        <v>360</v>
      </c>
      <c r="H36">
        <v>12000</v>
      </c>
      <c r="I36">
        <v>268488329</v>
      </c>
      <c r="J36" t="s">
        <v>251</v>
      </c>
      <c r="K36" t="s">
        <v>361</v>
      </c>
      <c r="L36" t="s">
        <v>362</v>
      </c>
      <c r="M36">
        <v>235025</v>
      </c>
      <c r="N36">
        <v>14863</v>
      </c>
      <c r="O36" t="s">
        <v>363</v>
      </c>
      <c r="P36">
        <v>0</v>
      </c>
      <c r="Q36" t="s">
        <v>364</v>
      </c>
      <c r="R36" t="s">
        <v>365</v>
      </c>
      <c r="S36">
        <v>265</v>
      </c>
      <c r="T36" t="s">
        <v>42</v>
      </c>
      <c r="U36" t="s">
        <v>43</v>
      </c>
      <c r="V36" t="s">
        <v>366</v>
      </c>
      <c r="W36">
        <v>200000000</v>
      </c>
      <c r="X36">
        <v>2013</v>
      </c>
      <c r="Y36">
        <v>779</v>
      </c>
      <c r="Z36" s="2">
        <v>7.3</v>
      </c>
      <c r="AA36">
        <v>1.85</v>
      </c>
      <c r="AB36">
        <v>44000</v>
      </c>
      <c r="AE36" t="s">
        <v>367</v>
      </c>
      <c r="AF36">
        <f>COUNTIF(J:J,AE36)</f>
        <v>5</v>
      </c>
      <c r="AG36">
        <f>ROUND(AVERAGEIFS(Z:Z,J:J,AE36),1)</f>
        <v>6.5</v>
      </c>
      <c r="AH36" cm="1">
        <f t="array" ref="AH36">ROUND(MEDIAN(IF(J:J=AE36,Z:Z)),1)</f>
        <v>6.3</v>
      </c>
      <c r="AI36" cm="1">
        <f t="array" ref="AI36">ROUND(MODE(IF(J:J=AE36,Z:Z)),1)</f>
        <v>5.9</v>
      </c>
      <c r="AJ36">
        <f>_xlfn.MAXIFS(Z:Z,J:J,AE36)</f>
        <v>7.4</v>
      </c>
      <c r="AK36">
        <f>_xlfn.MINIFS(Z:Z,J:J,AE36)</f>
        <v>5.9</v>
      </c>
      <c r="AL36" cm="1">
        <f t="array" ref="AL36">ROUND(VAR(IF(J:J=AE36,Z:Z)),1)</f>
        <v>0.4</v>
      </c>
      <c r="AM36" cm="1">
        <f t="array" ref="AM36">ROUND(STDEV(IF(J:J = AE36,Z:Z)),1)</f>
        <v>0.7</v>
      </c>
      <c r="AQ36">
        <v>104</v>
      </c>
      <c r="AR36">
        <v>6.8</v>
      </c>
      <c r="AZ36" t="str">
        <v>Indonesian</v>
      </c>
      <c r="BA36">
        <f>COUNTIFS(T:T,AZ36)</f>
        <v>2</v>
      </c>
      <c r="BB36">
        <f>ROUND(AVERAGEIFS(Z:Z,T:T,AZ36),1)</f>
        <v>7.9</v>
      </c>
      <c r="BC36" cm="1">
        <f t="array" ref="BC36">MEDIAN(IF(T:T=AZ36,Z:Z))</f>
        <v>7.8999999999999995</v>
      </c>
      <c r="BD36" cm="1">
        <f t="array" ref="BD36">ROUND(STDEV(IF(T:T=AZ36,Z:Z)),1)</f>
        <v>0.4</v>
      </c>
      <c r="BH36" t="str">
        <v>J.J. Abrams</v>
      </c>
      <c r="BI36">
        <f t="shared" si="0"/>
        <v>7.5</v>
      </c>
      <c r="BJ36" t="str">
        <f t="shared" si="1"/>
        <v>TRUE</v>
      </c>
      <c r="BO36">
        <v>306124059</v>
      </c>
      <c r="BP36">
        <v>75000000</v>
      </c>
      <c r="BR36">
        <f t="shared" si="2"/>
        <v>231124059</v>
      </c>
      <c r="BS36" t="str">
        <f>_xlfn.XLOOKUP(BO36,I:I,L:L)</f>
        <v>Independence DayÂ </v>
      </c>
      <c r="BW36" t="s">
        <v>826</v>
      </c>
      <c r="BX36" t="s">
        <v>606</v>
      </c>
      <c r="BY36" t="s">
        <v>1247</v>
      </c>
      <c r="BZ36" t="s">
        <v>4556</v>
      </c>
      <c r="CD36" t="str">
        <v>History</v>
      </c>
    </row>
    <row r="37" spans="1:82" x14ac:dyDescent="0.25">
      <c r="A37" t="s">
        <v>33</v>
      </c>
      <c r="B37" t="s">
        <v>306</v>
      </c>
      <c r="C37">
        <v>366</v>
      </c>
      <c r="D37">
        <v>150</v>
      </c>
      <c r="E37">
        <v>0</v>
      </c>
      <c r="F37">
        <v>464</v>
      </c>
      <c r="G37" t="s">
        <v>371</v>
      </c>
      <c r="H37">
        <v>894</v>
      </c>
      <c r="I37">
        <v>402076689</v>
      </c>
      <c r="J37" t="s">
        <v>89</v>
      </c>
      <c r="K37" t="s">
        <v>372</v>
      </c>
      <c r="L37" t="s">
        <v>373</v>
      </c>
      <c r="M37">
        <v>323207</v>
      </c>
      <c r="N37">
        <v>3218</v>
      </c>
      <c r="O37" t="s">
        <v>374</v>
      </c>
      <c r="P37">
        <v>0</v>
      </c>
      <c r="Q37" t="s">
        <v>375</v>
      </c>
      <c r="R37" t="s">
        <v>376</v>
      </c>
      <c r="S37">
        <v>1439</v>
      </c>
      <c r="T37" t="s">
        <v>42</v>
      </c>
      <c r="U37" t="s">
        <v>43</v>
      </c>
      <c r="V37" t="s">
        <v>44</v>
      </c>
      <c r="W37">
        <v>200000000</v>
      </c>
      <c r="X37">
        <v>2009</v>
      </c>
      <c r="Y37">
        <v>581</v>
      </c>
      <c r="Z37" s="2">
        <v>6</v>
      </c>
      <c r="AA37">
        <v>2.35</v>
      </c>
      <c r="AB37">
        <v>0</v>
      </c>
      <c r="AE37" t="s">
        <v>377</v>
      </c>
      <c r="AF37">
        <f>COUNTIF(J:J,AE37)</f>
        <v>17</v>
      </c>
      <c r="AG37">
        <f>ROUND(AVERAGEIFS(Z:Z,J:J,AE37),1)</f>
        <v>5.4</v>
      </c>
      <c r="AH37" cm="1">
        <f t="array" ref="AH37">ROUND(MEDIAN(IF(J:J=AE37,Z:Z)),1)</f>
        <v>5.4</v>
      </c>
      <c r="AI37" cm="1">
        <f t="array" ref="AI37">ROUND(MODE(IF(J:J=AE37,Z:Z)),1)</f>
        <v>6</v>
      </c>
      <c r="AJ37">
        <f>_xlfn.MAXIFS(Z:Z,J:J,AE37)</f>
        <v>6.7</v>
      </c>
      <c r="AK37">
        <f>_xlfn.MINIFS(Z:Z,J:J,AE37)</f>
        <v>2.2000000000000002</v>
      </c>
      <c r="AL37" cm="1">
        <f t="array" ref="AL37">ROUND(VAR(IF(J:J=AE37,Z:Z)),1)</f>
        <v>1.1000000000000001</v>
      </c>
      <c r="AM37" cm="1">
        <f t="array" ref="AM37">ROUND(STDEV(IF(J:J = AE37,Z:Z)),1)</f>
        <v>1.1000000000000001</v>
      </c>
      <c r="AQ37">
        <v>104</v>
      </c>
      <c r="AR37">
        <v>7.3</v>
      </c>
      <c r="AZ37" t="str">
        <v>Persian</v>
      </c>
      <c r="BA37">
        <f>COUNTIFS(T:T,AZ37)</f>
        <v>3</v>
      </c>
      <c r="BB37">
        <f>ROUND(AVERAGEIFS(Z:Z,T:T,AZ37),1)</f>
        <v>8.1</v>
      </c>
      <c r="BC37" cm="1">
        <f t="array" ref="BC37">MEDIAN(IF(T:T=AZ37,Z:Z))</f>
        <v>8.4</v>
      </c>
      <c r="BD37" cm="1">
        <f t="array" ref="BD37">ROUND(STDEV(IF(T:T=AZ37,Z:Z)),1)</f>
        <v>0.6</v>
      </c>
      <c r="BH37" t="str">
        <v>Baz Luhrmann</v>
      </c>
      <c r="BI37">
        <f t="shared" si="0"/>
        <v>7.1</v>
      </c>
      <c r="BJ37" t="b">
        <f t="shared" si="1"/>
        <v>0</v>
      </c>
      <c r="BO37">
        <v>255950375</v>
      </c>
      <c r="BP37">
        <v>29000000</v>
      </c>
      <c r="BR37">
        <f t="shared" si="2"/>
        <v>226950375</v>
      </c>
      <c r="BS37" t="str">
        <f>_xlfn.XLOOKUP(BO37,I:I,L:L)</f>
        <v>The Blind SideÂ </v>
      </c>
      <c r="BW37" t="s">
        <v>1247</v>
      </c>
      <c r="BX37" t="s">
        <v>5266</v>
      </c>
      <c r="BY37" t="s">
        <v>17600</v>
      </c>
      <c r="CD37" t="str">
        <v>Musical</v>
      </c>
    </row>
    <row r="38" spans="1:82" x14ac:dyDescent="0.25">
      <c r="A38" t="s">
        <v>33</v>
      </c>
      <c r="B38" t="s">
        <v>306</v>
      </c>
      <c r="C38">
        <v>378</v>
      </c>
      <c r="D38">
        <v>165</v>
      </c>
      <c r="E38">
        <v>0</v>
      </c>
      <c r="F38">
        <v>808</v>
      </c>
      <c r="G38" t="s">
        <v>381</v>
      </c>
      <c r="H38">
        <v>974</v>
      </c>
      <c r="I38">
        <v>245428137</v>
      </c>
      <c r="J38" t="s">
        <v>89</v>
      </c>
      <c r="K38" t="s">
        <v>382</v>
      </c>
      <c r="L38" t="s">
        <v>383</v>
      </c>
      <c r="M38">
        <v>242420</v>
      </c>
      <c r="N38">
        <v>3988</v>
      </c>
      <c r="O38" t="s">
        <v>350</v>
      </c>
      <c r="P38">
        <v>2</v>
      </c>
      <c r="Q38" t="s">
        <v>384</v>
      </c>
      <c r="R38" t="s">
        <v>385</v>
      </c>
      <c r="S38">
        <v>918</v>
      </c>
      <c r="T38" t="s">
        <v>42</v>
      </c>
      <c r="U38" t="s">
        <v>43</v>
      </c>
      <c r="V38" t="s">
        <v>44</v>
      </c>
      <c r="W38">
        <v>210000000</v>
      </c>
      <c r="X38">
        <v>2014</v>
      </c>
      <c r="Y38">
        <v>956</v>
      </c>
      <c r="Z38" s="2">
        <v>5.7</v>
      </c>
      <c r="AA38">
        <v>2.35</v>
      </c>
      <c r="AB38">
        <v>56000</v>
      </c>
      <c r="AE38" t="s">
        <v>386</v>
      </c>
      <c r="AF38">
        <f>COUNTIF(J:J,AE38)</f>
        <v>1</v>
      </c>
      <c r="AG38">
        <f>ROUND(AVERAGEIFS(Z:Z,J:J,AE38),1)</f>
        <v>8.3000000000000007</v>
      </c>
      <c r="AH38" cm="1">
        <f t="array" ref="AH38">ROUND(MEDIAN(IF(J:J=AE38,Z:Z)),1)</f>
        <v>8.3000000000000007</v>
      </c>
      <c r="AI38" t="e" cm="1">
        <f t="array" ref="AI38">ROUND(MODE(IF(J:J=AE38,Z:Z)),1)</f>
        <v>#N/A</v>
      </c>
      <c r="AJ38">
        <f>_xlfn.MAXIFS(Z:Z,J:J,AE38)</f>
        <v>8.3000000000000007</v>
      </c>
      <c r="AK38">
        <f>_xlfn.MINIFS(Z:Z,J:J,AE38)</f>
        <v>8.3000000000000007</v>
      </c>
      <c r="AL38" t="e" cm="1">
        <f t="array" ref="AL38">ROUND(VAR(IF(J:J=AE38,Z:Z)),1)</f>
        <v>#DIV/0!</v>
      </c>
      <c r="AM38" t="e" cm="1">
        <f t="array" ref="AM38">ROUND(STDEV(IF(J:J = AE38,Z:Z)),1)</f>
        <v>#DIV/0!</v>
      </c>
      <c r="AQ38">
        <v>150</v>
      </c>
      <c r="AR38">
        <v>6</v>
      </c>
      <c r="AZ38" t="str">
        <v>Swedish</v>
      </c>
      <c r="BA38">
        <f>COUNTIFS(T:T,AZ38)</f>
        <v>1</v>
      </c>
      <c r="BB38">
        <f>ROUND(AVERAGEIFS(Z:Z,T:T,AZ38),1)</f>
        <v>7.6</v>
      </c>
      <c r="BC38" cm="1">
        <f t="array" ref="BC38">MEDIAN(IF(T:T=AZ38,Z:Z))</f>
        <v>7.6</v>
      </c>
      <c r="BD38" t="e" cm="1">
        <f t="array" ref="BD38">ROUND(STDEV(IF(T:T=AZ38,Z:Z)),1)</f>
        <v>#DIV/0!</v>
      </c>
      <c r="BH38" t="str">
        <v>Mike Newell</v>
      </c>
      <c r="BI38">
        <f t="shared" si="0"/>
        <v>6.7</v>
      </c>
      <c r="BJ38" t="b">
        <f t="shared" si="1"/>
        <v>0</v>
      </c>
      <c r="BO38">
        <v>242374454</v>
      </c>
      <c r="BP38">
        <v>18000000</v>
      </c>
      <c r="BR38">
        <f t="shared" si="2"/>
        <v>224374454</v>
      </c>
      <c r="BS38" t="str">
        <f>_xlfn.XLOOKUP(BO38,I:I,L:L)</f>
        <v>Raiders of the Lost ArkÂ </v>
      </c>
      <c r="BW38" t="s">
        <v>606</v>
      </c>
      <c r="BX38" t="s">
        <v>4431</v>
      </c>
      <c r="BY38" t="s">
        <v>1247</v>
      </c>
      <c r="BZ38" t="s">
        <v>2007</v>
      </c>
      <c r="CA38" t="s">
        <v>5266</v>
      </c>
      <c r="CB38" t="s">
        <v>17600</v>
      </c>
      <c r="CD38" t="str">
        <v>Music</v>
      </c>
    </row>
    <row r="39" spans="1:82" x14ac:dyDescent="0.25">
      <c r="A39" t="s">
        <v>33</v>
      </c>
      <c r="B39" t="s">
        <v>97</v>
      </c>
      <c r="C39">
        <v>525</v>
      </c>
      <c r="D39">
        <v>130</v>
      </c>
      <c r="E39">
        <v>0</v>
      </c>
      <c r="F39">
        <v>11000</v>
      </c>
      <c r="G39" t="s">
        <v>390</v>
      </c>
      <c r="H39">
        <v>44000</v>
      </c>
      <c r="I39">
        <v>234903076</v>
      </c>
      <c r="J39" t="s">
        <v>195</v>
      </c>
      <c r="K39" t="s">
        <v>391</v>
      </c>
      <c r="L39" t="s">
        <v>392</v>
      </c>
      <c r="M39">
        <v>175409</v>
      </c>
      <c r="N39">
        <v>73441</v>
      </c>
      <c r="O39" t="s">
        <v>98</v>
      </c>
      <c r="P39">
        <v>4</v>
      </c>
      <c r="Q39" t="s">
        <v>393</v>
      </c>
      <c r="R39" t="s">
        <v>394</v>
      </c>
      <c r="S39">
        <v>511</v>
      </c>
      <c r="T39" t="s">
        <v>42</v>
      </c>
      <c r="U39" t="s">
        <v>43</v>
      </c>
      <c r="V39" t="s">
        <v>115</v>
      </c>
      <c r="W39">
        <v>215000000</v>
      </c>
      <c r="X39">
        <v>2013</v>
      </c>
      <c r="Y39">
        <v>15000</v>
      </c>
      <c r="Z39" s="2">
        <v>6.4</v>
      </c>
      <c r="AA39">
        <v>2.35</v>
      </c>
      <c r="AB39">
        <v>60000</v>
      </c>
      <c r="AE39" t="s">
        <v>395</v>
      </c>
      <c r="AF39">
        <f>COUNTIF(J:J,AE39)</f>
        <v>4</v>
      </c>
      <c r="AG39">
        <f>ROUND(AVERAGEIFS(Z:Z,J:J,AE39),1)</f>
        <v>7.4</v>
      </c>
      <c r="AH39" cm="1">
        <f t="array" ref="AH39">ROUND(MEDIAN(IF(J:J=AE39,Z:Z)),1)</f>
        <v>7.5</v>
      </c>
      <c r="AI39" cm="1">
        <f t="array" ref="AI39">ROUND(MODE(IF(J:J=AE39,Z:Z)),1)</f>
        <v>7.8</v>
      </c>
      <c r="AJ39">
        <f>_xlfn.MAXIFS(Z:Z,J:J,AE39)</f>
        <v>7.8</v>
      </c>
      <c r="AK39">
        <f>_xlfn.MINIFS(Z:Z,J:J,AE39)</f>
        <v>6.8</v>
      </c>
      <c r="AL39" cm="1">
        <f t="array" ref="AL39">ROUND(VAR(IF(J:J=AE39,Z:Z)),1)</f>
        <v>0.2</v>
      </c>
      <c r="AM39" cm="1">
        <f t="array" ref="AM39">ROUND(STDEV(IF(J:J = AE39,Z:Z)),1)</f>
        <v>0.5</v>
      </c>
      <c r="AQ39">
        <v>165</v>
      </c>
      <c r="AR39">
        <v>5.7</v>
      </c>
      <c r="AZ39">
        <v>0</v>
      </c>
      <c r="BH39" t="str">
        <v>Guillermo del Toro</v>
      </c>
      <c r="BI39">
        <f t="shared" si="0"/>
        <v>7.1</v>
      </c>
      <c r="BJ39" t="b">
        <f t="shared" si="1"/>
        <v>0</v>
      </c>
      <c r="BO39">
        <v>313837577</v>
      </c>
      <c r="BP39">
        <v>93000000</v>
      </c>
      <c r="BR39">
        <f t="shared" si="2"/>
        <v>220837577</v>
      </c>
      <c r="BS39" t="str">
        <f>_xlfn.XLOOKUP(BO39,I:I,L:L)</f>
        <v>The Lord of the Rings: The Fellowship of the RingÂ </v>
      </c>
      <c r="BW39" t="s">
        <v>606</v>
      </c>
      <c r="BX39" t="s">
        <v>2007</v>
      </c>
      <c r="BY39" t="s">
        <v>5266</v>
      </c>
      <c r="BZ39" t="s">
        <v>17600</v>
      </c>
      <c r="CD39" t="str">
        <v>War</v>
      </c>
    </row>
    <row r="40" spans="1:82" x14ac:dyDescent="0.25">
      <c r="A40" t="s">
        <v>33</v>
      </c>
      <c r="B40" t="s">
        <v>212</v>
      </c>
      <c r="C40">
        <v>495</v>
      </c>
      <c r="D40">
        <v>142</v>
      </c>
      <c r="E40">
        <v>464</v>
      </c>
      <c r="F40">
        <v>825</v>
      </c>
      <c r="G40" t="s">
        <v>235</v>
      </c>
      <c r="H40">
        <v>15000</v>
      </c>
      <c r="I40">
        <v>202853933</v>
      </c>
      <c r="J40" t="s">
        <v>36</v>
      </c>
      <c r="K40" t="s">
        <v>236</v>
      </c>
      <c r="L40" t="s">
        <v>399</v>
      </c>
      <c r="M40">
        <v>321227</v>
      </c>
      <c r="N40">
        <v>28631</v>
      </c>
      <c r="O40" t="s">
        <v>400</v>
      </c>
      <c r="P40">
        <v>0</v>
      </c>
      <c r="Q40" t="s">
        <v>401</v>
      </c>
      <c r="R40" t="s">
        <v>402</v>
      </c>
      <c r="S40">
        <v>1067</v>
      </c>
      <c r="T40" t="s">
        <v>42</v>
      </c>
      <c r="U40" t="s">
        <v>43</v>
      </c>
      <c r="V40" t="s">
        <v>44</v>
      </c>
      <c r="W40">
        <v>200000000</v>
      </c>
      <c r="X40">
        <v>2014</v>
      </c>
      <c r="Y40">
        <v>10000</v>
      </c>
      <c r="Z40" s="2">
        <v>6.7</v>
      </c>
      <c r="AA40">
        <v>2.35</v>
      </c>
      <c r="AB40">
        <v>41000</v>
      </c>
      <c r="AE40" t="s">
        <v>403</v>
      </c>
      <c r="AF40">
        <f>COUNTIF(J:J,AE40)</f>
        <v>6</v>
      </c>
      <c r="AG40">
        <f>ROUND(AVERAGEIFS(Z:Z,J:J,AE40),1)</f>
        <v>7.5</v>
      </c>
      <c r="AH40" cm="1">
        <f t="array" ref="AH40">ROUND(MEDIAN(IF(J:J=AE40,Z:Z)),1)</f>
        <v>7.5</v>
      </c>
      <c r="AI40" cm="1">
        <f t="array" ref="AI40">ROUND(MODE(IF(J:J=AE40,Z:Z)),1)</f>
        <v>6.1</v>
      </c>
      <c r="AJ40">
        <f>_xlfn.MAXIFS(Z:Z,J:J,AE40)</f>
        <v>8.9</v>
      </c>
      <c r="AK40">
        <f>_xlfn.MINIFS(Z:Z,J:J,AE40)</f>
        <v>6.1</v>
      </c>
      <c r="AL40" cm="1">
        <f t="array" ref="AL40">ROUND(VAR(IF(J:J=AE40,Z:Z)),1)</f>
        <v>2.1</v>
      </c>
      <c r="AM40" cm="1">
        <f t="array" ref="AM40">ROUND(STDEV(IF(J:J = AE40,Z:Z)),1)</f>
        <v>1.4</v>
      </c>
      <c r="AQ40">
        <v>130</v>
      </c>
      <c r="AR40">
        <v>6.4</v>
      </c>
      <c r="BH40" t="str">
        <v>Steven Spielberg</v>
      </c>
      <c r="BI40">
        <f t="shared" si="0"/>
        <v>7.5</v>
      </c>
      <c r="BJ40" t="str">
        <f t="shared" si="1"/>
        <v>TRUE</v>
      </c>
      <c r="BO40">
        <v>234760500</v>
      </c>
      <c r="BP40">
        <v>14000000</v>
      </c>
      <c r="BR40">
        <f t="shared" si="2"/>
        <v>220760500</v>
      </c>
      <c r="BS40" t="str">
        <f>_xlfn.XLOOKUP(BO40,I:I,L:L)</f>
        <v>Beverly Hills CopÂ </v>
      </c>
      <c r="BW40" t="s">
        <v>826</v>
      </c>
      <c r="BX40" t="s">
        <v>606</v>
      </c>
      <c r="BY40" t="s">
        <v>2007</v>
      </c>
      <c r="BZ40" t="s">
        <v>17600</v>
      </c>
      <c r="CD40" t="str">
        <v>Biography</v>
      </c>
    </row>
    <row r="41" spans="1:82" x14ac:dyDescent="0.25">
      <c r="A41" t="s">
        <v>33</v>
      </c>
      <c r="B41" t="s">
        <v>315</v>
      </c>
      <c r="C41">
        <v>469</v>
      </c>
      <c r="D41">
        <v>125</v>
      </c>
      <c r="E41">
        <v>364</v>
      </c>
      <c r="F41">
        <v>1000</v>
      </c>
      <c r="G41" t="s">
        <v>407</v>
      </c>
      <c r="H41">
        <v>12000</v>
      </c>
      <c r="I41">
        <v>172051787</v>
      </c>
      <c r="J41" t="s">
        <v>89</v>
      </c>
      <c r="K41" t="s">
        <v>408</v>
      </c>
      <c r="L41" t="s">
        <v>409</v>
      </c>
      <c r="M41">
        <v>264183</v>
      </c>
      <c r="N41">
        <v>25550</v>
      </c>
      <c r="O41" t="s">
        <v>410</v>
      </c>
      <c r="P41">
        <v>0</v>
      </c>
      <c r="Q41" t="s">
        <v>411</v>
      </c>
      <c r="R41" t="s">
        <v>412</v>
      </c>
      <c r="S41">
        <v>665</v>
      </c>
      <c r="T41" t="s">
        <v>42</v>
      </c>
      <c r="U41" t="s">
        <v>43</v>
      </c>
      <c r="V41" t="s">
        <v>115</v>
      </c>
      <c r="W41">
        <v>170000000</v>
      </c>
      <c r="X41">
        <v>2010</v>
      </c>
      <c r="Y41">
        <v>10000</v>
      </c>
      <c r="Z41" s="2">
        <v>6.8</v>
      </c>
      <c r="AA41">
        <v>2.35</v>
      </c>
      <c r="AB41">
        <v>30000</v>
      </c>
      <c r="AE41" t="s">
        <v>413</v>
      </c>
      <c r="AF41">
        <f>COUNTIF(J:J,AE41)</f>
        <v>1</v>
      </c>
      <c r="AG41">
        <f>ROUND(AVERAGEIFS(Z:Z,J:J,AE41),1)</f>
        <v>7</v>
      </c>
      <c r="AH41" cm="1">
        <f t="array" ref="AH41">ROUND(MEDIAN(IF(J:J=AE41,Z:Z)),1)</f>
        <v>7</v>
      </c>
      <c r="AI41" t="e" cm="1">
        <f t="array" ref="AI41">ROUND(MODE(IF(J:J=AE41,Z:Z)),1)</f>
        <v>#N/A</v>
      </c>
      <c r="AJ41">
        <f>_xlfn.MAXIFS(Z:Z,J:J,AE41)</f>
        <v>7</v>
      </c>
      <c r="AK41">
        <f>_xlfn.MINIFS(Z:Z,J:J,AE41)</f>
        <v>7</v>
      </c>
      <c r="AL41" t="e" cm="1">
        <f t="array" ref="AL41">ROUND(VAR(IF(J:J=AE41,Z:Z)),1)</f>
        <v>#DIV/0!</v>
      </c>
      <c r="AM41" t="e" cm="1">
        <f t="array" ref="AM41">ROUND(STDEV(IF(J:J = AE41,Z:Z)),1)</f>
        <v>#DIV/0!</v>
      </c>
      <c r="AQ41">
        <v>142</v>
      </c>
      <c r="AR41">
        <v>6.7</v>
      </c>
      <c r="BH41" t="str">
        <v>Justin Lin</v>
      </c>
      <c r="BI41">
        <f t="shared" si="0"/>
        <v>6.8</v>
      </c>
      <c r="BJ41" t="b">
        <f t="shared" si="1"/>
        <v>0</v>
      </c>
      <c r="BO41">
        <v>251188924</v>
      </c>
      <c r="BP41">
        <v>35000000</v>
      </c>
      <c r="BR41">
        <f t="shared" si="2"/>
        <v>216188924</v>
      </c>
      <c r="BS41" t="str">
        <f>_xlfn.XLOOKUP(BO41,I:I,L:L)</f>
        <v>BatmanÂ </v>
      </c>
      <c r="BW41" t="s">
        <v>826</v>
      </c>
      <c r="BX41" t="s">
        <v>606</v>
      </c>
      <c r="BY41" t="s">
        <v>5266</v>
      </c>
      <c r="BZ41" t="s">
        <v>17600</v>
      </c>
      <c r="CA41" t="s">
        <v>5447</v>
      </c>
      <c r="CD41" t="str">
        <v>Sport</v>
      </c>
    </row>
    <row r="42" spans="1:82" x14ac:dyDescent="0.25">
      <c r="A42" t="s">
        <v>33</v>
      </c>
      <c r="B42" t="s">
        <v>324</v>
      </c>
      <c r="C42">
        <v>304</v>
      </c>
      <c r="D42">
        <v>106</v>
      </c>
      <c r="E42">
        <v>487</v>
      </c>
      <c r="F42">
        <v>776</v>
      </c>
      <c r="G42" t="s">
        <v>272</v>
      </c>
      <c r="H42">
        <v>1000</v>
      </c>
      <c r="I42">
        <v>191450875</v>
      </c>
      <c r="J42" t="s">
        <v>258</v>
      </c>
      <c r="K42" t="s">
        <v>416</v>
      </c>
      <c r="L42" t="s">
        <v>417</v>
      </c>
      <c r="M42">
        <v>101178</v>
      </c>
      <c r="N42">
        <v>4482</v>
      </c>
      <c r="O42" t="s">
        <v>418</v>
      </c>
      <c r="P42">
        <v>0</v>
      </c>
      <c r="Q42" t="s">
        <v>419</v>
      </c>
      <c r="R42" t="s">
        <v>420</v>
      </c>
      <c r="S42">
        <v>283</v>
      </c>
      <c r="T42" t="s">
        <v>42</v>
      </c>
      <c r="U42" t="s">
        <v>43</v>
      </c>
      <c r="V42" t="s">
        <v>366</v>
      </c>
      <c r="W42">
        <v>200000000</v>
      </c>
      <c r="X42">
        <v>2011</v>
      </c>
      <c r="Y42">
        <v>919</v>
      </c>
      <c r="Z42" s="2">
        <v>6.3</v>
      </c>
      <c r="AA42">
        <v>2.35</v>
      </c>
      <c r="AB42">
        <v>10000</v>
      </c>
      <c r="AE42" t="s">
        <v>421</v>
      </c>
      <c r="AF42">
        <f>COUNTIF(J:J,AE42)</f>
        <v>1</v>
      </c>
      <c r="AG42">
        <f>ROUND(AVERAGEIFS(Z:Z,J:J,AE42),1)</f>
        <v>7.6</v>
      </c>
      <c r="AH42" cm="1">
        <f t="array" ref="AH42">ROUND(MEDIAN(IF(J:J=AE42,Z:Z)),1)</f>
        <v>7.6</v>
      </c>
      <c r="AI42" t="e" cm="1">
        <f t="array" ref="AI42">ROUND(MODE(IF(J:J=AE42,Z:Z)),1)</f>
        <v>#N/A</v>
      </c>
      <c r="AJ42">
        <f>_xlfn.MAXIFS(Z:Z,J:J,AE42)</f>
        <v>7.6</v>
      </c>
      <c r="AK42">
        <f>_xlfn.MINIFS(Z:Z,J:J,AE42)</f>
        <v>7.6</v>
      </c>
      <c r="AL42" t="e" cm="1">
        <f t="array" ref="AL42">ROUND(VAR(IF(J:J=AE42,Z:Z)),1)</f>
        <v>#DIV/0!</v>
      </c>
      <c r="AM42" t="e" cm="1">
        <f t="array" ref="AM42">ROUND(STDEV(IF(J:J = AE42,Z:Z)),1)</f>
        <v>#DIV/0!</v>
      </c>
      <c r="AQ42">
        <v>125</v>
      </c>
      <c r="AR42">
        <v>6.8</v>
      </c>
      <c r="BH42" t="str">
        <v>Roland Emmerich</v>
      </c>
      <c r="BI42">
        <f t="shared" si="0"/>
        <v>6.2</v>
      </c>
      <c r="BJ42" t="b">
        <f t="shared" si="1"/>
        <v>0</v>
      </c>
      <c r="BO42">
        <v>414984497</v>
      </c>
      <c r="BP42">
        <v>200000000</v>
      </c>
      <c r="BR42">
        <f t="shared" si="2"/>
        <v>214984497</v>
      </c>
      <c r="BS42" t="str">
        <f>_xlfn.XLOOKUP(BO42,I:I,L:L)</f>
        <v>Toy Story 3Â </v>
      </c>
      <c r="BW42" t="s">
        <v>826</v>
      </c>
      <c r="BX42" t="s">
        <v>606</v>
      </c>
      <c r="BY42" t="s">
        <v>2007</v>
      </c>
      <c r="BZ42" t="s">
        <v>4556</v>
      </c>
      <c r="CD42" t="str">
        <v>Short</v>
      </c>
    </row>
    <row r="43" spans="1:82" x14ac:dyDescent="0.25">
      <c r="A43" t="s">
        <v>33</v>
      </c>
      <c r="B43" t="s">
        <v>331</v>
      </c>
      <c r="C43">
        <v>436</v>
      </c>
      <c r="D43">
        <v>123</v>
      </c>
      <c r="E43">
        <v>258</v>
      </c>
      <c r="F43">
        <v>326</v>
      </c>
      <c r="G43" t="s">
        <v>424</v>
      </c>
      <c r="H43">
        <v>16000</v>
      </c>
      <c r="I43">
        <v>116593191</v>
      </c>
      <c r="J43" t="s">
        <v>89</v>
      </c>
      <c r="K43" t="s">
        <v>425</v>
      </c>
      <c r="L43" t="s">
        <v>426</v>
      </c>
      <c r="M43">
        <v>223393</v>
      </c>
      <c r="N43">
        <v>17657</v>
      </c>
      <c r="O43" t="s">
        <v>427</v>
      </c>
      <c r="P43">
        <v>2</v>
      </c>
      <c r="Q43" t="s">
        <v>428</v>
      </c>
      <c r="R43" t="s">
        <v>429</v>
      </c>
      <c r="S43">
        <v>550</v>
      </c>
      <c r="T43" t="s">
        <v>42</v>
      </c>
      <c r="U43" t="s">
        <v>43</v>
      </c>
      <c r="V43" t="s">
        <v>44</v>
      </c>
      <c r="W43">
        <v>200000000</v>
      </c>
      <c r="X43">
        <v>2011</v>
      </c>
      <c r="Y43">
        <v>368</v>
      </c>
      <c r="Z43" s="2">
        <v>5.6</v>
      </c>
      <c r="AA43">
        <v>2.35</v>
      </c>
      <c r="AB43">
        <v>24000</v>
      </c>
      <c r="AE43" t="s">
        <v>430</v>
      </c>
      <c r="AF43">
        <f>COUNTIF(J:J,AE43)</f>
        <v>1</v>
      </c>
      <c r="AG43">
        <f>ROUND(AVERAGEIFS(Z:Z,J:J,AE43),1)</f>
        <v>6.5</v>
      </c>
      <c r="AH43" cm="1">
        <f t="array" ref="AH43">ROUND(MEDIAN(IF(J:J=AE43,Z:Z)),1)</f>
        <v>6.5</v>
      </c>
      <c r="AI43" t="e" cm="1">
        <f t="array" ref="AI43">ROUND(MODE(IF(J:J=AE43,Z:Z)),1)</f>
        <v>#N/A</v>
      </c>
      <c r="AJ43">
        <f>_xlfn.MAXIFS(Z:Z,J:J,AE43)</f>
        <v>6.5</v>
      </c>
      <c r="AK43">
        <f>_xlfn.MINIFS(Z:Z,J:J,AE43)</f>
        <v>6.5</v>
      </c>
      <c r="AL43" t="e" cm="1">
        <f t="array" ref="AL43">ROUND(VAR(IF(J:J=AE43,Z:Z)),1)</f>
        <v>#DIV/0!</v>
      </c>
      <c r="AM43" t="e" cm="1">
        <f t="array" ref="AM43">ROUND(STDEV(IF(J:J = AE43,Z:Z)),1)</f>
        <v>#DIV/0!</v>
      </c>
      <c r="AQ43">
        <v>106</v>
      </c>
      <c r="AR43">
        <v>6.3</v>
      </c>
      <c r="BH43" t="str">
        <v>Robert Zemeckis</v>
      </c>
      <c r="BI43">
        <f t="shared" si="0"/>
        <v>7.3</v>
      </c>
      <c r="BJ43" t="b">
        <f t="shared" si="1"/>
        <v>0</v>
      </c>
      <c r="BO43">
        <v>337103873</v>
      </c>
      <c r="BP43">
        <v>125000000</v>
      </c>
      <c r="BR43">
        <f t="shared" si="2"/>
        <v>212103873</v>
      </c>
      <c r="BS43" t="str">
        <f>_xlfn.XLOOKUP(BO43,I:I,L:L)</f>
        <v>The Hunger Games: Mockingjay - Part 1Â </v>
      </c>
      <c r="BW43" t="s">
        <v>826</v>
      </c>
      <c r="BX43" t="s">
        <v>606</v>
      </c>
      <c r="BY43" t="s">
        <v>5266</v>
      </c>
      <c r="BZ43" t="s">
        <v>17602</v>
      </c>
      <c r="CA43" t="s">
        <v>4556</v>
      </c>
      <c r="CD43" t="str">
        <v>Documentary</v>
      </c>
    </row>
    <row r="44" spans="1:82" x14ac:dyDescent="0.25">
      <c r="A44" t="s">
        <v>33</v>
      </c>
      <c r="B44" t="s">
        <v>340</v>
      </c>
      <c r="C44">
        <v>453</v>
      </c>
      <c r="D44">
        <v>103</v>
      </c>
      <c r="E44">
        <v>125</v>
      </c>
      <c r="F44">
        <v>721</v>
      </c>
      <c r="G44" t="s">
        <v>433</v>
      </c>
      <c r="H44">
        <v>15000</v>
      </c>
      <c r="I44">
        <v>414984497</v>
      </c>
      <c r="J44" t="s">
        <v>251</v>
      </c>
      <c r="K44" t="s">
        <v>434</v>
      </c>
      <c r="L44" t="s">
        <v>423</v>
      </c>
      <c r="M44">
        <v>544884</v>
      </c>
      <c r="N44">
        <v>19085</v>
      </c>
      <c r="O44" t="s">
        <v>435</v>
      </c>
      <c r="P44">
        <v>3</v>
      </c>
      <c r="Q44" t="s">
        <v>436</v>
      </c>
      <c r="R44" t="s">
        <v>437</v>
      </c>
      <c r="S44">
        <v>733</v>
      </c>
      <c r="T44" t="s">
        <v>42</v>
      </c>
      <c r="U44" t="s">
        <v>43</v>
      </c>
      <c r="V44" t="s">
        <v>366</v>
      </c>
      <c r="W44">
        <v>200000000</v>
      </c>
      <c r="X44">
        <v>2010</v>
      </c>
      <c r="Y44">
        <v>1000</v>
      </c>
      <c r="Z44" s="2">
        <v>8.3000000000000007</v>
      </c>
      <c r="AA44">
        <v>1.85</v>
      </c>
      <c r="AB44">
        <v>30000</v>
      </c>
      <c r="AE44" t="s">
        <v>438</v>
      </c>
      <c r="AF44">
        <f>COUNTIF(J:J,AE44)</f>
        <v>2</v>
      </c>
      <c r="AG44">
        <f>ROUND(AVERAGEIFS(Z:Z,J:J,AE44),1)</f>
        <v>8</v>
      </c>
      <c r="AH44" cm="1">
        <f t="array" ref="AH44">ROUND(MEDIAN(IF(J:J=AE44,Z:Z)),1)</f>
        <v>8</v>
      </c>
      <c r="AI44" t="e" cm="1">
        <f t="array" ref="AI44">ROUND(MODE(IF(J:J=AE44,Z:Z)),1)</f>
        <v>#N/A</v>
      </c>
      <c r="AJ44">
        <f>_xlfn.MAXIFS(Z:Z,J:J,AE44)</f>
        <v>8</v>
      </c>
      <c r="AK44">
        <f>_xlfn.MINIFS(Z:Z,J:J,AE44)</f>
        <v>7.9</v>
      </c>
      <c r="AL44" cm="1">
        <f t="array" ref="AL44">ROUND(VAR(IF(J:J=AE44,Z:Z)),1)</f>
        <v>0</v>
      </c>
      <c r="AM44" cm="1">
        <f t="array" ref="AM44">ROUND(STDEV(IF(J:J = AE44,Z:Z)),1)</f>
        <v>0.1</v>
      </c>
      <c r="AQ44">
        <v>123</v>
      </c>
      <c r="AR44">
        <v>5.6</v>
      </c>
      <c r="BH44" t="str">
        <v>Lana Wachowski</v>
      </c>
      <c r="BI44">
        <f t="shared" si="0"/>
        <v>6.6</v>
      </c>
      <c r="BJ44" t="b">
        <f t="shared" si="1"/>
        <v>0</v>
      </c>
      <c r="BO44">
        <v>408992272</v>
      </c>
      <c r="BP44">
        <v>200000000</v>
      </c>
      <c r="BR44">
        <f t="shared" si="2"/>
        <v>208992272</v>
      </c>
      <c r="BS44" t="str">
        <f>_xlfn.XLOOKUP(BO44,I:I,L:L)</f>
        <v>Iron Man 3Â </v>
      </c>
      <c r="BW44" t="s">
        <v>826</v>
      </c>
      <c r="BX44" t="s">
        <v>606</v>
      </c>
      <c r="BY44" t="s">
        <v>4431</v>
      </c>
      <c r="BZ44" t="s">
        <v>1247</v>
      </c>
      <c r="CA44" t="s">
        <v>2007</v>
      </c>
      <c r="CB44" t="s">
        <v>5266</v>
      </c>
      <c r="CC44" t="s">
        <v>4556</v>
      </c>
      <c r="CD44" t="str">
        <v>Film-Noir</v>
      </c>
    </row>
    <row r="45" spans="1:82" x14ac:dyDescent="0.25">
      <c r="A45" t="s">
        <v>33</v>
      </c>
      <c r="B45" t="s">
        <v>348</v>
      </c>
      <c r="C45">
        <v>422</v>
      </c>
      <c r="D45">
        <v>118</v>
      </c>
      <c r="E45">
        <v>368</v>
      </c>
      <c r="F45">
        <v>988</v>
      </c>
      <c r="G45" t="s">
        <v>309</v>
      </c>
      <c r="H45">
        <v>23000</v>
      </c>
      <c r="I45">
        <v>125320003</v>
      </c>
      <c r="J45" t="s">
        <v>89</v>
      </c>
      <c r="K45" t="s">
        <v>78</v>
      </c>
      <c r="L45" t="s">
        <v>440</v>
      </c>
      <c r="M45">
        <v>286095</v>
      </c>
      <c r="N45">
        <v>27468</v>
      </c>
      <c r="O45" t="s">
        <v>441</v>
      </c>
      <c r="P45">
        <v>0</v>
      </c>
      <c r="Q45" t="s">
        <v>442</v>
      </c>
      <c r="R45" t="s">
        <v>443</v>
      </c>
      <c r="S45">
        <v>974</v>
      </c>
      <c r="T45" t="s">
        <v>42</v>
      </c>
      <c r="U45" t="s">
        <v>43</v>
      </c>
      <c r="V45" t="s">
        <v>44</v>
      </c>
      <c r="W45">
        <v>200000000</v>
      </c>
      <c r="X45">
        <v>2009</v>
      </c>
      <c r="Y45">
        <v>3000</v>
      </c>
      <c r="Z45" s="2">
        <v>6.6</v>
      </c>
      <c r="AA45">
        <v>2.35</v>
      </c>
      <c r="AB45">
        <v>0</v>
      </c>
      <c r="AE45" t="s">
        <v>444</v>
      </c>
      <c r="AF45">
        <f>COUNTIF(J:J,AE45)</f>
        <v>7</v>
      </c>
      <c r="AG45">
        <f>ROUND(AVERAGEIFS(Z:Z,J:J,AE45),1)</f>
        <v>6.2</v>
      </c>
      <c r="AH45" cm="1">
        <f t="array" ref="AH45">ROUND(MEDIAN(IF(J:J=AE45,Z:Z)),1)</f>
        <v>6.1</v>
      </c>
      <c r="AI45" t="e" cm="1">
        <f t="array" ref="AI45">ROUND(MODE(IF(J:J=AE45,Z:Z)),1)</f>
        <v>#N/A</v>
      </c>
      <c r="AJ45">
        <f>_xlfn.MAXIFS(Z:Z,J:J,AE45)</f>
        <v>7.8</v>
      </c>
      <c r="AK45">
        <f>_xlfn.MINIFS(Z:Z,J:J,AE45)</f>
        <v>4.5</v>
      </c>
      <c r="AL45" cm="1">
        <f t="array" ref="AL45">ROUND(VAR(IF(J:J=AE45,Z:Z)),1)</f>
        <v>1</v>
      </c>
      <c r="AM45" cm="1">
        <f t="array" ref="AM45">ROUND(STDEV(IF(J:J = AE45,Z:Z)),1)</f>
        <v>1</v>
      </c>
      <c r="AQ45">
        <v>103</v>
      </c>
      <c r="AR45">
        <v>8.3000000000000007</v>
      </c>
      <c r="BH45" t="str">
        <v>Pete Docter</v>
      </c>
      <c r="BI45">
        <f t="shared" si="0"/>
        <v>8.1999999999999993</v>
      </c>
      <c r="BJ45" t="str">
        <f t="shared" si="1"/>
        <v>TRUE</v>
      </c>
      <c r="BO45">
        <v>458991599</v>
      </c>
      <c r="BP45">
        <v>250000000</v>
      </c>
      <c r="BR45">
        <f t="shared" si="2"/>
        <v>208991599</v>
      </c>
      <c r="BS45" t="str">
        <f>_xlfn.XLOOKUP(BO45,I:I,L:L)</f>
        <v>Avengers: Age of UltronÂ </v>
      </c>
      <c r="BW45" t="s">
        <v>606</v>
      </c>
      <c r="BX45" t="s">
        <v>4431</v>
      </c>
      <c r="BY45" t="s">
        <v>1247</v>
      </c>
      <c r="BZ45" t="s">
        <v>5266</v>
      </c>
      <c r="CA45" t="s">
        <v>4556</v>
      </c>
      <c r="CD45" t="str">
        <v>News</v>
      </c>
    </row>
    <row r="46" spans="1:82" x14ac:dyDescent="0.25">
      <c r="A46" t="s">
        <v>33</v>
      </c>
      <c r="B46" t="s">
        <v>358</v>
      </c>
      <c r="C46">
        <v>424</v>
      </c>
      <c r="D46">
        <v>140</v>
      </c>
      <c r="E46">
        <v>0</v>
      </c>
      <c r="F46">
        <v>14000</v>
      </c>
      <c r="G46" t="s">
        <v>446</v>
      </c>
      <c r="H46">
        <v>26000</v>
      </c>
      <c r="I46">
        <v>350034110</v>
      </c>
      <c r="J46" t="s">
        <v>268</v>
      </c>
      <c r="K46" t="s">
        <v>447</v>
      </c>
      <c r="L46" t="s">
        <v>448</v>
      </c>
      <c r="M46">
        <v>278232</v>
      </c>
      <c r="N46">
        <v>79150</v>
      </c>
      <c r="O46" t="s">
        <v>449</v>
      </c>
      <c r="P46">
        <v>0</v>
      </c>
      <c r="Q46" t="s">
        <v>450</v>
      </c>
      <c r="R46" t="s">
        <v>451</v>
      </c>
      <c r="S46">
        <v>657</v>
      </c>
      <c r="T46" t="s">
        <v>42</v>
      </c>
      <c r="U46" t="s">
        <v>43</v>
      </c>
      <c r="V46" t="s">
        <v>44</v>
      </c>
      <c r="W46">
        <v>190000000</v>
      </c>
      <c r="X46">
        <v>2015</v>
      </c>
      <c r="Y46">
        <v>23000</v>
      </c>
      <c r="Z46" s="2">
        <v>7.2</v>
      </c>
      <c r="AA46">
        <v>2.35</v>
      </c>
      <c r="AB46">
        <v>94000</v>
      </c>
      <c r="AE46" t="s">
        <v>452</v>
      </c>
      <c r="AF46">
        <f>COUNTIF(J:J,AE46)</f>
        <v>10</v>
      </c>
      <c r="AG46">
        <f>ROUND(AVERAGEIFS(Z:Z,J:J,AE46),1)</f>
        <v>7.3</v>
      </c>
      <c r="AH46" cm="1">
        <f t="array" ref="AH46">ROUND(MEDIAN(IF(J:J=AE46,Z:Z)),1)</f>
        <v>7.5</v>
      </c>
      <c r="AI46" cm="1">
        <f t="array" ref="AI46">ROUND(MODE(IF(J:J=AE46,Z:Z)),1)</f>
        <v>8.1999999999999993</v>
      </c>
      <c r="AJ46">
        <f>_xlfn.MAXIFS(Z:Z,J:J,AE46)</f>
        <v>8.6</v>
      </c>
      <c r="AK46">
        <f>_xlfn.MINIFS(Z:Z,J:J,AE46)</f>
        <v>5.8</v>
      </c>
      <c r="AL46" cm="1">
        <f t="array" ref="AL46">ROUND(VAR(IF(J:J=AE46,Z:Z)),1)</f>
        <v>0.9</v>
      </c>
      <c r="AM46" cm="1">
        <f t="array" ref="AM46">ROUND(STDEV(IF(J:J = AE46,Z:Z)),1)</f>
        <v>1</v>
      </c>
      <c r="AQ46">
        <v>118</v>
      </c>
      <c r="AR46">
        <v>6.6</v>
      </c>
      <c r="BH46" t="str">
        <v>Rob Letterman</v>
      </c>
      <c r="BI46">
        <f t="shared" si="0"/>
        <v>6.1</v>
      </c>
      <c r="BJ46" t="b">
        <f t="shared" si="1"/>
        <v>0</v>
      </c>
      <c r="BO46">
        <v>267652016</v>
      </c>
      <c r="BP46">
        <v>60000000</v>
      </c>
      <c r="BR46">
        <f t="shared" si="2"/>
        <v>207652016</v>
      </c>
      <c r="BS46" t="str">
        <f>_xlfn.XLOOKUP(BO46,I:I,L:L)</f>
        <v>ShrekÂ </v>
      </c>
      <c r="BW46" t="s">
        <v>606</v>
      </c>
      <c r="BX46" t="s">
        <v>4431</v>
      </c>
      <c r="BY46" t="s">
        <v>5266</v>
      </c>
      <c r="BZ46" t="s">
        <v>17600</v>
      </c>
      <c r="CD46" cm="1">
        <f t="array" ref="CD46:CD66">_xlfn.UNIQUE(BY:BY)</f>
        <v>0</v>
      </c>
    </row>
    <row r="47" spans="1:82" x14ac:dyDescent="0.25">
      <c r="A47" t="s">
        <v>33</v>
      </c>
      <c r="B47" t="s">
        <v>156</v>
      </c>
      <c r="C47">
        <v>654</v>
      </c>
      <c r="D47">
        <v>123</v>
      </c>
      <c r="E47">
        <v>395</v>
      </c>
      <c r="F47">
        <v>1000</v>
      </c>
      <c r="G47" t="s">
        <v>455</v>
      </c>
      <c r="H47">
        <v>17000</v>
      </c>
      <c r="I47">
        <v>202351611</v>
      </c>
      <c r="J47" t="s">
        <v>278</v>
      </c>
      <c r="K47" t="s">
        <v>456</v>
      </c>
      <c r="L47" t="s">
        <v>457</v>
      </c>
      <c r="M47">
        <v>465019</v>
      </c>
      <c r="N47">
        <v>32392</v>
      </c>
      <c r="O47" t="s">
        <v>458</v>
      </c>
      <c r="P47">
        <v>0</v>
      </c>
      <c r="Q47" t="s">
        <v>459</v>
      </c>
      <c r="R47" t="s">
        <v>460</v>
      </c>
      <c r="S47">
        <v>995</v>
      </c>
      <c r="T47" t="s">
        <v>42</v>
      </c>
      <c r="U47" t="s">
        <v>43</v>
      </c>
      <c r="V47" t="s">
        <v>44</v>
      </c>
      <c r="W47">
        <v>190000000</v>
      </c>
      <c r="X47">
        <v>2013</v>
      </c>
      <c r="Y47">
        <v>11000</v>
      </c>
      <c r="Z47" s="2">
        <v>7</v>
      </c>
      <c r="AA47">
        <v>2.35</v>
      </c>
      <c r="AB47">
        <v>129000</v>
      </c>
      <c r="AE47" t="s">
        <v>461</v>
      </c>
      <c r="AF47">
        <f>COUNTIF(J:J,AE47)</f>
        <v>14</v>
      </c>
      <c r="AG47">
        <f>ROUND(AVERAGEIFS(Z:Z,J:J,AE47),1)</f>
        <v>6.4</v>
      </c>
      <c r="AH47" cm="1">
        <f t="array" ref="AH47">ROUND(MEDIAN(IF(J:J=AE47,Z:Z)),1)</f>
        <v>6.7</v>
      </c>
      <c r="AI47" cm="1">
        <f t="array" ref="AI47">ROUND(MODE(IF(J:J=AE47,Z:Z)),1)</f>
        <v>6.7</v>
      </c>
      <c r="AJ47">
        <f>_xlfn.MAXIFS(Z:Z,J:J,AE47)</f>
        <v>8.5</v>
      </c>
      <c r="AK47">
        <f>_xlfn.MINIFS(Z:Z,J:J,AE47)</f>
        <v>3.5</v>
      </c>
      <c r="AL47" cm="1">
        <f t="array" ref="AL47">ROUND(VAR(IF(J:J=AE47,Z:Z)),1)</f>
        <v>2</v>
      </c>
      <c r="AM47" cm="1">
        <f t="array" ref="AM47">ROUND(STDEV(IF(J:J = AE47,Z:Z)),1)</f>
        <v>1.4</v>
      </c>
      <c r="AQ47">
        <v>140</v>
      </c>
      <c r="AR47">
        <v>7.2</v>
      </c>
      <c r="BH47" t="str">
        <v>Jon Favreau</v>
      </c>
      <c r="BI47">
        <f t="shared" si="0"/>
        <v>7.1</v>
      </c>
      <c r="BJ47" t="b">
        <f t="shared" si="1"/>
        <v>0</v>
      </c>
      <c r="BO47">
        <v>402076689</v>
      </c>
      <c r="BP47">
        <v>200000000</v>
      </c>
      <c r="BR47">
        <f t="shared" si="2"/>
        <v>202076689</v>
      </c>
      <c r="BS47" t="str">
        <f>_xlfn.XLOOKUP(BO47,I:I,L:L)</f>
        <v>Transformers: Revenge of the FallenÂ </v>
      </c>
      <c r="BW47" t="s">
        <v>826</v>
      </c>
      <c r="BX47" t="s">
        <v>4556</v>
      </c>
      <c r="CD47" t="str">
        <v>Fantasy</v>
      </c>
    </row>
    <row r="48" spans="1:82" x14ac:dyDescent="0.25">
      <c r="A48" t="s">
        <v>33</v>
      </c>
      <c r="B48" t="s">
        <v>146</v>
      </c>
      <c r="C48">
        <v>539</v>
      </c>
      <c r="D48">
        <v>149</v>
      </c>
      <c r="E48">
        <v>0</v>
      </c>
      <c r="F48">
        <v>20000</v>
      </c>
      <c r="G48" t="s">
        <v>190</v>
      </c>
      <c r="H48">
        <v>34000</v>
      </c>
      <c r="I48">
        <v>233914986</v>
      </c>
      <c r="J48" t="s">
        <v>241</v>
      </c>
      <c r="K48" t="s">
        <v>462</v>
      </c>
      <c r="L48" t="s">
        <v>463</v>
      </c>
      <c r="M48">
        <v>514125</v>
      </c>
      <c r="N48">
        <v>91434</v>
      </c>
      <c r="O48" t="s">
        <v>351</v>
      </c>
      <c r="P48">
        <v>7</v>
      </c>
      <c r="Q48" t="s">
        <v>464</v>
      </c>
      <c r="R48" t="s">
        <v>465</v>
      </c>
      <c r="S48">
        <v>752</v>
      </c>
      <c r="T48" t="s">
        <v>42</v>
      </c>
      <c r="U48" t="s">
        <v>43</v>
      </c>
      <c r="V48" t="s">
        <v>44</v>
      </c>
      <c r="W48">
        <v>200000000</v>
      </c>
      <c r="X48">
        <v>2014</v>
      </c>
      <c r="Y48">
        <v>22000</v>
      </c>
      <c r="Z48" s="2">
        <v>8</v>
      </c>
      <c r="AA48">
        <v>2.35</v>
      </c>
      <c r="AB48">
        <v>82000</v>
      </c>
      <c r="AE48" t="s">
        <v>466</v>
      </c>
      <c r="AF48">
        <f>COUNTIF(J:J,AE48)</f>
        <v>4</v>
      </c>
      <c r="AG48">
        <f>ROUND(AVERAGEIFS(Z:Z,J:J,AE48),1)</f>
        <v>7.5</v>
      </c>
      <c r="AH48" cm="1">
        <f t="array" ref="AH48">ROUND(MEDIAN(IF(J:J=AE48,Z:Z)),1)</f>
        <v>7.6</v>
      </c>
      <c r="AI48" t="e" cm="1">
        <f t="array" ref="AI48">ROUND(MODE(IF(J:J=AE48,Z:Z)),1)</f>
        <v>#N/A</v>
      </c>
      <c r="AJ48">
        <f>_xlfn.MAXIFS(Z:Z,J:J,AE48)</f>
        <v>8.6</v>
      </c>
      <c r="AK48">
        <f>_xlfn.MINIFS(Z:Z,J:J,AE48)</f>
        <v>6.3</v>
      </c>
      <c r="AL48" cm="1">
        <f t="array" ref="AL48">ROUND(VAR(IF(J:J=AE48,Z:Z)),1)</f>
        <v>1.1000000000000001</v>
      </c>
      <c r="AM48" cm="1">
        <f t="array" ref="AM48">ROUND(STDEV(IF(J:J = AE48,Z:Z)),1)</f>
        <v>1</v>
      </c>
      <c r="AQ48">
        <v>123</v>
      </c>
      <c r="AR48">
        <v>7</v>
      </c>
      <c r="BH48" t="str">
        <v>Martin Scorsese</v>
      </c>
      <c r="BI48">
        <f t="shared" si="0"/>
        <v>7.7</v>
      </c>
      <c r="BJ48" t="str">
        <f t="shared" si="1"/>
        <v>TRUE</v>
      </c>
      <c r="BO48">
        <v>279167575</v>
      </c>
      <c r="BP48">
        <v>80000000</v>
      </c>
      <c r="BR48">
        <f t="shared" si="2"/>
        <v>199167575</v>
      </c>
      <c r="BS48" t="str">
        <f>_xlfn.XLOOKUP(BO48,I:I,L:L)</f>
        <v>Meet the FockersÂ </v>
      </c>
      <c r="BW48" t="s">
        <v>606</v>
      </c>
      <c r="BX48" t="s">
        <v>2007</v>
      </c>
      <c r="BY48" t="s">
        <v>4556</v>
      </c>
      <c r="CD48" t="str">
        <v>Thriller</v>
      </c>
    </row>
    <row r="49" spans="1:82" x14ac:dyDescent="0.25">
      <c r="A49" t="s">
        <v>33</v>
      </c>
      <c r="B49" t="s">
        <v>369</v>
      </c>
      <c r="C49">
        <v>590</v>
      </c>
      <c r="D49">
        <v>132</v>
      </c>
      <c r="E49">
        <v>14000</v>
      </c>
      <c r="F49">
        <v>928</v>
      </c>
      <c r="G49" t="s">
        <v>469</v>
      </c>
      <c r="H49">
        <v>19000</v>
      </c>
      <c r="I49">
        <v>228756232</v>
      </c>
      <c r="J49" t="s">
        <v>89</v>
      </c>
      <c r="K49" t="s">
        <v>470</v>
      </c>
      <c r="L49" t="s">
        <v>471</v>
      </c>
      <c r="M49">
        <v>395573</v>
      </c>
      <c r="N49">
        <v>21411</v>
      </c>
      <c r="O49" t="s">
        <v>472</v>
      </c>
      <c r="P49">
        <v>0</v>
      </c>
      <c r="Q49" t="s">
        <v>473</v>
      </c>
      <c r="R49" t="s">
        <v>474</v>
      </c>
      <c r="S49">
        <v>1171</v>
      </c>
      <c r="T49" t="s">
        <v>42</v>
      </c>
      <c r="U49" t="s">
        <v>43</v>
      </c>
      <c r="V49" t="s">
        <v>44</v>
      </c>
      <c r="W49">
        <v>190000000</v>
      </c>
      <c r="X49">
        <v>2013</v>
      </c>
      <c r="Y49">
        <v>981</v>
      </c>
      <c r="Z49" s="2">
        <v>7.8</v>
      </c>
      <c r="AA49">
        <v>2.35</v>
      </c>
      <c r="AB49">
        <v>92000</v>
      </c>
      <c r="AE49" t="s">
        <v>475</v>
      </c>
      <c r="AF49">
        <f>COUNTIF(J:J,AE49)</f>
        <v>1</v>
      </c>
      <c r="AG49">
        <f>ROUND(AVERAGEIFS(Z:Z,J:J,AE49),1)</f>
        <v>6.6</v>
      </c>
      <c r="AH49" cm="1">
        <f t="array" ref="AH49">ROUND(MEDIAN(IF(J:J=AE49,Z:Z)),1)</f>
        <v>6.6</v>
      </c>
      <c r="AI49" t="e" cm="1">
        <f t="array" ref="AI49">ROUND(MODE(IF(J:J=AE49,Z:Z)),1)</f>
        <v>#N/A</v>
      </c>
      <c r="AJ49">
        <f>_xlfn.MAXIFS(Z:Z,J:J,AE49)</f>
        <v>6.6</v>
      </c>
      <c r="AK49">
        <f>_xlfn.MINIFS(Z:Z,J:J,AE49)</f>
        <v>6.6</v>
      </c>
      <c r="AL49" t="e" cm="1">
        <f t="array" ref="AL49">ROUND(VAR(IF(J:J=AE49,Z:Z)),1)</f>
        <v>#DIV/0!</v>
      </c>
      <c r="AM49" t="e" cm="1">
        <f t="array" ref="AM49">ROUND(STDEV(IF(J:J = AE49,Z:Z)),1)</f>
        <v>#DIV/0!</v>
      </c>
      <c r="AQ49">
        <v>149</v>
      </c>
      <c r="AR49">
        <v>8</v>
      </c>
      <c r="BH49" t="str">
        <v>Rob Cohen</v>
      </c>
      <c r="BI49">
        <f t="shared" si="0"/>
        <v>5.8</v>
      </c>
      <c r="BJ49" t="b">
        <f t="shared" si="1"/>
        <v>0</v>
      </c>
      <c r="BO49">
        <v>448130642</v>
      </c>
      <c r="BP49">
        <v>250000000</v>
      </c>
      <c r="BR49">
        <f t="shared" si="2"/>
        <v>198130642</v>
      </c>
      <c r="BS49" t="str">
        <f>_xlfn.XLOOKUP(BO49,I:I,L:L)</f>
        <v>The Dark Knight RisesÂ </v>
      </c>
      <c r="BW49" t="s">
        <v>606</v>
      </c>
      <c r="BX49" t="s">
        <v>4556</v>
      </c>
      <c r="CD49" t="str">
        <v>Sci-Fi</v>
      </c>
    </row>
    <row r="50" spans="1:82" x14ac:dyDescent="0.25">
      <c r="A50" t="s">
        <v>33</v>
      </c>
      <c r="B50" t="s">
        <v>146</v>
      </c>
      <c r="C50">
        <v>338</v>
      </c>
      <c r="D50">
        <v>114</v>
      </c>
      <c r="E50">
        <v>0</v>
      </c>
      <c r="F50">
        <v>140</v>
      </c>
      <c r="G50" t="s">
        <v>477</v>
      </c>
      <c r="H50">
        <v>979</v>
      </c>
      <c r="I50">
        <v>65171860</v>
      </c>
      <c r="J50" t="s">
        <v>176</v>
      </c>
      <c r="K50" t="s">
        <v>478</v>
      </c>
      <c r="L50" t="s">
        <v>479</v>
      </c>
      <c r="M50">
        <v>106416</v>
      </c>
      <c r="N50">
        <v>1766</v>
      </c>
      <c r="O50" t="s">
        <v>480</v>
      </c>
      <c r="P50">
        <v>1</v>
      </c>
      <c r="Q50" t="s">
        <v>481</v>
      </c>
      <c r="R50" t="s">
        <v>482</v>
      </c>
      <c r="S50">
        <v>205</v>
      </c>
      <c r="T50" t="s">
        <v>42</v>
      </c>
      <c r="U50" t="s">
        <v>43</v>
      </c>
      <c r="V50" t="s">
        <v>44</v>
      </c>
      <c r="W50">
        <v>195000000</v>
      </c>
      <c r="X50">
        <v>2013</v>
      </c>
      <c r="Y50">
        <v>557</v>
      </c>
      <c r="Z50" s="2">
        <v>6.3</v>
      </c>
      <c r="AA50">
        <v>2.35</v>
      </c>
      <c r="AB50">
        <v>22000</v>
      </c>
      <c r="AE50" t="s">
        <v>483</v>
      </c>
      <c r="AF50">
        <f>COUNTIF(J:J,AE50)</f>
        <v>12</v>
      </c>
      <c r="AG50">
        <f>ROUND(AVERAGEIFS(Z:Z,J:J,AE50),1)</f>
        <v>6.2</v>
      </c>
      <c r="AH50" cm="1">
        <f t="array" ref="AH50">ROUND(MEDIAN(IF(J:J=AE50,Z:Z)),1)</f>
        <v>6.2</v>
      </c>
      <c r="AI50" cm="1">
        <f t="array" ref="AI50">ROUND(MODE(IF(J:J=AE50,Z:Z)),1)</f>
        <v>6.4</v>
      </c>
      <c r="AJ50">
        <f>_xlfn.MAXIFS(Z:Z,J:J,AE50)</f>
        <v>7.8</v>
      </c>
      <c r="AK50">
        <f>_xlfn.MINIFS(Z:Z,J:J,AE50)</f>
        <v>4.7</v>
      </c>
      <c r="AL50" cm="1">
        <f t="array" ref="AL50">ROUND(VAR(IF(J:J=AE50,Z:Z)),1)</f>
        <v>0.6</v>
      </c>
      <c r="AM50" cm="1">
        <f t="array" ref="AM50">ROUND(STDEV(IF(J:J = AE50,Z:Z)),1)</f>
        <v>0.8</v>
      </c>
      <c r="AQ50">
        <v>132</v>
      </c>
      <c r="AR50">
        <v>7.8</v>
      </c>
      <c r="BH50" t="str">
        <v>David Ayer</v>
      </c>
      <c r="BI50">
        <f t="shared" si="0"/>
        <v>6.8</v>
      </c>
      <c r="BJ50" t="b">
        <f t="shared" si="1"/>
        <v>0</v>
      </c>
      <c r="BO50">
        <v>423032628</v>
      </c>
      <c r="BP50">
        <v>225000000</v>
      </c>
      <c r="BR50">
        <f t="shared" si="2"/>
        <v>198032628</v>
      </c>
      <c r="BS50" t="str">
        <f>_xlfn.XLOOKUP(BO50,I:I,L:L)</f>
        <v>Pirates of the Caribbean: Dead Man's ChestÂ </v>
      </c>
      <c r="BW50" t="s">
        <v>826</v>
      </c>
      <c r="BX50" t="s">
        <v>606</v>
      </c>
      <c r="BY50" t="s">
        <v>2007</v>
      </c>
      <c r="BZ50" t="s">
        <v>4490</v>
      </c>
      <c r="CD50" t="str">
        <v>Romance</v>
      </c>
    </row>
    <row r="51" spans="1:82" x14ac:dyDescent="0.25">
      <c r="A51" t="s">
        <v>33</v>
      </c>
      <c r="B51" t="s">
        <v>379</v>
      </c>
      <c r="C51">
        <v>490</v>
      </c>
      <c r="D51">
        <v>143</v>
      </c>
      <c r="E51">
        <v>1000</v>
      </c>
      <c r="F51">
        <v>77</v>
      </c>
      <c r="G51" t="s">
        <v>485</v>
      </c>
      <c r="H51">
        <v>29000</v>
      </c>
      <c r="I51">
        <v>144812796</v>
      </c>
      <c r="J51" t="s">
        <v>210</v>
      </c>
      <c r="K51" t="s">
        <v>282</v>
      </c>
      <c r="L51" t="s">
        <v>486</v>
      </c>
      <c r="M51">
        <v>362912</v>
      </c>
      <c r="N51">
        <v>29770</v>
      </c>
      <c r="O51" t="s">
        <v>487</v>
      </c>
      <c r="P51">
        <v>4</v>
      </c>
      <c r="Q51" t="s">
        <v>488</v>
      </c>
      <c r="R51" t="s">
        <v>489</v>
      </c>
      <c r="S51">
        <v>753</v>
      </c>
      <c r="T51" t="s">
        <v>42</v>
      </c>
      <c r="U51" t="s">
        <v>490</v>
      </c>
      <c r="V51" t="s">
        <v>44</v>
      </c>
      <c r="W51">
        <v>105000000</v>
      </c>
      <c r="X51">
        <v>2013</v>
      </c>
      <c r="Y51">
        <v>509</v>
      </c>
      <c r="Z51" s="2">
        <v>7.3</v>
      </c>
      <c r="AA51">
        <v>2.35</v>
      </c>
      <c r="AB51">
        <v>115000</v>
      </c>
      <c r="AE51" t="s">
        <v>491</v>
      </c>
      <c r="AF51">
        <f>COUNTIF(J:J,AE51)</f>
        <v>2</v>
      </c>
      <c r="AG51">
        <f>ROUND(AVERAGEIFS(Z:Z,J:J,AE51),1)</f>
        <v>6.6</v>
      </c>
      <c r="AH51" cm="1">
        <f t="array" ref="AH51">ROUND(MEDIAN(IF(J:J=AE51,Z:Z)),1)</f>
        <v>6.6</v>
      </c>
      <c r="AI51" t="e" cm="1">
        <f t="array" ref="AI51">ROUND(MODE(IF(J:J=AE51,Z:Z)),1)</f>
        <v>#N/A</v>
      </c>
      <c r="AJ51">
        <f>_xlfn.MAXIFS(Z:Z,J:J,AE51)</f>
        <v>7.1</v>
      </c>
      <c r="AK51">
        <f>_xlfn.MINIFS(Z:Z,J:J,AE51)</f>
        <v>6.1</v>
      </c>
      <c r="AL51" cm="1">
        <f t="array" ref="AL51">ROUND(VAR(IF(J:J=AE51,Z:Z)),1)</f>
        <v>0.5</v>
      </c>
      <c r="AM51" cm="1">
        <f t="array" ref="AM51">ROUND(STDEV(IF(J:J = AE51,Z:Z)),1)</f>
        <v>0.7</v>
      </c>
      <c r="AQ51">
        <v>114</v>
      </c>
      <c r="AR51">
        <v>6.3</v>
      </c>
      <c r="BH51" t="str">
        <v>Tom Shadyac</v>
      </c>
      <c r="BI51">
        <f t="shared" si="0"/>
        <v>6.4</v>
      </c>
      <c r="BJ51" t="b">
        <f t="shared" si="1"/>
        <v>0</v>
      </c>
      <c r="BO51">
        <v>257756197</v>
      </c>
      <c r="BP51">
        <v>60000000</v>
      </c>
      <c r="BR51">
        <f t="shared" si="2"/>
        <v>197756197</v>
      </c>
      <c r="BS51" t="str">
        <f>_xlfn.XLOOKUP(BO51,I:I,L:L)</f>
        <v>The Lego MovieÂ </v>
      </c>
      <c r="BW51" t="s">
        <v>826</v>
      </c>
      <c r="BX51" t="s">
        <v>2007</v>
      </c>
      <c r="BY51" t="s">
        <v>17603</v>
      </c>
      <c r="BZ51" t="s">
        <v>5447</v>
      </c>
      <c r="CA51" t="s">
        <v>17606</v>
      </c>
      <c r="CD51" t="str">
        <v>Comedy</v>
      </c>
    </row>
    <row r="52" spans="1:82" x14ac:dyDescent="0.25">
      <c r="A52" t="s">
        <v>33</v>
      </c>
      <c r="B52" t="s">
        <v>388</v>
      </c>
      <c r="C52">
        <v>306</v>
      </c>
      <c r="D52">
        <v>116</v>
      </c>
      <c r="E52">
        <v>179</v>
      </c>
      <c r="F52">
        <v>236</v>
      </c>
      <c r="G52" t="s">
        <v>494</v>
      </c>
      <c r="H52">
        <v>15000</v>
      </c>
      <c r="I52">
        <v>90755643</v>
      </c>
      <c r="J52" t="s">
        <v>231</v>
      </c>
      <c r="K52" t="s">
        <v>495</v>
      </c>
      <c r="L52" t="s">
        <v>496</v>
      </c>
      <c r="M52">
        <v>222403</v>
      </c>
      <c r="N52">
        <v>16149</v>
      </c>
      <c r="O52" t="s">
        <v>497</v>
      </c>
      <c r="P52">
        <v>2</v>
      </c>
      <c r="Q52" t="s">
        <v>498</v>
      </c>
      <c r="R52" t="s">
        <v>499</v>
      </c>
      <c r="S52">
        <v>453</v>
      </c>
      <c r="T52" t="s">
        <v>42</v>
      </c>
      <c r="U52" t="s">
        <v>43</v>
      </c>
      <c r="V52" t="s">
        <v>44</v>
      </c>
      <c r="W52">
        <v>200000000</v>
      </c>
      <c r="X52">
        <v>2010</v>
      </c>
      <c r="Y52">
        <v>567</v>
      </c>
      <c r="Z52" s="2">
        <v>6.6</v>
      </c>
      <c r="AA52">
        <v>2.35</v>
      </c>
      <c r="AB52">
        <v>23000</v>
      </c>
      <c r="AE52" t="s">
        <v>500</v>
      </c>
      <c r="AF52">
        <f>COUNTIF(J:J,AE52)</f>
        <v>1</v>
      </c>
      <c r="AG52">
        <f>ROUND(AVERAGEIFS(Z:Z,J:J,AE52),1)</f>
        <v>5.5</v>
      </c>
      <c r="AH52" cm="1">
        <f t="array" ref="AH52">ROUND(MEDIAN(IF(J:J=AE52,Z:Z)),1)</f>
        <v>5.5</v>
      </c>
      <c r="AI52" t="e" cm="1">
        <f t="array" ref="AI52">ROUND(MODE(IF(J:J=AE52,Z:Z)),1)</f>
        <v>#N/A</v>
      </c>
      <c r="AJ52">
        <f>_xlfn.MAXIFS(Z:Z,J:J,AE52)</f>
        <v>5.5</v>
      </c>
      <c r="AK52">
        <f>_xlfn.MINIFS(Z:Z,J:J,AE52)</f>
        <v>5.5</v>
      </c>
      <c r="AL52" t="e" cm="1">
        <f t="array" ref="AL52">ROUND(VAR(IF(J:J=AE52,Z:Z)),1)</f>
        <v>#DIV/0!</v>
      </c>
      <c r="AM52" t="e" cm="1">
        <f t="array" ref="AM52">ROUND(STDEV(IF(J:J = AE52,Z:Z)),1)</f>
        <v>#DIV/0!</v>
      </c>
      <c r="AQ52">
        <v>143</v>
      </c>
      <c r="AR52">
        <v>7.3</v>
      </c>
      <c r="BH52" t="str">
        <v>Doug Liman</v>
      </c>
      <c r="BI52">
        <f t="shared" si="0"/>
        <v>7.1</v>
      </c>
      <c r="BJ52" t="b">
        <f t="shared" si="1"/>
        <v>0</v>
      </c>
      <c r="BO52">
        <v>204565000</v>
      </c>
      <c r="BP52">
        <v>8000000</v>
      </c>
      <c r="BR52">
        <f t="shared" si="2"/>
        <v>196565000</v>
      </c>
      <c r="BS52" t="str">
        <f>_xlfn.XLOOKUP(BO52,I:I,L:L)</f>
        <v>The ExorcistÂ </v>
      </c>
      <c r="BW52" t="s">
        <v>826</v>
      </c>
      <c r="BX52" t="s">
        <v>606</v>
      </c>
      <c r="BY52" t="s">
        <v>4682</v>
      </c>
      <c r="BZ52" t="s">
        <v>2007</v>
      </c>
      <c r="CA52" t="s">
        <v>17603</v>
      </c>
      <c r="CB52" t="s">
        <v>5447</v>
      </c>
      <c r="CC52" t="s">
        <v>17606</v>
      </c>
      <c r="CD52" t="str">
        <v>Western</v>
      </c>
    </row>
    <row r="53" spans="1:82" x14ac:dyDescent="0.25">
      <c r="A53" t="s">
        <v>33</v>
      </c>
      <c r="B53" t="s">
        <v>397</v>
      </c>
      <c r="C53">
        <v>575</v>
      </c>
      <c r="D53">
        <v>131</v>
      </c>
      <c r="E53">
        <v>0</v>
      </c>
      <c r="F53">
        <v>919</v>
      </c>
      <c r="G53" t="s">
        <v>503</v>
      </c>
      <c r="H53">
        <v>16000</v>
      </c>
      <c r="I53">
        <v>101785482</v>
      </c>
      <c r="J53" t="s">
        <v>89</v>
      </c>
      <c r="K53" t="s">
        <v>504</v>
      </c>
      <c r="L53" t="s">
        <v>505</v>
      </c>
      <c r="M53">
        <v>381148</v>
      </c>
      <c r="N53">
        <v>19166</v>
      </c>
      <c r="O53" t="s">
        <v>506</v>
      </c>
      <c r="P53">
        <v>0</v>
      </c>
      <c r="Q53" t="s">
        <v>507</v>
      </c>
      <c r="R53" t="s">
        <v>508</v>
      </c>
      <c r="S53">
        <v>1106</v>
      </c>
      <c r="T53" t="s">
        <v>42</v>
      </c>
      <c r="U53" t="s">
        <v>43</v>
      </c>
      <c r="V53" t="s">
        <v>44</v>
      </c>
      <c r="W53">
        <v>190000000</v>
      </c>
      <c r="X53">
        <v>2013</v>
      </c>
      <c r="Y53">
        <v>968</v>
      </c>
      <c r="Z53" s="2">
        <v>7</v>
      </c>
      <c r="AA53">
        <v>1.85</v>
      </c>
      <c r="AB53">
        <v>83000</v>
      </c>
      <c r="AE53" t="s">
        <v>509</v>
      </c>
      <c r="AF53">
        <f>COUNTIF(J:J,AE53)</f>
        <v>6</v>
      </c>
      <c r="AG53">
        <f>ROUND(AVERAGEIFS(Z:Z,J:J,AE53),1)</f>
        <v>5.7</v>
      </c>
      <c r="AH53" cm="1">
        <f t="array" ref="AH53">ROUND(MEDIAN(IF(J:J=AE53,Z:Z)),1)</f>
        <v>6</v>
      </c>
      <c r="AI53" t="e" cm="1">
        <f t="array" ref="AI53">ROUND(MODE(IF(J:J=AE53,Z:Z)),1)</f>
        <v>#N/A</v>
      </c>
      <c r="AJ53">
        <f>_xlfn.MAXIFS(Z:Z,J:J,AE53)</f>
        <v>6.7</v>
      </c>
      <c r="AK53">
        <f>_xlfn.MINIFS(Z:Z,J:J,AE53)</f>
        <v>4.0999999999999996</v>
      </c>
      <c r="AL53" cm="1">
        <f t="array" ref="AL53">ROUND(VAR(IF(J:J=AE53,Z:Z)),1)</f>
        <v>1.1000000000000001</v>
      </c>
      <c r="AM53" cm="1">
        <f t="array" ref="AM53">ROUND(STDEV(IF(J:J = AE53,Z:Z)),1)</f>
        <v>1.1000000000000001</v>
      </c>
      <c r="AQ53">
        <v>116</v>
      </c>
      <c r="AR53">
        <v>6.6</v>
      </c>
      <c r="BH53" t="str">
        <v>Kevin Reynolds</v>
      </c>
      <c r="BI53">
        <f t="shared" si="0"/>
        <v>6.7</v>
      </c>
      <c r="BJ53" t="b">
        <f t="shared" si="1"/>
        <v>0</v>
      </c>
      <c r="BO53">
        <v>310675583</v>
      </c>
      <c r="BP53">
        <v>115000000</v>
      </c>
      <c r="BR53">
        <f t="shared" si="2"/>
        <v>195675583</v>
      </c>
      <c r="BS53" t="str">
        <f>_xlfn.XLOOKUP(BO53,I:I,L:L)</f>
        <v>Star Wars: Episode II - Attack of the ClonesÂ </v>
      </c>
      <c r="BW53" t="s">
        <v>826</v>
      </c>
      <c r="BX53" t="s">
        <v>2007</v>
      </c>
      <c r="CD53" t="str">
        <v>Family</v>
      </c>
    </row>
    <row r="54" spans="1:82" x14ac:dyDescent="0.25">
      <c r="A54" t="s">
        <v>33</v>
      </c>
      <c r="B54" t="s">
        <v>306</v>
      </c>
      <c r="C54">
        <v>428</v>
      </c>
      <c r="D54">
        <v>154</v>
      </c>
      <c r="E54">
        <v>0</v>
      </c>
      <c r="F54">
        <v>581</v>
      </c>
      <c r="G54" t="s">
        <v>512</v>
      </c>
      <c r="H54">
        <v>894</v>
      </c>
      <c r="I54">
        <v>352358779</v>
      </c>
      <c r="J54" t="s">
        <v>89</v>
      </c>
      <c r="K54" t="s">
        <v>372</v>
      </c>
      <c r="L54" t="s">
        <v>513</v>
      </c>
      <c r="M54">
        <v>326180</v>
      </c>
      <c r="N54">
        <v>2593</v>
      </c>
      <c r="O54" t="s">
        <v>371</v>
      </c>
      <c r="P54">
        <v>2</v>
      </c>
      <c r="Q54" t="s">
        <v>514</v>
      </c>
      <c r="R54" t="s">
        <v>515</v>
      </c>
      <c r="S54">
        <v>899</v>
      </c>
      <c r="T54" t="s">
        <v>42</v>
      </c>
      <c r="U54" t="s">
        <v>43</v>
      </c>
      <c r="V54" t="s">
        <v>44</v>
      </c>
      <c r="W54">
        <v>195000000</v>
      </c>
      <c r="X54">
        <v>2011</v>
      </c>
      <c r="Y54">
        <v>829</v>
      </c>
      <c r="Z54" s="2">
        <v>6.3</v>
      </c>
      <c r="AA54">
        <v>2.35</v>
      </c>
      <c r="AB54">
        <v>46000</v>
      </c>
      <c r="AE54" t="s">
        <v>516</v>
      </c>
      <c r="AF54">
        <f>COUNTIF(J:J,AE54)</f>
        <v>4</v>
      </c>
      <c r="AG54">
        <f>ROUND(AVERAGEIFS(Z:Z,J:J,AE54),1)</f>
        <v>6.6</v>
      </c>
      <c r="AH54" cm="1">
        <f t="array" ref="AH54">ROUND(MEDIAN(IF(J:J=AE54,Z:Z)),1)</f>
        <v>6.8</v>
      </c>
      <c r="AI54" t="e" cm="1">
        <f t="array" ref="AI54">ROUND(MODE(IF(J:J=AE54,Z:Z)),1)</f>
        <v>#N/A</v>
      </c>
      <c r="AJ54">
        <f>_xlfn.MAXIFS(Z:Z,J:J,AE54)</f>
        <v>7.2</v>
      </c>
      <c r="AK54">
        <f>_xlfn.MINIFS(Z:Z,J:J,AE54)</f>
        <v>5.8</v>
      </c>
      <c r="AL54" cm="1">
        <f t="array" ref="AL54">ROUND(VAR(IF(J:J=AE54,Z:Z)),1)</f>
        <v>0.4</v>
      </c>
      <c r="AM54" cm="1">
        <f t="array" ref="AM54">ROUND(STDEV(IF(J:J = AE54,Z:Z)),1)</f>
        <v>0.6</v>
      </c>
      <c r="AQ54">
        <v>131</v>
      </c>
      <c r="AR54">
        <v>7</v>
      </c>
      <c r="BH54" t="str">
        <v>Stephen Sommers</v>
      </c>
      <c r="BI54">
        <f t="shared" si="0"/>
        <v>6.1</v>
      </c>
      <c r="BJ54" t="b">
        <f t="shared" si="1"/>
        <v>0</v>
      </c>
      <c r="BO54">
        <v>217631306</v>
      </c>
      <c r="BP54">
        <v>22000000</v>
      </c>
      <c r="BR54">
        <f t="shared" si="2"/>
        <v>195631306</v>
      </c>
      <c r="BS54" t="str">
        <f>_xlfn.XLOOKUP(BO54,I:I,L:L)</f>
        <v>GhostÂ </v>
      </c>
      <c r="BW54" t="s">
        <v>2007</v>
      </c>
      <c r="BX54" t="s">
        <v>3105</v>
      </c>
      <c r="BY54" t="s">
        <v>4556</v>
      </c>
      <c r="CD54" t="str">
        <v>Drama</v>
      </c>
    </row>
    <row r="55" spans="1:82" x14ac:dyDescent="0.25">
      <c r="A55" t="s">
        <v>33</v>
      </c>
      <c r="B55" t="s">
        <v>405</v>
      </c>
      <c r="C55">
        <v>470</v>
      </c>
      <c r="D55">
        <v>122</v>
      </c>
      <c r="E55">
        <v>14000</v>
      </c>
      <c r="F55">
        <v>1000</v>
      </c>
      <c r="G55" t="s">
        <v>519</v>
      </c>
      <c r="H55">
        <v>11000</v>
      </c>
      <c r="I55">
        <v>317011114</v>
      </c>
      <c r="J55" t="s">
        <v>59</v>
      </c>
      <c r="K55" t="s">
        <v>520</v>
      </c>
      <c r="L55" t="s">
        <v>521</v>
      </c>
      <c r="M55">
        <v>333847</v>
      </c>
      <c r="N55">
        <v>14959</v>
      </c>
      <c r="O55" t="s">
        <v>522</v>
      </c>
      <c r="P55">
        <v>2</v>
      </c>
      <c r="Q55" t="s">
        <v>523</v>
      </c>
      <c r="R55" t="s">
        <v>524</v>
      </c>
      <c r="S55">
        <v>2054</v>
      </c>
      <c r="T55" t="s">
        <v>42</v>
      </c>
      <c r="U55" t="s">
        <v>43</v>
      </c>
      <c r="V55" t="s">
        <v>44</v>
      </c>
      <c r="W55">
        <v>185000000</v>
      </c>
      <c r="X55">
        <v>2008</v>
      </c>
      <c r="Y55">
        <v>1000</v>
      </c>
      <c r="Z55" s="2">
        <v>6.2</v>
      </c>
      <c r="AA55">
        <v>2.35</v>
      </c>
      <c r="AB55">
        <v>5000</v>
      </c>
      <c r="AE55" t="s">
        <v>525</v>
      </c>
      <c r="AF55">
        <f>COUNTIF(J:J,AE55)</f>
        <v>11</v>
      </c>
      <c r="AG55">
        <f>ROUND(AVERAGEIFS(Z:Z,J:J,AE55),1)</f>
        <v>5.8</v>
      </c>
      <c r="AH55" cm="1">
        <f t="array" ref="AH55">ROUND(MEDIAN(IF(J:J=AE55,Z:Z)),1)</f>
        <v>5.9</v>
      </c>
      <c r="AI55" cm="1">
        <f t="array" ref="AI55">ROUND(MODE(IF(J:J=AE55,Z:Z)),1)</f>
        <v>6.7</v>
      </c>
      <c r="AJ55">
        <f>_xlfn.MAXIFS(Z:Z,J:J,AE55)</f>
        <v>6.7</v>
      </c>
      <c r="AK55">
        <f>_xlfn.MINIFS(Z:Z,J:J,AE55)</f>
        <v>3.8</v>
      </c>
      <c r="AL55" cm="1">
        <f t="array" ref="AL55">ROUND(VAR(IF(J:J=AE55,Z:Z)),1)</f>
        <v>0.7</v>
      </c>
      <c r="AM55" cm="1">
        <f t="array" ref="AM55">ROUND(STDEV(IF(J:J = AE55,Z:Z)),1)</f>
        <v>0.9</v>
      </c>
      <c r="AQ55">
        <v>154</v>
      </c>
      <c r="AR55">
        <v>6.3</v>
      </c>
      <c r="BH55" t="str">
        <v>Rupert Sanders</v>
      </c>
      <c r="BI55">
        <f t="shared" si="0"/>
        <v>6.1</v>
      </c>
      <c r="BJ55" t="b">
        <f t="shared" si="1"/>
        <v>0</v>
      </c>
      <c r="BO55">
        <v>198655278</v>
      </c>
      <c r="BP55">
        <v>3977000</v>
      </c>
      <c r="BR55">
        <f t="shared" si="2"/>
        <v>194678278</v>
      </c>
      <c r="BS55" t="str">
        <f>_xlfn.XLOOKUP(BO55,I:I,L:L)</f>
        <v>Gone with the WindÂ </v>
      </c>
      <c r="BW55" t="s">
        <v>606</v>
      </c>
      <c r="BX55" t="s">
        <v>1247</v>
      </c>
      <c r="BY55" t="s">
        <v>5266</v>
      </c>
      <c r="BZ55" t="s">
        <v>17600</v>
      </c>
      <c r="CD55" t="str">
        <v>Horror</v>
      </c>
    </row>
    <row r="56" spans="1:82" x14ac:dyDescent="0.25">
      <c r="A56" t="s">
        <v>33</v>
      </c>
      <c r="B56" t="s">
        <v>414</v>
      </c>
      <c r="C56">
        <v>322</v>
      </c>
      <c r="D56">
        <v>122</v>
      </c>
      <c r="E56">
        <v>681</v>
      </c>
      <c r="F56">
        <v>105</v>
      </c>
      <c r="G56" t="s">
        <v>528</v>
      </c>
      <c r="H56">
        <v>998</v>
      </c>
      <c r="I56">
        <v>130468626</v>
      </c>
      <c r="J56" t="s">
        <v>220</v>
      </c>
      <c r="K56" t="s">
        <v>529</v>
      </c>
      <c r="L56" t="s">
        <v>530</v>
      </c>
      <c r="M56">
        <v>53607</v>
      </c>
      <c r="N56">
        <v>1327</v>
      </c>
      <c r="O56" t="s">
        <v>531</v>
      </c>
      <c r="P56">
        <v>4</v>
      </c>
      <c r="Q56" t="s">
        <v>532</v>
      </c>
      <c r="R56" t="s">
        <v>533</v>
      </c>
      <c r="S56">
        <v>432</v>
      </c>
      <c r="T56" t="s">
        <v>42</v>
      </c>
      <c r="U56" t="s">
        <v>43</v>
      </c>
      <c r="V56" t="s">
        <v>44</v>
      </c>
      <c r="W56">
        <v>185000000</v>
      </c>
      <c r="X56">
        <v>2016</v>
      </c>
      <c r="Y56">
        <v>119</v>
      </c>
      <c r="Z56" s="2">
        <v>7.5</v>
      </c>
      <c r="AA56">
        <v>2.35</v>
      </c>
      <c r="AB56">
        <v>30000</v>
      </c>
      <c r="AE56" t="s">
        <v>534</v>
      </c>
      <c r="AF56">
        <f>COUNTIF(J:J,AE56)</f>
        <v>5</v>
      </c>
      <c r="AG56">
        <f>ROUND(AVERAGEIFS(Z:Z,J:J,AE56),1)</f>
        <v>6.8</v>
      </c>
      <c r="AH56" cm="1">
        <f t="array" ref="AH56">ROUND(MEDIAN(IF(J:J=AE56,Z:Z)),1)</f>
        <v>7.1</v>
      </c>
      <c r="AI56" t="e" cm="1">
        <f t="array" ref="AI56">ROUND(MODE(IF(J:J=AE56,Z:Z)),1)</f>
        <v>#N/A</v>
      </c>
      <c r="AJ56">
        <f>_xlfn.MAXIFS(Z:Z,J:J,AE56)</f>
        <v>8</v>
      </c>
      <c r="AK56">
        <f>_xlfn.MINIFS(Z:Z,J:J,AE56)</f>
        <v>5</v>
      </c>
      <c r="AL56" cm="1">
        <f t="array" ref="AL56">ROUND(VAR(IF(J:J=AE56,Z:Z)),1)</f>
        <v>1.2</v>
      </c>
      <c r="AM56" cm="1">
        <f t="array" ref="AM56">ROUND(STDEV(IF(J:J = AE56,Z:Z)),1)</f>
        <v>1.1000000000000001</v>
      </c>
      <c r="AQ56">
        <v>122</v>
      </c>
      <c r="AR56">
        <v>6.2</v>
      </c>
      <c r="BH56" t="str">
        <v>Robert Stromberg</v>
      </c>
      <c r="BI56">
        <f t="shared" si="0"/>
        <v>7</v>
      </c>
      <c r="BJ56" t="b">
        <f t="shared" si="1"/>
        <v>0</v>
      </c>
      <c r="BO56">
        <v>219200000</v>
      </c>
      <c r="BP56">
        <v>25000000</v>
      </c>
      <c r="BR56">
        <f t="shared" si="2"/>
        <v>194200000</v>
      </c>
      <c r="BS56" t="str">
        <f>_xlfn.XLOOKUP(BO56,I:I,L:L)</f>
        <v>Mrs. DoubtfireÂ </v>
      </c>
      <c r="BW56" t="s">
        <v>4431</v>
      </c>
      <c r="BX56" t="s">
        <v>1247</v>
      </c>
      <c r="BY56" t="s">
        <v>5266</v>
      </c>
      <c r="BZ56" t="s">
        <v>17600</v>
      </c>
      <c r="CD56" t="str">
        <v>Crime</v>
      </c>
    </row>
    <row r="57" spans="1:82" x14ac:dyDescent="0.25">
      <c r="A57" t="s">
        <v>33</v>
      </c>
      <c r="B57" t="s">
        <v>87</v>
      </c>
      <c r="C57">
        <v>421</v>
      </c>
      <c r="D57">
        <v>98</v>
      </c>
      <c r="E57">
        <v>475</v>
      </c>
      <c r="F57">
        <v>522</v>
      </c>
      <c r="G57" t="s">
        <v>537</v>
      </c>
      <c r="H57">
        <v>1000</v>
      </c>
      <c r="I57">
        <v>223806889</v>
      </c>
      <c r="J57" t="s">
        <v>286</v>
      </c>
      <c r="K57" t="s">
        <v>433</v>
      </c>
      <c r="L57" t="s">
        <v>538</v>
      </c>
      <c r="M57">
        <v>718837</v>
      </c>
      <c r="N57">
        <v>2975</v>
      </c>
      <c r="O57" t="s">
        <v>539</v>
      </c>
      <c r="P57">
        <v>0</v>
      </c>
      <c r="Q57" t="s">
        <v>540</v>
      </c>
      <c r="R57" t="s">
        <v>541</v>
      </c>
      <c r="S57">
        <v>1043</v>
      </c>
      <c r="T57" t="s">
        <v>42</v>
      </c>
      <c r="U57" t="s">
        <v>43</v>
      </c>
      <c r="V57" t="s">
        <v>366</v>
      </c>
      <c r="W57">
        <v>180000000</v>
      </c>
      <c r="X57">
        <v>2008</v>
      </c>
      <c r="Y57">
        <v>729</v>
      </c>
      <c r="Z57" s="2">
        <v>8.4</v>
      </c>
      <c r="AA57">
        <v>2.35</v>
      </c>
      <c r="AB57">
        <v>16000</v>
      </c>
      <c r="AE57" t="s">
        <v>542</v>
      </c>
      <c r="AF57">
        <f>COUNTIF(J:J,AE57)</f>
        <v>5</v>
      </c>
      <c r="AG57">
        <f>ROUND(AVERAGEIFS(Z:Z,J:J,AE57),1)</f>
        <v>7.2</v>
      </c>
      <c r="AH57" cm="1">
        <f t="array" ref="AH57">ROUND(MEDIAN(IF(J:J=AE57,Z:Z)),1)</f>
        <v>7.2</v>
      </c>
      <c r="AI57" t="e" cm="1">
        <f t="array" ref="AI57">ROUND(MODE(IF(J:J=AE57,Z:Z)),1)</f>
        <v>#N/A</v>
      </c>
      <c r="AJ57">
        <f>_xlfn.MAXIFS(Z:Z,J:J,AE57)</f>
        <v>7.6</v>
      </c>
      <c r="AK57">
        <f>_xlfn.MINIFS(Z:Z,J:J,AE57)</f>
        <v>6.7</v>
      </c>
      <c r="AL57" cm="1">
        <f t="array" ref="AL57">ROUND(VAR(IF(J:J=AE57,Z:Z)),1)</f>
        <v>0.1</v>
      </c>
      <c r="AM57" cm="1">
        <f t="array" ref="AM57">ROUND(STDEV(IF(J:J = AE57,Z:Z)),1)</f>
        <v>0.3</v>
      </c>
      <c r="AQ57">
        <v>122</v>
      </c>
      <c r="AR57">
        <v>7.5</v>
      </c>
      <c r="BH57" t="str">
        <v>Matt Reeves</v>
      </c>
      <c r="BI57">
        <f t="shared" si="0"/>
        <v>7.3</v>
      </c>
      <c r="BJ57" t="b">
        <f t="shared" si="1"/>
        <v>0</v>
      </c>
      <c r="BO57">
        <v>317557891</v>
      </c>
      <c r="BP57">
        <v>125000000</v>
      </c>
      <c r="BR57">
        <f t="shared" si="2"/>
        <v>192557891</v>
      </c>
      <c r="BS57" t="str">
        <f>_xlfn.XLOOKUP(BO57,I:I,L:L)</f>
        <v>Harry Potter and the Sorcerer's StoneÂ </v>
      </c>
      <c r="BW57" t="s">
        <v>826</v>
      </c>
      <c r="BX57" t="s">
        <v>606</v>
      </c>
      <c r="BY57" t="s">
        <v>4431</v>
      </c>
      <c r="BZ57" t="s">
        <v>1247</v>
      </c>
      <c r="CA57" t="s">
        <v>5266</v>
      </c>
      <c r="CD57" t="str">
        <v>Animation</v>
      </c>
    </row>
    <row r="58" spans="1:82" x14ac:dyDescent="0.25">
      <c r="A58" t="s">
        <v>33</v>
      </c>
      <c r="B58" t="s">
        <v>288</v>
      </c>
      <c r="C58">
        <v>162</v>
      </c>
      <c r="D58">
        <v>91</v>
      </c>
      <c r="E58">
        <v>420</v>
      </c>
      <c r="F58">
        <v>173</v>
      </c>
      <c r="G58" t="s">
        <v>545</v>
      </c>
      <c r="H58">
        <v>268</v>
      </c>
      <c r="I58">
        <v>140080850</v>
      </c>
      <c r="J58" t="s">
        <v>294</v>
      </c>
      <c r="K58" t="s">
        <v>546</v>
      </c>
      <c r="L58" t="s">
        <v>547</v>
      </c>
      <c r="M58">
        <v>121084</v>
      </c>
      <c r="N58">
        <v>1125</v>
      </c>
      <c r="O58" t="s">
        <v>548</v>
      </c>
      <c r="P58">
        <v>2</v>
      </c>
      <c r="Q58" t="s">
        <v>549</v>
      </c>
      <c r="R58" t="s">
        <v>550</v>
      </c>
      <c r="S58">
        <v>221</v>
      </c>
      <c r="T58" t="s">
        <v>42</v>
      </c>
      <c r="U58" t="s">
        <v>43</v>
      </c>
      <c r="V58" t="s">
        <v>44</v>
      </c>
      <c r="W58">
        <v>140000000</v>
      </c>
      <c r="X58">
        <v>2007</v>
      </c>
      <c r="Y58">
        <v>268</v>
      </c>
      <c r="Z58" s="2">
        <v>6.2</v>
      </c>
      <c r="AA58">
        <v>2.35</v>
      </c>
      <c r="AB58">
        <v>0</v>
      </c>
      <c r="AE58" t="s">
        <v>551</v>
      </c>
      <c r="AF58">
        <f>COUNTIF(J:J,AE58)</f>
        <v>2</v>
      </c>
      <c r="AG58">
        <f>ROUND(AVERAGEIFS(Z:Z,J:J,AE58),1)</f>
        <v>6.6</v>
      </c>
      <c r="AH58" cm="1">
        <f t="array" ref="AH58">ROUND(MEDIAN(IF(J:J=AE58,Z:Z)),1)</f>
        <v>6.6</v>
      </c>
      <c r="AI58" t="e" cm="1">
        <f t="array" ref="AI58">ROUND(MODE(IF(J:J=AE58,Z:Z)),1)</f>
        <v>#N/A</v>
      </c>
      <c r="AJ58">
        <f>_xlfn.MAXIFS(Z:Z,J:J,AE58)</f>
        <v>7.6</v>
      </c>
      <c r="AK58">
        <f>_xlfn.MINIFS(Z:Z,J:J,AE58)</f>
        <v>5.6</v>
      </c>
      <c r="AL58" cm="1">
        <f t="array" ref="AL58">ROUND(VAR(IF(J:J=AE58,Z:Z)),1)</f>
        <v>2</v>
      </c>
      <c r="AM58" cm="1">
        <f t="array" ref="AM58">ROUND(STDEV(IF(J:J = AE58,Z:Z)),1)</f>
        <v>1.4</v>
      </c>
      <c r="AQ58">
        <v>98</v>
      </c>
      <c r="AR58">
        <v>8.4</v>
      </c>
      <c r="BH58" t="str">
        <v>Carl Rinsch</v>
      </c>
      <c r="BI58">
        <f t="shared" si="0"/>
        <v>6.3</v>
      </c>
      <c r="BJ58" t="b">
        <f t="shared" si="1"/>
        <v>0</v>
      </c>
      <c r="BO58">
        <v>210609762</v>
      </c>
      <c r="BP58">
        <v>19000000</v>
      </c>
      <c r="BR58">
        <f t="shared" si="2"/>
        <v>191609762</v>
      </c>
      <c r="BS58" t="str">
        <f>_xlfn.XLOOKUP(BO58,I:I,L:L)</f>
        <v>Back to the FutureÂ </v>
      </c>
      <c r="BW58" t="s">
        <v>606</v>
      </c>
      <c r="BX58" t="s">
        <v>4431</v>
      </c>
      <c r="BY58" t="s">
        <v>1247</v>
      </c>
      <c r="BZ58" t="s">
        <v>5266</v>
      </c>
      <c r="CA58" t="s">
        <v>17600</v>
      </c>
      <c r="CB58" t="s">
        <v>17601</v>
      </c>
      <c r="CD58" t="str">
        <v>History</v>
      </c>
    </row>
    <row r="59" spans="1:82" x14ac:dyDescent="0.25">
      <c r="A59" t="s">
        <v>33</v>
      </c>
      <c r="B59" t="s">
        <v>422</v>
      </c>
      <c r="C59">
        <v>367</v>
      </c>
      <c r="D59">
        <v>158</v>
      </c>
      <c r="E59">
        <v>776</v>
      </c>
      <c r="F59">
        <v>310</v>
      </c>
      <c r="G59" t="s">
        <v>554</v>
      </c>
      <c r="H59">
        <v>1000</v>
      </c>
      <c r="I59">
        <v>166112167</v>
      </c>
      <c r="J59" t="s">
        <v>89</v>
      </c>
      <c r="K59" t="s">
        <v>555</v>
      </c>
      <c r="L59" t="s">
        <v>556</v>
      </c>
      <c r="M59">
        <v>283418</v>
      </c>
      <c r="N59">
        <v>2144</v>
      </c>
      <c r="O59" t="s">
        <v>557</v>
      </c>
      <c r="P59">
        <v>0</v>
      </c>
      <c r="Q59" t="s">
        <v>558</v>
      </c>
      <c r="R59" t="s">
        <v>559</v>
      </c>
      <c r="S59">
        <v>1055</v>
      </c>
      <c r="T59" t="s">
        <v>42</v>
      </c>
      <c r="U59" t="s">
        <v>43</v>
      </c>
      <c r="V59" t="s">
        <v>44</v>
      </c>
      <c r="W59">
        <v>200000000</v>
      </c>
      <c r="X59">
        <v>2009</v>
      </c>
      <c r="Y59">
        <v>468</v>
      </c>
      <c r="Z59" s="2">
        <v>5.8</v>
      </c>
      <c r="AA59">
        <v>2.35</v>
      </c>
      <c r="AB59">
        <v>13000</v>
      </c>
      <c r="AE59" t="s">
        <v>560</v>
      </c>
      <c r="AF59">
        <f>COUNTIF(J:J,AE59)</f>
        <v>17</v>
      </c>
      <c r="AG59">
        <f>ROUND(AVERAGEIFS(Z:Z,J:J,AE59),1)</f>
        <v>6.7</v>
      </c>
      <c r="AH59" cm="1">
        <f t="array" ref="AH59">ROUND(MEDIAN(IF(J:J=AE59,Z:Z)),1)</f>
        <v>6.6</v>
      </c>
      <c r="AI59" cm="1">
        <f t="array" ref="AI59">ROUND(MODE(IF(J:J=AE59,Z:Z)),1)</f>
        <v>6.6</v>
      </c>
      <c r="AJ59">
        <f>_xlfn.MAXIFS(Z:Z,J:J,AE59)</f>
        <v>8.5</v>
      </c>
      <c r="AK59">
        <f>_xlfn.MINIFS(Z:Z,J:J,AE59)</f>
        <v>4.5999999999999996</v>
      </c>
      <c r="AL59" cm="1">
        <f t="array" ref="AL59">ROUND(VAR(IF(J:J=AE59,Z:Z)),1)</f>
        <v>0.9</v>
      </c>
      <c r="AM59" cm="1">
        <f t="array" ref="AM59">ROUND(STDEV(IF(J:J = AE59,Z:Z)),1)</f>
        <v>0.9</v>
      </c>
      <c r="AQ59">
        <v>91</v>
      </c>
      <c r="AR59">
        <v>6.2</v>
      </c>
      <c r="BH59" t="str">
        <v>Mike Mitchell</v>
      </c>
      <c r="BI59">
        <f t="shared" si="0"/>
        <v>5.7</v>
      </c>
      <c r="BJ59" t="b">
        <f t="shared" si="1"/>
        <v>0</v>
      </c>
      <c r="BO59">
        <v>217350219</v>
      </c>
      <c r="BP59">
        <v>28000000</v>
      </c>
      <c r="BR59">
        <f t="shared" si="2"/>
        <v>189350219</v>
      </c>
      <c r="BS59" t="str">
        <f>_xlfn.XLOOKUP(BO59,I:I,L:L)</f>
        <v>AladdinÂ </v>
      </c>
      <c r="BW59" t="s">
        <v>17602</v>
      </c>
      <c r="BX59" t="s">
        <v>4490</v>
      </c>
      <c r="CD59" t="str">
        <v>Biography</v>
      </c>
    </row>
    <row r="60" spans="1:82" x14ac:dyDescent="0.25">
      <c r="A60" t="s">
        <v>33</v>
      </c>
      <c r="B60" t="s">
        <v>431</v>
      </c>
      <c r="C60">
        <v>240</v>
      </c>
      <c r="D60">
        <v>96</v>
      </c>
      <c r="E60">
        <v>0</v>
      </c>
      <c r="F60">
        <v>10000</v>
      </c>
      <c r="G60" t="s">
        <v>563</v>
      </c>
      <c r="H60">
        <v>18000</v>
      </c>
      <c r="I60">
        <v>137850096</v>
      </c>
      <c r="J60" t="s">
        <v>304</v>
      </c>
      <c r="K60" t="s">
        <v>564</v>
      </c>
      <c r="L60" t="s">
        <v>565</v>
      </c>
      <c r="M60">
        <v>72809</v>
      </c>
      <c r="N60">
        <v>48878</v>
      </c>
      <c r="O60" t="s">
        <v>566</v>
      </c>
      <c r="P60">
        <v>0</v>
      </c>
      <c r="Q60" t="s">
        <v>567</v>
      </c>
      <c r="R60" t="s">
        <v>568</v>
      </c>
      <c r="S60">
        <v>249</v>
      </c>
      <c r="T60" t="s">
        <v>42</v>
      </c>
      <c r="U60" t="s">
        <v>43</v>
      </c>
      <c r="V60" t="s">
        <v>115</v>
      </c>
      <c r="W60">
        <v>200000000</v>
      </c>
      <c r="X60">
        <v>2009</v>
      </c>
      <c r="Y60">
        <v>14000</v>
      </c>
      <c r="Z60" s="2">
        <v>6.8</v>
      </c>
      <c r="AA60">
        <v>2.35</v>
      </c>
      <c r="AB60">
        <v>0</v>
      </c>
      <c r="AE60" t="s">
        <v>569</v>
      </c>
      <c r="AF60">
        <f>COUNTIF(J:J,AE60)</f>
        <v>2</v>
      </c>
      <c r="AG60">
        <f>ROUND(AVERAGEIFS(Z:Z,J:J,AE60),1)</f>
        <v>7</v>
      </c>
      <c r="AH60" cm="1">
        <f t="array" ref="AH60">ROUND(MEDIAN(IF(J:J=AE60,Z:Z)),1)</f>
        <v>7</v>
      </c>
      <c r="AI60" t="e" cm="1">
        <f t="array" ref="AI60">ROUND(MODE(IF(J:J=AE60,Z:Z)),1)</f>
        <v>#N/A</v>
      </c>
      <c r="AJ60">
        <f>_xlfn.MAXIFS(Z:Z,J:J,AE60)</f>
        <v>7</v>
      </c>
      <c r="AK60">
        <f>_xlfn.MINIFS(Z:Z,J:J,AE60)</f>
        <v>6.9</v>
      </c>
      <c r="AL60" cm="1">
        <f t="array" ref="AL60">ROUND(VAR(IF(J:J=AE60,Z:Z)),1)</f>
        <v>0</v>
      </c>
      <c r="AM60" cm="1">
        <f t="array" ref="AM60">ROUND(STDEV(IF(J:J = AE60,Z:Z)),1)</f>
        <v>0.1</v>
      </c>
      <c r="AQ60">
        <v>158</v>
      </c>
      <c r="AR60">
        <v>5.8</v>
      </c>
      <c r="BH60" t="str">
        <v>Brad Bird</v>
      </c>
      <c r="BI60">
        <f t="shared" si="0"/>
        <v>7.6</v>
      </c>
      <c r="BJ60" t="str">
        <f t="shared" si="1"/>
        <v>TRUE</v>
      </c>
      <c r="BO60">
        <v>362645141</v>
      </c>
      <c r="BP60">
        <v>175000000</v>
      </c>
      <c r="BR60">
        <f t="shared" si="2"/>
        <v>187645141</v>
      </c>
      <c r="BS60" t="str">
        <f>_xlfn.XLOOKUP(BO60,I:I,L:L)</f>
        <v>The Jungle BookÂ </v>
      </c>
      <c r="BW60" t="s">
        <v>606</v>
      </c>
      <c r="BX60" t="s">
        <v>4431</v>
      </c>
      <c r="BY60" t="s">
        <v>1247</v>
      </c>
      <c r="BZ60" t="s">
        <v>2007</v>
      </c>
      <c r="CA60" t="s">
        <v>5266</v>
      </c>
      <c r="CD60" t="str">
        <v>Mystery</v>
      </c>
    </row>
    <row r="61" spans="1:82" x14ac:dyDescent="0.25">
      <c r="A61" t="s">
        <v>33</v>
      </c>
      <c r="B61" t="s">
        <v>439</v>
      </c>
      <c r="C61">
        <v>384</v>
      </c>
      <c r="D61">
        <v>127</v>
      </c>
      <c r="E61">
        <v>0</v>
      </c>
      <c r="F61">
        <v>13000</v>
      </c>
      <c r="G61" t="s">
        <v>390</v>
      </c>
      <c r="H61">
        <v>17000</v>
      </c>
      <c r="I61">
        <v>47375327</v>
      </c>
      <c r="J61" t="s">
        <v>89</v>
      </c>
      <c r="K61" t="s">
        <v>572</v>
      </c>
      <c r="L61" t="s">
        <v>573</v>
      </c>
      <c r="M61">
        <v>139593</v>
      </c>
      <c r="N61">
        <v>47334</v>
      </c>
      <c r="O61" t="s">
        <v>574</v>
      </c>
      <c r="P61">
        <v>1</v>
      </c>
      <c r="Q61" t="s">
        <v>575</v>
      </c>
      <c r="R61" t="s">
        <v>576</v>
      </c>
      <c r="S61">
        <v>720</v>
      </c>
      <c r="T61" t="s">
        <v>42</v>
      </c>
      <c r="U61" t="s">
        <v>43</v>
      </c>
      <c r="V61" t="s">
        <v>44</v>
      </c>
      <c r="W61">
        <v>176000000</v>
      </c>
      <c r="X61">
        <v>2015</v>
      </c>
      <c r="Y61">
        <v>15000</v>
      </c>
      <c r="Z61" s="2">
        <v>5.4</v>
      </c>
      <c r="AA61">
        <v>2.35</v>
      </c>
      <c r="AB61">
        <v>44000</v>
      </c>
      <c r="AE61" t="s">
        <v>577</v>
      </c>
      <c r="AF61">
        <f>COUNTIF(J:J,AE61)</f>
        <v>2</v>
      </c>
      <c r="AG61">
        <f>ROUND(AVERAGEIFS(Z:Z,J:J,AE61),1)</f>
        <v>5.7</v>
      </c>
      <c r="AH61" cm="1">
        <f t="array" ref="AH61">ROUND(MEDIAN(IF(J:J=AE61,Z:Z)),1)</f>
        <v>5.7</v>
      </c>
      <c r="AI61" t="e" cm="1">
        <f t="array" ref="AI61">ROUND(MODE(IF(J:J=AE61,Z:Z)),1)</f>
        <v>#N/A</v>
      </c>
      <c r="AJ61">
        <f>_xlfn.MAXIFS(Z:Z,J:J,AE61)</f>
        <v>6.3</v>
      </c>
      <c r="AK61">
        <f>_xlfn.MINIFS(Z:Z,J:J,AE61)</f>
        <v>5.0999999999999996</v>
      </c>
      <c r="AL61" cm="1">
        <f t="array" ref="AL61">ROUND(VAR(IF(J:J=AE61,Z:Z)),1)</f>
        <v>0.7</v>
      </c>
      <c r="AM61" cm="1">
        <f t="array" ref="AM61">ROUND(STDEV(IF(J:J = AE61,Z:Z)),1)</f>
        <v>0.8</v>
      </c>
      <c r="AQ61">
        <v>96</v>
      </c>
      <c r="AR61">
        <v>6.8</v>
      </c>
      <c r="BH61" t="str">
        <v>Don Hall</v>
      </c>
      <c r="BI61">
        <f t="shared" si="0"/>
        <v>7.9</v>
      </c>
      <c r="BJ61" t="str">
        <f t="shared" si="1"/>
        <v>TRUE</v>
      </c>
      <c r="BO61">
        <v>362645141</v>
      </c>
      <c r="BP61">
        <v>175000000</v>
      </c>
      <c r="BR61">
        <f t="shared" si="2"/>
        <v>187645141</v>
      </c>
      <c r="BS61" t="str">
        <f>_xlfn.XLOOKUP(BO61,I:I,L:L)</f>
        <v>The Jungle BookÂ </v>
      </c>
      <c r="BW61" t="s">
        <v>826</v>
      </c>
      <c r="BX61" t="s">
        <v>606</v>
      </c>
      <c r="BY61" t="s">
        <v>4431</v>
      </c>
      <c r="BZ61" t="s">
        <v>1247</v>
      </c>
      <c r="CA61" t="s">
        <v>5266</v>
      </c>
      <c r="CB61" t="s">
        <v>17600</v>
      </c>
      <c r="CC61" t="s">
        <v>4556</v>
      </c>
      <c r="CD61" t="str">
        <v>Sport</v>
      </c>
    </row>
    <row r="62" spans="1:82" x14ac:dyDescent="0.25">
      <c r="A62" t="s">
        <v>33</v>
      </c>
      <c r="B62" t="s">
        <v>126</v>
      </c>
      <c r="C62">
        <v>248</v>
      </c>
      <c r="D62">
        <v>110</v>
      </c>
      <c r="E62">
        <v>282</v>
      </c>
      <c r="F62">
        <v>103</v>
      </c>
      <c r="G62" t="s">
        <v>298</v>
      </c>
      <c r="H62">
        <v>11000</v>
      </c>
      <c r="I62">
        <v>124051759</v>
      </c>
      <c r="J62" t="s">
        <v>201</v>
      </c>
      <c r="K62" t="s">
        <v>69</v>
      </c>
      <c r="L62" t="s">
        <v>579</v>
      </c>
      <c r="M62">
        <v>42372</v>
      </c>
      <c r="N62">
        <v>21175</v>
      </c>
      <c r="O62" t="s">
        <v>580</v>
      </c>
      <c r="P62">
        <v>2</v>
      </c>
      <c r="Q62" t="s">
        <v>581</v>
      </c>
      <c r="R62" t="s">
        <v>582</v>
      </c>
      <c r="S62">
        <v>239</v>
      </c>
      <c r="T62" t="s">
        <v>42</v>
      </c>
      <c r="U62" t="s">
        <v>43</v>
      </c>
      <c r="V62" t="s">
        <v>44</v>
      </c>
      <c r="W62">
        <v>180000000</v>
      </c>
      <c r="X62">
        <v>2016</v>
      </c>
      <c r="Y62">
        <v>10000</v>
      </c>
      <c r="Z62" s="2">
        <v>6.6</v>
      </c>
      <c r="AA62">
        <v>2.35</v>
      </c>
      <c r="AB62">
        <v>29000</v>
      </c>
      <c r="AE62" t="s">
        <v>583</v>
      </c>
      <c r="AF62">
        <f>COUNTIF(J:J,AE62)</f>
        <v>8</v>
      </c>
      <c r="AG62">
        <f>ROUND(AVERAGEIFS(Z:Z,J:J,AE62),1)</f>
        <v>6.4</v>
      </c>
      <c r="AH62" cm="1">
        <f t="array" ref="AH62">ROUND(MEDIAN(IF(J:J=AE62,Z:Z)),1)</f>
        <v>6.3</v>
      </c>
      <c r="AI62" cm="1">
        <f t="array" ref="AI62">ROUND(MODE(IF(J:J=AE62,Z:Z)),1)</f>
        <v>6.2</v>
      </c>
      <c r="AJ62">
        <f>_xlfn.MAXIFS(Z:Z,J:J,AE62)</f>
        <v>7.6</v>
      </c>
      <c r="AK62">
        <f>_xlfn.MINIFS(Z:Z,J:J,AE62)</f>
        <v>5.0999999999999996</v>
      </c>
      <c r="AL62" cm="1">
        <f t="array" ref="AL62">ROUND(VAR(IF(J:J=AE62,Z:Z)),1)</f>
        <v>0.6</v>
      </c>
      <c r="AM62" cm="1">
        <f t="array" ref="AM62">ROUND(STDEV(IF(J:J = AE62,Z:Z)),1)</f>
        <v>0.8</v>
      </c>
      <c r="AQ62">
        <v>127</v>
      </c>
      <c r="AR62">
        <v>5.4</v>
      </c>
      <c r="BH62" t="str">
        <v>Rich Moore</v>
      </c>
      <c r="BI62">
        <f t="shared" si="0"/>
        <v>7.8</v>
      </c>
      <c r="BJ62" t="str">
        <f t="shared" si="1"/>
        <v>TRUE</v>
      </c>
      <c r="BO62">
        <v>184925485</v>
      </c>
      <c r="BP62">
        <v>2000000</v>
      </c>
      <c r="BR62">
        <f t="shared" si="2"/>
        <v>182925485</v>
      </c>
      <c r="BS62" t="str">
        <f>_xlfn.XLOOKUP(BO62,I:I,L:L)</f>
        <v>Snow White and the Seven DwarfsÂ </v>
      </c>
      <c r="BW62" t="s">
        <v>1247</v>
      </c>
      <c r="BX62" t="s">
        <v>17600</v>
      </c>
      <c r="BY62" t="s">
        <v>3105</v>
      </c>
      <c r="CD62" t="str">
        <v>War</v>
      </c>
    </row>
    <row r="63" spans="1:82" x14ac:dyDescent="0.25">
      <c r="A63" t="s">
        <v>33</v>
      </c>
      <c r="B63" t="s">
        <v>178</v>
      </c>
      <c r="C63">
        <v>284</v>
      </c>
      <c r="D63">
        <v>150</v>
      </c>
      <c r="E63">
        <v>80</v>
      </c>
      <c r="F63">
        <v>82</v>
      </c>
      <c r="G63" t="s">
        <v>586</v>
      </c>
      <c r="H63">
        <v>1000</v>
      </c>
      <c r="I63">
        <v>291709845</v>
      </c>
      <c r="J63" t="s">
        <v>195</v>
      </c>
      <c r="K63" t="s">
        <v>522</v>
      </c>
      <c r="L63" t="s">
        <v>587</v>
      </c>
      <c r="M63">
        <v>286506</v>
      </c>
      <c r="N63">
        <v>1317</v>
      </c>
      <c r="O63" t="s">
        <v>588</v>
      </c>
      <c r="P63">
        <v>5</v>
      </c>
      <c r="Q63" t="s">
        <v>589</v>
      </c>
      <c r="R63" t="s">
        <v>590</v>
      </c>
      <c r="S63">
        <v>1463</v>
      </c>
      <c r="T63" t="s">
        <v>42</v>
      </c>
      <c r="U63" t="s">
        <v>43</v>
      </c>
      <c r="V63" t="s">
        <v>115</v>
      </c>
      <c r="W63">
        <v>180000000</v>
      </c>
      <c r="X63">
        <v>2005</v>
      </c>
      <c r="Y63">
        <v>190</v>
      </c>
      <c r="Z63" s="2">
        <v>6.9</v>
      </c>
      <c r="AA63">
        <v>2.35</v>
      </c>
      <c r="AB63">
        <v>0</v>
      </c>
      <c r="AE63" t="s">
        <v>591</v>
      </c>
      <c r="AF63">
        <f>COUNTIF(J:J,AE63)</f>
        <v>4</v>
      </c>
      <c r="AG63">
        <f>ROUND(AVERAGEIFS(Z:Z,J:J,AE63),1)</f>
        <v>5.9</v>
      </c>
      <c r="AH63" cm="1">
        <f t="array" ref="AH63">ROUND(MEDIAN(IF(J:J=AE63,Z:Z)),1)</f>
        <v>6</v>
      </c>
      <c r="AI63" t="e" cm="1">
        <f t="array" ref="AI63">ROUND(MODE(IF(J:J=AE63,Z:Z)),1)</f>
        <v>#N/A</v>
      </c>
      <c r="AJ63">
        <f>_xlfn.MAXIFS(Z:Z,J:J,AE63)</f>
        <v>6.4</v>
      </c>
      <c r="AK63">
        <f>_xlfn.MINIFS(Z:Z,J:J,AE63)</f>
        <v>5.0999999999999996</v>
      </c>
      <c r="AL63" cm="1">
        <f t="array" ref="AL63">ROUND(VAR(IF(J:J=AE63,Z:Z)),1)</f>
        <v>0.3</v>
      </c>
      <c r="AM63" cm="1">
        <f t="array" ref="AM63">ROUND(STDEV(IF(J:J = AE63,Z:Z)),1)</f>
        <v>0.6</v>
      </c>
      <c r="AQ63">
        <v>110</v>
      </c>
      <c r="AR63">
        <v>6.6</v>
      </c>
      <c r="BH63" t="str">
        <v>Dean DeBlois</v>
      </c>
      <c r="BI63">
        <f t="shared" si="0"/>
        <v>7.8</v>
      </c>
      <c r="BJ63" t="str">
        <f t="shared" si="1"/>
        <v>TRUE</v>
      </c>
      <c r="BO63">
        <v>251501645</v>
      </c>
      <c r="BP63">
        <v>69000000</v>
      </c>
      <c r="BR63">
        <f t="shared" si="2"/>
        <v>182501645</v>
      </c>
      <c r="BS63" t="str">
        <f>_xlfn.XLOOKUP(BO63,I:I,L:L)</f>
        <v>Despicable MeÂ </v>
      </c>
      <c r="BW63" t="s">
        <v>2007</v>
      </c>
      <c r="BX63" t="s">
        <v>17600</v>
      </c>
      <c r="BY63" t="s">
        <v>3105</v>
      </c>
      <c r="BZ63" t="s">
        <v>4490</v>
      </c>
      <c r="CD63" t="str">
        <v>Musical</v>
      </c>
    </row>
    <row r="64" spans="1:82" x14ac:dyDescent="0.25">
      <c r="A64" t="s">
        <v>33</v>
      </c>
      <c r="B64" t="s">
        <v>146</v>
      </c>
      <c r="C64">
        <v>396</v>
      </c>
      <c r="D64">
        <v>144</v>
      </c>
      <c r="E64">
        <v>0</v>
      </c>
      <c r="F64">
        <v>1000</v>
      </c>
      <c r="G64" t="s">
        <v>594</v>
      </c>
      <c r="H64">
        <v>34000</v>
      </c>
      <c r="I64">
        <v>154985087</v>
      </c>
      <c r="J64" t="s">
        <v>89</v>
      </c>
      <c r="K64" t="s">
        <v>462</v>
      </c>
      <c r="L64" t="s">
        <v>595</v>
      </c>
      <c r="M64">
        <v>148379</v>
      </c>
      <c r="N64">
        <v>49684</v>
      </c>
      <c r="O64" t="s">
        <v>596</v>
      </c>
      <c r="P64">
        <v>6</v>
      </c>
      <c r="Q64" t="s">
        <v>597</v>
      </c>
      <c r="R64" t="s">
        <v>598</v>
      </c>
      <c r="S64">
        <v>622</v>
      </c>
      <c r="T64" t="s">
        <v>42</v>
      </c>
      <c r="U64" t="s">
        <v>43</v>
      </c>
      <c r="V64" t="s">
        <v>44</v>
      </c>
      <c r="W64">
        <v>178000000</v>
      </c>
      <c r="X64">
        <v>2016</v>
      </c>
      <c r="Y64">
        <v>13000</v>
      </c>
      <c r="Z64" s="2">
        <v>7.3</v>
      </c>
      <c r="AA64">
        <v>2.35</v>
      </c>
      <c r="AB64">
        <v>54000</v>
      </c>
      <c r="AE64" t="s">
        <v>599</v>
      </c>
      <c r="AF64">
        <f>COUNTIF(J:J,AE64)</f>
        <v>15</v>
      </c>
      <c r="AG64">
        <f>ROUND(AVERAGEIFS(Z:Z,J:J,AE64),1)</f>
        <v>6.4</v>
      </c>
      <c r="AH64" cm="1">
        <f t="array" ref="AH64">ROUND(MEDIAN(IF(J:J=AE64,Z:Z)),1)</f>
        <v>6.4</v>
      </c>
      <c r="AI64" cm="1">
        <f t="array" ref="AI64">ROUND(MODE(IF(J:J=AE64,Z:Z)),1)</f>
        <v>6.2</v>
      </c>
      <c r="AJ64">
        <f>_xlfn.MAXIFS(Z:Z,J:J,AE64)</f>
        <v>8.1999999999999993</v>
      </c>
      <c r="AK64">
        <f>_xlfn.MINIFS(Z:Z,J:J,AE64)</f>
        <v>4.7</v>
      </c>
      <c r="AL64" cm="1">
        <f t="array" ref="AL64">ROUND(VAR(IF(J:J=AE64,Z:Z)),1)</f>
        <v>0.6</v>
      </c>
      <c r="AM64" cm="1">
        <f t="array" ref="AM64">ROUND(STDEV(IF(J:J = AE64,Z:Z)),1)</f>
        <v>0.8</v>
      </c>
      <c r="AQ64">
        <v>150</v>
      </c>
      <c r="AR64">
        <v>6.9</v>
      </c>
      <c r="BH64" t="str">
        <v>Jonathan Mostow</v>
      </c>
      <c r="BI64">
        <f t="shared" si="0"/>
        <v>6.6</v>
      </c>
      <c r="BJ64" t="b">
        <f t="shared" si="1"/>
        <v>0</v>
      </c>
      <c r="BO64">
        <v>356454367</v>
      </c>
      <c r="BP64">
        <v>175000000</v>
      </c>
      <c r="BR64">
        <f t="shared" si="2"/>
        <v>181454367</v>
      </c>
      <c r="BS64" t="str">
        <f>_xlfn.XLOOKUP(BO64,I:I,L:L)</f>
        <v>Inside OutÂ </v>
      </c>
      <c r="BW64" t="s">
        <v>826</v>
      </c>
      <c r="BX64" t="s">
        <v>2007</v>
      </c>
      <c r="BY64" t="s">
        <v>4490</v>
      </c>
      <c r="CD64" t="str">
        <v>Music</v>
      </c>
    </row>
    <row r="65" spans="1:82" x14ac:dyDescent="0.25">
      <c r="A65" t="s">
        <v>33</v>
      </c>
      <c r="B65" t="s">
        <v>77</v>
      </c>
      <c r="C65">
        <v>645</v>
      </c>
      <c r="D65">
        <v>152</v>
      </c>
      <c r="E65">
        <v>22000</v>
      </c>
      <c r="F65">
        <v>11000</v>
      </c>
      <c r="G65" t="s">
        <v>602</v>
      </c>
      <c r="H65">
        <v>23000</v>
      </c>
      <c r="I65">
        <v>533316061</v>
      </c>
      <c r="J65" t="s">
        <v>313</v>
      </c>
      <c r="K65" t="s">
        <v>78</v>
      </c>
      <c r="L65" t="s">
        <v>155</v>
      </c>
      <c r="M65">
        <v>1676169</v>
      </c>
      <c r="N65">
        <v>57802</v>
      </c>
      <c r="O65" t="s">
        <v>603</v>
      </c>
      <c r="P65">
        <v>0</v>
      </c>
      <c r="Q65" t="s">
        <v>604</v>
      </c>
      <c r="R65" t="s">
        <v>605</v>
      </c>
      <c r="S65">
        <v>4667</v>
      </c>
      <c r="T65" t="s">
        <v>42</v>
      </c>
      <c r="U65" t="s">
        <v>43</v>
      </c>
      <c r="V65" t="s">
        <v>44</v>
      </c>
      <c r="W65">
        <v>185000000</v>
      </c>
      <c r="X65">
        <v>2008</v>
      </c>
      <c r="Y65">
        <v>13000</v>
      </c>
      <c r="Z65" s="2">
        <v>9</v>
      </c>
      <c r="AA65">
        <v>2.35</v>
      </c>
      <c r="AB65">
        <v>37000</v>
      </c>
      <c r="AE65" t="s">
        <v>606</v>
      </c>
      <c r="AF65">
        <f>COUNTIF(J:J,AE65)</f>
        <v>2</v>
      </c>
      <c r="AG65">
        <f>ROUND(AVERAGEIFS(Z:Z,J:J,AE65),1)</f>
        <v>5.3</v>
      </c>
      <c r="AH65" cm="1">
        <f t="array" ref="AH65">ROUND(MEDIAN(IF(J:J=AE65,Z:Z)),1)</f>
        <v>5.3</v>
      </c>
      <c r="AI65" t="e" cm="1">
        <f t="array" ref="AI65">ROUND(MODE(IF(J:J=AE65,Z:Z)),1)</f>
        <v>#N/A</v>
      </c>
      <c r="AJ65">
        <f>_xlfn.MAXIFS(Z:Z,J:J,AE65)</f>
        <v>7.2</v>
      </c>
      <c r="AK65">
        <f>_xlfn.MINIFS(Z:Z,J:J,AE65)</f>
        <v>3.3</v>
      </c>
      <c r="AL65" cm="1">
        <f t="array" ref="AL65">ROUND(VAR(IF(J:J=AE65,Z:Z)),1)</f>
        <v>7.6</v>
      </c>
      <c r="AM65" cm="1">
        <f t="array" ref="AM65">ROUND(STDEV(IF(J:J = AE65,Z:Z)),1)</f>
        <v>2.8</v>
      </c>
      <c r="AQ65">
        <v>144</v>
      </c>
      <c r="AR65">
        <v>7.3</v>
      </c>
      <c r="BH65" t="str">
        <v>James Gunn</v>
      </c>
      <c r="BI65">
        <f t="shared" si="0"/>
        <v>7.1</v>
      </c>
      <c r="BJ65" t="b">
        <f t="shared" si="1"/>
        <v>0</v>
      </c>
      <c r="BO65">
        <v>318298180</v>
      </c>
      <c r="BP65">
        <v>140000000</v>
      </c>
      <c r="BR65">
        <f t="shared" si="2"/>
        <v>178298180</v>
      </c>
      <c r="BS65" t="str">
        <f>_xlfn.XLOOKUP(BO65,I:I,L:L)</f>
        <v>Iron ManÂ </v>
      </c>
      <c r="BW65" t="s">
        <v>606</v>
      </c>
      <c r="CD65" t="str">
        <v>Documentary</v>
      </c>
    </row>
    <row r="66" spans="1:82" x14ac:dyDescent="0.25">
      <c r="A66" t="s">
        <v>33</v>
      </c>
      <c r="B66" t="s">
        <v>445</v>
      </c>
      <c r="C66">
        <v>408</v>
      </c>
      <c r="D66">
        <v>96</v>
      </c>
      <c r="E66">
        <v>0</v>
      </c>
      <c r="F66">
        <v>262</v>
      </c>
      <c r="G66" t="s">
        <v>609</v>
      </c>
      <c r="H66">
        <v>1000</v>
      </c>
      <c r="I66">
        <v>292979556</v>
      </c>
      <c r="J66" t="s">
        <v>322</v>
      </c>
      <c r="K66" t="s">
        <v>433</v>
      </c>
      <c r="L66" t="s">
        <v>610</v>
      </c>
      <c r="M66">
        <v>665575</v>
      </c>
      <c r="N66">
        <v>2635</v>
      </c>
      <c r="O66" t="s">
        <v>611</v>
      </c>
      <c r="P66">
        <v>1</v>
      </c>
      <c r="Q66" t="s">
        <v>612</v>
      </c>
      <c r="R66" t="s">
        <v>613</v>
      </c>
      <c r="S66">
        <v>704</v>
      </c>
      <c r="T66" t="s">
        <v>42</v>
      </c>
      <c r="U66" t="s">
        <v>43</v>
      </c>
      <c r="V66" t="s">
        <v>115</v>
      </c>
      <c r="W66">
        <v>175000000</v>
      </c>
      <c r="X66">
        <v>2009</v>
      </c>
      <c r="Y66">
        <v>848</v>
      </c>
      <c r="Z66" s="2">
        <v>8.3000000000000007</v>
      </c>
      <c r="AA66">
        <v>1.85</v>
      </c>
      <c r="AB66">
        <v>27000</v>
      </c>
      <c r="AE66" t="s">
        <v>614</v>
      </c>
      <c r="AF66">
        <f>COUNTIF(J:J,AE66)</f>
        <v>4</v>
      </c>
      <c r="AG66">
        <f>ROUND(AVERAGEIFS(Z:Z,J:J,AE66),1)</f>
        <v>5.8</v>
      </c>
      <c r="AH66" cm="1">
        <f t="array" ref="AH66">ROUND(MEDIAN(IF(J:J=AE66,Z:Z)),1)</f>
        <v>5.8</v>
      </c>
      <c r="AI66" cm="1">
        <f t="array" ref="AI66">ROUND(MODE(IF(J:J=AE66,Z:Z)),1)</f>
        <v>5.5</v>
      </c>
      <c r="AJ66">
        <f>_xlfn.MAXIFS(Z:Z,J:J,AE66)</f>
        <v>6</v>
      </c>
      <c r="AK66">
        <f>_xlfn.MINIFS(Z:Z,J:J,AE66)</f>
        <v>5.5</v>
      </c>
      <c r="AL66" cm="1">
        <f t="array" ref="AL66">ROUND(VAR(IF(J:J=AE66,Z:Z)),1)</f>
        <v>0.1</v>
      </c>
      <c r="AM66" cm="1">
        <f t="array" ref="AM66">ROUND(STDEV(IF(J:J = AE66,Z:Z)),1)</f>
        <v>0.3</v>
      </c>
      <c r="AQ66">
        <v>152</v>
      </c>
      <c r="AR66">
        <v>9</v>
      </c>
      <c r="BH66" t="str">
        <v>Matthew Vaughn</v>
      </c>
      <c r="BI66">
        <f t="shared" si="0"/>
        <v>7.7</v>
      </c>
      <c r="BJ66" t="str">
        <f t="shared" si="1"/>
        <v>TRUE</v>
      </c>
      <c r="BO66">
        <v>181360000</v>
      </c>
      <c r="BP66">
        <v>6000000</v>
      </c>
      <c r="BR66">
        <f t="shared" si="2"/>
        <v>175360000</v>
      </c>
      <c r="BS66" t="str">
        <f>_xlfn.XLOOKUP(BO66,I:I,L:L)</f>
        <v>GreaseÂ </v>
      </c>
      <c r="BW66" t="s">
        <v>826</v>
      </c>
      <c r="BX66" t="s">
        <v>1247</v>
      </c>
      <c r="BY66" t="s">
        <v>17600</v>
      </c>
      <c r="BZ66" t="s">
        <v>4556</v>
      </c>
      <c r="CD66" t="str">
        <v>Film-Noir</v>
      </c>
    </row>
    <row r="67" spans="1:82" x14ac:dyDescent="0.25">
      <c r="A67" t="s">
        <v>33</v>
      </c>
      <c r="B67" t="s">
        <v>453</v>
      </c>
      <c r="C67">
        <v>219</v>
      </c>
      <c r="D67">
        <v>94</v>
      </c>
      <c r="E67">
        <v>11</v>
      </c>
      <c r="F67">
        <v>459</v>
      </c>
      <c r="G67" t="s">
        <v>617</v>
      </c>
      <c r="H67">
        <v>1000</v>
      </c>
      <c r="I67">
        <v>198332128</v>
      </c>
      <c r="J67" t="s">
        <v>329</v>
      </c>
      <c r="K67" t="s">
        <v>618</v>
      </c>
      <c r="L67" t="s">
        <v>619</v>
      </c>
      <c r="M67">
        <v>114553</v>
      </c>
      <c r="N67">
        <v>2579</v>
      </c>
      <c r="O67" t="s">
        <v>620</v>
      </c>
      <c r="P67">
        <v>2</v>
      </c>
      <c r="Q67" t="s">
        <v>621</v>
      </c>
      <c r="R67" t="s">
        <v>622</v>
      </c>
      <c r="S67">
        <v>187</v>
      </c>
      <c r="T67" t="s">
        <v>42</v>
      </c>
      <c r="U67" t="s">
        <v>43</v>
      </c>
      <c r="V67" t="s">
        <v>115</v>
      </c>
      <c r="W67">
        <v>175000000</v>
      </c>
      <c r="X67">
        <v>2009</v>
      </c>
      <c r="Y67">
        <v>973</v>
      </c>
      <c r="Z67" s="2">
        <v>6.5</v>
      </c>
      <c r="AA67">
        <v>2.35</v>
      </c>
      <c r="AB67">
        <v>0</v>
      </c>
      <c r="AE67" t="s">
        <v>623</v>
      </c>
      <c r="AF67">
        <f>COUNTIF(J:J,AE67)</f>
        <v>1</v>
      </c>
      <c r="AG67">
        <f>ROUND(AVERAGEIFS(Z:Z,J:J,AE67),1)</f>
        <v>6.1</v>
      </c>
      <c r="AH67" cm="1">
        <f t="array" ref="AH67">ROUND(MEDIAN(IF(J:J=AE67,Z:Z)),1)</f>
        <v>6.1</v>
      </c>
      <c r="AI67" t="e" cm="1">
        <f t="array" ref="AI67">ROUND(MODE(IF(J:J=AE67,Z:Z)),1)</f>
        <v>#N/A</v>
      </c>
      <c r="AJ67">
        <f>_xlfn.MAXIFS(Z:Z,J:J,AE67)</f>
        <v>6.1</v>
      </c>
      <c r="AK67">
        <f>_xlfn.MINIFS(Z:Z,J:J,AE67)</f>
        <v>6.1</v>
      </c>
      <c r="AL67" t="e" cm="1">
        <f t="array" ref="AL67">ROUND(VAR(IF(J:J=AE67,Z:Z)),1)</f>
        <v>#DIV/0!</v>
      </c>
      <c r="AM67" t="e" cm="1">
        <f t="array" ref="AM67">ROUND(STDEV(IF(J:J = AE67,Z:Z)),1)</f>
        <v>#DIV/0!</v>
      </c>
      <c r="AQ67">
        <v>96</v>
      </c>
      <c r="AR67">
        <v>8.3000000000000007</v>
      </c>
      <c r="BH67" t="str">
        <v>Francis Lawrence</v>
      </c>
      <c r="BI67">
        <f t="shared" si="0"/>
        <v>7</v>
      </c>
      <c r="BJ67" t="b">
        <f t="shared" si="1"/>
        <v>0</v>
      </c>
      <c r="BO67">
        <v>289907418</v>
      </c>
      <c r="BP67">
        <v>115000000</v>
      </c>
      <c r="BR67">
        <f t="shared" si="2"/>
        <v>174907418</v>
      </c>
      <c r="BS67" t="str">
        <f>_xlfn.XLOOKUP(BO67,I:I,L:L)</f>
        <v>Monsters, Inc.Â </v>
      </c>
      <c r="BW67" t="s">
        <v>826</v>
      </c>
      <c r="BX67" t="s">
        <v>606</v>
      </c>
      <c r="BY67" t="s">
        <v>1247</v>
      </c>
      <c r="BZ67" t="s">
        <v>5266</v>
      </c>
      <c r="CA67" t="s">
        <v>17600</v>
      </c>
      <c r="CB67" t="s">
        <v>17602</v>
      </c>
      <c r="CC67" t="s">
        <v>4556</v>
      </c>
      <c r="CD67" cm="1">
        <f t="array" ref="CD67:CD84">_xlfn.UNIQUE(BZ:BZ)</f>
        <v>0</v>
      </c>
    </row>
    <row r="68" spans="1:82" x14ac:dyDescent="0.25">
      <c r="A68" t="s">
        <v>33</v>
      </c>
      <c r="B68" t="s">
        <v>333</v>
      </c>
      <c r="C68">
        <v>486</v>
      </c>
      <c r="D68">
        <v>126</v>
      </c>
      <c r="E68">
        <v>4000</v>
      </c>
      <c r="F68">
        <v>4000</v>
      </c>
      <c r="G68" t="s">
        <v>408</v>
      </c>
      <c r="H68">
        <v>21000</v>
      </c>
      <c r="I68">
        <v>318298180</v>
      </c>
      <c r="J68" t="s">
        <v>89</v>
      </c>
      <c r="K68" t="s">
        <v>119</v>
      </c>
      <c r="L68" t="s">
        <v>608</v>
      </c>
      <c r="M68">
        <v>696338</v>
      </c>
      <c r="N68">
        <v>39252</v>
      </c>
      <c r="O68" t="s">
        <v>333</v>
      </c>
      <c r="P68">
        <v>3</v>
      </c>
      <c r="Q68" t="s">
        <v>626</v>
      </c>
      <c r="R68" t="s">
        <v>627</v>
      </c>
      <c r="S68">
        <v>1055</v>
      </c>
      <c r="T68" t="s">
        <v>42</v>
      </c>
      <c r="U68" t="s">
        <v>43</v>
      </c>
      <c r="V68" t="s">
        <v>44</v>
      </c>
      <c r="W68">
        <v>140000000</v>
      </c>
      <c r="X68">
        <v>2008</v>
      </c>
      <c r="Y68">
        <v>12000</v>
      </c>
      <c r="Z68" s="2">
        <v>7.9</v>
      </c>
      <c r="AA68">
        <v>2.35</v>
      </c>
      <c r="AB68">
        <v>10000</v>
      </c>
      <c r="AE68" t="s">
        <v>628</v>
      </c>
      <c r="AF68">
        <f>COUNTIF(J:J,AE68)</f>
        <v>1</v>
      </c>
      <c r="AG68">
        <f>ROUND(AVERAGEIFS(Z:Z,J:J,AE68),1)</f>
        <v>6.3</v>
      </c>
      <c r="AH68" cm="1">
        <f t="array" ref="AH68">ROUND(MEDIAN(IF(J:J=AE68,Z:Z)),1)</f>
        <v>6.3</v>
      </c>
      <c r="AI68" t="e" cm="1">
        <f t="array" ref="AI68">ROUND(MODE(IF(J:J=AE68,Z:Z)),1)</f>
        <v>#N/A</v>
      </c>
      <c r="AJ68">
        <f>_xlfn.MAXIFS(Z:Z,J:J,AE68)</f>
        <v>6.3</v>
      </c>
      <c r="AK68">
        <f>_xlfn.MINIFS(Z:Z,J:J,AE68)</f>
        <v>6.3</v>
      </c>
      <c r="AL68" t="e" cm="1">
        <f t="array" ref="AL68">ROUND(VAR(IF(J:J=AE68,Z:Z)),1)</f>
        <v>#DIV/0!</v>
      </c>
      <c r="AM68" t="e" cm="1">
        <f t="array" ref="AM68">ROUND(STDEV(IF(J:J = AE68,Z:Z)),1)</f>
        <v>#DIV/0!</v>
      </c>
      <c r="AQ68">
        <v>94</v>
      </c>
      <c r="AR68">
        <v>6.5</v>
      </c>
      <c r="BH68" t="str">
        <v>Jon Turteltaub</v>
      </c>
      <c r="BI68">
        <f t="shared" ref="BI68:BI131" si="3">ROUND(AVERAGEIFS(Z:Z,B:B,BH68),1)</f>
        <v>6.5</v>
      </c>
      <c r="BJ68" t="b">
        <f t="shared" ref="BJ68:BJ131" si="4">IF(BI68&gt;=PERCENTILE($BI$3:$BI$1678,0.9),"TRUE")</f>
        <v>0</v>
      </c>
      <c r="BO68">
        <v>254455986</v>
      </c>
      <c r="BP68">
        <v>80000000</v>
      </c>
      <c r="BR68">
        <f t="shared" ref="BR68:BR131" si="5">BO68-BP68</f>
        <v>174455986</v>
      </c>
      <c r="BS68" t="str">
        <f>_xlfn.XLOOKUP(BO68,I:I,L:L)</f>
        <v>The Hangover Part IIÂ </v>
      </c>
      <c r="BW68" t="s">
        <v>826</v>
      </c>
      <c r="BX68" t="s">
        <v>606</v>
      </c>
      <c r="BY68" t="s">
        <v>4431</v>
      </c>
      <c r="BZ68" t="s">
        <v>17600</v>
      </c>
      <c r="CD68" t="str">
        <v>Sci-Fi</v>
      </c>
    </row>
    <row r="69" spans="1:82" x14ac:dyDescent="0.25">
      <c r="A69" t="s">
        <v>33</v>
      </c>
      <c r="B69" t="s">
        <v>467</v>
      </c>
      <c r="C69">
        <v>682</v>
      </c>
      <c r="D69">
        <v>126</v>
      </c>
      <c r="E69">
        <v>17000</v>
      </c>
      <c r="F69">
        <v>1000</v>
      </c>
      <c r="G69" t="s">
        <v>263</v>
      </c>
      <c r="H69">
        <v>17000</v>
      </c>
      <c r="I69">
        <v>73820094</v>
      </c>
      <c r="J69" t="s">
        <v>338</v>
      </c>
      <c r="K69" t="s">
        <v>631</v>
      </c>
      <c r="L69" t="s">
        <v>632</v>
      </c>
      <c r="M69">
        <v>245333</v>
      </c>
      <c r="N69">
        <v>36017</v>
      </c>
      <c r="O69" t="s">
        <v>519</v>
      </c>
      <c r="P69">
        <v>0</v>
      </c>
      <c r="Q69" t="s">
        <v>633</v>
      </c>
      <c r="R69" t="s">
        <v>634</v>
      </c>
      <c r="S69">
        <v>678</v>
      </c>
      <c r="T69" t="s">
        <v>42</v>
      </c>
      <c r="U69" t="s">
        <v>43</v>
      </c>
      <c r="V69" t="s">
        <v>115</v>
      </c>
      <c r="W69">
        <v>170000000</v>
      </c>
      <c r="X69">
        <v>2011</v>
      </c>
      <c r="Y69">
        <v>16000</v>
      </c>
      <c r="Z69" s="2">
        <v>7.5</v>
      </c>
      <c r="AA69">
        <v>1.85</v>
      </c>
      <c r="AB69">
        <v>42000</v>
      </c>
      <c r="AE69" t="s">
        <v>635</v>
      </c>
      <c r="AF69">
        <f>COUNTIF(J:J,AE69)</f>
        <v>43</v>
      </c>
      <c r="AG69">
        <f>ROUND(AVERAGEIFS(Z:Z,J:J,AE69),1)</f>
        <v>6</v>
      </c>
      <c r="AH69" cm="1">
        <f t="array" ref="AH69">ROUND(MEDIAN(IF(J:J=AE69,Z:Z)),1)</f>
        <v>6</v>
      </c>
      <c r="AI69" cm="1">
        <f t="array" ref="AI69">ROUND(MODE(IF(J:J=AE69,Z:Z)),1)</f>
        <v>6.7</v>
      </c>
      <c r="AJ69">
        <f>_xlfn.MAXIFS(Z:Z,J:J,AE69)</f>
        <v>8.3000000000000007</v>
      </c>
      <c r="AK69">
        <f>_xlfn.MINIFS(Z:Z,J:J,AE69)</f>
        <v>3.1</v>
      </c>
      <c r="AL69" cm="1">
        <f t="array" ref="AL69">ROUND(VAR(IF(J:J=AE69,Z:Z)),1)</f>
        <v>1.5</v>
      </c>
      <c r="AM69" cm="1">
        <f t="array" ref="AM69">ROUND(STDEV(IF(J:J = AE69,Z:Z)),1)</f>
        <v>1.2</v>
      </c>
      <c r="AQ69">
        <v>126</v>
      </c>
      <c r="AR69">
        <v>7.9</v>
      </c>
      <c r="BH69" t="str">
        <v>Wolfgang Petersen</v>
      </c>
      <c r="BI69">
        <f t="shared" si="3"/>
        <v>6.8</v>
      </c>
      <c r="BJ69" t="b">
        <f t="shared" si="4"/>
        <v>0</v>
      </c>
      <c r="BO69">
        <v>274084951</v>
      </c>
      <c r="BP69">
        <v>100000000</v>
      </c>
      <c r="BR69">
        <f t="shared" si="5"/>
        <v>174084951</v>
      </c>
      <c r="BS69" t="str">
        <f>_xlfn.XLOOKUP(BO69,I:I,L:L)</f>
        <v>GravityÂ </v>
      </c>
      <c r="BW69" t="s">
        <v>1247</v>
      </c>
      <c r="BX69" t="s">
        <v>17605</v>
      </c>
      <c r="CD69" t="str">
        <v>Family</v>
      </c>
    </row>
    <row r="70" spans="1:82" x14ac:dyDescent="0.25">
      <c r="A70" t="s">
        <v>33</v>
      </c>
      <c r="B70" t="s">
        <v>197</v>
      </c>
      <c r="C70">
        <v>85</v>
      </c>
      <c r="D70">
        <v>106</v>
      </c>
      <c r="E70">
        <v>188</v>
      </c>
      <c r="F70">
        <v>582</v>
      </c>
      <c r="G70" t="s">
        <v>638</v>
      </c>
      <c r="H70">
        <v>10000</v>
      </c>
      <c r="I70">
        <v>113745408</v>
      </c>
      <c r="J70" t="s">
        <v>346</v>
      </c>
      <c r="K70" t="s">
        <v>215</v>
      </c>
      <c r="L70" t="s">
        <v>639</v>
      </c>
      <c r="M70">
        <v>129601</v>
      </c>
      <c r="N70">
        <v>15870</v>
      </c>
      <c r="O70" t="s">
        <v>640</v>
      </c>
      <c r="P70">
        <v>2</v>
      </c>
      <c r="Q70" t="s">
        <v>641</v>
      </c>
      <c r="R70" t="s">
        <v>642</v>
      </c>
      <c r="S70">
        <v>648</v>
      </c>
      <c r="T70" t="s">
        <v>42</v>
      </c>
      <c r="U70" t="s">
        <v>43</v>
      </c>
      <c r="V70" t="s">
        <v>44</v>
      </c>
      <c r="W70">
        <v>170000000</v>
      </c>
      <c r="X70">
        <v>1999</v>
      </c>
      <c r="Y70">
        <v>4000</v>
      </c>
      <c r="Z70" s="2">
        <v>4.8</v>
      </c>
      <c r="AA70">
        <v>1.85</v>
      </c>
      <c r="AB70">
        <v>0</v>
      </c>
      <c r="AE70" t="s">
        <v>643</v>
      </c>
      <c r="AF70">
        <f>COUNTIF(J:J,AE70)</f>
        <v>5</v>
      </c>
      <c r="AG70">
        <f>ROUND(AVERAGEIFS(Z:Z,J:J,AE70),1)</f>
        <v>7.2</v>
      </c>
      <c r="AH70" cm="1">
        <f t="array" ref="AH70">ROUND(MEDIAN(IF(J:J=AE70,Z:Z)),1)</f>
        <v>7.1</v>
      </c>
      <c r="AI70" cm="1">
        <f t="array" ref="AI70">ROUND(MODE(IF(J:J=AE70,Z:Z)),1)</f>
        <v>7.1</v>
      </c>
      <c r="AJ70">
        <f>_xlfn.MAXIFS(Z:Z,J:J,AE70)</f>
        <v>7.7</v>
      </c>
      <c r="AK70">
        <f>_xlfn.MINIFS(Z:Z,J:J,AE70)</f>
        <v>6.8</v>
      </c>
      <c r="AL70" cm="1">
        <f t="array" ref="AL70">ROUND(VAR(IF(J:J=AE70,Z:Z)),1)</f>
        <v>0.1</v>
      </c>
      <c r="AM70" cm="1">
        <f t="array" ref="AM70">ROUND(STDEV(IF(J:J = AE70,Z:Z)),1)</f>
        <v>0.4</v>
      </c>
      <c r="AQ70">
        <v>126</v>
      </c>
      <c r="AR70">
        <v>7.5</v>
      </c>
      <c r="BH70" t="str">
        <v>James Bobin</v>
      </c>
      <c r="BI70">
        <f t="shared" si="3"/>
        <v>6.6</v>
      </c>
      <c r="BJ70" t="b">
        <f t="shared" si="4"/>
        <v>0</v>
      </c>
      <c r="BO70">
        <v>373377893</v>
      </c>
      <c r="BP70">
        <v>200000000</v>
      </c>
      <c r="BR70">
        <f t="shared" si="5"/>
        <v>173377893</v>
      </c>
      <c r="BS70" t="str">
        <f>_xlfn.XLOOKUP(BO70,I:I,L:L)</f>
        <v>Spider-Man 2Â </v>
      </c>
      <c r="BW70" t="s">
        <v>826</v>
      </c>
      <c r="BX70" t="s">
        <v>2007</v>
      </c>
      <c r="BY70" t="s">
        <v>17603</v>
      </c>
      <c r="BZ70" t="s">
        <v>17606</v>
      </c>
      <c r="CD70" t="str">
        <v>Mystery</v>
      </c>
    </row>
    <row r="71" spans="1:82" x14ac:dyDescent="0.25">
      <c r="A71" t="s">
        <v>33</v>
      </c>
      <c r="B71" t="s">
        <v>476</v>
      </c>
      <c r="C71">
        <v>264</v>
      </c>
      <c r="D71">
        <v>112</v>
      </c>
      <c r="E71">
        <v>357</v>
      </c>
      <c r="F71">
        <v>595</v>
      </c>
      <c r="G71" t="s">
        <v>645</v>
      </c>
      <c r="H71">
        <v>5000</v>
      </c>
      <c r="I71">
        <v>102176165</v>
      </c>
      <c r="J71" t="s">
        <v>357</v>
      </c>
      <c r="K71" t="s">
        <v>646</v>
      </c>
      <c r="L71" t="s">
        <v>647</v>
      </c>
      <c r="M71">
        <v>117927</v>
      </c>
      <c r="N71">
        <v>9131</v>
      </c>
      <c r="O71" t="s">
        <v>648</v>
      </c>
      <c r="P71">
        <v>2</v>
      </c>
      <c r="Q71" t="s">
        <v>649</v>
      </c>
      <c r="R71" t="s">
        <v>650</v>
      </c>
      <c r="S71">
        <v>501</v>
      </c>
      <c r="T71" t="s">
        <v>42</v>
      </c>
      <c r="U71" t="s">
        <v>43</v>
      </c>
      <c r="V71" t="s">
        <v>44</v>
      </c>
      <c r="W71">
        <v>145000000</v>
      </c>
      <c r="X71">
        <v>2008</v>
      </c>
      <c r="Y71">
        <v>3000</v>
      </c>
      <c r="Z71" s="2">
        <v>5.2</v>
      </c>
      <c r="AA71">
        <v>2.35</v>
      </c>
      <c r="AB71">
        <v>0</v>
      </c>
      <c r="AE71" t="s">
        <v>651</v>
      </c>
      <c r="AF71">
        <f>COUNTIF(J:J,AE71)</f>
        <v>5</v>
      </c>
      <c r="AG71">
        <f>ROUND(AVERAGEIFS(Z:Z,J:J,AE71),1)</f>
        <v>6.7</v>
      </c>
      <c r="AH71" cm="1">
        <f t="array" ref="AH71">ROUND(MEDIAN(IF(J:J=AE71,Z:Z)),1)</f>
        <v>6.1</v>
      </c>
      <c r="AI71" cm="1">
        <f t="array" ref="AI71">ROUND(MODE(IF(J:J=AE71,Z:Z)),1)</f>
        <v>6.1</v>
      </c>
      <c r="AJ71">
        <f>_xlfn.MAXIFS(Z:Z,J:J,AE71)</f>
        <v>8.6999999999999993</v>
      </c>
      <c r="AK71">
        <f>_xlfn.MINIFS(Z:Z,J:J,AE71)</f>
        <v>5.8</v>
      </c>
      <c r="AL71" cm="1">
        <f t="array" ref="AL71">ROUND(VAR(IF(J:J=AE71,Z:Z)),1)</f>
        <v>1.4</v>
      </c>
      <c r="AM71" cm="1">
        <f t="array" ref="AM71">ROUND(STDEV(IF(J:J = AE71,Z:Z)),1)</f>
        <v>1.2</v>
      </c>
      <c r="AQ71">
        <v>106</v>
      </c>
      <c r="AR71">
        <v>4.8</v>
      </c>
      <c r="BH71" t="str">
        <v>Chris Miller</v>
      </c>
      <c r="BI71">
        <f t="shared" si="3"/>
        <v>6.4</v>
      </c>
      <c r="BJ71" t="b">
        <f t="shared" si="4"/>
        <v>0</v>
      </c>
      <c r="BO71">
        <v>205399422</v>
      </c>
      <c r="BP71">
        <v>33000000</v>
      </c>
      <c r="BR71">
        <f t="shared" si="5"/>
        <v>172399422</v>
      </c>
      <c r="BS71" t="str">
        <f>_xlfn.XLOOKUP(BO71,I:I,L:L)</f>
        <v>Austin Powers: The Spy Who Shagged MeÂ </v>
      </c>
      <c r="BW71" t="s">
        <v>826</v>
      </c>
      <c r="BX71" t="s">
        <v>606</v>
      </c>
      <c r="BY71" t="s">
        <v>2007</v>
      </c>
      <c r="CD71" t="str">
        <v>Fantasy</v>
      </c>
    </row>
    <row r="72" spans="1:82" x14ac:dyDescent="0.25">
      <c r="A72" t="s">
        <v>33</v>
      </c>
      <c r="B72" t="s">
        <v>484</v>
      </c>
      <c r="C72">
        <v>418</v>
      </c>
      <c r="D72">
        <v>123</v>
      </c>
      <c r="E72">
        <v>452</v>
      </c>
      <c r="F72">
        <v>329</v>
      </c>
      <c r="G72" t="s">
        <v>654</v>
      </c>
      <c r="H72">
        <v>10000</v>
      </c>
      <c r="I72">
        <v>161087183</v>
      </c>
      <c r="J72" t="s">
        <v>367</v>
      </c>
      <c r="K72" t="s">
        <v>215</v>
      </c>
      <c r="L72" t="s">
        <v>655</v>
      </c>
      <c r="M72">
        <v>118992</v>
      </c>
      <c r="N72">
        <v>11287</v>
      </c>
      <c r="O72" t="s">
        <v>656</v>
      </c>
      <c r="P72">
        <v>8</v>
      </c>
      <c r="Q72" t="s">
        <v>657</v>
      </c>
      <c r="R72" t="s">
        <v>658</v>
      </c>
      <c r="S72">
        <v>971</v>
      </c>
      <c r="T72" t="s">
        <v>42</v>
      </c>
      <c r="U72" t="s">
        <v>43</v>
      </c>
      <c r="V72" t="s">
        <v>44</v>
      </c>
      <c r="W72">
        <v>175000000</v>
      </c>
      <c r="X72">
        <v>2016</v>
      </c>
      <c r="Y72">
        <v>336</v>
      </c>
      <c r="Z72" s="2">
        <v>6.9</v>
      </c>
      <c r="AA72">
        <v>2.35</v>
      </c>
      <c r="AB72">
        <v>80000</v>
      </c>
      <c r="AE72" t="s">
        <v>659</v>
      </c>
      <c r="AF72">
        <f>COUNTIF(J:J,AE72)</f>
        <v>4</v>
      </c>
      <c r="AG72">
        <f>ROUND(AVERAGEIFS(Z:Z,J:J,AE72),1)</f>
        <v>7.3</v>
      </c>
      <c r="AH72" cm="1">
        <f t="array" ref="AH72">ROUND(MEDIAN(IF(J:J=AE72,Z:Z)),1)</f>
        <v>7.4</v>
      </c>
      <c r="AI72" t="e" cm="1">
        <f t="array" ref="AI72">ROUND(MODE(IF(J:J=AE72,Z:Z)),1)</f>
        <v>#N/A</v>
      </c>
      <c r="AJ72">
        <f>_xlfn.MAXIFS(Z:Z,J:J,AE72)</f>
        <v>7.9</v>
      </c>
      <c r="AK72">
        <f>_xlfn.MINIFS(Z:Z,J:J,AE72)</f>
        <v>6.7</v>
      </c>
      <c r="AL72" cm="1">
        <f t="array" ref="AL72">ROUND(VAR(IF(J:J=AE72,Z:Z)),1)</f>
        <v>0.4</v>
      </c>
      <c r="AM72" cm="1">
        <f t="array" ref="AM72">ROUND(STDEV(IF(J:J = AE72,Z:Z)),1)</f>
        <v>0.6</v>
      </c>
      <c r="AQ72">
        <v>112</v>
      </c>
      <c r="AR72">
        <v>5.2</v>
      </c>
      <c r="BH72" t="str">
        <v>Duncan Jones</v>
      </c>
      <c r="BI72">
        <f t="shared" si="3"/>
        <v>7.6</v>
      </c>
      <c r="BJ72" t="str">
        <f t="shared" si="4"/>
        <v>TRUE</v>
      </c>
      <c r="BO72">
        <v>292298923</v>
      </c>
      <c r="BP72">
        <v>120000000</v>
      </c>
      <c r="BR72">
        <f t="shared" si="5"/>
        <v>172298923</v>
      </c>
      <c r="BS72" t="str">
        <f>_xlfn.XLOOKUP(BO72,I:I,L:L)</f>
        <v>The Twilight Saga: Breaking Dawn - Part 2Â </v>
      </c>
      <c r="BW72" t="s">
        <v>826</v>
      </c>
      <c r="BX72" t="s">
        <v>606</v>
      </c>
      <c r="BY72" t="s">
        <v>4431</v>
      </c>
      <c r="BZ72" t="s">
        <v>1247</v>
      </c>
      <c r="CA72" t="s">
        <v>5266</v>
      </c>
      <c r="CB72" t="s">
        <v>17600</v>
      </c>
      <c r="CD72" t="str">
        <v>History</v>
      </c>
    </row>
    <row r="73" spans="1:82" x14ac:dyDescent="0.25">
      <c r="A73" t="s">
        <v>33</v>
      </c>
      <c r="B73" t="s">
        <v>492</v>
      </c>
      <c r="C73">
        <v>186</v>
      </c>
      <c r="D73">
        <v>96</v>
      </c>
      <c r="E73">
        <v>293</v>
      </c>
      <c r="F73">
        <v>7000</v>
      </c>
      <c r="G73" t="s">
        <v>603</v>
      </c>
      <c r="H73">
        <v>87000</v>
      </c>
      <c r="I73">
        <v>100289690</v>
      </c>
      <c r="J73" t="s">
        <v>377</v>
      </c>
      <c r="K73" t="s">
        <v>662</v>
      </c>
      <c r="L73" t="s">
        <v>663</v>
      </c>
      <c r="M73">
        <v>115099</v>
      </c>
      <c r="N73">
        <v>108016</v>
      </c>
      <c r="O73" t="s">
        <v>664</v>
      </c>
      <c r="P73">
        <v>0</v>
      </c>
      <c r="Q73" t="s">
        <v>665</v>
      </c>
      <c r="R73" t="s">
        <v>666</v>
      </c>
      <c r="S73">
        <v>257</v>
      </c>
      <c r="T73" t="s">
        <v>42</v>
      </c>
      <c r="U73" t="s">
        <v>43</v>
      </c>
      <c r="V73" t="s">
        <v>115</v>
      </c>
      <c r="W73">
        <v>175000000</v>
      </c>
      <c r="X73">
        <v>2007</v>
      </c>
      <c r="Y73">
        <v>11000</v>
      </c>
      <c r="Z73" s="2">
        <v>5.4</v>
      </c>
      <c r="AA73">
        <v>2.35</v>
      </c>
      <c r="AB73">
        <v>2000</v>
      </c>
      <c r="AE73" t="s">
        <v>667</v>
      </c>
      <c r="AF73">
        <f>COUNTIF(J:J,AE73)</f>
        <v>1</v>
      </c>
      <c r="AG73">
        <f>ROUND(AVERAGEIFS(Z:Z,J:J,AE73),1)</f>
        <v>7.7</v>
      </c>
      <c r="AH73" cm="1">
        <f t="array" ref="AH73">ROUND(MEDIAN(IF(J:J=AE73,Z:Z)),1)</f>
        <v>7.7</v>
      </c>
      <c r="AI73" t="e" cm="1">
        <f t="array" ref="AI73">ROUND(MODE(IF(J:J=AE73,Z:Z)),1)</f>
        <v>#N/A</v>
      </c>
      <c r="AJ73">
        <f>_xlfn.MAXIFS(Z:Z,J:J,AE73)</f>
        <v>7.7</v>
      </c>
      <c r="AK73">
        <f>_xlfn.MINIFS(Z:Z,J:J,AE73)</f>
        <v>7.7</v>
      </c>
      <c r="AL73" t="e" cm="1">
        <f t="array" ref="AL73">ROUND(VAR(IF(J:J=AE73,Z:Z)),1)</f>
        <v>#DIV/0!</v>
      </c>
      <c r="AM73" t="e" cm="1">
        <f t="array" ref="AM73">ROUND(STDEV(IF(J:J = AE73,Z:Z)),1)</f>
        <v>#DIV/0!</v>
      </c>
      <c r="AQ73">
        <v>123</v>
      </c>
      <c r="AR73">
        <v>6.9</v>
      </c>
      <c r="BH73" t="str">
        <v>Alan Taylor</v>
      </c>
      <c r="BI73">
        <f t="shared" si="3"/>
        <v>6.9</v>
      </c>
      <c r="BJ73" t="b">
        <f t="shared" si="4"/>
        <v>0</v>
      </c>
      <c r="BO73">
        <v>292298923</v>
      </c>
      <c r="BP73">
        <v>120000000</v>
      </c>
      <c r="BR73">
        <f t="shared" si="5"/>
        <v>172298923</v>
      </c>
      <c r="BS73" t="str">
        <f>_xlfn.XLOOKUP(BO73,I:I,L:L)</f>
        <v>The Twilight Saga: Breaking Dawn - Part 2Â </v>
      </c>
      <c r="BW73" t="s">
        <v>826</v>
      </c>
      <c r="BX73" t="s">
        <v>2007</v>
      </c>
      <c r="BY73" t="s">
        <v>17602</v>
      </c>
      <c r="BZ73" t="s">
        <v>4556</v>
      </c>
      <c r="CD73" t="str">
        <v>Romance</v>
      </c>
    </row>
    <row r="74" spans="1:82" x14ac:dyDescent="0.25">
      <c r="A74" t="s">
        <v>33</v>
      </c>
      <c r="B74" t="s">
        <v>501</v>
      </c>
      <c r="C74">
        <v>585</v>
      </c>
      <c r="D74">
        <v>113</v>
      </c>
      <c r="E74">
        <v>218</v>
      </c>
      <c r="F74">
        <v>509</v>
      </c>
      <c r="G74" t="s">
        <v>669</v>
      </c>
      <c r="H74">
        <v>10000</v>
      </c>
      <c r="I74">
        <v>100189501</v>
      </c>
      <c r="J74" t="s">
        <v>89</v>
      </c>
      <c r="K74" t="s">
        <v>670</v>
      </c>
      <c r="L74" t="s">
        <v>671</v>
      </c>
      <c r="M74">
        <v>431620</v>
      </c>
      <c r="N74">
        <v>12652</v>
      </c>
      <c r="O74" t="s">
        <v>672</v>
      </c>
      <c r="P74">
        <v>1</v>
      </c>
      <c r="Q74" t="s">
        <v>673</v>
      </c>
      <c r="R74" t="s">
        <v>674</v>
      </c>
      <c r="S74">
        <v>741</v>
      </c>
      <c r="T74" t="s">
        <v>42</v>
      </c>
      <c r="U74" t="s">
        <v>43</v>
      </c>
      <c r="V74" t="s">
        <v>44</v>
      </c>
      <c r="W74">
        <v>178000000</v>
      </c>
      <c r="X74">
        <v>2014</v>
      </c>
      <c r="Y74">
        <v>854</v>
      </c>
      <c r="Z74" s="2">
        <v>7.9</v>
      </c>
      <c r="AA74">
        <v>2.35</v>
      </c>
      <c r="AB74">
        <v>77000</v>
      </c>
      <c r="AE74" t="s">
        <v>675</v>
      </c>
      <c r="AF74">
        <f>COUNTIF(J:J,AE74)</f>
        <v>5</v>
      </c>
      <c r="AG74">
        <f>ROUND(AVERAGEIFS(Z:Z,J:J,AE74),1)</f>
        <v>5.5</v>
      </c>
      <c r="AH74" cm="1">
        <f t="array" ref="AH74">ROUND(MEDIAN(IF(J:J=AE74,Z:Z)),1)</f>
        <v>5.6</v>
      </c>
      <c r="AI74" t="e" cm="1">
        <f t="array" ref="AI74">ROUND(MODE(IF(J:J=AE74,Z:Z)),1)</f>
        <v>#N/A</v>
      </c>
      <c r="AJ74">
        <f>_xlfn.MAXIFS(Z:Z,J:J,AE74)</f>
        <v>6.7</v>
      </c>
      <c r="AK74">
        <f>_xlfn.MINIFS(Z:Z,J:J,AE74)</f>
        <v>3.8</v>
      </c>
      <c r="AL74" cm="1">
        <f t="array" ref="AL74">ROUND(VAR(IF(J:J=AE74,Z:Z)),1)</f>
        <v>1.2</v>
      </c>
      <c r="AM74" cm="1">
        <f t="array" ref="AM74">ROUND(STDEV(IF(J:J = AE74,Z:Z)),1)</f>
        <v>1.1000000000000001</v>
      </c>
      <c r="AQ74">
        <v>96</v>
      </c>
      <c r="AR74">
        <v>5.4</v>
      </c>
      <c r="BH74" t="str">
        <v>Michael Apted</v>
      </c>
      <c r="BI74">
        <f t="shared" si="3"/>
        <v>6.3</v>
      </c>
      <c r="BJ74" t="b">
        <f t="shared" si="4"/>
        <v>0</v>
      </c>
      <c r="BO74">
        <v>261437578</v>
      </c>
      <c r="BP74">
        <v>92000000</v>
      </c>
      <c r="BR74">
        <f t="shared" si="5"/>
        <v>169437578</v>
      </c>
      <c r="BS74" t="str">
        <f>_xlfn.XLOOKUP(BO74,I:I,L:L)</f>
        <v>The IncrediblesÂ </v>
      </c>
      <c r="BW74" t="s">
        <v>826</v>
      </c>
      <c r="BX74" t="s">
        <v>606</v>
      </c>
      <c r="BY74" t="s">
        <v>1247</v>
      </c>
      <c r="BZ74" t="s">
        <v>4490</v>
      </c>
      <c r="CD74" t="str">
        <v>Thriller</v>
      </c>
    </row>
    <row r="75" spans="1:82" x14ac:dyDescent="0.25">
      <c r="A75" t="s">
        <v>33</v>
      </c>
      <c r="B75" t="s">
        <v>510</v>
      </c>
      <c r="C75">
        <v>91</v>
      </c>
      <c r="D75">
        <v>176</v>
      </c>
      <c r="E75">
        <v>58</v>
      </c>
      <c r="F75">
        <v>60</v>
      </c>
      <c r="G75" t="s">
        <v>678</v>
      </c>
      <c r="H75">
        <v>711</v>
      </c>
      <c r="I75">
        <v>88246220</v>
      </c>
      <c r="J75" t="s">
        <v>220</v>
      </c>
      <c r="K75" t="s">
        <v>679</v>
      </c>
      <c r="L75" t="s">
        <v>680</v>
      </c>
      <c r="M75">
        <v>144337</v>
      </c>
      <c r="N75">
        <v>1004</v>
      </c>
      <c r="O75" t="s">
        <v>681</v>
      </c>
      <c r="P75">
        <v>0</v>
      </c>
      <c r="Q75" t="s">
        <v>682</v>
      </c>
      <c r="R75" t="s">
        <v>683</v>
      </c>
      <c r="S75">
        <v>309</v>
      </c>
      <c r="T75" t="s">
        <v>42</v>
      </c>
      <c r="U75" t="s">
        <v>43</v>
      </c>
      <c r="V75" t="s">
        <v>44</v>
      </c>
      <c r="W75">
        <v>175000000</v>
      </c>
      <c r="X75">
        <v>1995</v>
      </c>
      <c r="Y75">
        <v>60</v>
      </c>
      <c r="Z75" s="2">
        <v>6.1</v>
      </c>
      <c r="AA75">
        <v>1.85</v>
      </c>
      <c r="AB75">
        <v>0</v>
      </c>
      <c r="AE75" t="s">
        <v>684</v>
      </c>
      <c r="AF75">
        <f>COUNTIF(J:J,AE75)</f>
        <v>1</v>
      </c>
      <c r="AG75">
        <f>ROUND(AVERAGEIFS(Z:Z,J:J,AE75),1)</f>
        <v>6.4</v>
      </c>
      <c r="AH75" cm="1">
        <f t="array" ref="AH75">ROUND(MEDIAN(IF(J:J=AE75,Z:Z)),1)</f>
        <v>6.4</v>
      </c>
      <c r="AI75" t="e" cm="1">
        <f t="array" ref="AI75">ROUND(MODE(IF(J:J=AE75,Z:Z)),1)</f>
        <v>#N/A</v>
      </c>
      <c r="AJ75">
        <f>_xlfn.MAXIFS(Z:Z,J:J,AE75)</f>
        <v>6.4</v>
      </c>
      <c r="AK75">
        <f>_xlfn.MINIFS(Z:Z,J:J,AE75)</f>
        <v>6.4</v>
      </c>
      <c r="AL75" t="e" cm="1">
        <f t="array" ref="AL75">ROUND(VAR(IF(J:J=AE75,Z:Z)),1)</f>
        <v>#DIV/0!</v>
      </c>
      <c r="AM75" t="e" cm="1">
        <f t="array" ref="AM75">ROUND(STDEV(IF(J:J = AE75,Z:Z)),1)</f>
        <v>#DIV/0!</v>
      </c>
      <c r="AQ75">
        <v>113</v>
      </c>
      <c r="AR75">
        <v>7.9</v>
      </c>
      <c r="BH75" t="str">
        <v>Oliver Stone</v>
      </c>
      <c r="BI75">
        <f t="shared" si="3"/>
        <v>6.9</v>
      </c>
      <c r="BJ75" t="b">
        <f t="shared" si="4"/>
        <v>0</v>
      </c>
      <c r="BO75">
        <v>318759914</v>
      </c>
      <c r="BP75">
        <v>150000000</v>
      </c>
      <c r="BR75">
        <f t="shared" si="5"/>
        <v>168759914</v>
      </c>
      <c r="BS75" t="str">
        <f>_xlfn.XLOOKUP(BO75,I:I,L:L)</f>
        <v>TransformersÂ </v>
      </c>
      <c r="BW75" t="s">
        <v>826</v>
      </c>
      <c r="BX75" t="s">
        <v>606</v>
      </c>
      <c r="BY75" t="s">
        <v>4431</v>
      </c>
      <c r="BZ75" t="s">
        <v>17600</v>
      </c>
      <c r="CA75" t="s">
        <v>5447</v>
      </c>
      <c r="CB75" t="s">
        <v>4556</v>
      </c>
      <c r="CD75" t="str">
        <v>Comedy</v>
      </c>
    </row>
    <row r="76" spans="1:82" x14ac:dyDescent="0.25">
      <c r="A76" t="s">
        <v>33</v>
      </c>
      <c r="B76" t="s">
        <v>517</v>
      </c>
      <c r="C76">
        <v>250</v>
      </c>
      <c r="D76">
        <v>118</v>
      </c>
      <c r="E76">
        <v>208</v>
      </c>
      <c r="F76">
        <v>570</v>
      </c>
      <c r="G76" t="s">
        <v>687</v>
      </c>
      <c r="H76">
        <v>23000</v>
      </c>
      <c r="I76">
        <v>150167630</v>
      </c>
      <c r="J76" t="s">
        <v>220</v>
      </c>
      <c r="K76" t="s">
        <v>82</v>
      </c>
      <c r="L76" t="s">
        <v>688</v>
      </c>
      <c r="M76">
        <v>174578</v>
      </c>
      <c r="N76">
        <v>26683</v>
      </c>
      <c r="O76" t="s">
        <v>689</v>
      </c>
      <c r="P76">
        <v>4</v>
      </c>
      <c r="Q76" t="s">
        <v>690</v>
      </c>
      <c r="R76" t="s">
        <v>691</v>
      </c>
      <c r="S76">
        <v>534</v>
      </c>
      <c r="T76" t="s">
        <v>42</v>
      </c>
      <c r="U76" t="s">
        <v>43</v>
      </c>
      <c r="V76" t="s">
        <v>44</v>
      </c>
      <c r="W76">
        <v>175000000</v>
      </c>
      <c r="X76">
        <v>2009</v>
      </c>
      <c r="Y76">
        <v>2000</v>
      </c>
      <c r="Z76" s="2">
        <v>5.8</v>
      </c>
      <c r="AA76">
        <v>2.35</v>
      </c>
      <c r="AB76">
        <v>0</v>
      </c>
      <c r="AE76" t="s">
        <v>692</v>
      </c>
      <c r="AF76">
        <f>COUNTIF(J:J,AE76)</f>
        <v>6</v>
      </c>
      <c r="AG76">
        <f>ROUND(AVERAGEIFS(Z:Z,J:J,AE76),1)</f>
        <v>6.8</v>
      </c>
      <c r="AH76" cm="1">
        <f t="array" ref="AH76">ROUND(MEDIAN(IF(J:J=AE76,Z:Z)),1)</f>
        <v>6.9</v>
      </c>
      <c r="AI76" cm="1">
        <f t="array" ref="AI76">ROUND(MODE(IF(J:J=AE76,Z:Z)),1)</f>
        <v>7.4</v>
      </c>
      <c r="AJ76">
        <f>_xlfn.MAXIFS(Z:Z,J:J,AE76)</f>
        <v>7.4</v>
      </c>
      <c r="AK76">
        <f>_xlfn.MINIFS(Z:Z,J:J,AE76)</f>
        <v>5.9</v>
      </c>
      <c r="AL76" cm="1">
        <f t="array" ref="AL76">ROUND(VAR(IF(J:J=AE76,Z:Z)),1)</f>
        <v>0.5</v>
      </c>
      <c r="AM76" cm="1">
        <f t="array" ref="AM76">ROUND(STDEV(IF(J:J = AE76,Z:Z)),1)</f>
        <v>0.7</v>
      </c>
      <c r="AQ76">
        <v>176</v>
      </c>
      <c r="AR76">
        <v>6.1</v>
      </c>
      <c r="BH76" t="str">
        <v>Eric Darnell</v>
      </c>
      <c r="BI76">
        <f t="shared" si="3"/>
        <v>6.8</v>
      </c>
      <c r="BJ76" t="b">
        <f t="shared" si="4"/>
        <v>0</v>
      </c>
      <c r="BO76">
        <v>218628680</v>
      </c>
      <c r="BP76">
        <v>50000000</v>
      </c>
      <c r="BR76">
        <f t="shared" si="5"/>
        <v>168628680</v>
      </c>
      <c r="BS76" t="str">
        <f>_xlfn.XLOOKUP(BO76,I:I,L:L)</f>
        <v>TedÂ </v>
      </c>
      <c r="BW76" t="s">
        <v>826</v>
      </c>
      <c r="BX76" t="s">
        <v>606</v>
      </c>
      <c r="BY76" t="s">
        <v>2007</v>
      </c>
      <c r="BZ76" t="s">
        <v>17603</v>
      </c>
      <c r="CA76" t="s">
        <v>17606</v>
      </c>
      <c r="CD76" t="str">
        <v>Western</v>
      </c>
    </row>
    <row r="77" spans="1:82" x14ac:dyDescent="0.25">
      <c r="A77" t="s">
        <v>33</v>
      </c>
      <c r="B77" t="s">
        <v>445</v>
      </c>
      <c r="C77">
        <v>536</v>
      </c>
      <c r="D77">
        <v>95</v>
      </c>
      <c r="E77">
        <v>0</v>
      </c>
      <c r="F77">
        <v>384</v>
      </c>
      <c r="G77" t="s">
        <v>695</v>
      </c>
      <c r="H77">
        <v>1000</v>
      </c>
      <c r="I77">
        <v>356454367</v>
      </c>
      <c r="J77" t="s">
        <v>386</v>
      </c>
      <c r="K77" t="s">
        <v>618</v>
      </c>
      <c r="L77" t="s">
        <v>601</v>
      </c>
      <c r="M77">
        <v>345198</v>
      </c>
      <c r="N77">
        <v>2944</v>
      </c>
      <c r="O77" t="s">
        <v>696</v>
      </c>
      <c r="P77">
        <v>1</v>
      </c>
      <c r="Q77" t="s">
        <v>697</v>
      </c>
      <c r="R77" t="s">
        <v>698</v>
      </c>
      <c r="S77">
        <v>773</v>
      </c>
      <c r="T77" t="s">
        <v>42</v>
      </c>
      <c r="U77" t="s">
        <v>43</v>
      </c>
      <c r="V77" t="s">
        <v>115</v>
      </c>
      <c r="W77">
        <v>175000000</v>
      </c>
      <c r="X77">
        <v>2015</v>
      </c>
      <c r="Y77">
        <v>767</v>
      </c>
      <c r="Z77" s="2">
        <v>8.3000000000000007</v>
      </c>
      <c r="AA77">
        <v>1.85</v>
      </c>
      <c r="AB77">
        <v>118000</v>
      </c>
      <c r="AE77" t="s">
        <v>699</v>
      </c>
      <c r="AF77">
        <f>COUNTIF(J:J,AE77)</f>
        <v>4</v>
      </c>
      <c r="AG77">
        <f>ROUND(AVERAGEIFS(Z:Z,J:J,AE77),1)</f>
        <v>5.0999999999999996</v>
      </c>
      <c r="AH77" cm="1">
        <f t="array" ref="AH77">ROUND(MEDIAN(IF(J:J=AE77,Z:Z)),1)</f>
        <v>5.2</v>
      </c>
      <c r="AI77" cm="1">
        <f t="array" ref="AI77">ROUND(MODE(IF(J:J=AE77,Z:Z)),1)</f>
        <v>5.5</v>
      </c>
      <c r="AJ77">
        <f>_xlfn.MAXIFS(Z:Z,J:J,AE77)</f>
        <v>5.5</v>
      </c>
      <c r="AK77">
        <f>_xlfn.MINIFS(Z:Z,J:J,AE77)</f>
        <v>4.5999999999999996</v>
      </c>
      <c r="AL77" cm="1">
        <f t="array" ref="AL77">ROUND(VAR(IF(J:J=AE77,Z:Z)),1)</f>
        <v>0.2</v>
      </c>
      <c r="AM77" cm="1">
        <f t="array" ref="AM77">ROUND(STDEV(IF(J:J = AE77,Z:Z)),1)</f>
        <v>0.5</v>
      </c>
      <c r="AQ77">
        <v>118</v>
      </c>
      <c r="AR77">
        <v>5.8</v>
      </c>
      <c r="BH77" t="str">
        <v>Shawn Levy</v>
      </c>
      <c r="BI77">
        <f t="shared" si="3"/>
        <v>6</v>
      </c>
      <c r="BJ77" t="b">
        <f t="shared" si="4"/>
        <v>0</v>
      </c>
      <c r="BO77">
        <v>174635000</v>
      </c>
      <c r="BP77">
        <v>8800000</v>
      </c>
      <c r="BR77">
        <f t="shared" si="5"/>
        <v>165835000</v>
      </c>
      <c r="BS77" t="str">
        <f>_xlfn.XLOOKUP(BO77,I:I,L:L)</f>
        <v>Crocodile DundeeÂ </v>
      </c>
      <c r="BW77" t="s">
        <v>606</v>
      </c>
      <c r="BX77" t="s">
        <v>2007</v>
      </c>
      <c r="BY77" t="s">
        <v>17600</v>
      </c>
      <c r="BZ77" t="s">
        <v>5447</v>
      </c>
      <c r="CD77" t="str">
        <v>Horror</v>
      </c>
    </row>
    <row r="78" spans="1:82" x14ac:dyDescent="0.25">
      <c r="A78" t="s">
        <v>33</v>
      </c>
      <c r="B78" t="s">
        <v>333</v>
      </c>
      <c r="C78">
        <v>370</v>
      </c>
      <c r="D78">
        <v>106</v>
      </c>
      <c r="E78">
        <v>4000</v>
      </c>
      <c r="F78">
        <v>591</v>
      </c>
      <c r="G78" t="s">
        <v>702</v>
      </c>
      <c r="H78">
        <v>19000</v>
      </c>
      <c r="I78">
        <v>362645141</v>
      </c>
      <c r="J78" t="s">
        <v>395</v>
      </c>
      <c r="K78" t="s">
        <v>122</v>
      </c>
      <c r="L78" t="s">
        <v>571</v>
      </c>
      <c r="M78">
        <v>106072</v>
      </c>
      <c r="N78">
        <v>32921</v>
      </c>
      <c r="O78" t="s">
        <v>703</v>
      </c>
      <c r="P78">
        <v>0</v>
      </c>
      <c r="Q78" t="s">
        <v>704</v>
      </c>
      <c r="R78" t="s">
        <v>705</v>
      </c>
      <c r="S78">
        <v>398</v>
      </c>
      <c r="T78" t="s">
        <v>42</v>
      </c>
      <c r="U78" t="s">
        <v>74</v>
      </c>
      <c r="V78" t="s">
        <v>115</v>
      </c>
      <c r="W78">
        <v>175000000</v>
      </c>
      <c r="X78">
        <v>2016</v>
      </c>
      <c r="Y78">
        <v>13000</v>
      </c>
      <c r="Z78" s="2">
        <v>7.8</v>
      </c>
      <c r="AA78">
        <v>1.85</v>
      </c>
      <c r="AB78">
        <v>65000</v>
      </c>
      <c r="AE78" t="s">
        <v>706</v>
      </c>
      <c r="AF78">
        <f>COUNTIF(J:J,AE78)</f>
        <v>1</v>
      </c>
      <c r="AG78">
        <f>ROUND(AVERAGEIFS(Z:Z,J:J,AE78),1)</f>
        <v>5.9</v>
      </c>
      <c r="AH78" cm="1">
        <f t="array" ref="AH78">ROUND(MEDIAN(IF(J:J=AE78,Z:Z)),1)</f>
        <v>5.9</v>
      </c>
      <c r="AI78" t="e" cm="1">
        <f t="array" ref="AI78">ROUND(MODE(IF(J:J=AE78,Z:Z)),1)</f>
        <v>#N/A</v>
      </c>
      <c r="AJ78">
        <f>_xlfn.MAXIFS(Z:Z,J:J,AE78)</f>
        <v>5.9</v>
      </c>
      <c r="AK78">
        <f>_xlfn.MINIFS(Z:Z,J:J,AE78)</f>
        <v>5.9</v>
      </c>
      <c r="AL78" t="e" cm="1">
        <f t="array" ref="AL78">ROUND(VAR(IF(J:J=AE78,Z:Z)),1)</f>
        <v>#DIV/0!</v>
      </c>
      <c r="AM78" t="e" cm="1">
        <f t="array" ref="AM78">ROUND(STDEV(IF(J:J = AE78,Z:Z)),1)</f>
        <v>#DIV/0!</v>
      </c>
      <c r="AQ78">
        <v>95</v>
      </c>
      <c r="AR78">
        <v>8.3000000000000007</v>
      </c>
      <c r="BH78" t="str">
        <v>Gavin Hood</v>
      </c>
      <c r="BI78">
        <f t="shared" si="3"/>
        <v>6.9</v>
      </c>
      <c r="BJ78" t="b">
        <f t="shared" si="4"/>
        <v>0</v>
      </c>
      <c r="BO78">
        <v>305388685</v>
      </c>
      <c r="BP78">
        <v>140000000</v>
      </c>
      <c r="BR78">
        <f t="shared" si="5"/>
        <v>165388685</v>
      </c>
      <c r="BS78" t="str">
        <f>_xlfn.XLOOKUP(BO78,I:I,L:L)</f>
        <v>Pirates of the Caribbean: The Curse of the Black PearlÂ </v>
      </c>
      <c r="BW78" t="s">
        <v>4431</v>
      </c>
      <c r="BX78" t="s">
        <v>1247</v>
      </c>
      <c r="BY78" t="s">
        <v>5266</v>
      </c>
      <c r="BZ78" t="s">
        <v>17601</v>
      </c>
      <c r="CD78" t="str">
        <v>Drama</v>
      </c>
    </row>
    <row r="79" spans="1:82" x14ac:dyDescent="0.25">
      <c r="A79" t="s">
        <v>33</v>
      </c>
      <c r="B79" t="s">
        <v>333</v>
      </c>
      <c r="C79">
        <v>453</v>
      </c>
      <c r="D79">
        <v>124</v>
      </c>
      <c r="E79">
        <v>4000</v>
      </c>
      <c r="F79">
        <v>4000</v>
      </c>
      <c r="G79" t="s">
        <v>122</v>
      </c>
      <c r="H79">
        <v>21000</v>
      </c>
      <c r="I79">
        <v>312057433</v>
      </c>
      <c r="J79" t="s">
        <v>89</v>
      </c>
      <c r="K79" t="s">
        <v>119</v>
      </c>
      <c r="L79" t="s">
        <v>709</v>
      </c>
      <c r="M79">
        <v>522371</v>
      </c>
      <c r="N79">
        <v>48638</v>
      </c>
      <c r="O79" t="s">
        <v>333</v>
      </c>
      <c r="P79">
        <v>4</v>
      </c>
      <c r="Q79" t="s">
        <v>710</v>
      </c>
      <c r="R79" t="s">
        <v>711</v>
      </c>
      <c r="S79">
        <v>723</v>
      </c>
      <c r="T79" t="s">
        <v>42</v>
      </c>
      <c r="U79" t="s">
        <v>43</v>
      </c>
      <c r="V79" t="s">
        <v>44</v>
      </c>
      <c r="W79">
        <v>200000000</v>
      </c>
      <c r="X79">
        <v>2010</v>
      </c>
      <c r="Y79">
        <v>19000</v>
      </c>
      <c r="Z79" s="2">
        <v>7</v>
      </c>
      <c r="AA79">
        <v>2.35</v>
      </c>
      <c r="AB79">
        <v>18000</v>
      </c>
      <c r="AE79" t="s">
        <v>712</v>
      </c>
      <c r="AF79">
        <f>COUNTIF(J:J,AE79)</f>
        <v>18</v>
      </c>
      <c r="AG79">
        <f>ROUND(AVERAGEIFS(Z:Z,J:J,AE79),1)</f>
        <v>6.4</v>
      </c>
      <c r="AH79" cm="1">
        <f t="array" ref="AH79">ROUND(MEDIAN(IF(J:J=AE79,Z:Z)),1)</f>
        <v>6.5</v>
      </c>
      <c r="AI79" cm="1">
        <f t="array" ref="AI79">ROUND(MODE(IF(J:J=AE79,Z:Z)),1)</f>
        <v>7.3</v>
      </c>
      <c r="AJ79">
        <f>_xlfn.MAXIFS(Z:Z,J:J,AE79)</f>
        <v>7.6</v>
      </c>
      <c r="AK79">
        <f>_xlfn.MINIFS(Z:Z,J:J,AE79)</f>
        <v>3.7</v>
      </c>
      <c r="AL79" cm="1">
        <f t="array" ref="AL79">ROUND(VAR(IF(J:J=AE79,Z:Z)),1)</f>
        <v>0.9</v>
      </c>
      <c r="AM79" cm="1">
        <f t="array" ref="AM79">ROUND(STDEV(IF(J:J = AE79,Z:Z)),1)</f>
        <v>0.9</v>
      </c>
      <c r="AQ79">
        <v>106</v>
      </c>
      <c r="AR79">
        <v>7.8</v>
      </c>
      <c r="BH79" t="str">
        <v>Chris Buck</v>
      </c>
      <c r="BI79">
        <f t="shared" si="3"/>
        <v>7.6</v>
      </c>
      <c r="BJ79" t="str">
        <f t="shared" si="4"/>
        <v>TRUE</v>
      </c>
      <c r="BO79">
        <v>178406268</v>
      </c>
      <c r="BP79">
        <v>14000000</v>
      </c>
      <c r="BR79">
        <f t="shared" si="5"/>
        <v>164406268</v>
      </c>
      <c r="BS79" t="str">
        <f>_xlfn.XLOOKUP(BO79,I:I,L:L)</f>
        <v>Pretty WomanÂ </v>
      </c>
      <c r="BW79" t="s">
        <v>826</v>
      </c>
      <c r="BX79" t="s">
        <v>17605</v>
      </c>
      <c r="BY79" t="s">
        <v>2007</v>
      </c>
      <c r="BZ79" t="s">
        <v>17602</v>
      </c>
      <c r="CA79" t="s">
        <v>4490</v>
      </c>
      <c r="CD79" t="str">
        <v>War</v>
      </c>
    </row>
    <row r="80" spans="1:82" x14ac:dyDescent="0.25">
      <c r="A80" t="s">
        <v>33</v>
      </c>
      <c r="B80" t="s">
        <v>526</v>
      </c>
      <c r="C80">
        <v>416</v>
      </c>
      <c r="D80">
        <v>132</v>
      </c>
      <c r="E80">
        <v>274</v>
      </c>
      <c r="F80">
        <v>11000</v>
      </c>
      <c r="G80" t="s">
        <v>715</v>
      </c>
      <c r="H80">
        <v>26000</v>
      </c>
      <c r="I80">
        <v>155111815</v>
      </c>
      <c r="J80" t="s">
        <v>403</v>
      </c>
      <c r="K80" t="s">
        <v>120</v>
      </c>
      <c r="L80" t="s">
        <v>716</v>
      </c>
      <c r="M80">
        <v>228554</v>
      </c>
      <c r="N80">
        <v>72881</v>
      </c>
      <c r="O80" t="s">
        <v>205</v>
      </c>
      <c r="P80">
        <v>0</v>
      </c>
      <c r="Q80" t="s">
        <v>717</v>
      </c>
      <c r="R80" t="s">
        <v>718</v>
      </c>
      <c r="S80">
        <v>710</v>
      </c>
      <c r="T80" t="s">
        <v>42</v>
      </c>
      <c r="U80" t="s">
        <v>43</v>
      </c>
      <c r="V80" t="s">
        <v>44</v>
      </c>
      <c r="W80">
        <v>170000000</v>
      </c>
      <c r="X80">
        <v>2012</v>
      </c>
      <c r="Y80">
        <v>17000</v>
      </c>
      <c r="Z80" s="2">
        <v>6.1</v>
      </c>
      <c r="AA80">
        <v>2.35</v>
      </c>
      <c r="AB80">
        <v>53000</v>
      </c>
      <c r="AE80" t="s">
        <v>719</v>
      </c>
      <c r="AF80">
        <f>COUNTIF(J:J,AE80)</f>
        <v>1</v>
      </c>
      <c r="AG80">
        <f>ROUND(AVERAGEIFS(Z:Z,J:J,AE80),1)</f>
        <v>8.1</v>
      </c>
      <c r="AH80" cm="1">
        <f t="array" ref="AH80">ROUND(MEDIAN(IF(J:J=AE80,Z:Z)),1)</f>
        <v>8.1</v>
      </c>
      <c r="AI80" t="e" cm="1">
        <f t="array" ref="AI80">ROUND(MODE(IF(J:J=AE80,Z:Z)),1)</f>
        <v>#N/A</v>
      </c>
      <c r="AJ80">
        <f>_xlfn.MAXIFS(Z:Z,J:J,AE80)</f>
        <v>8.1</v>
      </c>
      <c r="AK80">
        <f>_xlfn.MINIFS(Z:Z,J:J,AE80)</f>
        <v>8.1</v>
      </c>
      <c r="AL80" t="e" cm="1">
        <f t="array" ref="AL80">ROUND(VAR(IF(J:J=AE80,Z:Z)),1)</f>
        <v>#DIV/0!</v>
      </c>
      <c r="AM80" t="e" cm="1">
        <f t="array" ref="AM80">ROUND(STDEV(IF(J:J = AE80,Z:Z)),1)</f>
        <v>#DIV/0!</v>
      </c>
      <c r="AQ80">
        <v>124</v>
      </c>
      <c r="AR80">
        <v>7</v>
      </c>
      <c r="BH80" t="str">
        <v>George Miller</v>
      </c>
      <c r="BI80">
        <f t="shared" si="3"/>
        <v>6.9</v>
      </c>
      <c r="BJ80" t="b">
        <f t="shared" si="4"/>
        <v>0</v>
      </c>
      <c r="BO80">
        <v>333130696</v>
      </c>
      <c r="BP80">
        <v>170000000</v>
      </c>
      <c r="BR80">
        <f t="shared" si="5"/>
        <v>163130696</v>
      </c>
      <c r="BS80" t="str">
        <f>_xlfn.XLOOKUP(BO80,I:I,L:L)</f>
        <v>Guardians of the GalaxyÂ </v>
      </c>
      <c r="BW80" t="s">
        <v>606</v>
      </c>
      <c r="BX80" t="s">
        <v>2007</v>
      </c>
      <c r="BY80" t="s">
        <v>4490</v>
      </c>
      <c r="BZ80" t="s">
        <v>4892</v>
      </c>
      <c r="CD80" t="str">
        <v>Musical</v>
      </c>
    </row>
    <row r="81" spans="1:82" x14ac:dyDescent="0.25">
      <c r="A81" t="s">
        <v>33</v>
      </c>
      <c r="B81" t="s">
        <v>535</v>
      </c>
      <c r="C81">
        <v>401</v>
      </c>
      <c r="D81">
        <v>97</v>
      </c>
      <c r="E81">
        <v>171</v>
      </c>
      <c r="F81">
        <v>846</v>
      </c>
      <c r="G81" t="s">
        <v>722</v>
      </c>
      <c r="H81">
        <v>11000</v>
      </c>
      <c r="I81">
        <v>241407328</v>
      </c>
      <c r="J81" t="s">
        <v>413</v>
      </c>
      <c r="K81" t="s">
        <v>723</v>
      </c>
      <c r="L81" t="s">
        <v>724</v>
      </c>
      <c r="M81">
        <v>252257</v>
      </c>
      <c r="N81">
        <v>15516</v>
      </c>
      <c r="O81" t="s">
        <v>725</v>
      </c>
      <c r="P81">
        <v>2</v>
      </c>
      <c r="Q81" t="s">
        <v>726</v>
      </c>
      <c r="R81" t="s">
        <v>727</v>
      </c>
      <c r="S81">
        <v>634</v>
      </c>
      <c r="T81" t="s">
        <v>42</v>
      </c>
      <c r="U81" t="s">
        <v>43</v>
      </c>
      <c r="V81" t="s">
        <v>115</v>
      </c>
      <c r="W81">
        <v>180000000</v>
      </c>
      <c r="X81">
        <v>2014</v>
      </c>
      <c r="Y81">
        <v>2000</v>
      </c>
      <c r="Z81" s="2">
        <v>7</v>
      </c>
      <c r="AA81">
        <v>2.35</v>
      </c>
      <c r="AB81">
        <v>89000</v>
      </c>
      <c r="AE81" t="s">
        <v>728</v>
      </c>
      <c r="AF81">
        <f>COUNTIF(J:J,AE81)</f>
        <v>1</v>
      </c>
      <c r="AG81">
        <f>ROUND(AVERAGEIFS(Z:Z,J:J,AE81),1)</f>
        <v>7.2</v>
      </c>
      <c r="AH81" cm="1">
        <f t="array" ref="AH81">ROUND(MEDIAN(IF(J:J=AE81,Z:Z)),1)</f>
        <v>7.2</v>
      </c>
      <c r="AI81" t="e" cm="1">
        <f t="array" ref="AI81">ROUND(MODE(IF(J:J=AE81,Z:Z)),1)</f>
        <v>#N/A</v>
      </c>
      <c r="AJ81">
        <f>_xlfn.MAXIFS(Z:Z,J:J,AE81)</f>
        <v>7.2</v>
      </c>
      <c r="AK81">
        <f>_xlfn.MINIFS(Z:Z,J:J,AE81)</f>
        <v>7.2</v>
      </c>
      <c r="AL81" t="e" cm="1">
        <f t="array" ref="AL81">ROUND(VAR(IF(J:J=AE81,Z:Z)),1)</f>
        <v>#DIV/0!</v>
      </c>
      <c r="AM81" t="e" cm="1">
        <f t="array" ref="AM81">ROUND(STDEV(IF(J:J = AE81,Z:Z)),1)</f>
        <v>#DIV/0!</v>
      </c>
      <c r="AQ81">
        <v>132</v>
      </c>
      <c r="AR81">
        <v>6.1</v>
      </c>
      <c r="BH81" t="str">
        <v>Ron Howard</v>
      </c>
      <c r="BI81">
        <f t="shared" si="3"/>
        <v>6.9</v>
      </c>
      <c r="BJ81" t="b">
        <f t="shared" si="4"/>
        <v>0</v>
      </c>
      <c r="BO81">
        <v>184208848</v>
      </c>
      <c r="BP81">
        <v>22000000</v>
      </c>
      <c r="BR81">
        <f t="shared" si="5"/>
        <v>162208848</v>
      </c>
      <c r="BS81" t="str">
        <f>_xlfn.XLOOKUP(BO81,I:I,L:L)</f>
        <v>Dances with WolvesÂ </v>
      </c>
      <c r="BW81" t="s">
        <v>606</v>
      </c>
      <c r="BX81" t="s">
        <v>4431</v>
      </c>
      <c r="BY81" t="s">
        <v>1247</v>
      </c>
      <c r="BZ81" t="s">
        <v>5266</v>
      </c>
      <c r="CA81" t="s">
        <v>4892</v>
      </c>
      <c r="CD81" t="str">
        <v>Crime</v>
      </c>
    </row>
    <row r="82" spans="1:82" x14ac:dyDescent="0.25">
      <c r="A82" t="s">
        <v>33</v>
      </c>
      <c r="B82" t="s">
        <v>543</v>
      </c>
      <c r="C82">
        <v>521</v>
      </c>
      <c r="D82">
        <v>130</v>
      </c>
      <c r="E82">
        <v>198</v>
      </c>
      <c r="F82">
        <v>884</v>
      </c>
      <c r="G82" t="s">
        <v>308</v>
      </c>
      <c r="H82">
        <v>10000</v>
      </c>
      <c r="I82">
        <v>208543795</v>
      </c>
      <c r="J82" t="s">
        <v>421</v>
      </c>
      <c r="K82" t="s">
        <v>566</v>
      </c>
      <c r="L82" t="s">
        <v>731</v>
      </c>
      <c r="M82">
        <v>317542</v>
      </c>
      <c r="N82">
        <v>14363</v>
      </c>
      <c r="O82" t="s">
        <v>732</v>
      </c>
      <c r="P82">
        <v>0</v>
      </c>
      <c r="Q82" t="s">
        <v>733</v>
      </c>
      <c r="R82" t="s">
        <v>734</v>
      </c>
      <c r="S82">
        <v>620</v>
      </c>
      <c r="T82" t="s">
        <v>42</v>
      </c>
      <c r="U82" t="s">
        <v>43</v>
      </c>
      <c r="V82" t="s">
        <v>44</v>
      </c>
      <c r="W82">
        <v>170000000</v>
      </c>
      <c r="X82">
        <v>2014</v>
      </c>
      <c r="Y82">
        <v>2000</v>
      </c>
      <c r="Z82" s="2">
        <v>7.6</v>
      </c>
      <c r="AA82">
        <v>1.85</v>
      </c>
      <c r="AB82">
        <v>45000</v>
      </c>
      <c r="AE82" t="s">
        <v>735</v>
      </c>
      <c r="AF82">
        <f>COUNTIF(J:J,AE82)</f>
        <v>9</v>
      </c>
      <c r="AG82">
        <f>ROUND(AVERAGEIFS(Z:Z,J:J,AE82),1)</f>
        <v>6.8</v>
      </c>
      <c r="AH82" cm="1">
        <f t="array" ref="AH82">ROUND(MEDIAN(IF(J:J=AE82,Z:Z)),1)</f>
        <v>6.9</v>
      </c>
      <c r="AI82" cm="1">
        <f t="array" ref="AI82">ROUND(MODE(IF(J:J=AE82,Z:Z)),1)</f>
        <v>6.9</v>
      </c>
      <c r="AJ82">
        <f>_xlfn.MAXIFS(Z:Z,J:J,AE82)</f>
        <v>8.1</v>
      </c>
      <c r="AK82">
        <f>_xlfn.MINIFS(Z:Z,J:J,AE82)</f>
        <v>5</v>
      </c>
      <c r="AL82" cm="1">
        <f t="array" ref="AL82">ROUND(VAR(IF(J:J=AE82,Z:Z)),1)</f>
        <v>1.3</v>
      </c>
      <c r="AM82" cm="1">
        <f t="array" ref="AM82">ROUND(STDEV(IF(J:J = AE82,Z:Z)),1)</f>
        <v>1.1000000000000001</v>
      </c>
      <c r="AQ82">
        <v>97</v>
      </c>
      <c r="AR82">
        <v>7</v>
      </c>
      <c r="BH82" t="str">
        <v>Kenneth Branagh</v>
      </c>
      <c r="BI82">
        <f t="shared" si="3"/>
        <v>7.2</v>
      </c>
      <c r="BJ82" t="b">
        <f t="shared" si="4"/>
        <v>0</v>
      </c>
      <c r="BO82">
        <v>261970615</v>
      </c>
      <c r="BP82">
        <v>100000000</v>
      </c>
      <c r="BR82">
        <f t="shared" si="5"/>
        <v>161970615</v>
      </c>
      <c r="BS82" t="str">
        <f>_xlfn.XLOOKUP(BO82,I:I,L:L)</f>
        <v>Harry Potter and the Chamber of SecretsÂ </v>
      </c>
      <c r="BW82" t="s">
        <v>826</v>
      </c>
      <c r="BX82" t="s">
        <v>17602</v>
      </c>
      <c r="BY82" t="s">
        <v>4490</v>
      </c>
      <c r="CD82" t="str">
        <v>Music</v>
      </c>
    </row>
    <row r="83" spans="1:82" x14ac:dyDescent="0.25">
      <c r="A83" t="s">
        <v>33</v>
      </c>
      <c r="B83" t="s">
        <v>552</v>
      </c>
      <c r="C83">
        <v>218</v>
      </c>
      <c r="D83">
        <v>128</v>
      </c>
      <c r="E83">
        <v>47</v>
      </c>
      <c r="F83">
        <v>982</v>
      </c>
      <c r="G83" t="s">
        <v>738</v>
      </c>
      <c r="H83">
        <v>18000</v>
      </c>
      <c r="I83">
        <v>38297305</v>
      </c>
      <c r="J83" t="s">
        <v>403</v>
      </c>
      <c r="K83" t="s">
        <v>739</v>
      </c>
      <c r="L83" t="s">
        <v>740</v>
      </c>
      <c r="M83">
        <v>116994</v>
      </c>
      <c r="N83">
        <v>20965</v>
      </c>
      <c r="O83" t="s">
        <v>741</v>
      </c>
      <c r="P83">
        <v>2</v>
      </c>
      <c r="Q83" t="s">
        <v>742</v>
      </c>
      <c r="R83" t="s">
        <v>743</v>
      </c>
      <c r="S83">
        <v>324</v>
      </c>
      <c r="T83" t="s">
        <v>42</v>
      </c>
      <c r="U83" t="s">
        <v>43</v>
      </c>
      <c r="V83" t="s">
        <v>44</v>
      </c>
      <c r="W83">
        <v>175000000</v>
      </c>
      <c r="X83">
        <v>2013</v>
      </c>
      <c r="Y83">
        <v>1000</v>
      </c>
      <c r="Z83" s="2">
        <v>6.3</v>
      </c>
      <c r="AA83">
        <v>2.35</v>
      </c>
      <c r="AB83">
        <v>35000</v>
      </c>
      <c r="AE83" t="s">
        <v>744</v>
      </c>
      <c r="AF83">
        <f>COUNTIF(J:J,AE83)</f>
        <v>7</v>
      </c>
      <c r="AG83">
        <f>ROUND(AVERAGEIFS(Z:Z,J:J,AE83),1)</f>
        <v>6.9</v>
      </c>
      <c r="AH83" cm="1">
        <f t="array" ref="AH83">ROUND(MEDIAN(IF(J:J=AE83,Z:Z)),1)</f>
        <v>6.7</v>
      </c>
      <c r="AI83" t="e" cm="1">
        <f t="array" ref="AI83">ROUND(MODE(IF(J:J=AE83,Z:Z)),1)</f>
        <v>#N/A</v>
      </c>
      <c r="AJ83">
        <f>_xlfn.MAXIFS(Z:Z,J:J,AE83)</f>
        <v>8.1</v>
      </c>
      <c r="AK83">
        <f>_xlfn.MINIFS(Z:Z,J:J,AE83)</f>
        <v>5.6</v>
      </c>
      <c r="AL83" cm="1">
        <f t="array" ref="AL83">ROUND(VAR(IF(J:J=AE83,Z:Z)),1)</f>
        <v>0.7</v>
      </c>
      <c r="AM83" cm="1">
        <f t="array" ref="AM83">ROUND(STDEV(IF(J:J = AE83,Z:Z)),1)</f>
        <v>0.8</v>
      </c>
      <c r="AQ83">
        <v>130</v>
      </c>
      <c r="AR83">
        <v>7.6</v>
      </c>
      <c r="BH83" t="str">
        <v>Byron Howard</v>
      </c>
      <c r="BI83">
        <f t="shared" si="3"/>
        <v>6.9</v>
      </c>
      <c r="BJ83" t="b">
        <f t="shared" si="4"/>
        <v>0</v>
      </c>
      <c r="BO83">
        <v>191796233</v>
      </c>
      <c r="BP83">
        <v>30000000</v>
      </c>
      <c r="BR83">
        <f t="shared" si="5"/>
        <v>161796233</v>
      </c>
      <c r="BS83" t="str">
        <f>_xlfn.XLOOKUP(BO83,I:I,L:L)</f>
        <v>Toy StoryÂ </v>
      </c>
      <c r="BW83" t="s">
        <v>606</v>
      </c>
      <c r="BX83" t="s">
        <v>4556</v>
      </c>
      <c r="BY83" t="s">
        <v>4490</v>
      </c>
      <c r="CD83" t="str">
        <v>Sport</v>
      </c>
    </row>
    <row r="84" spans="1:82" x14ac:dyDescent="0.25">
      <c r="A84" t="s">
        <v>33</v>
      </c>
      <c r="B84" t="s">
        <v>561</v>
      </c>
      <c r="C84">
        <v>226</v>
      </c>
      <c r="D84">
        <v>93</v>
      </c>
      <c r="E84">
        <v>31</v>
      </c>
      <c r="F84">
        <v>213</v>
      </c>
      <c r="G84" t="s">
        <v>747</v>
      </c>
      <c r="H84">
        <v>4000</v>
      </c>
      <c r="I84">
        <v>238371987</v>
      </c>
      <c r="J84" t="s">
        <v>251</v>
      </c>
      <c r="K84" t="s">
        <v>748</v>
      </c>
      <c r="L84" t="s">
        <v>749</v>
      </c>
      <c r="M84">
        <v>138661</v>
      </c>
      <c r="N84">
        <v>4628</v>
      </c>
      <c r="O84" t="s">
        <v>750</v>
      </c>
      <c r="P84">
        <v>2</v>
      </c>
      <c r="Q84" t="s">
        <v>751</v>
      </c>
      <c r="R84" t="s">
        <v>752</v>
      </c>
      <c r="S84">
        <v>173</v>
      </c>
      <c r="T84" t="s">
        <v>42</v>
      </c>
      <c r="U84" t="s">
        <v>43</v>
      </c>
      <c r="V84" t="s">
        <v>115</v>
      </c>
      <c r="W84">
        <v>165000000</v>
      </c>
      <c r="X84">
        <v>2010</v>
      </c>
      <c r="Y84">
        <v>225</v>
      </c>
      <c r="Z84" s="2">
        <v>6.4</v>
      </c>
      <c r="AA84">
        <v>2.35</v>
      </c>
      <c r="AB84">
        <v>0</v>
      </c>
      <c r="AE84" t="s">
        <v>753</v>
      </c>
      <c r="AF84">
        <f>COUNTIF(J:J,AE84)</f>
        <v>4</v>
      </c>
      <c r="AG84">
        <f>ROUND(AVERAGEIFS(Z:Z,J:J,AE84),1)</f>
        <v>6.5</v>
      </c>
      <c r="AH84" cm="1">
        <f t="array" ref="AH84">ROUND(MEDIAN(IF(J:J=AE84,Z:Z)),1)</f>
        <v>6.7</v>
      </c>
      <c r="AI84" cm="1">
        <f t="array" ref="AI84">ROUND(MODE(IF(J:J=AE84,Z:Z)),1)</f>
        <v>6.7</v>
      </c>
      <c r="AJ84">
        <f>_xlfn.MAXIFS(Z:Z,J:J,AE84)</f>
        <v>6.7</v>
      </c>
      <c r="AK84">
        <f>_xlfn.MINIFS(Z:Z,J:J,AE84)</f>
        <v>5.7</v>
      </c>
      <c r="AL84" cm="1">
        <f t="array" ref="AL84">ROUND(VAR(IF(J:J=AE84,Z:Z)),1)</f>
        <v>0.3</v>
      </c>
      <c r="AM84" cm="1">
        <f t="array" ref="AM84">ROUND(STDEV(IF(J:J = AE84,Z:Z)),1)</f>
        <v>0.5</v>
      </c>
      <c r="AQ84">
        <v>128</v>
      </c>
      <c r="AR84">
        <v>6.3</v>
      </c>
      <c r="BH84" t="str">
        <v>Hoyt Yeatman</v>
      </c>
      <c r="BI84">
        <f t="shared" si="3"/>
        <v>5.0999999999999996</v>
      </c>
      <c r="BJ84" t="b">
        <f t="shared" si="4"/>
        <v>0</v>
      </c>
      <c r="BO84">
        <v>176781728</v>
      </c>
      <c r="BP84">
        <v>15000000</v>
      </c>
      <c r="BR84">
        <f t="shared" si="5"/>
        <v>161781728</v>
      </c>
      <c r="BS84" t="str">
        <f>_xlfn.XLOOKUP(BO84,I:I,L:L)</f>
        <v>Top GunÂ </v>
      </c>
      <c r="BW84" t="s">
        <v>606</v>
      </c>
      <c r="BX84" t="s">
        <v>4431</v>
      </c>
      <c r="BY84" t="s">
        <v>1247</v>
      </c>
      <c r="BZ84" t="s">
        <v>5266</v>
      </c>
      <c r="CA84" t="s">
        <v>17600</v>
      </c>
      <c r="CB84" t="s">
        <v>4556</v>
      </c>
      <c r="CD84" t="str">
        <v>News</v>
      </c>
    </row>
    <row r="85" spans="1:82" x14ac:dyDescent="0.25">
      <c r="A85" t="s">
        <v>33</v>
      </c>
      <c r="B85" t="s">
        <v>570</v>
      </c>
      <c r="C85">
        <v>443</v>
      </c>
      <c r="D85">
        <v>130</v>
      </c>
      <c r="E85">
        <v>663</v>
      </c>
      <c r="F85">
        <v>604</v>
      </c>
      <c r="G85" t="s">
        <v>756</v>
      </c>
      <c r="H85">
        <v>2000</v>
      </c>
      <c r="I85">
        <v>93417865</v>
      </c>
      <c r="J85" t="s">
        <v>430</v>
      </c>
      <c r="K85" t="s">
        <v>308</v>
      </c>
      <c r="L85" t="s">
        <v>757</v>
      </c>
      <c r="M85">
        <v>128306</v>
      </c>
      <c r="N85">
        <v>5046</v>
      </c>
      <c r="O85" t="s">
        <v>758</v>
      </c>
      <c r="P85">
        <v>2</v>
      </c>
      <c r="Q85" t="s">
        <v>759</v>
      </c>
      <c r="R85" t="s">
        <v>760</v>
      </c>
      <c r="S85">
        <v>497</v>
      </c>
      <c r="T85" t="s">
        <v>42</v>
      </c>
      <c r="U85" t="s">
        <v>43</v>
      </c>
      <c r="V85" t="s">
        <v>115</v>
      </c>
      <c r="W85">
        <v>190000000</v>
      </c>
      <c r="X85">
        <v>2015</v>
      </c>
      <c r="Y85">
        <v>638</v>
      </c>
      <c r="Z85" s="2">
        <v>6.5</v>
      </c>
      <c r="AA85">
        <v>2.2000000000000002</v>
      </c>
      <c r="AB85">
        <v>37000</v>
      </c>
      <c r="AE85" t="s">
        <v>761</v>
      </c>
      <c r="AF85">
        <f>COUNTIF(J:J,AE85)</f>
        <v>6</v>
      </c>
      <c r="AG85">
        <f>ROUND(AVERAGEIFS(Z:Z,J:J,AE85),1)</f>
        <v>6.3</v>
      </c>
      <c r="AH85" cm="1">
        <f t="array" ref="AH85">ROUND(MEDIAN(IF(J:J=AE85,Z:Z)),1)</f>
        <v>6.6</v>
      </c>
      <c r="AI85" cm="1">
        <f t="array" ref="AI85">ROUND(MODE(IF(J:J=AE85,Z:Z)),1)</f>
        <v>7</v>
      </c>
      <c r="AJ85">
        <f>_xlfn.MAXIFS(Z:Z,J:J,AE85)</f>
        <v>7</v>
      </c>
      <c r="AK85">
        <f>_xlfn.MINIFS(Z:Z,J:J,AE85)</f>
        <v>5.0999999999999996</v>
      </c>
      <c r="AL85" cm="1">
        <f t="array" ref="AL85">ROUND(VAR(IF(J:J=AE85,Z:Z)),1)</f>
        <v>0.7</v>
      </c>
      <c r="AM85" cm="1">
        <f t="array" ref="AM85">ROUND(STDEV(IF(J:J = AE85,Z:Z)),1)</f>
        <v>0.8</v>
      </c>
      <c r="AQ85">
        <v>93</v>
      </c>
      <c r="AR85">
        <v>6.4</v>
      </c>
      <c r="BH85" t="str">
        <v>Jonathan Liebesman</v>
      </c>
      <c r="BI85">
        <f t="shared" si="3"/>
        <v>5.7</v>
      </c>
      <c r="BJ85" t="b">
        <f t="shared" si="4"/>
        <v>0</v>
      </c>
      <c r="BO85">
        <v>242589580</v>
      </c>
      <c r="BP85">
        <v>81000000</v>
      </c>
      <c r="BR85">
        <f t="shared" si="5"/>
        <v>161589580</v>
      </c>
      <c r="BS85" t="str">
        <f>_xlfn.XLOOKUP(BO85,I:I,L:L)</f>
        <v>Bruce AlmightyÂ </v>
      </c>
      <c r="BW85" t="s">
        <v>826</v>
      </c>
      <c r="BX85" t="s">
        <v>17605</v>
      </c>
      <c r="BY85" t="s">
        <v>17602</v>
      </c>
      <c r="BZ85" t="s">
        <v>4490</v>
      </c>
      <c r="CD85" cm="1">
        <f t="array" ref="CD85:CD101">_xlfn.UNIQUE(CA:CA)</f>
        <v>0</v>
      </c>
    </row>
    <row r="86" spans="1:82" x14ac:dyDescent="0.25">
      <c r="A86" t="s">
        <v>33</v>
      </c>
      <c r="B86" t="s">
        <v>578</v>
      </c>
      <c r="C86">
        <v>384</v>
      </c>
      <c r="D86">
        <v>102</v>
      </c>
      <c r="E86">
        <v>38</v>
      </c>
      <c r="F86">
        <v>562</v>
      </c>
      <c r="G86" t="s">
        <v>764</v>
      </c>
      <c r="H86">
        <v>756</v>
      </c>
      <c r="I86">
        <v>222487711</v>
      </c>
      <c r="J86" t="s">
        <v>438</v>
      </c>
      <c r="K86" t="s">
        <v>765</v>
      </c>
      <c r="L86" t="s">
        <v>766</v>
      </c>
      <c r="M86">
        <v>279093</v>
      </c>
      <c r="N86">
        <v>2963</v>
      </c>
      <c r="O86" t="s">
        <v>767</v>
      </c>
      <c r="P86">
        <v>0</v>
      </c>
      <c r="Q86" t="s">
        <v>768</v>
      </c>
      <c r="R86" t="s">
        <v>769</v>
      </c>
      <c r="S86">
        <v>433</v>
      </c>
      <c r="T86" t="s">
        <v>42</v>
      </c>
      <c r="U86" t="s">
        <v>43</v>
      </c>
      <c r="V86" t="s">
        <v>115</v>
      </c>
      <c r="W86">
        <v>165000000</v>
      </c>
      <c r="X86">
        <v>2014</v>
      </c>
      <c r="Y86">
        <v>719</v>
      </c>
      <c r="Z86" s="2">
        <v>7.9</v>
      </c>
      <c r="AA86">
        <v>2.39</v>
      </c>
      <c r="AB86">
        <v>41000</v>
      </c>
      <c r="AE86" t="s">
        <v>770</v>
      </c>
      <c r="AF86">
        <f>COUNTIF(J:J,AE86)</f>
        <v>1</v>
      </c>
      <c r="AG86">
        <f>ROUND(AVERAGEIFS(Z:Z,J:J,AE86),1)</f>
        <v>7.4</v>
      </c>
      <c r="AH86" cm="1">
        <f t="array" ref="AH86">ROUND(MEDIAN(IF(J:J=AE86,Z:Z)),1)</f>
        <v>7.4</v>
      </c>
      <c r="AI86" t="e" cm="1">
        <f t="array" ref="AI86">ROUND(MODE(IF(J:J=AE86,Z:Z)),1)</f>
        <v>#N/A</v>
      </c>
      <c r="AJ86">
        <f>_xlfn.MAXIFS(Z:Z,J:J,AE86)</f>
        <v>7.4</v>
      </c>
      <c r="AK86">
        <f>_xlfn.MINIFS(Z:Z,J:J,AE86)</f>
        <v>7.4</v>
      </c>
      <c r="AL86" t="e" cm="1">
        <f t="array" ref="AL86">ROUND(VAR(IF(J:J=AE86,Z:Z)),1)</f>
        <v>#DIV/0!</v>
      </c>
      <c r="AM86" t="e" cm="1">
        <f t="array" ref="AM86">ROUND(STDEV(IF(J:J = AE86,Z:Z)),1)</f>
        <v>#DIV/0!</v>
      </c>
      <c r="AQ86">
        <v>130</v>
      </c>
      <c r="AR86">
        <v>6.5</v>
      </c>
      <c r="BH86" t="str">
        <v>Christopher McQuarrie</v>
      </c>
      <c r="BI86">
        <f t="shared" si="3"/>
        <v>7</v>
      </c>
      <c r="BJ86" t="b">
        <f t="shared" si="4"/>
        <v>0</v>
      </c>
      <c r="BO86">
        <v>320706665</v>
      </c>
      <c r="BP86">
        <v>160000000</v>
      </c>
      <c r="BR86">
        <f t="shared" si="5"/>
        <v>160706665</v>
      </c>
      <c r="BS86" t="str">
        <f>_xlfn.XLOOKUP(BO86,I:I,L:L)</f>
        <v>Shrek the ThirdÂ </v>
      </c>
      <c r="BW86" t="s">
        <v>826</v>
      </c>
      <c r="BX86" t="s">
        <v>606</v>
      </c>
      <c r="BY86" t="s">
        <v>5266</v>
      </c>
      <c r="BZ86" t="s">
        <v>17602</v>
      </c>
      <c r="CD86" t="str">
        <v>Fantasy</v>
      </c>
    </row>
    <row r="87" spans="1:82" x14ac:dyDescent="0.25">
      <c r="A87" t="s">
        <v>33</v>
      </c>
      <c r="B87" t="s">
        <v>584</v>
      </c>
      <c r="C87">
        <v>377</v>
      </c>
      <c r="D87">
        <v>101</v>
      </c>
      <c r="E87">
        <v>66</v>
      </c>
      <c r="F87">
        <v>833</v>
      </c>
      <c r="G87" t="s">
        <v>773</v>
      </c>
      <c r="H87">
        <v>975</v>
      </c>
      <c r="I87">
        <v>189412677</v>
      </c>
      <c r="J87" t="s">
        <v>444</v>
      </c>
      <c r="K87" t="s">
        <v>774</v>
      </c>
      <c r="L87" t="s">
        <v>775</v>
      </c>
      <c r="M87">
        <v>272534</v>
      </c>
      <c r="N87">
        <v>4451</v>
      </c>
      <c r="O87" t="s">
        <v>776</v>
      </c>
      <c r="P87">
        <v>1</v>
      </c>
      <c r="Q87" t="s">
        <v>777</v>
      </c>
      <c r="R87" t="s">
        <v>778</v>
      </c>
      <c r="S87">
        <v>345</v>
      </c>
      <c r="T87" t="s">
        <v>42</v>
      </c>
      <c r="U87" t="s">
        <v>43</v>
      </c>
      <c r="V87" t="s">
        <v>115</v>
      </c>
      <c r="W87">
        <v>165000000</v>
      </c>
      <c r="X87">
        <v>2012</v>
      </c>
      <c r="Y87">
        <v>931</v>
      </c>
      <c r="Z87" s="2">
        <v>7.8</v>
      </c>
      <c r="AA87">
        <v>2.35</v>
      </c>
      <c r="AB87">
        <v>40000</v>
      </c>
      <c r="AE87" t="s">
        <v>779</v>
      </c>
      <c r="AF87">
        <f>COUNTIF(J:J,AE87)</f>
        <v>2</v>
      </c>
      <c r="AG87">
        <f>ROUND(AVERAGEIFS(Z:Z,J:J,AE87),1)</f>
        <v>6.6</v>
      </c>
      <c r="AH87" cm="1">
        <f t="array" ref="AH87">ROUND(MEDIAN(IF(J:J=AE87,Z:Z)),1)</f>
        <v>6.6</v>
      </c>
      <c r="AI87" t="e" cm="1">
        <f t="array" ref="AI87">ROUND(MODE(IF(J:J=AE87,Z:Z)),1)</f>
        <v>#N/A</v>
      </c>
      <c r="AJ87">
        <f>_xlfn.MAXIFS(Z:Z,J:J,AE87)</f>
        <v>6.6</v>
      </c>
      <c r="AK87">
        <f>_xlfn.MINIFS(Z:Z,J:J,AE87)</f>
        <v>6.5</v>
      </c>
      <c r="AL87" cm="1">
        <f t="array" ref="AL87">ROUND(VAR(IF(J:J=AE87,Z:Z)),1)</f>
        <v>0</v>
      </c>
      <c r="AM87" cm="1">
        <f t="array" ref="AM87">ROUND(STDEV(IF(J:J = AE87,Z:Z)),1)</f>
        <v>0.1</v>
      </c>
      <c r="AQ87">
        <v>102</v>
      </c>
      <c r="AR87">
        <v>7.9</v>
      </c>
      <c r="BH87" t="str">
        <v>Joe Johnston</v>
      </c>
      <c r="BI87">
        <f t="shared" si="3"/>
        <v>6.3</v>
      </c>
      <c r="BJ87" t="b">
        <f t="shared" si="4"/>
        <v>0</v>
      </c>
      <c r="BO87">
        <v>250147615</v>
      </c>
      <c r="BP87">
        <v>90000000</v>
      </c>
      <c r="BR87">
        <f t="shared" si="5"/>
        <v>160147615</v>
      </c>
      <c r="BS87" t="str">
        <f>_xlfn.XLOOKUP(BO87,I:I,L:L)</f>
        <v>Men in BlackÂ </v>
      </c>
      <c r="BW87" t="s">
        <v>606</v>
      </c>
      <c r="BX87" t="s">
        <v>2007</v>
      </c>
      <c r="BY87" t="s">
        <v>5447</v>
      </c>
      <c r="BZ87" t="s">
        <v>17606</v>
      </c>
      <c r="CD87" t="str">
        <v>Thriller</v>
      </c>
    </row>
    <row r="88" spans="1:82" x14ac:dyDescent="0.25">
      <c r="A88" t="s">
        <v>33</v>
      </c>
      <c r="B88" t="s">
        <v>431</v>
      </c>
      <c r="C88">
        <v>188</v>
      </c>
      <c r="D88">
        <v>100</v>
      </c>
      <c r="E88">
        <v>0</v>
      </c>
      <c r="F88">
        <v>267</v>
      </c>
      <c r="G88" t="s">
        <v>782</v>
      </c>
      <c r="H88">
        <v>15000</v>
      </c>
      <c r="I88">
        <v>665426</v>
      </c>
      <c r="J88" t="s">
        <v>452</v>
      </c>
      <c r="K88" t="s">
        <v>434</v>
      </c>
      <c r="L88" t="s">
        <v>783</v>
      </c>
      <c r="M88">
        <v>120798</v>
      </c>
      <c r="N88">
        <v>16264</v>
      </c>
      <c r="O88" t="s">
        <v>784</v>
      </c>
      <c r="P88">
        <v>0</v>
      </c>
      <c r="Q88" t="s">
        <v>785</v>
      </c>
      <c r="R88" t="s">
        <v>786</v>
      </c>
      <c r="S88">
        <v>444</v>
      </c>
      <c r="T88" t="s">
        <v>42</v>
      </c>
      <c r="U88" t="s">
        <v>43</v>
      </c>
      <c r="V88" t="s">
        <v>366</v>
      </c>
      <c r="W88">
        <v>165000000</v>
      </c>
      <c r="X88">
        <v>2004</v>
      </c>
      <c r="Y88">
        <v>726</v>
      </c>
      <c r="Z88" s="2">
        <v>6.6</v>
      </c>
      <c r="AA88">
        <v>2.35</v>
      </c>
      <c r="AB88">
        <v>10000</v>
      </c>
      <c r="AE88" t="s">
        <v>787</v>
      </c>
      <c r="AF88">
        <f>COUNTIF(J:J,AE88)</f>
        <v>1</v>
      </c>
      <c r="AG88">
        <f>ROUND(AVERAGEIFS(Z:Z,J:J,AE88),1)</f>
        <v>6.5</v>
      </c>
      <c r="AH88" cm="1">
        <f t="array" ref="AH88">ROUND(MEDIAN(IF(J:J=AE88,Z:Z)),1)</f>
        <v>6.5</v>
      </c>
      <c r="AI88" t="e" cm="1">
        <f t="array" ref="AI88">ROUND(MODE(IF(J:J=AE88,Z:Z)),1)</f>
        <v>#N/A</v>
      </c>
      <c r="AJ88">
        <f>_xlfn.MAXIFS(Z:Z,J:J,AE88)</f>
        <v>6.5</v>
      </c>
      <c r="AK88">
        <f>_xlfn.MINIFS(Z:Z,J:J,AE88)</f>
        <v>6.5</v>
      </c>
      <c r="AL88" t="e" cm="1">
        <f t="array" ref="AL88">ROUND(VAR(IF(J:J=AE88,Z:Z)),1)</f>
        <v>#DIV/0!</v>
      </c>
      <c r="AM88" t="e" cm="1">
        <f t="array" ref="AM88">ROUND(STDEV(IF(J:J = AE88,Z:Z)),1)</f>
        <v>#DIV/0!</v>
      </c>
      <c r="AQ88">
        <v>101</v>
      </c>
      <c r="AR88">
        <v>7.8</v>
      </c>
      <c r="BH88" t="str">
        <v>Steve Hickner</v>
      </c>
      <c r="BI88">
        <f t="shared" si="3"/>
        <v>6.2</v>
      </c>
      <c r="BJ88" t="b">
        <f t="shared" si="4"/>
        <v>0</v>
      </c>
      <c r="BO88">
        <v>350034110</v>
      </c>
      <c r="BP88">
        <v>190000000</v>
      </c>
      <c r="BR88">
        <f t="shared" si="5"/>
        <v>160034110</v>
      </c>
      <c r="BS88" t="str">
        <f>_xlfn.XLOOKUP(BO88,I:I,L:L)</f>
        <v>Furious 7Â </v>
      </c>
      <c r="BW88" t="s">
        <v>606</v>
      </c>
      <c r="BX88" t="s">
        <v>4431</v>
      </c>
      <c r="BY88" t="s">
        <v>5266</v>
      </c>
      <c r="BZ88" t="s">
        <v>4490</v>
      </c>
      <c r="CD88" t="str">
        <v>Sport</v>
      </c>
    </row>
    <row r="89" spans="1:82" x14ac:dyDescent="0.25">
      <c r="A89" t="s">
        <v>33</v>
      </c>
      <c r="B89" t="s">
        <v>422</v>
      </c>
      <c r="C89">
        <v>286</v>
      </c>
      <c r="D89">
        <v>120</v>
      </c>
      <c r="E89">
        <v>776</v>
      </c>
      <c r="F89">
        <v>535</v>
      </c>
      <c r="G89" t="s">
        <v>789</v>
      </c>
      <c r="H89">
        <v>890</v>
      </c>
      <c r="I89">
        <v>102315545</v>
      </c>
      <c r="J89" t="s">
        <v>89</v>
      </c>
      <c r="K89" t="s">
        <v>790</v>
      </c>
      <c r="L89" t="s">
        <v>791</v>
      </c>
      <c r="M89">
        <v>58137</v>
      </c>
      <c r="N89">
        <v>3233</v>
      </c>
      <c r="O89" t="s">
        <v>792</v>
      </c>
      <c r="P89">
        <v>0</v>
      </c>
      <c r="Q89" t="s">
        <v>793</v>
      </c>
      <c r="R89" t="s">
        <v>794</v>
      </c>
      <c r="S89">
        <v>520</v>
      </c>
      <c r="T89" t="s">
        <v>42</v>
      </c>
      <c r="U89" t="s">
        <v>43</v>
      </c>
      <c r="V89" t="s">
        <v>44</v>
      </c>
      <c r="W89">
        <v>165000000</v>
      </c>
      <c r="X89">
        <v>2016</v>
      </c>
      <c r="Y89">
        <v>812</v>
      </c>
      <c r="Z89" s="2">
        <v>5.5</v>
      </c>
      <c r="AA89">
        <v>2.35</v>
      </c>
      <c r="AB89">
        <v>67000</v>
      </c>
      <c r="AE89" t="s">
        <v>795</v>
      </c>
      <c r="AF89">
        <f>COUNTIF(J:J,AE89)</f>
        <v>3</v>
      </c>
      <c r="AG89">
        <f>ROUND(AVERAGEIFS(Z:Z,J:J,AE89),1)</f>
        <v>6.7</v>
      </c>
      <c r="AH89" cm="1">
        <f t="array" ref="AH89">ROUND(MEDIAN(IF(J:J=AE89,Z:Z)),1)</f>
        <v>6.4</v>
      </c>
      <c r="AI89" t="e" cm="1">
        <f t="array" ref="AI89">ROUND(MODE(IF(J:J=AE89,Z:Z)),1)</f>
        <v>#N/A</v>
      </c>
      <c r="AJ89">
        <f>_xlfn.MAXIFS(Z:Z,J:J,AE89)</f>
        <v>7.3</v>
      </c>
      <c r="AK89">
        <f>_xlfn.MINIFS(Z:Z,J:J,AE89)</f>
        <v>6.3</v>
      </c>
      <c r="AL89" cm="1">
        <f t="array" ref="AL89">ROUND(VAR(IF(J:J=AE89,Z:Z)),1)</f>
        <v>0.3</v>
      </c>
      <c r="AM89" cm="1">
        <f t="array" ref="AM89">ROUND(STDEV(IF(J:J = AE89,Z:Z)),1)</f>
        <v>0.6</v>
      </c>
      <c r="AQ89">
        <v>100</v>
      </c>
      <c r="AR89">
        <v>6.6</v>
      </c>
      <c r="BH89" t="str">
        <v>Jennifer Yuh Nelson</v>
      </c>
      <c r="BI89">
        <f t="shared" si="3"/>
        <v>7.3</v>
      </c>
      <c r="BJ89" t="b">
        <f t="shared" si="4"/>
        <v>0</v>
      </c>
      <c r="BO89">
        <v>352358779</v>
      </c>
      <c r="BP89">
        <v>195000000</v>
      </c>
      <c r="BR89">
        <f t="shared" si="5"/>
        <v>157358779</v>
      </c>
      <c r="BS89" t="str">
        <f>_xlfn.XLOOKUP(BO89,I:I,L:L)</f>
        <v>Transformers: Dark of the MoonÂ </v>
      </c>
      <c r="BW89" t="s">
        <v>826</v>
      </c>
      <c r="BX89" t="s">
        <v>4431</v>
      </c>
      <c r="BY89" t="s">
        <v>1247</v>
      </c>
      <c r="BZ89" t="s">
        <v>5266</v>
      </c>
      <c r="CA89" t="s">
        <v>4556</v>
      </c>
      <c r="CD89" t="str">
        <v>Family</v>
      </c>
    </row>
    <row r="90" spans="1:82" x14ac:dyDescent="0.25">
      <c r="A90" t="s">
        <v>33</v>
      </c>
      <c r="B90" t="s">
        <v>592</v>
      </c>
      <c r="C90">
        <v>288</v>
      </c>
      <c r="D90">
        <v>98</v>
      </c>
      <c r="E90">
        <v>255</v>
      </c>
      <c r="F90">
        <v>759</v>
      </c>
      <c r="G90" t="s">
        <v>797</v>
      </c>
      <c r="H90">
        <v>18000</v>
      </c>
      <c r="I90">
        <v>217387997</v>
      </c>
      <c r="J90" t="s">
        <v>452</v>
      </c>
      <c r="K90" t="s">
        <v>798</v>
      </c>
      <c r="L90" t="s">
        <v>799</v>
      </c>
      <c r="M90">
        <v>485430</v>
      </c>
      <c r="N90">
        <v>20453</v>
      </c>
      <c r="O90" t="s">
        <v>800</v>
      </c>
      <c r="P90">
        <v>0</v>
      </c>
      <c r="Q90" t="s">
        <v>801</v>
      </c>
      <c r="R90" t="s">
        <v>802</v>
      </c>
      <c r="S90">
        <v>492</v>
      </c>
      <c r="T90" t="s">
        <v>42</v>
      </c>
      <c r="U90" t="s">
        <v>43</v>
      </c>
      <c r="V90" t="s">
        <v>115</v>
      </c>
      <c r="W90">
        <v>165000000</v>
      </c>
      <c r="X90">
        <v>2010</v>
      </c>
      <c r="Y90">
        <v>953</v>
      </c>
      <c r="Z90" s="2">
        <v>8.1999999999999993</v>
      </c>
      <c r="AA90">
        <v>2.35</v>
      </c>
      <c r="AB90">
        <v>33000</v>
      </c>
      <c r="AE90" t="s">
        <v>803</v>
      </c>
      <c r="AF90">
        <f>COUNTIF(J:J,AE90)</f>
        <v>3</v>
      </c>
      <c r="AG90">
        <f>ROUND(AVERAGEIFS(Z:Z,J:J,AE90),1)</f>
        <v>5.4</v>
      </c>
      <c r="AH90" cm="1">
        <f t="array" ref="AH90">ROUND(MEDIAN(IF(J:J=AE90,Z:Z)),1)</f>
        <v>5.5</v>
      </c>
      <c r="AI90" t="e" cm="1">
        <f t="array" ref="AI90">ROUND(MODE(IF(J:J=AE90,Z:Z)),1)</f>
        <v>#N/A</v>
      </c>
      <c r="AJ90">
        <f>_xlfn.MAXIFS(Z:Z,J:J,AE90)</f>
        <v>5.6</v>
      </c>
      <c r="AK90">
        <f>_xlfn.MINIFS(Z:Z,J:J,AE90)</f>
        <v>5.2</v>
      </c>
      <c r="AL90" cm="1">
        <f t="array" ref="AL90">ROUND(VAR(IF(J:J=AE90,Z:Z)),1)</f>
        <v>0</v>
      </c>
      <c r="AM90" cm="1">
        <f t="array" ref="AM90">ROUND(STDEV(IF(J:J = AE90,Z:Z)),1)</f>
        <v>0.2</v>
      </c>
      <c r="AQ90">
        <v>120</v>
      </c>
      <c r="AR90">
        <v>5.5</v>
      </c>
      <c r="BH90" t="str">
        <v>M. Night Shyamalan</v>
      </c>
      <c r="BI90">
        <f t="shared" si="3"/>
        <v>6</v>
      </c>
      <c r="BJ90" t="b">
        <f t="shared" si="4"/>
        <v>0</v>
      </c>
      <c r="BO90">
        <v>217326336</v>
      </c>
      <c r="BP90">
        <v>60000000</v>
      </c>
      <c r="BR90">
        <f t="shared" si="5"/>
        <v>157326336</v>
      </c>
      <c r="BS90" t="str">
        <f>_xlfn.XLOOKUP(BO90,I:I,L:L)</f>
        <v>Alvin and the ChipmunksÂ </v>
      </c>
      <c r="BW90" t="s">
        <v>826</v>
      </c>
      <c r="BX90" t="s">
        <v>1247</v>
      </c>
      <c r="BY90" t="s">
        <v>17600</v>
      </c>
      <c r="CD90" t="str">
        <v>Romance</v>
      </c>
    </row>
    <row r="91" spans="1:82" x14ac:dyDescent="0.25">
      <c r="A91" t="s">
        <v>33</v>
      </c>
      <c r="B91" t="s">
        <v>600</v>
      </c>
      <c r="C91">
        <v>280</v>
      </c>
      <c r="D91">
        <v>109</v>
      </c>
      <c r="E91">
        <v>84</v>
      </c>
      <c r="F91">
        <v>191</v>
      </c>
      <c r="G91" t="s">
        <v>112</v>
      </c>
      <c r="H91">
        <v>648</v>
      </c>
      <c r="I91">
        <v>150350192</v>
      </c>
      <c r="J91" t="s">
        <v>461</v>
      </c>
      <c r="K91" t="s">
        <v>806</v>
      </c>
      <c r="L91" t="s">
        <v>807</v>
      </c>
      <c r="M91">
        <v>305340</v>
      </c>
      <c r="N91">
        <v>1769</v>
      </c>
      <c r="O91" t="s">
        <v>808</v>
      </c>
      <c r="P91">
        <v>0</v>
      </c>
      <c r="Q91" t="s">
        <v>809</v>
      </c>
      <c r="R91" t="s">
        <v>810</v>
      </c>
      <c r="S91">
        <v>1676</v>
      </c>
      <c r="T91" t="s">
        <v>42</v>
      </c>
      <c r="U91" t="s">
        <v>43</v>
      </c>
      <c r="V91" t="s">
        <v>811</v>
      </c>
      <c r="W91">
        <v>200000000</v>
      </c>
      <c r="X91">
        <v>2003</v>
      </c>
      <c r="Y91">
        <v>284</v>
      </c>
      <c r="Z91" s="2">
        <v>6.4</v>
      </c>
      <c r="AA91">
        <v>2.35</v>
      </c>
      <c r="AB91">
        <v>0</v>
      </c>
      <c r="AE91" t="s">
        <v>812</v>
      </c>
      <c r="AF91">
        <f>COUNTIF(J:J,AE91)</f>
        <v>2</v>
      </c>
      <c r="AG91">
        <f>ROUND(AVERAGEIFS(Z:Z,J:J,AE91),1)</f>
        <v>7.6</v>
      </c>
      <c r="AH91" cm="1">
        <f t="array" ref="AH91">ROUND(MEDIAN(IF(J:J=AE91,Z:Z)),1)</f>
        <v>7.6</v>
      </c>
      <c r="AI91" t="e" cm="1">
        <f t="array" ref="AI91">ROUND(MODE(IF(J:J=AE91,Z:Z)),1)</f>
        <v>#N/A</v>
      </c>
      <c r="AJ91">
        <f>_xlfn.MAXIFS(Z:Z,J:J,AE91)</f>
        <v>7.6</v>
      </c>
      <c r="AK91">
        <f>_xlfn.MINIFS(Z:Z,J:J,AE91)</f>
        <v>7.5</v>
      </c>
      <c r="AL91" cm="1">
        <f t="array" ref="AL91">ROUND(VAR(IF(J:J=AE91,Z:Z)),1)</f>
        <v>0</v>
      </c>
      <c r="AM91" cm="1">
        <f t="array" ref="AM91">ROUND(STDEV(IF(J:J = AE91,Z:Z)),1)</f>
        <v>0.1</v>
      </c>
      <c r="AQ91">
        <v>98</v>
      </c>
      <c r="AR91">
        <v>8.1999999999999993</v>
      </c>
      <c r="BH91" t="str">
        <v>Simon Wells</v>
      </c>
      <c r="BI91">
        <f t="shared" si="3"/>
        <v>5.7</v>
      </c>
      <c r="BJ91" t="b">
        <f t="shared" si="4"/>
        <v>0</v>
      </c>
      <c r="BO91">
        <v>407197282</v>
      </c>
      <c r="BP91">
        <v>250000000</v>
      </c>
      <c r="BR91">
        <f t="shared" si="5"/>
        <v>157197282</v>
      </c>
      <c r="BS91" t="str">
        <f>_xlfn.XLOOKUP(BO91,I:I,L:L)</f>
        <v>Captain America: Civil WarÂ </v>
      </c>
      <c r="BW91" t="s">
        <v>826</v>
      </c>
      <c r="BX91" t="s">
        <v>606</v>
      </c>
      <c r="BY91" t="s">
        <v>17605</v>
      </c>
      <c r="BZ91" t="s">
        <v>17602</v>
      </c>
      <c r="CA91" t="s">
        <v>4490</v>
      </c>
      <c r="CD91" t="str">
        <v>Sci-Fi</v>
      </c>
    </row>
    <row r="92" spans="1:82" x14ac:dyDescent="0.25">
      <c r="A92" t="s">
        <v>33</v>
      </c>
      <c r="B92" t="s">
        <v>607</v>
      </c>
      <c r="C92">
        <v>653</v>
      </c>
      <c r="D92">
        <v>121</v>
      </c>
      <c r="E92">
        <v>571</v>
      </c>
      <c r="F92">
        <v>3000</v>
      </c>
      <c r="G92" t="s">
        <v>449</v>
      </c>
      <c r="H92">
        <v>14000</v>
      </c>
      <c r="I92">
        <v>333130696</v>
      </c>
      <c r="J92" t="s">
        <v>89</v>
      </c>
      <c r="K92" t="s">
        <v>814</v>
      </c>
      <c r="L92" t="s">
        <v>721</v>
      </c>
      <c r="M92">
        <v>682155</v>
      </c>
      <c r="N92">
        <v>32438</v>
      </c>
      <c r="O92" t="s">
        <v>815</v>
      </c>
      <c r="P92">
        <v>3</v>
      </c>
      <c r="Q92" t="s">
        <v>816</v>
      </c>
      <c r="R92" t="s">
        <v>817</v>
      </c>
      <c r="S92">
        <v>1097</v>
      </c>
      <c r="T92" t="s">
        <v>42</v>
      </c>
      <c r="U92" t="s">
        <v>43</v>
      </c>
      <c r="V92" t="s">
        <v>44</v>
      </c>
      <c r="W92">
        <v>170000000</v>
      </c>
      <c r="X92">
        <v>2014</v>
      </c>
      <c r="Y92">
        <v>14000</v>
      </c>
      <c r="Z92" s="2">
        <v>8.1</v>
      </c>
      <c r="AA92">
        <v>2.35</v>
      </c>
      <c r="AB92">
        <v>96000</v>
      </c>
      <c r="AE92" t="s">
        <v>818</v>
      </c>
      <c r="AF92">
        <f>COUNTIF(J:J,AE92)</f>
        <v>4</v>
      </c>
      <c r="AG92">
        <f>ROUND(AVERAGEIFS(Z:Z,J:J,AE92),1)</f>
        <v>7.2</v>
      </c>
      <c r="AH92" cm="1">
        <f t="array" ref="AH92">ROUND(MEDIAN(IF(J:J=AE92,Z:Z)),1)</f>
        <v>7.3</v>
      </c>
      <c r="AI92" cm="1">
        <f t="array" ref="AI92">ROUND(MODE(IF(J:J=AE92,Z:Z)),1)</f>
        <v>7.9</v>
      </c>
      <c r="AJ92">
        <f>_xlfn.MAXIFS(Z:Z,J:J,AE92)</f>
        <v>7.9</v>
      </c>
      <c r="AK92">
        <f>_xlfn.MINIFS(Z:Z,J:J,AE92)</f>
        <v>6.5</v>
      </c>
      <c r="AL92" cm="1">
        <f t="array" ref="AL92">ROUND(VAR(IF(J:J=AE92,Z:Z)),1)</f>
        <v>0.6</v>
      </c>
      <c r="AM92" cm="1">
        <f t="array" ref="AM92">ROUND(STDEV(IF(J:J = AE92,Z:Z)),1)</f>
        <v>0.8</v>
      </c>
      <c r="AQ92">
        <v>109</v>
      </c>
      <c r="AR92">
        <v>6.4</v>
      </c>
      <c r="BH92" t="str">
        <v>David Bowers</v>
      </c>
      <c r="BI92">
        <f t="shared" si="3"/>
        <v>6.5</v>
      </c>
      <c r="BJ92" t="b">
        <f t="shared" si="4"/>
        <v>0</v>
      </c>
      <c r="BO92">
        <v>167780960</v>
      </c>
      <c r="BP92">
        <v>11000000</v>
      </c>
      <c r="BR92">
        <f t="shared" si="5"/>
        <v>156780960</v>
      </c>
      <c r="BS92" t="str">
        <f>_xlfn.XLOOKUP(BO92,I:I,L:L)</f>
        <v>3 Men and a BabyÂ </v>
      </c>
      <c r="BW92" t="s">
        <v>826</v>
      </c>
      <c r="BX92" t="s">
        <v>606</v>
      </c>
      <c r="BY92" t="s">
        <v>17603</v>
      </c>
      <c r="CD92" t="str">
        <v>Drama</v>
      </c>
    </row>
    <row r="93" spans="1:82" x14ac:dyDescent="0.25">
      <c r="A93" t="s">
        <v>33</v>
      </c>
      <c r="B93" t="s">
        <v>77</v>
      </c>
      <c r="C93">
        <v>712</v>
      </c>
      <c r="D93">
        <v>169</v>
      </c>
      <c r="E93">
        <v>22000</v>
      </c>
      <c r="F93">
        <v>6000</v>
      </c>
      <c r="G93" t="s">
        <v>343</v>
      </c>
      <c r="H93">
        <v>11000</v>
      </c>
      <c r="I93">
        <v>187991439</v>
      </c>
      <c r="J93" t="s">
        <v>466</v>
      </c>
      <c r="K93" t="s">
        <v>821</v>
      </c>
      <c r="L93" t="s">
        <v>822</v>
      </c>
      <c r="M93">
        <v>928227</v>
      </c>
      <c r="N93">
        <v>31488</v>
      </c>
      <c r="O93" t="s">
        <v>823</v>
      </c>
      <c r="P93">
        <v>1</v>
      </c>
      <c r="Q93" t="s">
        <v>824</v>
      </c>
      <c r="R93" t="s">
        <v>825</v>
      </c>
      <c r="S93">
        <v>2725</v>
      </c>
      <c r="T93" t="s">
        <v>42</v>
      </c>
      <c r="U93" t="s">
        <v>43</v>
      </c>
      <c r="V93" t="s">
        <v>44</v>
      </c>
      <c r="W93">
        <v>165000000</v>
      </c>
      <c r="X93">
        <v>2014</v>
      </c>
      <c r="Y93">
        <v>11000</v>
      </c>
      <c r="Z93" s="2">
        <v>8.6</v>
      </c>
      <c r="AA93">
        <v>2.35</v>
      </c>
      <c r="AB93">
        <v>349000</v>
      </c>
      <c r="AE93" t="s">
        <v>826</v>
      </c>
      <c r="AF93">
        <f>COUNTIF(J:J,AE93)</f>
        <v>5</v>
      </c>
      <c r="AG93">
        <f>ROUND(AVERAGEIFS(Z:Z,J:J,AE93),1)</f>
        <v>6</v>
      </c>
      <c r="AH93" cm="1">
        <f t="array" ref="AH93">ROUND(MEDIAN(IF(J:J=AE93,Z:Z)),1)</f>
        <v>6.2</v>
      </c>
      <c r="AI93" t="e" cm="1">
        <f t="array" ref="AI93">ROUND(MODE(IF(J:J=AE93,Z:Z)),1)</f>
        <v>#N/A</v>
      </c>
      <c r="AJ93">
        <f>_xlfn.MAXIFS(Z:Z,J:J,AE93)</f>
        <v>8.1</v>
      </c>
      <c r="AK93">
        <f>_xlfn.MINIFS(Z:Z,J:J,AE93)</f>
        <v>3.7</v>
      </c>
      <c r="AL93" cm="1">
        <f t="array" ref="AL93">ROUND(VAR(IF(J:J=AE93,Z:Z)),1)</f>
        <v>2.9</v>
      </c>
      <c r="AM93" cm="1">
        <f t="array" ref="AM93">ROUND(STDEV(IF(J:J = AE93,Z:Z)),1)</f>
        <v>1.7</v>
      </c>
      <c r="AQ93">
        <v>121</v>
      </c>
      <c r="AR93">
        <v>8.1</v>
      </c>
      <c r="BH93" t="str">
        <v>Joe Wright</v>
      </c>
      <c r="BI93">
        <f t="shared" si="3"/>
        <v>6.6</v>
      </c>
      <c r="BJ93" t="b">
        <f t="shared" si="4"/>
        <v>0</v>
      </c>
      <c r="BO93">
        <v>229074524</v>
      </c>
      <c r="BP93">
        <v>73000000</v>
      </c>
      <c r="BR93">
        <f t="shared" si="5"/>
        <v>156074524</v>
      </c>
      <c r="BS93" t="str">
        <f>_xlfn.XLOOKUP(BO93,I:I,L:L)</f>
        <v>The Lost World: Jurassic ParkÂ </v>
      </c>
      <c r="BW93" t="s">
        <v>826</v>
      </c>
      <c r="CD93" t="str">
        <v>War</v>
      </c>
    </row>
    <row r="94" spans="1:82" x14ac:dyDescent="0.25">
      <c r="A94" t="s">
        <v>33</v>
      </c>
      <c r="B94" t="s">
        <v>77</v>
      </c>
      <c r="C94">
        <v>642</v>
      </c>
      <c r="D94">
        <v>148</v>
      </c>
      <c r="E94">
        <v>22000</v>
      </c>
      <c r="F94">
        <v>23000</v>
      </c>
      <c r="G94" t="s">
        <v>80</v>
      </c>
      <c r="H94">
        <v>29000</v>
      </c>
      <c r="I94">
        <v>292568851</v>
      </c>
      <c r="J94" t="s">
        <v>220</v>
      </c>
      <c r="K94" t="s">
        <v>282</v>
      </c>
      <c r="L94" t="s">
        <v>829</v>
      </c>
      <c r="M94">
        <v>1468200</v>
      </c>
      <c r="N94">
        <v>81115</v>
      </c>
      <c r="O94" t="s">
        <v>82</v>
      </c>
      <c r="P94">
        <v>0</v>
      </c>
      <c r="Q94" t="s">
        <v>830</v>
      </c>
      <c r="R94" t="s">
        <v>831</v>
      </c>
      <c r="S94">
        <v>2803</v>
      </c>
      <c r="T94" t="s">
        <v>42</v>
      </c>
      <c r="U94" t="s">
        <v>43</v>
      </c>
      <c r="V94" t="s">
        <v>44</v>
      </c>
      <c r="W94">
        <v>160000000</v>
      </c>
      <c r="X94">
        <v>2010</v>
      </c>
      <c r="Y94">
        <v>27000</v>
      </c>
      <c r="Z94" s="2">
        <v>8.8000000000000007</v>
      </c>
      <c r="AA94">
        <v>2.35</v>
      </c>
      <c r="AB94">
        <v>175000</v>
      </c>
      <c r="AE94" t="s">
        <v>832</v>
      </c>
      <c r="AF94">
        <f>COUNTIF(J:J,AE94)</f>
        <v>3</v>
      </c>
      <c r="AG94">
        <f>ROUND(AVERAGEIFS(Z:Z,J:J,AE94),1)</f>
        <v>7.1</v>
      </c>
      <c r="AH94" cm="1">
        <f t="array" ref="AH94">ROUND(MEDIAN(IF(J:J=AE94,Z:Z)),1)</f>
        <v>8</v>
      </c>
      <c r="AI94" cm="1">
        <f t="array" ref="AI94">ROUND(MODE(IF(J:J=AE94,Z:Z)),1)</f>
        <v>8</v>
      </c>
      <c r="AJ94">
        <f>_xlfn.MAXIFS(Z:Z,J:J,AE94)</f>
        <v>8</v>
      </c>
      <c r="AK94">
        <f>_xlfn.MINIFS(Z:Z,J:J,AE94)</f>
        <v>5.3</v>
      </c>
      <c r="AL94" cm="1">
        <f t="array" ref="AL94">ROUND(VAR(IF(J:J=AE94,Z:Z)),1)</f>
        <v>2.4</v>
      </c>
      <c r="AM94" cm="1">
        <f t="array" ref="AM94">ROUND(STDEV(IF(J:J = AE94,Z:Z)),1)</f>
        <v>1.6</v>
      </c>
      <c r="AQ94">
        <v>169</v>
      </c>
      <c r="AR94">
        <v>8.6</v>
      </c>
      <c r="BH94" t="str">
        <v>Rob Minkoff</v>
      </c>
      <c r="BI94">
        <f t="shared" si="3"/>
        <v>5.9</v>
      </c>
      <c r="BJ94" t="b">
        <f t="shared" si="4"/>
        <v>0</v>
      </c>
      <c r="BO94">
        <v>227965690</v>
      </c>
      <c r="BP94">
        <v>72000000</v>
      </c>
      <c r="BR94">
        <f t="shared" si="5"/>
        <v>155965690</v>
      </c>
      <c r="BS94" t="str">
        <f>_xlfn.XLOOKUP(BO94,I:I,L:L)</f>
        <v>SignsÂ </v>
      </c>
      <c r="BW94" t="s">
        <v>606</v>
      </c>
      <c r="BX94" t="s">
        <v>2007</v>
      </c>
      <c r="BY94" t="s">
        <v>17600</v>
      </c>
      <c r="CD94" t="str">
        <v>History</v>
      </c>
    </row>
    <row r="95" spans="1:82" x14ac:dyDescent="0.25">
      <c r="A95" t="s">
        <v>33</v>
      </c>
      <c r="B95" t="s">
        <v>203</v>
      </c>
      <c r="C95">
        <v>645</v>
      </c>
      <c r="D95">
        <v>182</v>
      </c>
      <c r="E95">
        <v>0</v>
      </c>
      <c r="F95">
        <v>773</v>
      </c>
      <c r="G95" t="s">
        <v>224</v>
      </c>
      <c r="H95">
        <v>5000</v>
      </c>
      <c r="I95">
        <v>303001229</v>
      </c>
      <c r="J95" t="s">
        <v>176</v>
      </c>
      <c r="K95" t="s">
        <v>225</v>
      </c>
      <c r="L95" t="s">
        <v>835</v>
      </c>
      <c r="M95">
        <v>637246</v>
      </c>
      <c r="N95">
        <v>9152</v>
      </c>
      <c r="O95" t="s">
        <v>227</v>
      </c>
      <c r="Q95" t="s">
        <v>836</v>
      </c>
      <c r="R95" t="s">
        <v>837</v>
      </c>
      <c r="S95">
        <v>1367</v>
      </c>
      <c r="T95" t="s">
        <v>42</v>
      </c>
      <c r="U95" t="s">
        <v>43</v>
      </c>
      <c r="V95" t="s">
        <v>44</v>
      </c>
      <c r="W95">
        <v>180000000</v>
      </c>
      <c r="X95">
        <v>2012</v>
      </c>
      <c r="Y95">
        <v>972</v>
      </c>
      <c r="Z95" s="2">
        <v>7.9</v>
      </c>
      <c r="AA95">
        <v>2.35</v>
      </c>
      <c r="AB95">
        <v>166000</v>
      </c>
      <c r="AE95" t="s">
        <v>838</v>
      </c>
      <c r="AF95">
        <f>COUNTIF(J:J,AE95)</f>
        <v>4</v>
      </c>
      <c r="AG95">
        <f>ROUND(AVERAGEIFS(Z:Z,J:J,AE95),1)</f>
        <v>5.5</v>
      </c>
      <c r="AH95" cm="1">
        <f t="array" ref="AH95">ROUND(MEDIAN(IF(J:J=AE95,Z:Z)),1)</f>
        <v>5.4</v>
      </c>
      <c r="AI95" t="e" cm="1">
        <f t="array" ref="AI95">ROUND(MODE(IF(J:J=AE95,Z:Z)),1)</f>
        <v>#N/A</v>
      </c>
      <c r="AJ95">
        <f>_xlfn.MAXIFS(Z:Z,J:J,AE95)</f>
        <v>7</v>
      </c>
      <c r="AK95">
        <f>_xlfn.MINIFS(Z:Z,J:J,AE95)</f>
        <v>4.3</v>
      </c>
      <c r="AL95" cm="1">
        <f t="array" ref="AL95">ROUND(VAR(IF(J:J=AE95,Z:Z)),1)</f>
        <v>1.3</v>
      </c>
      <c r="AM95" cm="1">
        <f t="array" ref="AM95">ROUND(STDEV(IF(J:J = AE95,Z:Z)),1)</f>
        <v>1.1000000000000001</v>
      </c>
      <c r="AQ95">
        <v>148</v>
      </c>
      <c r="AR95">
        <v>8.8000000000000007</v>
      </c>
      <c r="BH95" t="str">
        <v>Lee Tamahori</v>
      </c>
      <c r="BI95">
        <f t="shared" si="3"/>
        <v>6.5</v>
      </c>
      <c r="BJ95" t="b">
        <f t="shared" si="4"/>
        <v>0</v>
      </c>
      <c r="BO95">
        <v>245823397</v>
      </c>
      <c r="BP95">
        <v>90000000</v>
      </c>
      <c r="BR95">
        <f t="shared" si="5"/>
        <v>155823397</v>
      </c>
      <c r="BS95" t="str">
        <f>_xlfn.XLOOKUP(BO95,I:I,L:L)</f>
        <v>Toy Story 2Â </v>
      </c>
      <c r="BW95" t="s">
        <v>826</v>
      </c>
      <c r="BX95" t="s">
        <v>17600</v>
      </c>
      <c r="BY95" t="s">
        <v>4490</v>
      </c>
      <c r="CD95" t="str">
        <v>Western</v>
      </c>
    </row>
    <row r="96" spans="1:82" x14ac:dyDescent="0.25">
      <c r="A96" t="s">
        <v>33</v>
      </c>
      <c r="B96" t="s">
        <v>476</v>
      </c>
      <c r="C96">
        <v>187</v>
      </c>
      <c r="D96">
        <v>106</v>
      </c>
      <c r="E96">
        <v>357</v>
      </c>
      <c r="F96">
        <v>4000</v>
      </c>
      <c r="G96" t="s">
        <v>449</v>
      </c>
      <c r="H96">
        <v>23000</v>
      </c>
      <c r="I96">
        <v>144512310</v>
      </c>
      <c r="J96" t="s">
        <v>268</v>
      </c>
      <c r="K96" t="s">
        <v>446</v>
      </c>
      <c r="L96" t="s">
        <v>841</v>
      </c>
      <c r="M96">
        <v>272223</v>
      </c>
      <c r="N96">
        <v>45327</v>
      </c>
      <c r="O96" t="s">
        <v>842</v>
      </c>
      <c r="P96">
        <v>2</v>
      </c>
      <c r="Q96" t="s">
        <v>843</v>
      </c>
      <c r="R96" t="s">
        <v>844</v>
      </c>
      <c r="S96">
        <v>988</v>
      </c>
      <c r="T96" t="s">
        <v>42</v>
      </c>
      <c r="U96" t="s">
        <v>43</v>
      </c>
      <c r="V96" t="s">
        <v>44</v>
      </c>
      <c r="W96">
        <v>38000000</v>
      </c>
      <c r="X96">
        <v>2001</v>
      </c>
      <c r="Y96">
        <v>14000</v>
      </c>
      <c r="Z96" s="2">
        <v>6.7</v>
      </c>
      <c r="AA96">
        <v>2.35</v>
      </c>
      <c r="AB96">
        <v>14000</v>
      </c>
      <c r="AE96" t="s">
        <v>845</v>
      </c>
      <c r="AF96">
        <f>COUNTIF(J:J,AE96)</f>
        <v>6</v>
      </c>
      <c r="AG96">
        <f>ROUND(AVERAGEIFS(Z:Z,J:J,AE96),1)</f>
        <v>6.1</v>
      </c>
      <c r="AH96" cm="1">
        <f t="array" ref="AH96">ROUND(MEDIAN(IF(J:J=AE96,Z:Z)),1)</f>
        <v>6.5</v>
      </c>
      <c r="AI96" t="e" cm="1">
        <f t="array" ref="AI96">ROUND(MODE(IF(J:J=AE96,Z:Z)),1)</f>
        <v>#N/A</v>
      </c>
      <c r="AJ96">
        <f>_xlfn.MAXIFS(Z:Z,J:J,AE96)</f>
        <v>7.6</v>
      </c>
      <c r="AK96">
        <f>_xlfn.MINIFS(Z:Z,J:J,AE96)</f>
        <v>4.4000000000000004</v>
      </c>
      <c r="AL96" cm="1">
        <f t="array" ref="AL96">ROUND(VAR(IF(J:J=AE96,Z:Z)),1)</f>
        <v>1.5</v>
      </c>
      <c r="AM96" cm="1">
        <f t="array" ref="AM96">ROUND(STDEV(IF(J:J = AE96,Z:Z)),1)</f>
        <v>1.2</v>
      </c>
      <c r="AQ96">
        <v>182</v>
      </c>
      <c r="AR96">
        <v>7.9</v>
      </c>
      <c r="BH96" t="str">
        <v>Paul Feig</v>
      </c>
      <c r="BI96">
        <f t="shared" si="3"/>
        <v>5.9</v>
      </c>
      <c r="BJ96" t="b">
        <f t="shared" si="4"/>
        <v>0</v>
      </c>
      <c r="BO96">
        <v>173585516</v>
      </c>
      <c r="BP96">
        <v>18000000</v>
      </c>
      <c r="BR96">
        <f t="shared" si="5"/>
        <v>155585516</v>
      </c>
      <c r="BS96" t="str">
        <f>_xlfn.XLOOKUP(BO96,I:I,L:L)</f>
        <v>Home Alone 2: Lost in New YorkÂ </v>
      </c>
      <c r="BW96" t="s">
        <v>826</v>
      </c>
      <c r="BX96" t="s">
        <v>606</v>
      </c>
      <c r="BY96" t="s">
        <v>1247</v>
      </c>
      <c r="BZ96" t="s">
        <v>17605</v>
      </c>
      <c r="CD96" t="str">
        <v>Mystery</v>
      </c>
    </row>
    <row r="97" spans="1:82" x14ac:dyDescent="0.25">
      <c r="A97" t="s">
        <v>33</v>
      </c>
      <c r="B97" t="s">
        <v>615</v>
      </c>
      <c r="C97">
        <v>500</v>
      </c>
      <c r="D97">
        <v>132</v>
      </c>
      <c r="E97">
        <v>905</v>
      </c>
      <c r="F97">
        <v>1000</v>
      </c>
      <c r="G97" t="s">
        <v>594</v>
      </c>
      <c r="H97">
        <v>34000</v>
      </c>
      <c r="I97">
        <v>146405371</v>
      </c>
      <c r="J97" t="s">
        <v>89</v>
      </c>
      <c r="K97" t="s">
        <v>462</v>
      </c>
      <c r="L97" t="s">
        <v>848</v>
      </c>
      <c r="M97">
        <v>518537</v>
      </c>
      <c r="N97">
        <v>50983</v>
      </c>
      <c r="O97" t="s">
        <v>555</v>
      </c>
      <c r="P97">
        <v>3</v>
      </c>
      <c r="Q97" t="s">
        <v>849</v>
      </c>
      <c r="R97" t="s">
        <v>850</v>
      </c>
      <c r="S97">
        <v>698</v>
      </c>
      <c r="T97" t="s">
        <v>42</v>
      </c>
      <c r="U97" t="s">
        <v>43</v>
      </c>
      <c r="V97" t="s">
        <v>44</v>
      </c>
      <c r="W97">
        <v>160000000</v>
      </c>
      <c r="X97">
        <v>2011</v>
      </c>
      <c r="Y97">
        <v>13000</v>
      </c>
      <c r="Z97" s="2">
        <v>7.8</v>
      </c>
      <c r="AA97">
        <v>2.35</v>
      </c>
      <c r="AB97">
        <v>54000</v>
      </c>
      <c r="AE97" t="s">
        <v>851</v>
      </c>
      <c r="AF97">
        <f>COUNTIF(J:J,AE97)</f>
        <v>3</v>
      </c>
      <c r="AG97">
        <f>ROUND(AVERAGEIFS(Z:Z,J:J,AE97),1)</f>
        <v>6.7</v>
      </c>
      <c r="AH97" cm="1">
        <f t="array" ref="AH97">ROUND(MEDIAN(IF(J:J=AE97,Z:Z)),1)</f>
        <v>6.7</v>
      </c>
      <c r="AI97" t="e" cm="1">
        <f t="array" ref="AI97">ROUND(MODE(IF(J:J=AE97,Z:Z)),1)</f>
        <v>#N/A</v>
      </c>
      <c r="AJ97">
        <f>_xlfn.MAXIFS(Z:Z,J:J,AE97)</f>
        <v>7</v>
      </c>
      <c r="AK97">
        <f>_xlfn.MINIFS(Z:Z,J:J,AE97)</f>
        <v>6.4</v>
      </c>
      <c r="AL97" cm="1">
        <f t="array" ref="AL97">ROUND(VAR(IF(J:J=AE97,Z:Z)),1)</f>
        <v>0.1</v>
      </c>
      <c r="AM97" cm="1">
        <f t="array" ref="AM97">ROUND(STDEV(IF(J:J = AE97,Z:Z)),1)</f>
        <v>0.3</v>
      </c>
      <c r="AQ97">
        <v>106</v>
      </c>
      <c r="AR97">
        <v>6.7</v>
      </c>
      <c r="BH97" t="str">
        <v>Alessandro Carloni</v>
      </c>
      <c r="BI97">
        <f t="shared" si="3"/>
        <v>7.2</v>
      </c>
      <c r="BJ97" t="b">
        <f t="shared" si="4"/>
        <v>0</v>
      </c>
      <c r="BO97">
        <v>163214286</v>
      </c>
      <c r="BP97">
        <v>8200000</v>
      </c>
      <c r="BR97">
        <f t="shared" si="5"/>
        <v>155014286</v>
      </c>
      <c r="BS97" t="str">
        <f>_xlfn.XLOOKUP(BO97,I:I,L:L)</f>
        <v>The Sound of MusicÂ </v>
      </c>
      <c r="BW97" t="s">
        <v>606</v>
      </c>
      <c r="BX97" t="s">
        <v>17602</v>
      </c>
      <c r="BY97" t="s">
        <v>4556</v>
      </c>
      <c r="CD97" t="str">
        <v>Musical</v>
      </c>
    </row>
    <row r="98" spans="1:82" x14ac:dyDescent="0.25">
      <c r="A98" t="s">
        <v>33</v>
      </c>
      <c r="B98" t="s">
        <v>624</v>
      </c>
      <c r="C98">
        <v>389</v>
      </c>
      <c r="D98">
        <v>137</v>
      </c>
      <c r="E98">
        <v>508</v>
      </c>
      <c r="F98">
        <v>14000</v>
      </c>
      <c r="G98" t="s">
        <v>854</v>
      </c>
      <c r="H98">
        <v>34000</v>
      </c>
      <c r="I98">
        <v>281666058</v>
      </c>
      <c r="J98" t="s">
        <v>475</v>
      </c>
      <c r="K98" t="s">
        <v>462</v>
      </c>
      <c r="L98" t="s">
        <v>855</v>
      </c>
      <c r="M98">
        <v>166137</v>
      </c>
      <c r="N98">
        <v>81385</v>
      </c>
      <c r="O98" t="s">
        <v>856</v>
      </c>
      <c r="P98">
        <v>1</v>
      </c>
      <c r="Q98" t="s">
        <v>857</v>
      </c>
      <c r="R98" t="s">
        <v>858</v>
      </c>
      <c r="S98">
        <v>383</v>
      </c>
      <c r="T98" t="s">
        <v>42</v>
      </c>
      <c r="U98" t="s">
        <v>43</v>
      </c>
      <c r="V98" t="s">
        <v>44</v>
      </c>
      <c r="W98">
        <v>160000000</v>
      </c>
      <c r="X98">
        <v>2015</v>
      </c>
      <c r="Y98">
        <v>22000</v>
      </c>
      <c r="Z98" s="2">
        <v>6.6</v>
      </c>
      <c r="AA98">
        <v>2.35</v>
      </c>
      <c r="AB98">
        <v>38000</v>
      </c>
      <c r="AE98" t="s">
        <v>859</v>
      </c>
      <c r="AF98">
        <f>COUNTIF(J:J,AE98)</f>
        <v>7</v>
      </c>
      <c r="AG98">
        <f>ROUND(AVERAGEIFS(Z:Z,J:J,AE98),1)</f>
        <v>6.6</v>
      </c>
      <c r="AH98" cm="1">
        <f t="array" ref="AH98">ROUND(MEDIAN(IF(J:J=AE98,Z:Z)),1)</f>
        <v>6.6</v>
      </c>
      <c r="AI98" t="e" cm="1">
        <f t="array" ref="AI98">ROUND(MODE(IF(J:J=AE98,Z:Z)),1)</f>
        <v>#N/A</v>
      </c>
      <c r="AJ98">
        <f>_xlfn.MAXIFS(Z:Z,J:J,AE98)</f>
        <v>7.6</v>
      </c>
      <c r="AK98">
        <f>_xlfn.MINIFS(Z:Z,J:J,AE98)</f>
        <v>5.4</v>
      </c>
      <c r="AL98" cm="1">
        <f t="array" ref="AL98">ROUND(VAR(IF(J:J=AE98,Z:Z)),1)</f>
        <v>0.7</v>
      </c>
      <c r="AM98" cm="1">
        <f t="array" ref="AM98">ROUND(STDEV(IF(J:J = AE98,Z:Z)),1)</f>
        <v>0.9</v>
      </c>
      <c r="AQ98">
        <v>132</v>
      </c>
      <c r="AR98">
        <v>7.8</v>
      </c>
      <c r="BH98" t="str">
        <v>Peter Ramsey</v>
      </c>
      <c r="BI98">
        <f t="shared" si="3"/>
        <v>7.3</v>
      </c>
      <c r="BJ98" t="b">
        <f t="shared" si="4"/>
        <v>0</v>
      </c>
      <c r="BO98">
        <v>191449475</v>
      </c>
      <c r="BP98">
        <v>37000000</v>
      </c>
      <c r="BR98">
        <f t="shared" si="5"/>
        <v>154449475</v>
      </c>
      <c r="BS98" t="str">
        <f>_xlfn.XLOOKUP(BO98,I:I,L:L)</f>
        <v>TwilightÂ </v>
      </c>
      <c r="BW98" t="s">
        <v>826</v>
      </c>
      <c r="BX98" t="s">
        <v>2007</v>
      </c>
      <c r="BY98" t="s">
        <v>4556</v>
      </c>
      <c r="BZ98" t="s">
        <v>4490</v>
      </c>
      <c r="CD98" t="str">
        <v>Music</v>
      </c>
    </row>
    <row r="99" spans="1:82" x14ac:dyDescent="0.25">
      <c r="A99" t="s">
        <v>33</v>
      </c>
      <c r="B99" t="s">
        <v>629</v>
      </c>
      <c r="C99">
        <v>235</v>
      </c>
      <c r="D99">
        <v>109</v>
      </c>
      <c r="E99">
        <v>226</v>
      </c>
      <c r="F99">
        <v>370</v>
      </c>
      <c r="G99" t="s">
        <v>862</v>
      </c>
      <c r="H99">
        <v>12000</v>
      </c>
      <c r="I99">
        <v>63143812</v>
      </c>
      <c r="J99" t="s">
        <v>162</v>
      </c>
      <c r="K99" t="s">
        <v>863</v>
      </c>
      <c r="L99" t="s">
        <v>864</v>
      </c>
      <c r="M99">
        <v>124185</v>
      </c>
      <c r="N99">
        <v>13388</v>
      </c>
      <c r="O99" t="s">
        <v>865</v>
      </c>
      <c r="P99">
        <v>0</v>
      </c>
      <c r="Q99" t="s">
        <v>866</v>
      </c>
      <c r="R99" t="s">
        <v>867</v>
      </c>
      <c r="S99">
        <v>238</v>
      </c>
      <c r="T99" t="s">
        <v>42</v>
      </c>
      <c r="U99" t="s">
        <v>43</v>
      </c>
      <c r="V99" t="s">
        <v>115</v>
      </c>
      <c r="W99">
        <v>150000000</v>
      </c>
      <c r="X99">
        <v>2010</v>
      </c>
      <c r="Y99">
        <v>418</v>
      </c>
      <c r="Z99" s="2">
        <v>6.1</v>
      </c>
      <c r="AA99">
        <v>2.35</v>
      </c>
      <c r="AB99">
        <v>11000</v>
      </c>
      <c r="AE99" t="s">
        <v>868</v>
      </c>
      <c r="AF99">
        <f>COUNTIF(J:J,AE99)</f>
        <v>9</v>
      </c>
      <c r="AG99">
        <f>ROUND(AVERAGEIFS(Z:Z,J:J,AE99),1)</f>
        <v>5.7</v>
      </c>
      <c r="AH99" cm="1">
        <f t="array" ref="AH99">ROUND(MEDIAN(IF(J:J=AE99,Z:Z)),1)</f>
        <v>6.2</v>
      </c>
      <c r="AI99" cm="1">
        <f t="array" ref="AI99">ROUND(MODE(IF(J:J=AE99,Z:Z)),1)</f>
        <v>6.2</v>
      </c>
      <c r="AJ99">
        <f>_xlfn.MAXIFS(Z:Z,J:J,AE99)</f>
        <v>7.3</v>
      </c>
      <c r="AK99">
        <f>_xlfn.MINIFS(Z:Z,J:J,AE99)</f>
        <v>3.6</v>
      </c>
      <c r="AL99" cm="1">
        <f t="array" ref="AL99">ROUND(VAR(IF(J:J=AE99,Z:Z)),1)</f>
        <v>1.5</v>
      </c>
      <c r="AM99" cm="1">
        <f t="array" ref="AM99">ROUND(STDEV(IF(J:J = AE99,Z:Z)),1)</f>
        <v>1.2</v>
      </c>
      <c r="AQ99">
        <v>137</v>
      </c>
      <c r="AR99">
        <v>6.6</v>
      </c>
      <c r="BH99" t="str">
        <v>Dean Parisot</v>
      </c>
      <c r="BI99">
        <f t="shared" si="3"/>
        <v>6.3</v>
      </c>
      <c r="BJ99" t="b">
        <f t="shared" si="4"/>
        <v>0</v>
      </c>
      <c r="BO99">
        <v>191449475</v>
      </c>
      <c r="BP99">
        <v>37000000</v>
      </c>
      <c r="BR99">
        <f t="shared" si="5"/>
        <v>154449475</v>
      </c>
      <c r="BS99" t="str">
        <f>_xlfn.XLOOKUP(BO99,I:I,L:L)</f>
        <v>TwilightÂ </v>
      </c>
      <c r="BW99" t="s">
        <v>826</v>
      </c>
      <c r="BX99" t="s">
        <v>17605</v>
      </c>
      <c r="BY99" t="s">
        <v>4556</v>
      </c>
      <c r="BZ99" t="s">
        <v>4490</v>
      </c>
      <c r="CD99" t="str">
        <v>Crime</v>
      </c>
    </row>
    <row r="100" spans="1:82" x14ac:dyDescent="0.25">
      <c r="A100" t="s">
        <v>33</v>
      </c>
      <c r="B100" t="s">
        <v>636</v>
      </c>
      <c r="C100">
        <v>231</v>
      </c>
      <c r="D100">
        <v>98</v>
      </c>
      <c r="E100">
        <v>249</v>
      </c>
      <c r="F100">
        <v>702</v>
      </c>
      <c r="G100" t="s">
        <v>870</v>
      </c>
      <c r="H100">
        <v>87000</v>
      </c>
      <c r="I100">
        <v>60655503</v>
      </c>
      <c r="J100" t="s">
        <v>483</v>
      </c>
      <c r="K100" t="s">
        <v>662</v>
      </c>
      <c r="L100" t="s">
        <v>871</v>
      </c>
      <c r="M100">
        <v>82380</v>
      </c>
      <c r="N100">
        <v>92456</v>
      </c>
      <c r="O100" t="s">
        <v>872</v>
      </c>
      <c r="P100">
        <v>0</v>
      </c>
      <c r="Q100" t="s">
        <v>873</v>
      </c>
      <c r="R100" t="s">
        <v>874</v>
      </c>
      <c r="S100">
        <v>629</v>
      </c>
      <c r="T100" t="s">
        <v>42</v>
      </c>
      <c r="U100" t="s">
        <v>43</v>
      </c>
      <c r="V100" t="s">
        <v>44</v>
      </c>
      <c r="W100">
        <v>160000000</v>
      </c>
      <c r="X100">
        <v>2006</v>
      </c>
      <c r="Y100">
        <v>2000</v>
      </c>
      <c r="Z100" s="2">
        <v>5.6</v>
      </c>
      <c r="AA100">
        <v>2.35</v>
      </c>
      <c r="AB100">
        <v>0</v>
      </c>
      <c r="AE100" t="s">
        <v>875</v>
      </c>
      <c r="AF100">
        <f>COUNTIF(J:J,AE100)</f>
        <v>1</v>
      </c>
      <c r="AG100">
        <f>ROUND(AVERAGEIFS(Z:Z,J:J,AE100),1)</f>
        <v>6.1</v>
      </c>
      <c r="AH100" cm="1">
        <f t="array" ref="AH100">ROUND(MEDIAN(IF(J:J=AE100,Z:Z)),1)</f>
        <v>6.1</v>
      </c>
      <c r="AI100" t="e" cm="1">
        <f t="array" ref="AI100">ROUND(MODE(IF(J:J=AE100,Z:Z)),1)</f>
        <v>#N/A</v>
      </c>
      <c r="AJ100">
        <f>_xlfn.MAXIFS(Z:Z,J:J,AE100)</f>
        <v>6.1</v>
      </c>
      <c r="AK100">
        <f>_xlfn.MINIFS(Z:Z,J:J,AE100)</f>
        <v>6.1</v>
      </c>
      <c r="AL100" t="e" cm="1">
        <f t="array" ref="AL100">ROUND(VAR(IF(J:J=AE100,Z:Z)),1)</f>
        <v>#DIV/0!</v>
      </c>
      <c r="AM100" t="e" cm="1">
        <f t="array" ref="AM100">ROUND(STDEV(IF(J:J = AE100,Z:Z)),1)</f>
        <v>#DIV/0!</v>
      </c>
      <c r="AQ100">
        <v>109</v>
      </c>
      <c r="AR100">
        <v>6.1</v>
      </c>
      <c r="BH100" t="str">
        <v>Edward Zwick</v>
      </c>
      <c r="BI100">
        <f t="shared" si="3"/>
        <v>7.3</v>
      </c>
      <c r="BJ100" t="b">
        <f t="shared" si="4"/>
        <v>0</v>
      </c>
      <c r="BO100">
        <v>183436380</v>
      </c>
      <c r="BP100">
        <v>29000000</v>
      </c>
      <c r="BR100">
        <f t="shared" si="5"/>
        <v>154436380</v>
      </c>
      <c r="BS100" t="str">
        <f>_xlfn.XLOOKUP(BO100,I:I,L:L)</f>
        <v>Pitch Perfect 2Â </v>
      </c>
      <c r="BW100" t="s">
        <v>826</v>
      </c>
      <c r="BX100" t="s">
        <v>5266</v>
      </c>
      <c r="BY100" t="s">
        <v>17604</v>
      </c>
      <c r="CD100" t="str">
        <v>Horror</v>
      </c>
    </row>
    <row r="101" spans="1:82" x14ac:dyDescent="0.25">
      <c r="A101" t="s">
        <v>33</v>
      </c>
      <c r="B101" t="s">
        <v>644</v>
      </c>
      <c r="C101">
        <v>218</v>
      </c>
      <c r="D101">
        <v>113</v>
      </c>
      <c r="E101">
        <v>33</v>
      </c>
      <c r="F101">
        <v>11000</v>
      </c>
      <c r="G101" t="s">
        <v>129</v>
      </c>
      <c r="H101">
        <v>40000</v>
      </c>
      <c r="I101">
        <v>76846624</v>
      </c>
      <c r="J101" t="s">
        <v>195</v>
      </c>
      <c r="K101" t="s">
        <v>60</v>
      </c>
      <c r="L101" t="s">
        <v>878</v>
      </c>
      <c r="M101">
        <v>21352</v>
      </c>
      <c r="N101">
        <v>80806</v>
      </c>
      <c r="O101" t="s">
        <v>343</v>
      </c>
      <c r="P101">
        <v>1</v>
      </c>
      <c r="Q101" t="s">
        <v>879</v>
      </c>
      <c r="R101" t="s">
        <v>880</v>
      </c>
      <c r="S101">
        <v>131</v>
      </c>
      <c r="T101" t="s">
        <v>42</v>
      </c>
      <c r="U101" t="s">
        <v>43</v>
      </c>
      <c r="V101" t="s">
        <v>115</v>
      </c>
      <c r="W101">
        <v>170000000</v>
      </c>
      <c r="X101">
        <v>2016</v>
      </c>
      <c r="Y101">
        <v>25000</v>
      </c>
      <c r="Z101" s="2">
        <v>6.4</v>
      </c>
      <c r="AA101">
        <v>1.85</v>
      </c>
      <c r="AB101">
        <v>30000</v>
      </c>
      <c r="AE101" t="s">
        <v>881</v>
      </c>
      <c r="AF101">
        <f>COUNTIF(J:J,AE101)</f>
        <v>136</v>
      </c>
      <c r="AG101">
        <f>ROUND(AVERAGEIFS(Z:Z,J:J,AE101),1)</f>
        <v>6.5</v>
      </c>
      <c r="AH101" cm="1">
        <f t="array" ref="AH101">ROUND(MEDIAN(IF(J:J=AE101,Z:Z)),1)</f>
        <v>6.5</v>
      </c>
      <c r="AI101" cm="1">
        <f t="array" ref="AI101">ROUND(MODE(IF(J:J=AE101,Z:Z)),1)</f>
        <v>6.5</v>
      </c>
      <c r="AJ101">
        <f>_xlfn.MAXIFS(Z:Z,J:J,AE101)</f>
        <v>8</v>
      </c>
      <c r="AK101">
        <f>_xlfn.MINIFS(Z:Z,J:J,AE101)</f>
        <v>4.3</v>
      </c>
      <c r="AL101" cm="1">
        <f t="array" ref="AL101">ROUND(VAR(IF(J:J=AE101,Z:Z)),1)</f>
        <v>0.6</v>
      </c>
      <c r="AM101" cm="1">
        <f t="array" ref="AM101">ROUND(STDEV(IF(J:J = AE101,Z:Z)),1)</f>
        <v>0.8</v>
      </c>
      <c r="AQ101">
        <v>98</v>
      </c>
      <c r="AR101">
        <v>5.6</v>
      </c>
      <c r="BH101" t="str">
        <v>Alex Proyas</v>
      </c>
      <c r="BI101">
        <f t="shared" si="3"/>
        <v>6.8</v>
      </c>
      <c r="BJ101" t="b">
        <f t="shared" si="4"/>
        <v>0</v>
      </c>
      <c r="BO101">
        <v>159600000</v>
      </c>
      <c r="BP101">
        <v>5500000</v>
      </c>
      <c r="BR101">
        <f t="shared" si="5"/>
        <v>154100000</v>
      </c>
      <c r="BS101" t="str">
        <f>_xlfn.XLOOKUP(BO101,I:I,L:L)</f>
        <v>The StingÂ </v>
      </c>
      <c r="BW101" t="s">
        <v>1247</v>
      </c>
      <c r="BX101" t="s">
        <v>2007</v>
      </c>
      <c r="BY101" t="s">
        <v>5447</v>
      </c>
      <c r="CD101" t="str">
        <v>Short</v>
      </c>
    </row>
    <row r="102" spans="1:82" x14ac:dyDescent="0.25">
      <c r="A102" t="s">
        <v>33</v>
      </c>
      <c r="B102" t="s">
        <v>652</v>
      </c>
      <c r="C102">
        <v>227</v>
      </c>
      <c r="D102">
        <v>93</v>
      </c>
      <c r="E102">
        <v>50</v>
      </c>
      <c r="F102">
        <v>692</v>
      </c>
      <c r="G102" t="s">
        <v>884</v>
      </c>
      <c r="H102">
        <v>3000</v>
      </c>
      <c r="I102">
        <v>320706665</v>
      </c>
      <c r="J102" t="s">
        <v>251</v>
      </c>
      <c r="K102" t="s">
        <v>885</v>
      </c>
      <c r="L102" t="s">
        <v>772</v>
      </c>
      <c r="M102">
        <v>211971</v>
      </c>
      <c r="N102">
        <v>4705</v>
      </c>
      <c r="O102" t="s">
        <v>886</v>
      </c>
      <c r="P102">
        <v>2</v>
      </c>
      <c r="Q102" t="s">
        <v>887</v>
      </c>
      <c r="R102" t="s">
        <v>888</v>
      </c>
      <c r="S102">
        <v>326</v>
      </c>
      <c r="T102" t="s">
        <v>42</v>
      </c>
      <c r="U102" t="s">
        <v>43</v>
      </c>
      <c r="V102" t="s">
        <v>115</v>
      </c>
      <c r="W102">
        <v>160000000</v>
      </c>
      <c r="X102">
        <v>2007</v>
      </c>
      <c r="Y102">
        <v>795</v>
      </c>
      <c r="Z102" s="2">
        <v>6.1</v>
      </c>
      <c r="AA102">
        <v>1.85</v>
      </c>
      <c r="AB102">
        <v>0</v>
      </c>
      <c r="AE102" t="s">
        <v>889</v>
      </c>
      <c r="AF102">
        <f>COUNTIF(J:J,AE102)</f>
        <v>6</v>
      </c>
      <c r="AG102">
        <f>ROUND(AVERAGEIFS(Z:Z,J:J,AE102),1)</f>
        <v>5.8</v>
      </c>
      <c r="AH102" cm="1">
        <f t="array" ref="AH102">ROUND(MEDIAN(IF(J:J=AE102,Z:Z)),1)</f>
        <v>5.8</v>
      </c>
      <c r="AI102" cm="1">
        <f t="array" ref="AI102">ROUND(MODE(IF(J:J=AE102,Z:Z)),1)</f>
        <v>6.3</v>
      </c>
      <c r="AJ102">
        <f>_xlfn.MAXIFS(Z:Z,J:J,AE102)</f>
        <v>6.3</v>
      </c>
      <c r="AK102">
        <f>_xlfn.MINIFS(Z:Z,J:J,AE102)</f>
        <v>5.3</v>
      </c>
      <c r="AL102" cm="1">
        <f t="array" ref="AL102">ROUND(VAR(IF(J:J=AE102,Z:Z)),1)</f>
        <v>0.2</v>
      </c>
      <c r="AM102" cm="1">
        <f t="array" ref="AM102">ROUND(STDEV(IF(J:J = AE102,Z:Z)),1)</f>
        <v>0.5</v>
      </c>
      <c r="AQ102">
        <v>113</v>
      </c>
      <c r="AR102">
        <v>6.4</v>
      </c>
      <c r="BH102" t="str">
        <v>Richard Donner</v>
      </c>
      <c r="BI102">
        <f t="shared" si="3"/>
        <v>6.6</v>
      </c>
      <c r="BJ102" t="b">
        <f t="shared" si="4"/>
        <v>0</v>
      </c>
      <c r="BO102">
        <v>176483808</v>
      </c>
      <c r="BP102">
        <v>23000000</v>
      </c>
      <c r="BR102">
        <f t="shared" si="5"/>
        <v>153483808</v>
      </c>
      <c r="BS102" t="str">
        <f>_xlfn.XLOOKUP(BO102,I:I,L:L)</f>
        <v>There's Something About MaryÂ </v>
      </c>
      <c r="BW102" t="s">
        <v>826</v>
      </c>
      <c r="BX102" t="s">
        <v>1247</v>
      </c>
      <c r="BY102" t="s">
        <v>5447</v>
      </c>
      <c r="CD102" cm="1">
        <f t="array" ref="CD102:CD113">_xlfn.UNIQUE(CB:CB)</f>
        <v>0</v>
      </c>
    </row>
    <row r="103" spans="1:82" x14ac:dyDescent="0.25">
      <c r="A103" t="s">
        <v>33</v>
      </c>
      <c r="B103" t="s">
        <v>660</v>
      </c>
      <c r="C103">
        <v>275</v>
      </c>
      <c r="D103">
        <v>123</v>
      </c>
      <c r="E103">
        <v>0</v>
      </c>
      <c r="F103">
        <v>648</v>
      </c>
      <c r="G103" t="s">
        <v>892</v>
      </c>
      <c r="H103">
        <v>3000</v>
      </c>
      <c r="I103">
        <v>46978995</v>
      </c>
      <c r="J103" t="s">
        <v>59</v>
      </c>
      <c r="K103" t="s">
        <v>893</v>
      </c>
      <c r="L103" t="s">
        <v>894</v>
      </c>
      <c r="M103">
        <v>111609</v>
      </c>
      <c r="N103">
        <v>5505</v>
      </c>
      <c r="O103" t="s">
        <v>895</v>
      </c>
      <c r="P103">
        <v>0</v>
      </c>
      <c r="Q103" t="s">
        <v>896</v>
      </c>
      <c r="R103" t="s">
        <v>897</v>
      </c>
      <c r="S103">
        <v>781</v>
      </c>
      <c r="T103" t="s">
        <v>42</v>
      </c>
      <c r="U103" t="s">
        <v>43</v>
      </c>
      <c r="V103" t="s">
        <v>44</v>
      </c>
      <c r="W103">
        <v>160000000</v>
      </c>
      <c r="X103">
        <v>2016</v>
      </c>
      <c r="Y103">
        <v>716</v>
      </c>
      <c r="Z103" s="2">
        <v>7.3</v>
      </c>
      <c r="AA103">
        <v>2.35</v>
      </c>
      <c r="AB103">
        <v>89000</v>
      </c>
      <c r="AE103" t="s">
        <v>898</v>
      </c>
      <c r="AF103">
        <f>COUNTIF(J:J,AE103)</f>
        <v>2</v>
      </c>
      <c r="AG103">
        <f>ROUND(AVERAGEIFS(Z:Z,J:J,AE103),1)</f>
        <v>6</v>
      </c>
      <c r="AH103" cm="1">
        <f t="array" ref="AH103">ROUND(MEDIAN(IF(J:J=AE103,Z:Z)),1)</f>
        <v>6</v>
      </c>
      <c r="AI103" t="e" cm="1">
        <f t="array" ref="AI103">ROUND(MODE(IF(J:J=AE103,Z:Z)),1)</f>
        <v>#N/A</v>
      </c>
      <c r="AJ103">
        <f>_xlfn.MAXIFS(Z:Z,J:J,AE103)</f>
        <v>7</v>
      </c>
      <c r="AK103">
        <f>_xlfn.MINIFS(Z:Z,J:J,AE103)</f>
        <v>5</v>
      </c>
      <c r="AL103" cm="1">
        <f t="array" ref="AL103">ROUND(VAR(IF(J:J=AE103,Z:Z)),1)</f>
        <v>2</v>
      </c>
      <c r="AM103" cm="1">
        <f t="array" ref="AM103">ROUND(STDEV(IF(J:J = AE103,Z:Z)),1)</f>
        <v>1.4</v>
      </c>
      <c r="AQ103">
        <v>93</v>
      </c>
      <c r="AR103">
        <v>6.1</v>
      </c>
      <c r="BH103" t="str">
        <v>Ang Lee</v>
      </c>
      <c r="BI103">
        <f t="shared" si="3"/>
        <v>7.3</v>
      </c>
      <c r="BJ103" t="b">
        <f t="shared" si="4"/>
        <v>0</v>
      </c>
      <c r="BO103">
        <v>179870271</v>
      </c>
      <c r="BP103">
        <v>28000000</v>
      </c>
      <c r="BR103">
        <f t="shared" si="5"/>
        <v>151870271</v>
      </c>
      <c r="BS103" t="str">
        <f>_xlfn.XLOOKUP(BO103,I:I,L:L)</f>
        <v>Indiana Jones and the Temple of DoomÂ </v>
      </c>
      <c r="BW103" t="s">
        <v>826</v>
      </c>
      <c r="BX103" t="s">
        <v>606</v>
      </c>
      <c r="BY103" t="s">
        <v>17602</v>
      </c>
      <c r="BZ103" t="s">
        <v>4556</v>
      </c>
      <c r="CD103" t="str">
        <v>Musical</v>
      </c>
    </row>
    <row r="104" spans="1:82" x14ac:dyDescent="0.25">
      <c r="A104" t="s">
        <v>33</v>
      </c>
      <c r="B104" t="s">
        <v>668</v>
      </c>
      <c r="C104">
        <v>474</v>
      </c>
      <c r="D104">
        <v>126</v>
      </c>
      <c r="E104">
        <v>230</v>
      </c>
      <c r="F104">
        <v>2000</v>
      </c>
      <c r="G104" t="s">
        <v>901</v>
      </c>
      <c r="H104">
        <v>24000</v>
      </c>
      <c r="I104">
        <v>89732035</v>
      </c>
      <c r="J104" t="s">
        <v>89</v>
      </c>
      <c r="K104" t="s">
        <v>100</v>
      </c>
      <c r="L104" t="s">
        <v>902</v>
      </c>
      <c r="M104">
        <v>188457</v>
      </c>
      <c r="N104">
        <v>38873</v>
      </c>
      <c r="O104" t="s">
        <v>903</v>
      </c>
      <c r="P104">
        <v>2</v>
      </c>
      <c r="Q104" t="s">
        <v>904</v>
      </c>
      <c r="R104" t="s">
        <v>905</v>
      </c>
      <c r="S104">
        <v>867</v>
      </c>
      <c r="T104" t="s">
        <v>42</v>
      </c>
      <c r="U104" t="s">
        <v>43</v>
      </c>
      <c r="V104" t="s">
        <v>44</v>
      </c>
      <c r="W104">
        <v>155000000</v>
      </c>
      <c r="X104">
        <v>2015</v>
      </c>
      <c r="Y104">
        <v>10000</v>
      </c>
      <c r="Z104" s="2">
        <v>6.6</v>
      </c>
      <c r="AA104">
        <v>2.35</v>
      </c>
      <c r="AB104">
        <v>82000</v>
      </c>
      <c r="AE104" t="s">
        <v>906</v>
      </c>
      <c r="AF104">
        <f>COUNTIF(J:J,AE104)</f>
        <v>6</v>
      </c>
      <c r="AG104">
        <f>ROUND(AVERAGEIFS(Z:Z,J:J,AE104),1)</f>
        <v>6.9</v>
      </c>
      <c r="AH104" cm="1">
        <f t="array" ref="AH104">ROUND(MEDIAN(IF(J:J=AE104,Z:Z)),1)</f>
        <v>6.9</v>
      </c>
      <c r="AI104" t="e" cm="1">
        <f t="array" ref="AI104">ROUND(MODE(IF(J:J=AE104,Z:Z)),1)</f>
        <v>#N/A</v>
      </c>
      <c r="AJ104">
        <f>_xlfn.MAXIFS(Z:Z,J:J,AE104)</f>
        <v>8.6</v>
      </c>
      <c r="AK104">
        <f>_xlfn.MINIFS(Z:Z,J:J,AE104)</f>
        <v>5.6</v>
      </c>
      <c r="AL104" cm="1">
        <f t="array" ref="AL104">ROUND(VAR(IF(J:J=AE104,Z:Z)),1)</f>
        <v>1.2</v>
      </c>
      <c r="AM104" cm="1">
        <f t="array" ref="AM104">ROUND(STDEV(IF(J:J = AE104,Z:Z)),1)</f>
        <v>1.1000000000000001</v>
      </c>
      <c r="AQ104">
        <v>123</v>
      </c>
      <c r="AR104">
        <v>7.3</v>
      </c>
      <c r="BH104" t="str">
        <v>Jon M. Chu</v>
      </c>
      <c r="BI104">
        <f t="shared" si="3"/>
        <v>5.3</v>
      </c>
      <c r="BJ104" t="b">
        <f t="shared" si="4"/>
        <v>0</v>
      </c>
      <c r="BO104">
        <v>213079163</v>
      </c>
      <c r="BP104">
        <v>63000000</v>
      </c>
      <c r="BR104">
        <f t="shared" si="5"/>
        <v>150079163</v>
      </c>
      <c r="BS104" t="str">
        <f>_xlfn.XLOOKUP(BO104,I:I,L:L)</f>
        <v>Austin Powers in GoldmemberÂ </v>
      </c>
      <c r="BW104" t="s">
        <v>826</v>
      </c>
      <c r="BX104" t="s">
        <v>2007</v>
      </c>
      <c r="BY104" t="s">
        <v>17606</v>
      </c>
      <c r="CD104" t="str">
        <v>Sci-Fi</v>
      </c>
    </row>
    <row r="105" spans="1:82" x14ac:dyDescent="0.25">
      <c r="A105" t="s">
        <v>33</v>
      </c>
      <c r="B105" t="s">
        <v>676</v>
      </c>
      <c r="C105">
        <v>228</v>
      </c>
      <c r="D105">
        <v>113</v>
      </c>
      <c r="E105">
        <v>150</v>
      </c>
      <c r="F105">
        <v>59</v>
      </c>
      <c r="G105" t="s">
        <v>588</v>
      </c>
      <c r="H105">
        <v>531</v>
      </c>
      <c r="I105">
        <v>104383624</v>
      </c>
      <c r="J105" t="s">
        <v>195</v>
      </c>
      <c r="K105" t="s">
        <v>909</v>
      </c>
      <c r="L105" t="s">
        <v>910</v>
      </c>
      <c r="M105">
        <v>106446</v>
      </c>
      <c r="N105">
        <v>764</v>
      </c>
      <c r="O105" t="s">
        <v>911</v>
      </c>
      <c r="P105">
        <v>4</v>
      </c>
      <c r="Q105" t="s">
        <v>912</v>
      </c>
      <c r="R105" t="s">
        <v>913</v>
      </c>
      <c r="S105">
        <v>227</v>
      </c>
      <c r="T105" t="s">
        <v>42</v>
      </c>
      <c r="U105" t="s">
        <v>43</v>
      </c>
      <c r="V105" t="s">
        <v>115</v>
      </c>
      <c r="W105">
        <v>155000000</v>
      </c>
      <c r="X105">
        <v>2010</v>
      </c>
      <c r="Y105">
        <v>82</v>
      </c>
      <c r="Z105" s="2">
        <v>6.3</v>
      </c>
      <c r="AA105">
        <v>1.78</v>
      </c>
      <c r="AB105">
        <v>11000</v>
      </c>
      <c r="AE105" t="s">
        <v>914</v>
      </c>
      <c r="AF105">
        <f>COUNTIF(J:J,AE105)</f>
        <v>4</v>
      </c>
      <c r="AG105">
        <f>ROUND(AVERAGEIFS(Z:Z,J:J,AE105),1)</f>
        <v>7.4</v>
      </c>
      <c r="AH105" cm="1">
        <f t="array" ref="AH105">ROUND(MEDIAN(IF(J:J=AE105,Z:Z)),1)</f>
        <v>7.5</v>
      </c>
      <c r="AI105" t="e" cm="1">
        <f t="array" ref="AI105">ROUND(MODE(IF(J:J=AE105,Z:Z)),1)</f>
        <v>#N/A</v>
      </c>
      <c r="AJ105">
        <f>_xlfn.MAXIFS(Z:Z,J:J,AE105)</f>
        <v>7.8</v>
      </c>
      <c r="AK105">
        <f>_xlfn.MINIFS(Z:Z,J:J,AE105)</f>
        <v>6.7</v>
      </c>
      <c r="AL105" cm="1">
        <f t="array" ref="AL105">ROUND(VAR(IF(J:J=AE105,Z:Z)),1)</f>
        <v>0.2</v>
      </c>
      <c r="AM105" cm="1">
        <f t="array" ref="AM105">ROUND(STDEV(IF(J:J = AE105,Z:Z)),1)</f>
        <v>0.5</v>
      </c>
      <c r="AQ105">
        <v>126</v>
      </c>
      <c r="AR105">
        <v>6.6</v>
      </c>
      <c r="BH105" t="str">
        <v>Breck Eisner</v>
      </c>
      <c r="BI105">
        <f t="shared" si="3"/>
        <v>6.2</v>
      </c>
      <c r="BJ105" t="b">
        <f t="shared" si="4"/>
        <v>0</v>
      </c>
      <c r="BO105">
        <v>241688385</v>
      </c>
      <c r="BP105">
        <v>92000000</v>
      </c>
      <c r="BR105">
        <f t="shared" si="5"/>
        <v>149688385</v>
      </c>
      <c r="BS105" t="str">
        <f>_xlfn.XLOOKUP(BO105,I:I,L:L)</f>
        <v>TwisterÂ </v>
      </c>
      <c r="BW105" t="s">
        <v>606</v>
      </c>
      <c r="BX105" t="s">
        <v>2007</v>
      </c>
      <c r="BY105" t="s">
        <v>4556</v>
      </c>
      <c r="BZ105" t="s">
        <v>4490</v>
      </c>
      <c r="CD105" t="str">
        <v>Fantasy</v>
      </c>
    </row>
    <row r="106" spans="1:82" x14ac:dyDescent="0.25">
      <c r="A106" t="s">
        <v>917</v>
      </c>
      <c r="B106" t="s">
        <v>306</v>
      </c>
      <c r="C106">
        <v>191</v>
      </c>
      <c r="D106">
        <v>184</v>
      </c>
      <c r="E106">
        <v>0</v>
      </c>
      <c r="F106">
        <v>691</v>
      </c>
      <c r="G106" t="s">
        <v>918</v>
      </c>
      <c r="H106">
        <v>3000</v>
      </c>
      <c r="I106">
        <v>198539855</v>
      </c>
      <c r="J106" t="s">
        <v>491</v>
      </c>
      <c r="K106" t="s">
        <v>919</v>
      </c>
      <c r="L106" t="s">
        <v>920</v>
      </c>
      <c r="M106">
        <v>254111</v>
      </c>
      <c r="N106">
        <v>5401</v>
      </c>
      <c r="O106" t="s">
        <v>921</v>
      </c>
      <c r="P106">
        <v>0</v>
      </c>
      <c r="Q106" t="s">
        <v>922</v>
      </c>
      <c r="R106" t="s">
        <v>923</v>
      </c>
      <c r="S106">
        <v>1999</v>
      </c>
      <c r="T106" t="s">
        <v>42</v>
      </c>
      <c r="U106" t="s">
        <v>43</v>
      </c>
      <c r="V106" t="s">
        <v>44</v>
      </c>
      <c r="W106">
        <v>140000000</v>
      </c>
      <c r="X106">
        <v>2001</v>
      </c>
      <c r="Y106">
        <v>961</v>
      </c>
      <c r="Z106" s="2">
        <v>6.1</v>
      </c>
      <c r="AA106">
        <v>2.35</v>
      </c>
      <c r="AB106">
        <v>0</v>
      </c>
      <c r="AE106" t="s">
        <v>924</v>
      </c>
      <c r="AF106">
        <f>COUNTIF(J:J,AE106)</f>
        <v>1</v>
      </c>
      <c r="AG106">
        <f>ROUND(AVERAGEIFS(Z:Z,J:J,AE106),1)</f>
        <v>6.4</v>
      </c>
      <c r="AH106" cm="1">
        <f t="array" ref="AH106">ROUND(MEDIAN(IF(J:J=AE106,Z:Z)),1)</f>
        <v>6.4</v>
      </c>
      <c r="AI106" t="e" cm="1">
        <f t="array" ref="AI106">ROUND(MODE(IF(J:J=AE106,Z:Z)),1)</f>
        <v>#N/A</v>
      </c>
      <c r="AJ106">
        <f>_xlfn.MAXIFS(Z:Z,J:J,AE106)</f>
        <v>6.4</v>
      </c>
      <c r="AK106">
        <f>_xlfn.MINIFS(Z:Z,J:J,AE106)</f>
        <v>6.4</v>
      </c>
      <c r="AL106" t="e" cm="1">
        <f t="array" ref="AL106">ROUND(VAR(IF(J:J=AE106,Z:Z)),1)</f>
        <v>#DIV/0!</v>
      </c>
      <c r="AM106" t="e" cm="1">
        <f t="array" ref="AM106">ROUND(STDEV(IF(J:J = AE106,Z:Z)),1)</f>
        <v>#DIV/0!</v>
      </c>
      <c r="AQ106">
        <v>113</v>
      </c>
      <c r="AR106">
        <v>6.3</v>
      </c>
      <c r="BH106" t="str">
        <v>Hironobu Sakaguchi</v>
      </c>
      <c r="BI106">
        <f t="shared" si="3"/>
        <v>6.4</v>
      </c>
      <c r="BJ106" t="b">
        <f t="shared" si="4"/>
        <v>0</v>
      </c>
      <c r="BO106">
        <v>197171806</v>
      </c>
      <c r="BP106">
        <v>48000000</v>
      </c>
      <c r="BR106">
        <f t="shared" si="5"/>
        <v>149171806</v>
      </c>
      <c r="BS106" t="str">
        <f>_xlfn.XLOOKUP(BO106,I:I,L:L)</f>
        <v>Indiana Jones and the Last CrusadeÂ </v>
      </c>
      <c r="BW106" t="s">
        <v>826</v>
      </c>
      <c r="BX106" t="s">
        <v>606</v>
      </c>
      <c r="BY106" t="s">
        <v>1247</v>
      </c>
      <c r="BZ106" t="s">
        <v>5266</v>
      </c>
      <c r="CA106" t="s">
        <v>17600</v>
      </c>
      <c r="CD106" t="str">
        <v>Family</v>
      </c>
    </row>
    <row r="107" spans="1:82" x14ac:dyDescent="0.25">
      <c r="A107" t="s">
        <v>33</v>
      </c>
      <c r="B107" t="s">
        <v>306</v>
      </c>
      <c r="C107">
        <v>396</v>
      </c>
      <c r="D107">
        <v>144</v>
      </c>
      <c r="E107">
        <v>0</v>
      </c>
      <c r="F107">
        <v>581</v>
      </c>
      <c r="G107" t="s">
        <v>927</v>
      </c>
      <c r="H107">
        <v>662</v>
      </c>
      <c r="I107">
        <v>318759914</v>
      </c>
      <c r="J107" t="s">
        <v>89</v>
      </c>
      <c r="K107" t="s">
        <v>928</v>
      </c>
      <c r="L107" t="s">
        <v>686</v>
      </c>
      <c r="M107">
        <v>513158</v>
      </c>
      <c r="N107">
        <v>2333</v>
      </c>
      <c r="O107" t="s">
        <v>371</v>
      </c>
      <c r="P107">
        <v>0</v>
      </c>
      <c r="Q107" t="s">
        <v>929</v>
      </c>
      <c r="R107" t="s">
        <v>930</v>
      </c>
      <c r="S107">
        <v>1782</v>
      </c>
      <c r="T107" t="s">
        <v>42</v>
      </c>
      <c r="U107" t="s">
        <v>43</v>
      </c>
      <c r="V107" t="s">
        <v>44</v>
      </c>
      <c r="W107">
        <v>150000000</v>
      </c>
      <c r="X107">
        <v>2007</v>
      </c>
      <c r="Y107">
        <v>599</v>
      </c>
      <c r="Z107" s="2">
        <v>7.1</v>
      </c>
      <c r="AA107">
        <v>2.35</v>
      </c>
      <c r="AB107">
        <v>8000</v>
      </c>
      <c r="AE107" t="s">
        <v>931</v>
      </c>
      <c r="AF107">
        <f>COUNTIF(J:J,AE107)</f>
        <v>15</v>
      </c>
      <c r="AG107">
        <f>ROUND(AVERAGEIFS(Z:Z,J:J,AE107),1)</f>
        <v>6.7</v>
      </c>
      <c r="AH107" cm="1">
        <f t="array" ref="AH107">ROUND(MEDIAN(IF(J:J=AE107,Z:Z)),1)</f>
        <v>6.7</v>
      </c>
      <c r="AI107" cm="1">
        <f t="array" ref="AI107">ROUND(MODE(IF(J:J=AE107,Z:Z)),1)</f>
        <v>6.4</v>
      </c>
      <c r="AJ107">
        <f>_xlfn.MAXIFS(Z:Z,J:J,AE107)</f>
        <v>8.1</v>
      </c>
      <c r="AK107">
        <f>_xlfn.MINIFS(Z:Z,J:J,AE107)</f>
        <v>5.6</v>
      </c>
      <c r="AL107" cm="1">
        <f t="array" ref="AL107">ROUND(VAR(IF(J:J=AE107,Z:Z)),1)</f>
        <v>0.6</v>
      </c>
      <c r="AM107" cm="1">
        <f t="array" ref="AM107">ROUND(STDEV(IF(J:J = AE107,Z:Z)),1)</f>
        <v>0.8</v>
      </c>
      <c r="AQ107">
        <v>184</v>
      </c>
      <c r="AR107">
        <v>6.1</v>
      </c>
      <c r="BH107" t="str">
        <v>Peter Weir</v>
      </c>
      <c r="BI107">
        <f t="shared" si="3"/>
        <v>7.6</v>
      </c>
      <c r="BJ107" t="str">
        <f t="shared" si="4"/>
        <v>TRUE</v>
      </c>
      <c r="BO107">
        <v>172825435</v>
      </c>
      <c r="BP107">
        <v>25000000</v>
      </c>
      <c r="BR107">
        <f t="shared" si="5"/>
        <v>147825435</v>
      </c>
      <c r="BS107" t="str">
        <f>_xlfn.XLOOKUP(BO107,I:I,L:L)</f>
        <v>Rain ManÂ </v>
      </c>
      <c r="BW107" t="s">
        <v>17605</v>
      </c>
      <c r="BX107" t="s">
        <v>4490</v>
      </c>
      <c r="CD107" t="str">
        <v>Romance</v>
      </c>
    </row>
    <row r="108" spans="1:82" x14ac:dyDescent="0.25">
      <c r="A108" t="s">
        <v>33</v>
      </c>
      <c r="B108" t="s">
        <v>685</v>
      </c>
      <c r="C108">
        <v>248</v>
      </c>
      <c r="D108">
        <v>206</v>
      </c>
      <c r="E108">
        <v>0</v>
      </c>
      <c r="F108">
        <v>591</v>
      </c>
      <c r="G108" t="s">
        <v>723</v>
      </c>
      <c r="H108">
        <v>12000</v>
      </c>
      <c r="I108">
        <v>34293771</v>
      </c>
      <c r="J108" t="s">
        <v>500</v>
      </c>
      <c r="K108" t="s">
        <v>934</v>
      </c>
      <c r="L108" t="s">
        <v>935</v>
      </c>
      <c r="M108">
        <v>138863</v>
      </c>
      <c r="N108">
        <v>24598</v>
      </c>
      <c r="O108" t="s">
        <v>936</v>
      </c>
      <c r="P108">
        <v>3</v>
      </c>
      <c r="Q108" t="s">
        <v>937</v>
      </c>
      <c r="R108" t="s">
        <v>938</v>
      </c>
      <c r="S108">
        <v>1390</v>
      </c>
      <c r="T108" t="s">
        <v>42</v>
      </c>
      <c r="U108" t="s">
        <v>939</v>
      </c>
      <c r="V108" t="s">
        <v>811</v>
      </c>
      <c r="W108">
        <v>155000000</v>
      </c>
      <c r="X108">
        <v>2004</v>
      </c>
      <c r="Y108">
        <v>11000</v>
      </c>
      <c r="Z108" s="2">
        <v>5.5</v>
      </c>
      <c r="AA108">
        <v>2.35</v>
      </c>
      <c r="AB108">
        <v>0</v>
      </c>
      <c r="AE108" t="s">
        <v>940</v>
      </c>
      <c r="AF108">
        <f>COUNTIF(J:J,AE108)</f>
        <v>3</v>
      </c>
      <c r="AG108">
        <f>ROUND(AVERAGEIFS(Z:Z,J:J,AE108),1)</f>
        <v>6.4</v>
      </c>
      <c r="AH108" cm="1">
        <f t="array" ref="AH108">ROUND(MEDIAN(IF(J:J=AE108,Z:Z)),1)</f>
        <v>6.5</v>
      </c>
      <c r="AI108" t="e" cm="1">
        <f t="array" ref="AI108">ROUND(MODE(IF(J:J=AE108,Z:Z)),1)</f>
        <v>#N/A</v>
      </c>
      <c r="AJ108">
        <f>_xlfn.MAXIFS(Z:Z,J:J,AE108)</f>
        <v>7.4</v>
      </c>
      <c r="AK108">
        <f>_xlfn.MINIFS(Z:Z,J:J,AE108)</f>
        <v>5.3</v>
      </c>
      <c r="AL108" cm="1">
        <f t="array" ref="AL108">ROUND(VAR(IF(J:J=AE108,Z:Z)),1)</f>
        <v>1.1000000000000001</v>
      </c>
      <c r="AM108" cm="1">
        <f t="array" ref="AM108">ROUND(STDEV(IF(J:J = AE108,Z:Z)),1)</f>
        <v>1.1000000000000001</v>
      </c>
      <c r="AQ108">
        <v>144</v>
      </c>
      <c r="AR108">
        <v>7.1</v>
      </c>
      <c r="BH108" t="str">
        <v>Bill Condon</v>
      </c>
      <c r="BI108">
        <f t="shared" si="3"/>
        <v>6.4</v>
      </c>
      <c r="BJ108" t="b">
        <f t="shared" si="4"/>
        <v>0</v>
      </c>
      <c r="BO108">
        <v>216119491</v>
      </c>
      <c r="BP108">
        <v>70000000</v>
      </c>
      <c r="BR108">
        <f t="shared" si="5"/>
        <v>146119491</v>
      </c>
      <c r="BS108" t="str">
        <f>_xlfn.XLOOKUP(BO108,I:I,L:L)</f>
        <v>Saving Private RyanÂ </v>
      </c>
      <c r="BW108" t="s">
        <v>826</v>
      </c>
      <c r="BX108" t="s">
        <v>1247</v>
      </c>
      <c r="BY108" t="s">
        <v>17605</v>
      </c>
      <c r="BZ108" t="s">
        <v>5447</v>
      </c>
      <c r="CA108" t="s">
        <v>4490</v>
      </c>
      <c r="CD108" t="str">
        <v>Mystery</v>
      </c>
    </row>
    <row r="109" spans="1:82" x14ac:dyDescent="0.25">
      <c r="A109" t="s">
        <v>33</v>
      </c>
      <c r="B109" t="s">
        <v>126</v>
      </c>
      <c r="C109">
        <v>329</v>
      </c>
      <c r="D109">
        <v>138</v>
      </c>
      <c r="E109">
        <v>282</v>
      </c>
      <c r="F109">
        <v>687</v>
      </c>
      <c r="G109" t="s">
        <v>127</v>
      </c>
      <c r="H109">
        <v>21000</v>
      </c>
      <c r="I109">
        <v>292000866</v>
      </c>
      <c r="J109" t="s">
        <v>128</v>
      </c>
      <c r="K109" t="s">
        <v>943</v>
      </c>
      <c r="L109" t="s">
        <v>944</v>
      </c>
      <c r="M109">
        <v>355137</v>
      </c>
      <c r="N109">
        <v>33433</v>
      </c>
      <c r="O109" t="s">
        <v>945</v>
      </c>
      <c r="P109">
        <v>3</v>
      </c>
      <c r="Q109" t="s">
        <v>946</v>
      </c>
      <c r="R109" t="s">
        <v>947</v>
      </c>
      <c r="S109">
        <v>1108</v>
      </c>
      <c r="T109" t="s">
        <v>42</v>
      </c>
      <c r="U109" t="s">
        <v>74</v>
      </c>
      <c r="V109" t="s">
        <v>44</v>
      </c>
      <c r="W109">
        <v>150000000</v>
      </c>
      <c r="X109">
        <v>2007</v>
      </c>
      <c r="Y109">
        <v>11000</v>
      </c>
      <c r="Z109" s="2">
        <v>7.5</v>
      </c>
      <c r="AA109">
        <v>2.35</v>
      </c>
      <c r="AB109">
        <v>0</v>
      </c>
      <c r="AE109" t="s">
        <v>948</v>
      </c>
      <c r="AF109">
        <f>COUNTIF(J:J,AE109)</f>
        <v>29</v>
      </c>
      <c r="AG109">
        <f>ROUND(AVERAGEIFS(Z:Z,J:J,AE109),1)</f>
        <v>7.2</v>
      </c>
      <c r="AH109" cm="1">
        <f t="array" ref="AH109">ROUND(MEDIAN(IF(J:J=AE109,Z:Z)),1)</f>
        <v>7.3</v>
      </c>
      <c r="AI109" cm="1">
        <f t="array" ref="AI109">ROUND(MODE(IF(J:J=AE109,Z:Z)),1)</f>
        <v>7.3</v>
      </c>
      <c r="AJ109">
        <f>_xlfn.MAXIFS(Z:Z,J:J,AE109)</f>
        <v>8.1999999999999993</v>
      </c>
      <c r="AK109">
        <f>_xlfn.MINIFS(Z:Z,J:J,AE109)</f>
        <v>5.8</v>
      </c>
      <c r="AL109" cm="1">
        <f t="array" ref="AL109">ROUND(VAR(IF(J:J=AE109,Z:Z)),1)</f>
        <v>0.3</v>
      </c>
      <c r="AM109" cm="1">
        <f t="array" ref="AM109">ROUND(STDEV(IF(J:J = AE109,Z:Z)),1)</f>
        <v>0.6</v>
      </c>
      <c r="AQ109">
        <v>206</v>
      </c>
      <c r="AR109">
        <v>5.5</v>
      </c>
      <c r="BH109" t="str">
        <v>Louis Leterrier</v>
      </c>
      <c r="BI109">
        <f t="shared" si="3"/>
        <v>6.5</v>
      </c>
      <c r="BJ109" t="b">
        <f t="shared" si="4"/>
        <v>0</v>
      </c>
      <c r="BO109">
        <v>210592590</v>
      </c>
      <c r="BP109">
        <v>65000000</v>
      </c>
      <c r="BR109">
        <f t="shared" si="5"/>
        <v>145592590</v>
      </c>
      <c r="BS109" t="str">
        <f>_xlfn.XLOOKUP(BO109,I:I,L:L)</f>
        <v>300Â </v>
      </c>
      <c r="BW109" t="s">
        <v>4682</v>
      </c>
      <c r="BX109" t="s">
        <v>2007</v>
      </c>
      <c r="CD109" t="str">
        <v>Thriller</v>
      </c>
    </row>
    <row r="110" spans="1:82" x14ac:dyDescent="0.25">
      <c r="A110" t="s">
        <v>33</v>
      </c>
      <c r="B110" t="s">
        <v>624</v>
      </c>
      <c r="C110">
        <v>323</v>
      </c>
      <c r="D110">
        <v>104</v>
      </c>
      <c r="E110">
        <v>508</v>
      </c>
      <c r="F110">
        <v>558</v>
      </c>
      <c r="G110" t="s">
        <v>951</v>
      </c>
      <c r="H110">
        <v>10000</v>
      </c>
      <c r="I110">
        <v>256386216</v>
      </c>
      <c r="J110" t="s">
        <v>516</v>
      </c>
      <c r="K110" t="s">
        <v>215</v>
      </c>
      <c r="L110" t="s">
        <v>952</v>
      </c>
      <c r="M110">
        <v>530870</v>
      </c>
      <c r="N110">
        <v>13076</v>
      </c>
      <c r="O110" t="s">
        <v>953</v>
      </c>
      <c r="P110">
        <v>0</v>
      </c>
      <c r="Q110" t="s">
        <v>954</v>
      </c>
      <c r="R110" t="s">
        <v>955</v>
      </c>
      <c r="S110">
        <v>1413</v>
      </c>
      <c r="T110" t="s">
        <v>42</v>
      </c>
      <c r="U110" t="s">
        <v>43</v>
      </c>
      <c r="V110" t="s">
        <v>44</v>
      </c>
      <c r="W110">
        <v>150000000</v>
      </c>
      <c r="X110">
        <v>2007</v>
      </c>
      <c r="Y110">
        <v>1000</v>
      </c>
      <c r="Z110" s="2">
        <v>7.2</v>
      </c>
      <c r="AA110">
        <v>2.35</v>
      </c>
      <c r="AB110">
        <v>11000</v>
      </c>
      <c r="AE110" t="s">
        <v>956</v>
      </c>
      <c r="AF110">
        <f>COUNTIF(J:J,AE110)</f>
        <v>1</v>
      </c>
      <c r="AG110">
        <f>ROUND(AVERAGEIFS(Z:Z,J:J,AE110),1)</f>
        <v>5.4</v>
      </c>
      <c r="AH110" cm="1">
        <f t="array" ref="AH110">ROUND(MEDIAN(IF(J:J=AE110,Z:Z)),1)</f>
        <v>5.4</v>
      </c>
      <c r="AI110" t="e" cm="1">
        <f t="array" ref="AI110">ROUND(MODE(IF(J:J=AE110,Z:Z)),1)</f>
        <v>#N/A</v>
      </c>
      <c r="AJ110">
        <f>_xlfn.MAXIFS(Z:Z,J:J,AE110)</f>
        <v>5.4</v>
      </c>
      <c r="AK110">
        <f>_xlfn.MINIFS(Z:Z,J:J,AE110)</f>
        <v>5.4</v>
      </c>
      <c r="AL110" t="e" cm="1">
        <f t="array" ref="AL110">ROUND(VAR(IF(J:J=AE110,Z:Z)),1)</f>
        <v>#DIV/0!</v>
      </c>
      <c r="AM110" t="e" cm="1">
        <f t="array" ref="AM110">ROUND(STDEV(IF(J:J = AE110,Z:Z)),1)</f>
        <v>#DIV/0!</v>
      </c>
      <c r="AQ110">
        <v>102</v>
      </c>
      <c r="AR110">
        <v>6.4</v>
      </c>
      <c r="BH110" t="str">
        <v>Alejandro G. IÃ±Ã¡rritu</v>
      </c>
      <c r="BI110">
        <f t="shared" si="3"/>
        <v>7.8</v>
      </c>
      <c r="BJ110" t="str">
        <f t="shared" si="4"/>
        <v>TRUE</v>
      </c>
      <c r="BO110">
        <v>169705587</v>
      </c>
      <c r="BP110">
        <v>25000000</v>
      </c>
      <c r="BR110">
        <f t="shared" si="5"/>
        <v>144705587</v>
      </c>
      <c r="BS110" t="str">
        <f>_xlfn.XLOOKUP(BO110,I:I,L:L)</f>
        <v>The HelpÂ </v>
      </c>
      <c r="BW110" t="s">
        <v>4431</v>
      </c>
      <c r="BX110" t="s">
        <v>1247</v>
      </c>
      <c r="BY110" t="s">
        <v>5266</v>
      </c>
      <c r="BZ110" t="s">
        <v>17607</v>
      </c>
      <c r="CA110" t="s">
        <v>4892</v>
      </c>
      <c r="CD110" t="str">
        <v>War</v>
      </c>
    </row>
    <row r="111" spans="1:82" x14ac:dyDescent="0.25">
      <c r="A111" t="s">
        <v>33</v>
      </c>
      <c r="B111" t="s">
        <v>279</v>
      </c>
      <c r="C111">
        <v>276</v>
      </c>
      <c r="D111">
        <v>115</v>
      </c>
      <c r="E111">
        <v>13000</v>
      </c>
      <c r="F111">
        <v>588</v>
      </c>
      <c r="G111" t="s">
        <v>263</v>
      </c>
      <c r="H111">
        <v>40000</v>
      </c>
      <c r="I111">
        <v>206456431</v>
      </c>
      <c r="J111" t="s">
        <v>525</v>
      </c>
      <c r="K111" t="s">
        <v>60</v>
      </c>
      <c r="L111" t="s">
        <v>959</v>
      </c>
      <c r="M111">
        <v>320284</v>
      </c>
      <c r="N111">
        <v>57844</v>
      </c>
      <c r="O111" t="s">
        <v>960</v>
      </c>
      <c r="P111">
        <v>3</v>
      </c>
      <c r="Q111" t="s">
        <v>961</v>
      </c>
      <c r="R111" t="s">
        <v>962</v>
      </c>
      <c r="S111">
        <v>1361</v>
      </c>
      <c r="T111" t="s">
        <v>42</v>
      </c>
      <c r="U111" t="s">
        <v>43</v>
      </c>
      <c r="V111" t="s">
        <v>115</v>
      </c>
      <c r="W111">
        <v>150000000</v>
      </c>
      <c r="X111">
        <v>2005</v>
      </c>
      <c r="Y111">
        <v>16000</v>
      </c>
      <c r="Z111" s="2">
        <v>6.7</v>
      </c>
      <c r="AA111">
        <v>1.85</v>
      </c>
      <c r="AB111">
        <v>0</v>
      </c>
      <c r="AE111" t="s">
        <v>963</v>
      </c>
      <c r="AF111">
        <f>COUNTIF(J:J,AE111)</f>
        <v>3</v>
      </c>
      <c r="AG111">
        <f>ROUND(AVERAGEIFS(Z:Z,J:J,AE111),1)</f>
        <v>6.2</v>
      </c>
      <c r="AH111" cm="1">
        <f t="array" ref="AH111">ROUND(MEDIAN(IF(J:J=AE111,Z:Z)),1)</f>
        <v>6.1</v>
      </c>
      <c r="AI111" t="e" cm="1">
        <f t="array" ref="AI111">ROUND(MODE(IF(J:J=AE111,Z:Z)),1)</f>
        <v>#N/A</v>
      </c>
      <c r="AJ111">
        <f>_xlfn.MAXIFS(Z:Z,J:J,AE111)</f>
        <v>6.6</v>
      </c>
      <c r="AK111">
        <f>_xlfn.MINIFS(Z:Z,J:J,AE111)</f>
        <v>5.8</v>
      </c>
      <c r="AL111" cm="1">
        <f t="array" ref="AL111">ROUND(VAR(IF(J:J=AE111,Z:Z)),1)</f>
        <v>0.2</v>
      </c>
      <c r="AM111" cm="1">
        <f t="array" ref="AM111">ROUND(STDEV(IF(J:J = AE111,Z:Z)),1)</f>
        <v>0.4</v>
      </c>
      <c r="AQ111">
        <v>104</v>
      </c>
      <c r="AR111">
        <v>7.2</v>
      </c>
      <c r="BH111" t="str">
        <v>David Soren</v>
      </c>
      <c r="BI111">
        <f t="shared" si="3"/>
        <v>6.5</v>
      </c>
      <c r="BJ111" t="b">
        <f t="shared" si="4"/>
        <v>0</v>
      </c>
      <c r="BO111">
        <v>219613391</v>
      </c>
      <c r="BP111">
        <v>75000000</v>
      </c>
      <c r="BR111">
        <f t="shared" si="5"/>
        <v>144613391</v>
      </c>
      <c r="BS111" t="str">
        <f>_xlfn.XLOOKUP(BO111,I:I,L:L)</f>
        <v>Alvin and the Chipmunks: The SqueakquelÂ </v>
      </c>
      <c r="BW111" t="s">
        <v>826</v>
      </c>
      <c r="BX111" t="s">
        <v>606</v>
      </c>
      <c r="BY111" t="s">
        <v>17602</v>
      </c>
      <c r="BZ111" t="s">
        <v>4556</v>
      </c>
      <c r="CA111" t="s">
        <v>4490</v>
      </c>
      <c r="CD111" t="str">
        <v>Music</v>
      </c>
    </row>
    <row r="112" spans="1:82" x14ac:dyDescent="0.25">
      <c r="A112" t="s">
        <v>33</v>
      </c>
      <c r="B112" t="s">
        <v>570</v>
      </c>
      <c r="C112">
        <v>318</v>
      </c>
      <c r="D112">
        <v>111</v>
      </c>
      <c r="E112">
        <v>663</v>
      </c>
      <c r="F112">
        <v>954</v>
      </c>
      <c r="G112" t="s">
        <v>433</v>
      </c>
      <c r="H112">
        <v>1000</v>
      </c>
      <c r="I112">
        <v>206435493</v>
      </c>
      <c r="J112" t="s">
        <v>534</v>
      </c>
      <c r="K112" t="s">
        <v>966</v>
      </c>
      <c r="L112" t="s">
        <v>967</v>
      </c>
      <c r="M112">
        <v>473887</v>
      </c>
      <c r="N112">
        <v>4764</v>
      </c>
      <c r="O112" t="s">
        <v>968</v>
      </c>
      <c r="P112">
        <v>0</v>
      </c>
      <c r="Q112" t="s">
        <v>969</v>
      </c>
      <c r="R112" t="s">
        <v>970</v>
      </c>
      <c r="S112">
        <v>626</v>
      </c>
      <c r="T112" t="s">
        <v>42</v>
      </c>
      <c r="U112" t="s">
        <v>43</v>
      </c>
      <c r="V112" t="s">
        <v>366</v>
      </c>
      <c r="W112">
        <v>150000000</v>
      </c>
      <c r="X112">
        <v>2007</v>
      </c>
      <c r="Y112">
        <v>1000</v>
      </c>
      <c r="Z112" s="2">
        <v>8</v>
      </c>
      <c r="AA112">
        <v>2.35</v>
      </c>
      <c r="AB112">
        <v>10000</v>
      </c>
      <c r="AE112" t="s">
        <v>971</v>
      </c>
      <c r="AF112">
        <f>COUNTIF(J:J,AE112)</f>
        <v>1</v>
      </c>
      <c r="AG112">
        <f>ROUND(AVERAGEIFS(Z:Z,J:J,AE112),1)</f>
        <v>7.1</v>
      </c>
      <c r="AH112" cm="1">
        <f t="array" ref="AH112">ROUND(MEDIAN(IF(J:J=AE112,Z:Z)),1)</f>
        <v>7.1</v>
      </c>
      <c r="AI112" t="e" cm="1">
        <f t="array" ref="AI112">ROUND(MODE(IF(J:J=AE112,Z:Z)),1)</f>
        <v>#N/A</v>
      </c>
      <c r="AJ112">
        <f>_xlfn.MAXIFS(Z:Z,J:J,AE112)</f>
        <v>7.1</v>
      </c>
      <c r="AK112">
        <f>_xlfn.MINIFS(Z:Z,J:J,AE112)</f>
        <v>7.1</v>
      </c>
      <c r="AL112" t="e" cm="1">
        <f t="array" ref="AL112">ROUND(VAR(IF(J:J=AE112,Z:Z)),1)</f>
        <v>#DIV/0!</v>
      </c>
      <c r="AM112" t="e" cm="1">
        <f t="array" ref="AM112">ROUND(STDEV(IF(J:J = AE112,Z:Z)),1)</f>
        <v>#DIV/0!</v>
      </c>
      <c r="AQ112">
        <v>115</v>
      </c>
      <c r="AR112">
        <v>6.7</v>
      </c>
      <c r="BH112" t="str">
        <v>Paul Greengrass</v>
      </c>
      <c r="BI112">
        <f t="shared" si="3"/>
        <v>7.6</v>
      </c>
      <c r="BJ112" t="str">
        <f t="shared" si="4"/>
        <v>TRUE</v>
      </c>
      <c r="BO112">
        <v>233630478</v>
      </c>
      <c r="BP112">
        <v>90000000</v>
      </c>
      <c r="BR112">
        <f t="shared" si="5"/>
        <v>143630478</v>
      </c>
      <c r="BS112" t="str">
        <f>_xlfn.XLOOKUP(BO112,I:I,L:L)</f>
        <v>Cast AwayÂ </v>
      </c>
      <c r="BW112" t="s">
        <v>826</v>
      </c>
      <c r="BX112" t="s">
        <v>2007</v>
      </c>
      <c r="BY112" t="s">
        <v>4556</v>
      </c>
      <c r="BZ112" t="s">
        <v>17604</v>
      </c>
      <c r="CD112" t="str">
        <v>Western</v>
      </c>
    </row>
    <row r="113" spans="1:82" x14ac:dyDescent="0.25">
      <c r="A113" t="s">
        <v>33</v>
      </c>
      <c r="B113" t="s">
        <v>77</v>
      </c>
      <c r="C113">
        <v>478</v>
      </c>
      <c r="D113">
        <v>128</v>
      </c>
      <c r="E113">
        <v>22000</v>
      </c>
      <c r="F113">
        <v>11000</v>
      </c>
      <c r="G113" t="s">
        <v>299</v>
      </c>
      <c r="H113">
        <v>23000</v>
      </c>
      <c r="I113">
        <v>205343774</v>
      </c>
      <c r="J113" t="s">
        <v>143</v>
      </c>
      <c r="K113" t="s">
        <v>78</v>
      </c>
      <c r="L113" t="s">
        <v>974</v>
      </c>
      <c r="M113">
        <v>980946</v>
      </c>
      <c r="N113">
        <v>59558</v>
      </c>
      <c r="O113" t="s">
        <v>603</v>
      </c>
      <c r="P113">
        <v>0</v>
      </c>
      <c r="Q113" t="s">
        <v>975</v>
      </c>
      <c r="R113" t="s">
        <v>976</v>
      </c>
      <c r="S113">
        <v>2685</v>
      </c>
      <c r="T113" t="s">
        <v>42</v>
      </c>
      <c r="U113" t="s">
        <v>43</v>
      </c>
      <c r="V113" t="s">
        <v>44</v>
      </c>
      <c r="W113">
        <v>150000000</v>
      </c>
      <c r="X113">
        <v>2005</v>
      </c>
      <c r="Y113">
        <v>14000</v>
      </c>
      <c r="Z113" s="2">
        <v>8.3000000000000007</v>
      </c>
      <c r="AA113">
        <v>2.35</v>
      </c>
      <c r="AB113">
        <v>15000</v>
      </c>
      <c r="AE113" t="s">
        <v>977</v>
      </c>
      <c r="AF113">
        <f>COUNTIF(J:J,AE113)</f>
        <v>3</v>
      </c>
      <c r="AG113">
        <f>ROUND(AVERAGEIFS(Z:Z,J:J,AE113),1)</f>
        <v>5.4</v>
      </c>
      <c r="AH113" cm="1">
        <f t="array" ref="AH113">ROUND(MEDIAN(IF(J:J=AE113,Z:Z)),1)</f>
        <v>6.2</v>
      </c>
      <c r="AI113" cm="1">
        <f t="array" ref="AI113">ROUND(MODE(IF(J:J=AE113,Z:Z)),1)</f>
        <v>6.2</v>
      </c>
      <c r="AJ113">
        <f>_xlfn.MAXIFS(Z:Z,J:J,AE113)</f>
        <v>6.2</v>
      </c>
      <c r="AK113">
        <f>_xlfn.MINIFS(Z:Z,J:J,AE113)</f>
        <v>3.7</v>
      </c>
      <c r="AL113" cm="1">
        <f t="array" ref="AL113">ROUND(VAR(IF(J:J=AE113,Z:Z)),1)</f>
        <v>2.1</v>
      </c>
      <c r="AM113" cm="1">
        <f t="array" ref="AM113">ROUND(STDEV(IF(J:J = AE113,Z:Z)),1)</f>
        <v>1.4</v>
      </c>
      <c r="AQ113">
        <v>111</v>
      </c>
      <c r="AR113">
        <v>8</v>
      </c>
      <c r="BH113" t="str">
        <v>Mark Osborne</v>
      </c>
      <c r="BI113">
        <f t="shared" si="3"/>
        <v>7.7</v>
      </c>
      <c r="BJ113" t="str">
        <f t="shared" si="4"/>
        <v>TRUE</v>
      </c>
      <c r="BO113">
        <v>156645693</v>
      </c>
      <c r="BP113">
        <v>14000000</v>
      </c>
      <c r="BR113">
        <f t="shared" si="5"/>
        <v>142645693</v>
      </c>
      <c r="BS113" t="str">
        <f>_xlfn.XLOOKUP(BO113,I:I,L:L)</f>
        <v>Fatal AttractionÂ </v>
      </c>
      <c r="BW113" t="s">
        <v>826</v>
      </c>
      <c r="BX113" t="s">
        <v>17605</v>
      </c>
      <c r="BY113" t="s">
        <v>5447</v>
      </c>
      <c r="BZ113" t="s">
        <v>4490</v>
      </c>
      <c r="CD113" t="str">
        <v>Sport</v>
      </c>
    </row>
    <row r="114" spans="1:82" x14ac:dyDescent="0.25">
      <c r="A114" t="s">
        <v>33</v>
      </c>
      <c r="B114" t="s">
        <v>693</v>
      </c>
      <c r="C114">
        <v>167</v>
      </c>
      <c r="D114">
        <v>89</v>
      </c>
      <c r="E114">
        <v>35</v>
      </c>
      <c r="F114">
        <v>436</v>
      </c>
      <c r="G114" t="s">
        <v>980</v>
      </c>
      <c r="H114">
        <v>1000</v>
      </c>
      <c r="I114">
        <v>179982968</v>
      </c>
      <c r="J114" t="s">
        <v>542</v>
      </c>
      <c r="K114" t="s">
        <v>981</v>
      </c>
      <c r="L114" t="s">
        <v>982</v>
      </c>
      <c r="M114">
        <v>146019</v>
      </c>
      <c r="N114">
        <v>3285</v>
      </c>
      <c r="O114" t="s">
        <v>983</v>
      </c>
      <c r="P114">
        <v>0</v>
      </c>
      <c r="Q114" t="s">
        <v>984</v>
      </c>
      <c r="R114" t="s">
        <v>985</v>
      </c>
      <c r="S114">
        <v>119</v>
      </c>
      <c r="T114" t="s">
        <v>42</v>
      </c>
      <c r="U114" t="s">
        <v>43</v>
      </c>
      <c r="V114" t="s">
        <v>115</v>
      </c>
      <c r="W114">
        <v>150000000</v>
      </c>
      <c r="X114">
        <v>2008</v>
      </c>
      <c r="Y114">
        <v>851</v>
      </c>
      <c r="Z114" s="2">
        <v>6.7</v>
      </c>
      <c r="AA114">
        <v>1.85</v>
      </c>
      <c r="AB114">
        <v>0</v>
      </c>
      <c r="AE114" t="s">
        <v>986</v>
      </c>
      <c r="AF114">
        <f>COUNTIF(J:J,AE114)</f>
        <v>10</v>
      </c>
      <c r="AG114">
        <f>ROUND(AVERAGEIFS(Z:Z,J:J,AE114),1)</f>
        <v>6</v>
      </c>
      <c r="AH114" cm="1">
        <f t="array" ref="AH114">ROUND(MEDIAN(IF(J:J=AE114,Z:Z)),1)</f>
        <v>5.8</v>
      </c>
      <c r="AI114" cm="1">
        <f t="array" ref="AI114">ROUND(MODE(IF(J:J=AE114,Z:Z)),1)</f>
        <v>5.8</v>
      </c>
      <c r="AJ114">
        <f>_xlfn.MAXIFS(Z:Z,J:J,AE114)</f>
        <v>7.3</v>
      </c>
      <c r="AK114">
        <f>_xlfn.MINIFS(Z:Z,J:J,AE114)</f>
        <v>5.0999999999999996</v>
      </c>
      <c r="AL114" cm="1">
        <f t="array" ref="AL114">ROUND(VAR(IF(J:J=AE114,Z:Z)),1)</f>
        <v>0.4</v>
      </c>
      <c r="AM114" cm="1">
        <f t="array" ref="AM114">ROUND(STDEV(IF(J:J = AE114,Z:Z)),1)</f>
        <v>0.6</v>
      </c>
      <c r="AQ114">
        <v>128</v>
      </c>
      <c r="AR114">
        <v>8.3000000000000007</v>
      </c>
      <c r="BH114" t="str">
        <v>Peyton Reed</v>
      </c>
      <c r="BI114">
        <f t="shared" si="3"/>
        <v>6.5</v>
      </c>
      <c r="BJ114" t="b">
        <f t="shared" si="4"/>
        <v>0</v>
      </c>
      <c r="BO114">
        <v>292000866</v>
      </c>
      <c r="BP114">
        <v>150000000</v>
      </c>
      <c r="BR114">
        <f t="shared" si="5"/>
        <v>142000866</v>
      </c>
      <c r="BS114" t="str">
        <f>_xlfn.XLOOKUP(BO114,I:I,L:L)</f>
        <v>Harry Potter and the Order of the PhoenixÂ </v>
      </c>
      <c r="BW114" t="s">
        <v>826</v>
      </c>
      <c r="BX114" t="s">
        <v>606</v>
      </c>
      <c r="BY114" t="s">
        <v>1247</v>
      </c>
      <c r="CD114" cm="1">
        <f t="array" ref="CD114:CD122">_xlfn.UNIQUE(CC:CC)</f>
        <v>0</v>
      </c>
    </row>
    <row r="115" spans="1:82" x14ac:dyDescent="0.25">
      <c r="A115" t="s">
        <v>33</v>
      </c>
      <c r="B115" t="s">
        <v>700</v>
      </c>
      <c r="C115">
        <v>185</v>
      </c>
      <c r="D115">
        <v>105</v>
      </c>
      <c r="E115">
        <v>189</v>
      </c>
      <c r="F115">
        <v>1000</v>
      </c>
      <c r="G115" t="s">
        <v>988</v>
      </c>
      <c r="H115">
        <v>49000</v>
      </c>
      <c r="I115">
        <v>177243721</v>
      </c>
      <c r="J115" t="s">
        <v>525</v>
      </c>
      <c r="K115" t="s">
        <v>989</v>
      </c>
      <c r="L115" t="s">
        <v>990</v>
      </c>
      <c r="M115">
        <v>130272</v>
      </c>
      <c r="N115">
        <v>54039</v>
      </c>
      <c r="O115" t="s">
        <v>991</v>
      </c>
      <c r="P115">
        <v>2</v>
      </c>
      <c r="Q115" t="s">
        <v>992</v>
      </c>
      <c r="R115" t="s">
        <v>993</v>
      </c>
      <c r="S115">
        <v>209</v>
      </c>
      <c r="T115" t="s">
        <v>42</v>
      </c>
      <c r="U115" t="s">
        <v>43</v>
      </c>
      <c r="V115" t="s">
        <v>115</v>
      </c>
      <c r="W115">
        <v>150000000</v>
      </c>
      <c r="X115">
        <v>2009</v>
      </c>
      <c r="Y115">
        <v>3000</v>
      </c>
      <c r="Z115" s="2">
        <v>5.9</v>
      </c>
      <c r="AA115">
        <v>2.35</v>
      </c>
      <c r="AB115">
        <v>2000</v>
      </c>
      <c r="AE115" t="s">
        <v>994</v>
      </c>
      <c r="AF115">
        <f>COUNTIF(J:J,AE115)</f>
        <v>22</v>
      </c>
      <c r="AG115">
        <f>ROUND(AVERAGEIFS(Z:Z,J:J,AE115),1)</f>
        <v>7.3</v>
      </c>
      <c r="AH115" cm="1">
        <f t="array" ref="AH115">ROUND(MEDIAN(IF(J:J=AE115,Z:Z)),1)</f>
        <v>7.4</v>
      </c>
      <c r="AI115" cm="1">
        <f t="array" ref="AI115">ROUND(MODE(IF(J:J=AE115,Z:Z)),1)</f>
        <v>7.6</v>
      </c>
      <c r="AJ115">
        <f>_xlfn.MAXIFS(Z:Z,J:J,AE115)</f>
        <v>8.3000000000000007</v>
      </c>
      <c r="AK115">
        <f>_xlfn.MINIFS(Z:Z,J:J,AE115)</f>
        <v>5.7</v>
      </c>
      <c r="AL115" cm="1">
        <f t="array" ref="AL115">ROUND(VAR(IF(J:J=AE115,Z:Z)),1)</f>
        <v>0.3</v>
      </c>
      <c r="AM115" cm="1">
        <f t="array" ref="AM115">ROUND(STDEV(IF(J:J = AE115,Z:Z)),1)</f>
        <v>0.6</v>
      </c>
      <c r="AQ115">
        <v>89</v>
      </c>
      <c r="AR115">
        <v>6.7</v>
      </c>
      <c r="BH115" t="str">
        <v>Tim Johnson</v>
      </c>
      <c r="BI115">
        <f t="shared" si="3"/>
        <v>6.7</v>
      </c>
      <c r="BJ115" t="b">
        <f t="shared" si="4"/>
        <v>0</v>
      </c>
      <c r="BO115">
        <v>191616238</v>
      </c>
      <c r="BP115">
        <v>50000000</v>
      </c>
      <c r="BR115">
        <f t="shared" si="5"/>
        <v>141616238</v>
      </c>
      <c r="BS115" t="str">
        <f>_xlfn.XLOOKUP(BO115,I:I,L:L)</f>
        <v>22 Jump StreetÂ </v>
      </c>
      <c r="BW115" t="s">
        <v>4682</v>
      </c>
      <c r="BX115" t="s">
        <v>2007</v>
      </c>
      <c r="BY115" t="s">
        <v>17604</v>
      </c>
      <c r="CD115" t="str">
        <v>Romance</v>
      </c>
    </row>
    <row r="116" spans="1:82" x14ac:dyDescent="0.25">
      <c r="A116" t="s">
        <v>33</v>
      </c>
      <c r="B116" t="s">
        <v>707</v>
      </c>
      <c r="C116">
        <v>350</v>
      </c>
      <c r="D116">
        <v>119</v>
      </c>
      <c r="E116">
        <v>151</v>
      </c>
      <c r="F116">
        <v>2000</v>
      </c>
      <c r="G116" t="s">
        <v>425</v>
      </c>
      <c r="H116">
        <v>20000</v>
      </c>
      <c r="I116">
        <v>179883016</v>
      </c>
      <c r="J116" t="s">
        <v>241</v>
      </c>
      <c r="K116" t="s">
        <v>351</v>
      </c>
      <c r="L116" t="s">
        <v>997</v>
      </c>
      <c r="M116">
        <v>361924</v>
      </c>
      <c r="N116">
        <v>40054</v>
      </c>
      <c r="O116" t="s">
        <v>998</v>
      </c>
      <c r="P116">
        <v>0</v>
      </c>
      <c r="Q116" t="s">
        <v>999</v>
      </c>
      <c r="R116" t="s">
        <v>1000</v>
      </c>
      <c r="S116">
        <v>641</v>
      </c>
      <c r="T116" t="s">
        <v>42</v>
      </c>
      <c r="U116" t="s">
        <v>43</v>
      </c>
      <c r="V116" t="s">
        <v>44</v>
      </c>
      <c r="W116">
        <v>150000000</v>
      </c>
      <c r="X116">
        <v>2009</v>
      </c>
      <c r="Y116">
        <v>16000</v>
      </c>
      <c r="Z116" s="2">
        <v>6.7</v>
      </c>
      <c r="AA116">
        <v>2.35</v>
      </c>
      <c r="AB116">
        <v>0</v>
      </c>
      <c r="AE116" t="s">
        <v>1001</v>
      </c>
      <c r="AF116">
        <f>COUNTIF(J:J,AE116)</f>
        <v>6</v>
      </c>
      <c r="AG116">
        <f>ROUND(AVERAGEIFS(Z:Z,J:J,AE116),1)</f>
        <v>6.7</v>
      </c>
      <c r="AH116" cm="1">
        <f t="array" ref="AH116">ROUND(MEDIAN(IF(J:J=AE116,Z:Z)),1)</f>
        <v>6.7</v>
      </c>
      <c r="AI116" t="e" cm="1">
        <f t="array" ref="AI116">ROUND(MODE(IF(J:J=AE116,Z:Z)),1)</f>
        <v>#N/A</v>
      </c>
      <c r="AJ116">
        <f>_xlfn.MAXIFS(Z:Z,J:J,AE116)</f>
        <v>7.7</v>
      </c>
      <c r="AK116">
        <f>_xlfn.MINIFS(Z:Z,J:J,AE116)</f>
        <v>5.9</v>
      </c>
      <c r="AL116" cm="1">
        <f t="array" ref="AL116">ROUND(VAR(IF(J:J=AE116,Z:Z)),1)</f>
        <v>0.4</v>
      </c>
      <c r="AM116" cm="1">
        <f t="array" ref="AM116">ROUND(STDEV(IF(J:J = AE116,Z:Z)),1)</f>
        <v>0.6</v>
      </c>
      <c r="AQ116">
        <v>105</v>
      </c>
      <c r="AR116">
        <v>5.9</v>
      </c>
      <c r="BH116" t="str">
        <v>Phillip Noyce</v>
      </c>
      <c r="BI116">
        <f t="shared" si="3"/>
        <v>6.8</v>
      </c>
      <c r="BJ116" t="b">
        <f t="shared" si="4"/>
        <v>0</v>
      </c>
      <c r="BO116">
        <v>161487252</v>
      </c>
      <c r="BP116">
        <v>20000000</v>
      </c>
      <c r="BR116">
        <f t="shared" si="5"/>
        <v>141487252</v>
      </c>
      <c r="BS116" t="str">
        <f>_xlfn.XLOOKUP(BO116,I:I,L:L)</f>
        <v>The WaterboyÂ </v>
      </c>
      <c r="BW116" t="s">
        <v>826</v>
      </c>
      <c r="BX116" t="s">
        <v>17602</v>
      </c>
      <c r="BY116" t="s">
        <v>4556</v>
      </c>
      <c r="BZ116" t="s">
        <v>4490</v>
      </c>
      <c r="CD116" t="str">
        <v>Sci-Fi</v>
      </c>
    </row>
    <row r="117" spans="1:82" x14ac:dyDescent="0.25">
      <c r="A117" t="s">
        <v>33</v>
      </c>
      <c r="B117" t="s">
        <v>439</v>
      </c>
      <c r="C117">
        <v>245</v>
      </c>
      <c r="D117">
        <v>129</v>
      </c>
      <c r="E117">
        <v>0</v>
      </c>
      <c r="F117">
        <v>233</v>
      </c>
      <c r="G117" t="s">
        <v>1004</v>
      </c>
      <c r="H117">
        <v>309</v>
      </c>
      <c r="I117">
        <v>139259759</v>
      </c>
      <c r="J117" t="s">
        <v>461</v>
      </c>
      <c r="K117" t="s">
        <v>1005</v>
      </c>
      <c r="L117" t="s">
        <v>1006</v>
      </c>
      <c r="M117">
        <v>364948</v>
      </c>
      <c r="N117">
        <v>1062</v>
      </c>
      <c r="O117" t="s">
        <v>1007</v>
      </c>
      <c r="P117">
        <v>0</v>
      </c>
      <c r="Q117" t="s">
        <v>1008</v>
      </c>
      <c r="R117" t="s">
        <v>1009</v>
      </c>
      <c r="S117">
        <v>2121</v>
      </c>
      <c r="T117" t="s">
        <v>42</v>
      </c>
      <c r="U117" t="s">
        <v>490</v>
      </c>
      <c r="V117" t="s">
        <v>811</v>
      </c>
      <c r="W117">
        <v>150000000</v>
      </c>
      <c r="X117">
        <v>2003</v>
      </c>
      <c r="Y117">
        <v>269</v>
      </c>
      <c r="Z117" s="2">
        <v>6.7</v>
      </c>
      <c r="AA117">
        <v>2.35</v>
      </c>
      <c r="AB117">
        <v>0</v>
      </c>
      <c r="AE117" t="s">
        <v>1010</v>
      </c>
      <c r="AF117">
        <f>COUNTIF(J:J,AE117)</f>
        <v>1</v>
      </c>
      <c r="AG117">
        <f>ROUND(AVERAGEIFS(Z:Z,J:J,AE117),1)</f>
        <v>7.1</v>
      </c>
      <c r="AH117" cm="1">
        <f t="array" ref="AH117">ROUND(MEDIAN(IF(J:J=AE117,Z:Z)),1)</f>
        <v>7.1</v>
      </c>
      <c r="AI117" t="e" cm="1">
        <f t="array" ref="AI117">ROUND(MODE(IF(J:J=AE117,Z:Z)),1)</f>
        <v>#N/A</v>
      </c>
      <c r="AJ117">
        <f>_xlfn.MAXIFS(Z:Z,J:J,AE117)</f>
        <v>7.1</v>
      </c>
      <c r="AK117">
        <f>_xlfn.MINIFS(Z:Z,J:J,AE117)</f>
        <v>7.1</v>
      </c>
      <c r="AL117" t="e" cm="1">
        <f t="array" ref="AL117">ROUND(VAR(IF(J:J=AE117,Z:Z)),1)</f>
        <v>#DIV/0!</v>
      </c>
      <c r="AM117" t="e" cm="1">
        <f t="array" ref="AM117">ROUND(STDEV(IF(J:J = AE117,Z:Z)),1)</f>
        <v>#DIV/0!</v>
      </c>
      <c r="AQ117">
        <v>119</v>
      </c>
      <c r="AR117">
        <v>6.7</v>
      </c>
      <c r="BH117" t="str">
        <v>Darren Aronofsky</v>
      </c>
      <c r="BI117">
        <f t="shared" si="3"/>
        <v>7.5</v>
      </c>
      <c r="BJ117" t="str">
        <f t="shared" si="4"/>
        <v>TRUE</v>
      </c>
      <c r="BO117">
        <v>250863268</v>
      </c>
      <c r="BP117">
        <v>110000000</v>
      </c>
      <c r="BR117">
        <f t="shared" si="5"/>
        <v>140863268</v>
      </c>
      <c r="BS117" t="str">
        <f>_xlfn.XLOOKUP(BO117,I:I,L:L)</f>
        <v>Night at the MuseumÂ </v>
      </c>
      <c r="BW117" t="s">
        <v>4431</v>
      </c>
      <c r="BX117" t="s">
        <v>5266</v>
      </c>
      <c r="BY117" t="s">
        <v>17600</v>
      </c>
      <c r="BZ117" t="s">
        <v>17601</v>
      </c>
      <c r="CA117" t="s">
        <v>5447</v>
      </c>
      <c r="CD117" t="str">
        <v>War</v>
      </c>
    </row>
    <row r="118" spans="1:82" x14ac:dyDescent="0.25">
      <c r="A118" t="s">
        <v>33</v>
      </c>
      <c r="B118" t="s">
        <v>713</v>
      </c>
      <c r="C118">
        <v>406</v>
      </c>
      <c r="D118">
        <v>102</v>
      </c>
      <c r="E118">
        <v>69</v>
      </c>
      <c r="F118">
        <v>490</v>
      </c>
      <c r="G118" t="s">
        <v>1013</v>
      </c>
      <c r="H118">
        <v>1000</v>
      </c>
      <c r="I118">
        <v>400736600</v>
      </c>
      <c r="J118" t="s">
        <v>551</v>
      </c>
      <c r="K118" t="s">
        <v>1014</v>
      </c>
      <c r="L118" t="s">
        <v>307</v>
      </c>
      <c r="M118">
        <v>421658</v>
      </c>
      <c r="N118">
        <v>2582</v>
      </c>
      <c r="O118" t="s">
        <v>1015</v>
      </c>
      <c r="P118">
        <v>0</v>
      </c>
      <c r="Q118" t="s">
        <v>1016</v>
      </c>
      <c r="R118" t="s">
        <v>1017</v>
      </c>
      <c r="S118">
        <v>904</v>
      </c>
      <c r="T118" t="s">
        <v>42</v>
      </c>
      <c r="U118" t="s">
        <v>43</v>
      </c>
      <c r="V118" t="s">
        <v>115</v>
      </c>
      <c r="W118">
        <v>150000000</v>
      </c>
      <c r="X118">
        <v>2013</v>
      </c>
      <c r="Y118">
        <v>523</v>
      </c>
      <c r="Z118" s="2">
        <v>7.6</v>
      </c>
      <c r="AA118">
        <v>2.2400000000000002</v>
      </c>
      <c r="AB118">
        <v>58000</v>
      </c>
      <c r="AE118" t="s">
        <v>1018</v>
      </c>
      <c r="AF118">
        <f>COUNTIF(J:J,AE118)</f>
        <v>4</v>
      </c>
      <c r="AG118">
        <f>ROUND(AVERAGEIFS(Z:Z,J:J,AE118),1)</f>
        <v>6.5</v>
      </c>
      <c r="AH118" cm="1">
        <f t="array" ref="AH118">ROUND(MEDIAN(IF(J:J=AE118,Z:Z)),1)</f>
        <v>6.6</v>
      </c>
      <c r="AI118" cm="1">
        <f t="array" ref="AI118">ROUND(MODE(IF(J:J=AE118,Z:Z)),1)</f>
        <v>6.9</v>
      </c>
      <c r="AJ118">
        <f>_xlfn.MAXIFS(Z:Z,J:J,AE118)</f>
        <v>6.9</v>
      </c>
      <c r="AK118">
        <f>_xlfn.MINIFS(Z:Z,J:J,AE118)</f>
        <v>5.9</v>
      </c>
      <c r="AL118" cm="1">
        <f t="array" ref="AL118">ROUND(VAR(IF(J:J=AE118,Z:Z)),1)</f>
        <v>0.3</v>
      </c>
      <c r="AM118" cm="1">
        <f t="array" ref="AM118">ROUND(STDEV(IF(J:J = AE118,Z:Z)),1)</f>
        <v>0.5</v>
      </c>
      <c r="AQ118">
        <v>129</v>
      </c>
      <c r="AR118">
        <v>6.7</v>
      </c>
      <c r="BH118" t="str">
        <v>Alfonso CuarÃ³n</v>
      </c>
      <c r="BI118">
        <f t="shared" si="3"/>
        <v>7.8</v>
      </c>
      <c r="BJ118" t="str">
        <f t="shared" si="4"/>
        <v>TRUE</v>
      </c>
      <c r="BO118">
        <v>173381405</v>
      </c>
      <c r="BP118">
        <v>33000000</v>
      </c>
      <c r="BR118">
        <f t="shared" si="5"/>
        <v>140381405</v>
      </c>
      <c r="BS118" t="str">
        <f>_xlfn.XLOOKUP(BO118,I:I,L:L)</f>
        <v>ElfÂ </v>
      </c>
      <c r="BW118" t="s">
        <v>826</v>
      </c>
      <c r="BX118" t="s">
        <v>606</v>
      </c>
      <c r="BY118" t="s">
        <v>5447</v>
      </c>
      <c r="BZ118" t="s">
        <v>4556</v>
      </c>
      <c r="CA118" t="s">
        <v>4490</v>
      </c>
      <c r="CD118" t="str">
        <v>Sport</v>
      </c>
    </row>
    <row r="119" spans="1:82" x14ac:dyDescent="0.25">
      <c r="A119" t="s">
        <v>33</v>
      </c>
      <c r="B119" t="s">
        <v>439</v>
      </c>
      <c r="C119">
        <v>275</v>
      </c>
      <c r="D119">
        <v>138</v>
      </c>
      <c r="E119">
        <v>0</v>
      </c>
      <c r="F119">
        <v>30</v>
      </c>
      <c r="G119" t="s">
        <v>1021</v>
      </c>
      <c r="H119">
        <v>234</v>
      </c>
      <c r="I119">
        <v>281492479</v>
      </c>
      <c r="J119" t="s">
        <v>461</v>
      </c>
      <c r="K119" t="s">
        <v>1022</v>
      </c>
      <c r="L119" t="s">
        <v>1023</v>
      </c>
      <c r="M119">
        <v>421818</v>
      </c>
      <c r="N119">
        <v>534</v>
      </c>
      <c r="O119" t="s">
        <v>1024</v>
      </c>
      <c r="P119">
        <v>0</v>
      </c>
      <c r="Q119" t="s">
        <v>1025</v>
      </c>
      <c r="R119" t="s">
        <v>1026</v>
      </c>
      <c r="S119">
        <v>2789</v>
      </c>
      <c r="T119" t="s">
        <v>42</v>
      </c>
      <c r="U119" t="s">
        <v>43</v>
      </c>
      <c r="V119" t="s">
        <v>811</v>
      </c>
      <c r="W119">
        <v>150000000</v>
      </c>
      <c r="X119">
        <v>2003</v>
      </c>
      <c r="Y119">
        <v>198</v>
      </c>
      <c r="Z119" s="2">
        <v>7.2</v>
      </c>
      <c r="AA119">
        <v>2.35</v>
      </c>
      <c r="AB119">
        <v>0</v>
      </c>
      <c r="AE119" t="s">
        <v>1027</v>
      </c>
      <c r="AF119">
        <f>COUNTIF(J:J,AE119)</f>
        <v>130</v>
      </c>
      <c r="AG119">
        <f>ROUND(AVERAGEIFS(Z:Z,J:J,AE119),1)</f>
        <v>5.9</v>
      </c>
      <c r="AH119" cm="1">
        <f t="array" ref="AH119">ROUND(MEDIAN(IF(J:J=AE119,Z:Z)),1)</f>
        <v>6</v>
      </c>
      <c r="AI119" cm="1">
        <f t="array" ref="AI119">ROUND(MODE(IF(J:J=AE119,Z:Z)),1)</f>
        <v>6.1</v>
      </c>
      <c r="AJ119">
        <f>_xlfn.MAXIFS(Z:Z,J:J,AE119)</f>
        <v>8.4</v>
      </c>
      <c r="AK119">
        <f>_xlfn.MINIFS(Z:Z,J:J,AE119)</f>
        <v>2.7</v>
      </c>
      <c r="AL119" cm="1">
        <f t="array" ref="AL119">ROUND(VAR(IF(J:J=AE119,Z:Z)),1)</f>
        <v>0.8</v>
      </c>
      <c r="AM119" cm="1">
        <f t="array" ref="AM119">ROUND(STDEV(IF(J:J = AE119,Z:Z)),1)</f>
        <v>0.9</v>
      </c>
      <c r="AQ119">
        <v>102</v>
      </c>
      <c r="AR119">
        <v>7.6</v>
      </c>
      <c r="BH119" t="str">
        <v>Eric Leighton</v>
      </c>
      <c r="BI119">
        <f t="shared" si="3"/>
        <v>6.5</v>
      </c>
      <c r="BJ119" t="b">
        <f t="shared" si="4"/>
        <v>0</v>
      </c>
      <c r="BO119">
        <v>183875760</v>
      </c>
      <c r="BP119">
        <v>44000000</v>
      </c>
      <c r="BR119">
        <f t="shared" si="5"/>
        <v>139875760</v>
      </c>
      <c r="BS119" t="str">
        <f>_xlfn.XLOOKUP(BO119,I:I,L:L)</f>
        <v>The FugitiveÂ </v>
      </c>
      <c r="BW119" t="s">
        <v>1247</v>
      </c>
      <c r="BX119" t="s">
        <v>5447</v>
      </c>
      <c r="CD119" t="str">
        <v>Fantasy</v>
      </c>
    </row>
    <row r="120" spans="1:82" x14ac:dyDescent="0.25">
      <c r="A120" t="s">
        <v>33</v>
      </c>
      <c r="B120" t="s">
        <v>668</v>
      </c>
      <c r="C120">
        <v>486</v>
      </c>
      <c r="D120">
        <v>112</v>
      </c>
      <c r="E120">
        <v>230</v>
      </c>
      <c r="F120">
        <v>12000</v>
      </c>
      <c r="G120" t="s">
        <v>1030</v>
      </c>
      <c r="H120">
        <v>26000</v>
      </c>
      <c r="I120">
        <v>206360018</v>
      </c>
      <c r="J120" t="s">
        <v>59</v>
      </c>
      <c r="K120" t="s">
        <v>120</v>
      </c>
      <c r="L120" t="s">
        <v>1031</v>
      </c>
      <c r="M120">
        <v>414070</v>
      </c>
      <c r="N120">
        <v>59803</v>
      </c>
      <c r="O120" t="s">
        <v>934</v>
      </c>
      <c r="P120">
        <v>3</v>
      </c>
      <c r="Q120" t="s">
        <v>1032</v>
      </c>
      <c r="R120" t="s">
        <v>1033</v>
      </c>
      <c r="S120">
        <v>532</v>
      </c>
      <c r="T120" t="s">
        <v>42</v>
      </c>
      <c r="U120" t="s">
        <v>43</v>
      </c>
      <c r="V120" t="s">
        <v>44</v>
      </c>
      <c r="W120">
        <v>170000000</v>
      </c>
      <c r="X120">
        <v>2013</v>
      </c>
      <c r="Y120">
        <v>20000</v>
      </c>
      <c r="Z120" s="2">
        <v>7.1</v>
      </c>
      <c r="AA120">
        <v>2.35</v>
      </c>
      <c r="AB120">
        <v>63000</v>
      </c>
      <c r="AE120" t="s">
        <v>1034</v>
      </c>
      <c r="AF120">
        <f>COUNTIF(J:J,AE120)</f>
        <v>3</v>
      </c>
      <c r="AG120">
        <f>ROUND(AVERAGEIFS(Z:Z,J:J,AE120),1)</f>
        <v>7.8</v>
      </c>
      <c r="AH120" cm="1">
        <f t="array" ref="AH120">ROUND(MEDIAN(IF(J:J=AE120,Z:Z)),1)</f>
        <v>7.9</v>
      </c>
      <c r="AI120" t="e" cm="1">
        <f t="array" ref="AI120">ROUND(MODE(IF(J:J=AE120,Z:Z)),1)</f>
        <v>#N/A</v>
      </c>
      <c r="AJ120">
        <f>_xlfn.MAXIFS(Z:Z,J:J,AE120)</f>
        <v>8.5</v>
      </c>
      <c r="AK120">
        <f>_xlfn.MINIFS(Z:Z,J:J,AE120)</f>
        <v>6.9</v>
      </c>
      <c r="AL120" cm="1">
        <f t="array" ref="AL120">ROUND(VAR(IF(J:J=AE120,Z:Z)),1)</f>
        <v>0.7</v>
      </c>
      <c r="AM120" cm="1">
        <f t="array" ref="AM120">ROUND(STDEV(IF(J:J = AE120,Z:Z)),1)</f>
        <v>0.8</v>
      </c>
      <c r="AQ120">
        <v>138</v>
      </c>
      <c r="AR120">
        <v>7.2</v>
      </c>
      <c r="BH120" t="str">
        <v>Tom McGrath</v>
      </c>
      <c r="BI120">
        <f t="shared" si="3"/>
        <v>7.3</v>
      </c>
      <c r="BJ120" t="b">
        <f t="shared" si="4"/>
        <v>0</v>
      </c>
      <c r="BO120">
        <v>141600000</v>
      </c>
      <c r="BP120">
        <v>3000000</v>
      </c>
      <c r="BR120">
        <f t="shared" si="5"/>
        <v>138600000</v>
      </c>
      <c r="BS120" t="str">
        <f>_xlfn.XLOOKUP(BO120,I:I,L:L)</f>
        <v>PocahontasÂ </v>
      </c>
      <c r="BW120" t="s">
        <v>826</v>
      </c>
      <c r="BX120" t="s">
        <v>2007</v>
      </c>
      <c r="BY120" t="s">
        <v>5447</v>
      </c>
      <c r="CD120" t="str">
        <v>Musical</v>
      </c>
    </row>
    <row r="121" spans="1:82" x14ac:dyDescent="0.25">
      <c r="A121" t="s">
        <v>33</v>
      </c>
      <c r="B121" t="s">
        <v>720</v>
      </c>
      <c r="C121">
        <v>739</v>
      </c>
      <c r="D121">
        <v>120</v>
      </c>
      <c r="E121">
        <v>750</v>
      </c>
      <c r="F121">
        <v>943</v>
      </c>
      <c r="G121" t="s">
        <v>1037</v>
      </c>
      <c r="H121">
        <v>27000</v>
      </c>
      <c r="I121">
        <v>153629485</v>
      </c>
      <c r="J121" t="s">
        <v>220</v>
      </c>
      <c r="K121" t="s">
        <v>80</v>
      </c>
      <c r="L121" t="s">
        <v>1038</v>
      </c>
      <c r="M121">
        <v>552503</v>
      </c>
      <c r="N121">
        <v>40025</v>
      </c>
      <c r="O121" t="s">
        <v>1039</v>
      </c>
      <c r="P121">
        <v>0</v>
      </c>
      <c r="Q121" t="s">
        <v>1040</v>
      </c>
      <c r="R121" t="s">
        <v>1041</v>
      </c>
      <c r="S121">
        <v>1588</v>
      </c>
      <c r="T121" t="s">
        <v>42</v>
      </c>
      <c r="U121" t="s">
        <v>490</v>
      </c>
      <c r="V121" t="s">
        <v>811</v>
      </c>
      <c r="W121">
        <v>150000000</v>
      </c>
      <c r="X121">
        <v>2015</v>
      </c>
      <c r="Y121">
        <v>9000</v>
      </c>
      <c r="Z121" s="2">
        <v>8.1</v>
      </c>
      <c r="AA121">
        <v>2.35</v>
      </c>
      <c r="AB121">
        <v>191000</v>
      </c>
      <c r="AE121" t="s">
        <v>1042</v>
      </c>
      <c r="AF121">
        <f>COUNTIF(J:J,AE121)</f>
        <v>1</v>
      </c>
      <c r="AG121">
        <f>ROUND(AVERAGEIFS(Z:Z,J:J,AE121),1)</f>
        <v>7</v>
      </c>
      <c r="AH121" cm="1">
        <f t="array" ref="AH121">ROUND(MEDIAN(IF(J:J=AE121,Z:Z)),1)</f>
        <v>7</v>
      </c>
      <c r="AI121" t="e" cm="1">
        <f t="array" ref="AI121">ROUND(MODE(IF(J:J=AE121,Z:Z)),1)</f>
        <v>#N/A</v>
      </c>
      <c r="AJ121">
        <f>_xlfn.MAXIFS(Z:Z,J:J,AE121)</f>
        <v>7</v>
      </c>
      <c r="AK121">
        <f>_xlfn.MINIFS(Z:Z,J:J,AE121)</f>
        <v>7</v>
      </c>
      <c r="AL121" t="e" cm="1">
        <f t="array" ref="AL121">ROUND(VAR(IF(J:J=AE121,Z:Z)),1)</f>
        <v>#DIV/0!</v>
      </c>
      <c r="AM121" t="e" cm="1">
        <f t="array" ref="AM121">ROUND(STDEV(IF(J:J = AE121,Z:Z)),1)</f>
        <v>#DIV/0!</v>
      </c>
      <c r="AQ121">
        <v>112</v>
      </c>
      <c r="AR121">
        <v>7.1</v>
      </c>
      <c r="BH121" t="str">
        <v>Chris Columbus</v>
      </c>
      <c r="BI121">
        <f t="shared" si="3"/>
        <v>6.7</v>
      </c>
      <c r="BJ121" t="b">
        <f t="shared" si="4"/>
        <v>0</v>
      </c>
      <c r="BO121">
        <v>148170000</v>
      </c>
      <c r="BP121">
        <v>11000000</v>
      </c>
      <c r="BR121">
        <f t="shared" si="5"/>
        <v>137170000</v>
      </c>
      <c r="BS121" t="str">
        <f>_xlfn.XLOOKUP(BO121,I:I,L:L)</f>
        <v>GremlinsÂ </v>
      </c>
      <c r="BW121" t="s">
        <v>4682</v>
      </c>
      <c r="BX121" t="s">
        <v>17605</v>
      </c>
      <c r="BY121" t="s">
        <v>2007</v>
      </c>
      <c r="BZ121" t="s">
        <v>17603</v>
      </c>
      <c r="CA121" t="s">
        <v>5447</v>
      </c>
      <c r="CD121" t="str">
        <v>Mystery</v>
      </c>
    </row>
    <row r="122" spans="1:82" x14ac:dyDescent="0.25">
      <c r="A122" t="s">
        <v>33</v>
      </c>
      <c r="B122" t="s">
        <v>729</v>
      </c>
      <c r="C122">
        <v>298</v>
      </c>
      <c r="D122">
        <v>146</v>
      </c>
      <c r="E122">
        <v>2000</v>
      </c>
      <c r="F122">
        <v>294</v>
      </c>
      <c r="G122" t="s">
        <v>1045</v>
      </c>
      <c r="H122">
        <v>15000</v>
      </c>
      <c r="I122">
        <v>133375846</v>
      </c>
      <c r="J122" t="s">
        <v>560</v>
      </c>
      <c r="K122" t="s">
        <v>434</v>
      </c>
      <c r="L122" t="s">
        <v>1046</v>
      </c>
      <c r="M122">
        <v>207839</v>
      </c>
      <c r="N122">
        <v>16948</v>
      </c>
      <c r="O122" t="s">
        <v>1047</v>
      </c>
      <c r="P122">
        <v>2</v>
      </c>
      <c r="Q122" t="s">
        <v>1048</v>
      </c>
      <c r="R122" t="s">
        <v>1049</v>
      </c>
      <c r="S122">
        <v>435</v>
      </c>
      <c r="T122" t="s">
        <v>42</v>
      </c>
      <c r="U122" t="s">
        <v>43</v>
      </c>
      <c r="V122" t="s">
        <v>44</v>
      </c>
      <c r="W122">
        <v>150000000</v>
      </c>
      <c r="X122">
        <v>2009</v>
      </c>
      <c r="Y122">
        <v>745</v>
      </c>
      <c r="Z122" s="2">
        <v>6.7</v>
      </c>
      <c r="AA122">
        <v>2.35</v>
      </c>
      <c r="AB122">
        <v>0</v>
      </c>
      <c r="AE122" t="s">
        <v>1050</v>
      </c>
      <c r="AF122">
        <f>COUNTIF(J:J,AE122)</f>
        <v>15</v>
      </c>
      <c r="AG122">
        <f>ROUND(AVERAGEIFS(Z:Z,J:J,AE122),1)</f>
        <v>7.4</v>
      </c>
      <c r="AH122" cm="1">
        <f t="array" ref="AH122">ROUND(MEDIAN(IF(J:J=AE122,Z:Z)),1)</f>
        <v>7.5</v>
      </c>
      <c r="AI122" cm="1">
        <f t="array" ref="AI122">ROUND(MODE(IF(J:J=AE122,Z:Z)),1)</f>
        <v>6.6</v>
      </c>
      <c r="AJ122">
        <f>_xlfn.MAXIFS(Z:Z,J:J,AE122)</f>
        <v>8.6999999999999993</v>
      </c>
      <c r="AK122">
        <f>_xlfn.MINIFS(Z:Z,J:J,AE122)</f>
        <v>6.6</v>
      </c>
      <c r="AL122" cm="1">
        <f t="array" ref="AL122">ROUND(VAR(IF(J:J=AE122,Z:Z)),1)</f>
        <v>0.4</v>
      </c>
      <c r="AM122" cm="1">
        <f t="array" ref="AM122">ROUND(STDEV(IF(J:J = AE122,Z:Z)),1)</f>
        <v>0.6</v>
      </c>
      <c r="AQ122">
        <v>120</v>
      </c>
      <c r="AR122">
        <v>8.1</v>
      </c>
      <c r="BH122" t="str">
        <v>Robert Schwentke</v>
      </c>
      <c r="BI122">
        <f t="shared" si="3"/>
        <v>6.4</v>
      </c>
      <c r="BJ122" t="b">
        <f t="shared" si="4"/>
        <v>0</v>
      </c>
      <c r="BO122">
        <v>260031035</v>
      </c>
      <c r="BP122">
        <v>123000000</v>
      </c>
      <c r="BR122">
        <f t="shared" si="5"/>
        <v>137031035</v>
      </c>
      <c r="BS122" t="str">
        <f>_xlfn.XLOOKUP(BO122,I:I,L:L)</f>
        <v>How the Grinch Stole ChristmasÂ </v>
      </c>
      <c r="BW122" t="s">
        <v>4682</v>
      </c>
      <c r="BX122" t="s">
        <v>17605</v>
      </c>
      <c r="BY122" t="s">
        <v>2007</v>
      </c>
      <c r="CD122" t="str">
        <v>Thriller</v>
      </c>
    </row>
    <row r="123" spans="1:82" x14ac:dyDescent="0.25">
      <c r="A123" t="s">
        <v>33</v>
      </c>
      <c r="B123" t="s">
        <v>736</v>
      </c>
      <c r="C123">
        <v>516</v>
      </c>
      <c r="D123">
        <v>115</v>
      </c>
      <c r="E123">
        <v>0</v>
      </c>
      <c r="F123">
        <v>12000</v>
      </c>
      <c r="G123" t="s">
        <v>1030</v>
      </c>
      <c r="H123">
        <v>26000</v>
      </c>
      <c r="I123">
        <v>181015141</v>
      </c>
      <c r="J123" t="s">
        <v>59</v>
      </c>
      <c r="K123" t="s">
        <v>120</v>
      </c>
      <c r="L123" t="s">
        <v>1053</v>
      </c>
      <c r="M123">
        <v>536314</v>
      </c>
      <c r="N123">
        <v>60059</v>
      </c>
      <c r="O123" t="s">
        <v>934</v>
      </c>
      <c r="P123">
        <v>1</v>
      </c>
      <c r="Q123" t="s">
        <v>1054</v>
      </c>
      <c r="R123" t="s">
        <v>1055</v>
      </c>
      <c r="S123">
        <v>738</v>
      </c>
      <c r="T123" t="s">
        <v>42</v>
      </c>
      <c r="U123" t="s">
        <v>43</v>
      </c>
      <c r="V123" t="s">
        <v>44</v>
      </c>
      <c r="W123">
        <v>150000000</v>
      </c>
      <c r="X123">
        <v>2011</v>
      </c>
      <c r="Y123">
        <v>20000</v>
      </c>
      <c r="Z123" s="2">
        <v>7</v>
      </c>
      <c r="AA123">
        <v>2.35</v>
      </c>
      <c r="AB123">
        <v>63000</v>
      </c>
      <c r="AE123" t="s">
        <v>1056</v>
      </c>
      <c r="AF123">
        <f>COUNTIF(J:J,AE123)</f>
        <v>3</v>
      </c>
      <c r="AG123">
        <f>ROUND(AVERAGEIFS(Z:Z,J:J,AE123),1)</f>
        <v>5.9</v>
      </c>
      <c r="AH123" cm="1">
        <f t="array" ref="AH123">ROUND(MEDIAN(IF(J:J=AE123,Z:Z)),1)</f>
        <v>5.7</v>
      </c>
      <c r="AI123" t="e" cm="1">
        <f t="array" ref="AI123">ROUND(MODE(IF(J:J=AE123,Z:Z)),1)</f>
        <v>#N/A</v>
      </c>
      <c r="AJ123">
        <f>_xlfn.MAXIFS(Z:Z,J:J,AE123)</f>
        <v>7.2</v>
      </c>
      <c r="AK123">
        <f>_xlfn.MINIFS(Z:Z,J:J,AE123)</f>
        <v>4.8</v>
      </c>
      <c r="AL123" cm="1">
        <f t="array" ref="AL123">ROUND(VAR(IF(J:J=AE123,Z:Z)),1)</f>
        <v>1.5</v>
      </c>
      <c r="AM123" cm="1">
        <f t="array" ref="AM123">ROUND(STDEV(IF(J:J = AE123,Z:Z)),1)</f>
        <v>1.2</v>
      </c>
      <c r="AQ123">
        <v>146</v>
      </c>
      <c r="AR123">
        <v>6.7</v>
      </c>
      <c r="BH123" t="str">
        <v>Guy Ritchie</v>
      </c>
      <c r="BI123">
        <f t="shared" si="3"/>
        <v>7.3</v>
      </c>
      <c r="BJ123" t="b">
        <f t="shared" si="4"/>
        <v>0</v>
      </c>
      <c r="BO123">
        <v>169076745</v>
      </c>
      <c r="BP123">
        <v>32500000</v>
      </c>
      <c r="BR123">
        <f t="shared" si="5"/>
        <v>136576745</v>
      </c>
      <c r="BS123" t="str">
        <f>_xlfn.XLOOKUP(BO123,I:I,L:L)</f>
        <v>BridesmaidsÂ </v>
      </c>
      <c r="BW123" t="s">
        <v>826</v>
      </c>
      <c r="BX123" t="s">
        <v>1247</v>
      </c>
      <c r="BY123" t="s">
        <v>4490</v>
      </c>
      <c r="CD123" t="e" cm="1">
        <f t="array" ref="CD123">_xlfn.UNIQUE(#REF!)</f>
        <v>#REF!</v>
      </c>
    </row>
    <row r="124" spans="1:82" x14ac:dyDescent="0.25">
      <c r="A124" t="s">
        <v>33</v>
      </c>
      <c r="B124" t="s">
        <v>745</v>
      </c>
      <c r="C124">
        <v>225</v>
      </c>
      <c r="D124">
        <v>96</v>
      </c>
      <c r="E124">
        <v>59</v>
      </c>
      <c r="F124">
        <v>699</v>
      </c>
      <c r="G124" t="s">
        <v>1059</v>
      </c>
      <c r="H124">
        <v>17000</v>
      </c>
      <c r="I124">
        <v>114053579</v>
      </c>
      <c r="J124" t="s">
        <v>569</v>
      </c>
      <c r="K124" t="s">
        <v>631</v>
      </c>
      <c r="L124" t="s">
        <v>1060</v>
      </c>
      <c r="M124">
        <v>146766</v>
      </c>
      <c r="N124">
        <v>20007</v>
      </c>
      <c r="O124" t="s">
        <v>1061</v>
      </c>
      <c r="P124">
        <v>0</v>
      </c>
      <c r="Q124" t="s">
        <v>1062</v>
      </c>
      <c r="R124" t="s">
        <v>1063</v>
      </c>
      <c r="S124">
        <v>178</v>
      </c>
      <c r="T124" t="s">
        <v>42</v>
      </c>
      <c r="U124" t="s">
        <v>43</v>
      </c>
      <c r="V124" t="s">
        <v>115</v>
      </c>
      <c r="W124">
        <v>150000000</v>
      </c>
      <c r="X124">
        <v>2008</v>
      </c>
      <c r="Y124">
        <v>759</v>
      </c>
      <c r="Z124" s="2">
        <v>6.9</v>
      </c>
      <c r="AA124">
        <v>1.85</v>
      </c>
      <c r="AB124">
        <v>0</v>
      </c>
      <c r="AE124" t="s">
        <v>1064</v>
      </c>
      <c r="AF124">
        <f>COUNTIF(J:J,AE124)</f>
        <v>27</v>
      </c>
      <c r="AG124">
        <f>ROUND(AVERAGEIFS(Z:Z,J:J,AE124),1)</f>
        <v>5.9</v>
      </c>
      <c r="AH124" cm="1">
        <f t="array" ref="AH124">ROUND(MEDIAN(IF(J:J=AE124,Z:Z)),1)</f>
        <v>6.1</v>
      </c>
      <c r="AI124" cm="1">
        <f t="array" ref="AI124">ROUND(MODE(IF(J:J=AE124,Z:Z)),1)</f>
        <v>6.6</v>
      </c>
      <c r="AJ124">
        <f>_xlfn.MAXIFS(Z:Z,J:J,AE124)</f>
        <v>7.3</v>
      </c>
      <c r="AK124">
        <f>_xlfn.MINIFS(Z:Z,J:J,AE124)</f>
        <v>4</v>
      </c>
      <c r="AL124" cm="1">
        <f t="array" ref="AL124">ROUND(VAR(IF(J:J=AE124,Z:Z)),1)</f>
        <v>0.9</v>
      </c>
      <c r="AM124" cm="1">
        <f t="array" ref="AM124">ROUND(STDEV(IF(J:J = AE124,Z:Z)),1)</f>
        <v>1</v>
      </c>
      <c r="AQ124">
        <v>115</v>
      </c>
      <c r="AR124">
        <v>7</v>
      </c>
      <c r="BH124" t="str">
        <v>Paul Verhoeven</v>
      </c>
      <c r="BI124">
        <f t="shared" si="3"/>
        <v>6.6</v>
      </c>
      <c r="BJ124" t="b">
        <f t="shared" si="4"/>
        <v>0</v>
      </c>
      <c r="BO124">
        <v>181395380</v>
      </c>
      <c r="BP124">
        <v>45000000</v>
      </c>
      <c r="BR124">
        <f t="shared" si="5"/>
        <v>136395380</v>
      </c>
      <c r="BS124" t="str">
        <f>_xlfn.XLOOKUP(BO124,I:I,L:L)</f>
        <v>Liar LiarÂ </v>
      </c>
      <c r="BW124" t="s">
        <v>826</v>
      </c>
      <c r="BX124" t="s">
        <v>1247</v>
      </c>
      <c r="BY124" t="s">
        <v>17605</v>
      </c>
    </row>
    <row r="125" spans="1:82" x14ac:dyDescent="0.25">
      <c r="A125" t="s">
        <v>33</v>
      </c>
      <c r="B125" t="s">
        <v>754</v>
      </c>
      <c r="C125">
        <v>145</v>
      </c>
      <c r="D125">
        <v>88</v>
      </c>
      <c r="E125">
        <v>12</v>
      </c>
      <c r="F125">
        <v>182</v>
      </c>
      <c r="G125" t="s">
        <v>1067</v>
      </c>
      <c r="H125">
        <v>730</v>
      </c>
      <c r="I125">
        <v>119420252</v>
      </c>
      <c r="J125" t="s">
        <v>577</v>
      </c>
      <c r="K125" t="s">
        <v>1068</v>
      </c>
      <c r="L125" t="s">
        <v>1069</v>
      </c>
      <c r="M125">
        <v>33042</v>
      </c>
      <c r="N125">
        <v>2217</v>
      </c>
      <c r="O125" t="s">
        <v>1070</v>
      </c>
      <c r="P125">
        <v>0</v>
      </c>
      <c r="Q125" t="s">
        <v>1071</v>
      </c>
      <c r="R125" t="s">
        <v>1072</v>
      </c>
      <c r="S125">
        <v>90</v>
      </c>
      <c r="T125" t="s">
        <v>42</v>
      </c>
      <c r="U125" t="s">
        <v>43</v>
      </c>
      <c r="V125" t="s">
        <v>115</v>
      </c>
      <c r="W125">
        <v>150000000</v>
      </c>
      <c r="X125">
        <v>2009</v>
      </c>
      <c r="Y125">
        <v>607</v>
      </c>
      <c r="Z125" s="2">
        <v>5.0999999999999996</v>
      </c>
      <c r="AA125">
        <v>2.35</v>
      </c>
      <c r="AB125">
        <v>0</v>
      </c>
      <c r="AE125" t="s">
        <v>1073</v>
      </c>
      <c r="AF125">
        <f>COUNTIF(J:J,AE125)</f>
        <v>1</v>
      </c>
      <c r="AG125">
        <f>ROUND(AVERAGEIFS(Z:Z,J:J,AE125),1)</f>
        <v>6.1</v>
      </c>
      <c r="AH125" cm="1">
        <f t="array" ref="AH125">ROUND(MEDIAN(IF(J:J=AE125,Z:Z)),1)</f>
        <v>6.1</v>
      </c>
      <c r="AI125" t="e" cm="1">
        <f t="array" ref="AI125">ROUND(MODE(IF(J:J=AE125,Z:Z)),1)</f>
        <v>#N/A</v>
      </c>
      <c r="AJ125">
        <f>_xlfn.MAXIFS(Z:Z,J:J,AE125)</f>
        <v>6.1</v>
      </c>
      <c r="AK125">
        <f>_xlfn.MINIFS(Z:Z,J:J,AE125)</f>
        <v>6.1</v>
      </c>
      <c r="AL125" t="e" cm="1">
        <f t="array" ref="AL125">ROUND(VAR(IF(J:J=AE125,Z:Z)),1)</f>
        <v>#DIV/0!</v>
      </c>
      <c r="AM125" t="e" cm="1">
        <f t="array" ref="AM125">ROUND(STDEV(IF(J:J = AE125,Z:Z)),1)</f>
        <v>#DIV/0!</v>
      </c>
      <c r="AQ125">
        <v>96</v>
      </c>
      <c r="AR125">
        <v>6.9</v>
      </c>
      <c r="BH125" t="str">
        <v>John McTiernan</v>
      </c>
      <c r="BI125">
        <f t="shared" si="3"/>
        <v>6.5</v>
      </c>
      <c r="BJ125" t="b">
        <f t="shared" si="4"/>
        <v>0</v>
      </c>
      <c r="BO125">
        <v>226138454</v>
      </c>
      <c r="BP125">
        <v>90000000</v>
      </c>
      <c r="BR125">
        <f t="shared" si="5"/>
        <v>136138454</v>
      </c>
      <c r="BS125" t="str">
        <f>_xlfn.XLOOKUP(BO125,I:I,L:L)</f>
        <v>Rush Hour 2Â </v>
      </c>
      <c r="BW125" t="s">
        <v>826</v>
      </c>
      <c r="BX125" t="s">
        <v>2007</v>
      </c>
      <c r="BY125" t="s">
        <v>17602</v>
      </c>
      <c r="BZ125" t="s">
        <v>4490</v>
      </c>
    </row>
    <row r="126" spans="1:82" x14ac:dyDescent="0.25">
      <c r="A126" t="s">
        <v>33</v>
      </c>
      <c r="B126" t="s">
        <v>762</v>
      </c>
      <c r="C126">
        <v>310</v>
      </c>
      <c r="D126">
        <v>99</v>
      </c>
      <c r="E126">
        <v>473</v>
      </c>
      <c r="F126">
        <v>502</v>
      </c>
      <c r="G126" t="s">
        <v>1076</v>
      </c>
      <c r="H126">
        <v>14000</v>
      </c>
      <c r="I126">
        <v>83640426</v>
      </c>
      <c r="J126" t="s">
        <v>59</v>
      </c>
      <c r="K126" t="s">
        <v>299</v>
      </c>
      <c r="L126" t="s">
        <v>1077</v>
      </c>
      <c r="M126">
        <v>152826</v>
      </c>
      <c r="N126">
        <v>16184</v>
      </c>
      <c r="O126" t="s">
        <v>1078</v>
      </c>
      <c r="P126">
        <v>0</v>
      </c>
      <c r="Q126" t="s">
        <v>1079</v>
      </c>
      <c r="R126" t="s">
        <v>1080</v>
      </c>
      <c r="S126">
        <v>253</v>
      </c>
      <c r="T126" t="s">
        <v>42</v>
      </c>
      <c r="U126" t="s">
        <v>43</v>
      </c>
      <c r="V126" t="s">
        <v>44</v>
      </c>
      <c r="W126">
        <v>150000000</v>
      </c>
      <c r="X126">
        <v>2012</v>
      </c>
      <c r="Y126">
        <v>897</v>
      </c>
      <c r="Z126" s="2">
        <v>5.8</v>
      </c>
      <c r="AA126">
        <v>1.85</v>
      </c>
      <c r="AB126">
        <v>19000</v>
      </c>
      <c r="AE126" t="s">
        <v>1081</v>
      </c>
      <c r="AF126">
        <f>COUNTIF(J:J,AE126)</f>
        <v>4</v>
      </c>
      <c r="AG126">
        <f>ROUND(AVERAGEIFS(Z:Z,J:J,AE126),1)</f>
        <v>7.5</v>
      </c>
      <c r="AH126" cm="1">
        <f t="array" ref="AH126">ROUND(MEDIAN(IF(J:J=AE126,Z:Z)),1)</f>
        <v>7.5</v>
      </c>
      <c r="AI126" cm="1">
        <f t="array" ref="AI126">ROUND(MODE(IF(J:J=AE126,Z:Z)),1)</f>
        <v>6.6</v>
      </c>
      <c r="AJ126">
        <f>_xlfn.MAXIFS(Z:Z,J:J,AE126)</f>
        <v>8.5</v>
      </c>
      <c r="AK126">
        <f>_xlfn.MINIFS(Z:Z,J:J,AE126)</f>
        <v>6.6</v>
      </c>
      <c r="AL126" cm="1">
        <f t="array" ref="AL126">ROUND(VAR(IF(J:J=AE126,Z:Z)),1)</f>
        <v>1.1000000000000001</v>
      </c>
      <c r="AM126" cm="1">
        <f t="array" ref="AM126">ROUND(STDEV(IF(J:J = AE126,Z:Z)),1)</f>
        <v>1</v>
      </c>
      <c r="AQ126">
        <v>88</v>
      </c>
      <c r="AR126">
        <v>5.0999999999999996</v>
      </c>
      <c r="BH126" t="str">
        <v>Tony Gilroy</v>
      </c>
      <c r="BI126">
        <f t="shared" si="3"/>
        <v>6.5</v>
      </c>
      <c r="BJ126" t="b">
        <f t="shared" si="4"/>
        <v>0</v>
      </c>
      <c r="BO126">
        <v>143492840</v>
      </c>
      <c r="BP126">
        <v>7500000</v>
      </c>
      <c r="BR126">
        <f t="shared" si="5"/>
        <v>135992840</v>
      </c>
      <c r="BS126" t="str">
        <f>_xlfn.XLOOKUP(BO126,I:I,L:L)</f>
        <v>JunoÂ </v>
      </c>
      <c r="BW126" t="s">
        <v>2007</v>
      </c>
      <c r="BX126" t="s">
        <v>4892</v>
      </c>
    </row>
    <row r="127" spans="1:82" x14ac:dyDescent="0.25">
      <c r="A127" t="s">
        <v>33</v>
      </c>
      <c r="B127" t="s">
        <v>279</v>
      </c>
      <c r="C127">
        <v>526</v>
      </c>
      <c r="D127">
        <v>113</v>
      </c>
      <c r="E127">
        <v>13000</v>
      </c>
      <c r="F127">
        <v>16000</v>
      </c>
      <c r="G127" t="s">
        <v>631</v>
      </c>
      <c r="H127">
        <v>40000</v>
      </c>
      <c r="I127">
        <v>79711678</v>
      </c>
      <c r="J127" t="s">
        <v>583</v>
      </c>
      <c r="K127" t="s">
        <v>60</v>
      </c>
      <c r="L127" t="s">
        <v>1084</v>
      </c>
      <c r="M127">
        <v>199039</v>
      </c>
      <c r="N127">
        <v>80849</v>
      </c>
      <c r="O127" t="s">
        <v>263</v>
      </c>
      <c r="P127">
        <v>7</v>
      </c>
      <c r="Q127" t="s">
        <v>1085</v>
      </c>
      <c r="R127" t="s">
        <v>1086</v>
      </c>
      <c r="S127">
        <v>479</v>
      </c>
      <c r="T127" t="s">
        <v>42</v>
      </c>
      <c r="U127" t="s">
        <v>43</v>
      </c>
      <c r="V127" t="s">
        <v>44</v>
      </c>
      <c r="W127">
        <v>100000000</v>
      </c>
      <c r="X127">
        <v>2012</v>
      </c>
      <c r="Y127">
        <v>17000</v>
      </c>
      <c r="Z127" s="2">
        <v>6.2</v>
      </c>
      <c r="AA127">
        <v>1.85</v>
      </c>
      <c r="AB127">
        <v>82000</v>
      </c>
      <c r="AE127" t="s">
        <v>1087</v>
      </c>
      <c r="AF127">
        <f>COUNTIF(J:J,AE127)</f>
        <v>1</v>
      </c>
      <c r="AG127">
        <f>ROUND(AVERAGEIFS(Z:Z,J:J,AE127),1)</f>
        <v>6.9</v>
      </c>
      <c r="AH127" cm="1">
        <f t="array" ref="AH127">ROUND(MEDIAN(IF(J:J=AE127,Z:Z)),1)</f>
        <v>6.9</v>
      </c>
      <c r="AI127" t="e" cm="1">
        <f t="array" ref="AI127">ROUND(MODE(IF(J:J=AE127,Z:Z)),1)</f>
        <v>#N/A</v>
      </c>
      <c r="AJ127">
        <f>_xlfn.MAXIFS(Z:Z,J:J,AE127)</f>
        <v>6.9</v>
      </c>
      <c r="AK127">
        <f>_xlfn.MINIFS(Z:Z,J:J,AE127)</f>
        <v>6.9</v>
      </c>
      <c r="AL127" t="e" cm="1">
        <f t="array" ref="AL127">ROUND(VAR(IF(J:J=AE127,Z:Z)),1)</f>
        <v>#DIV/0!</v>
      </c>
      <c r="AM127" t="e" cm="1">
        <f t="array" ref="AM127">ROUND(STDEV(IF(J:J = AE127,Z:Z)),1)</f>
        <v>#DIV/0!</v>
      </c>
      <c r="AQ127">
        <v>99</v>
      </c>
      <c r="AR127">
        <v>5.8</v>
      </c>
      <c r="BH127" t="str">
        <v>Joel Schumacher</v>
      </c>
      <c r="BI127">
        <f t="shared" si="3"/>
        <v>6.3</v>
      </c>
      <c r="BJ127" t="b">
        <f t="shared" si="4"/>
        <v>0</v>
      </c>
      <c r="BO127">
        <v>143492840</v>
      </c>
      <c r="BP127">
        <v>7500000</v>
      </c>
      <c r="BR127">
        <f t="shared" si="5"/>
        <v>135992840</v>
      </c>
      <c r="BS127" t="str">
        <f>_xlfn.XLOOKUP(BO127,I:I,L:L)</f>
        <v>JunoÂ </v>
      </c>
      <c r="BW127" t="s">
        <v>4431</v>
      </c>
      <c r="BX127" t="s">
        <v>2007</v>
      </c>
      <c r="BY127" t="s">
        <v>5266</v>
      </c>
      <c r="BZ127" t="s">
        <v>17601</v>
      </c>
      <c r="CA127" t="s">
        <v>5447</v>
      </c>
    </row>
    <row r="128" spans="1:82" x14ac:dyDescent="0.25">
      <c r="A128" t="s">
        <v>33</v>
      </c>
      <c r="B128" t="s">
        <v>771</v>
      </c>
      <c r="C128">
        <v>465</v>
      </c>
      <c r="D128">
        <v>131</v>
      </c>
      <c r="E128">
        <v>188</v>
      </c>
      <c r="F128">
        <v>641</v>
      </c>
      <c r="G128" t="s">
        <v>1089</v>
      </c>
      <c r="H128">
        <v>10000</v>
      </c>
      <c r="I128">
        <v>195000874</v>
      </c>
      <c r="J128" t="s">
        <v>68</v>
      </c>
      <c r="K128" t="s">
        <v>670</v>
      </c>
      <c r="L128" t="s">
        <v>1090</v>
      </c>
      <c r="M128">
        <v>232187</v>
      </c>
      <c r="N128">
        <v>21840</v>
      </c>
      <c r="O128" t="s">
        <v>1091</v>
      </c>
      <c r="P128">
        <v>0</v>
      </c>
      <c r="Q128" t="s">
        <v>1092</v>
      </c>
      <c r="R128" t="s">
        <v>1093</v>
      </c>
      <c r="S128">
        <v>440</v>
      </c>
      <c r="T128" t="s">
        <v>42</v>
      </c>
      <c r="U128" t="s">
        <v>1094</v>
      </c>
      <c r="V128" t="s">
        <v>44</v>
      </c>
      <c r="W128">
        <v>150000000</v>
      </c>
      <c r="X128">
        <v>2015</v>
      </c>
      <c r="Y128">
        <v>10000</v>
      </c>
      <c r="Z128" s="2">
        <v>7.4</v>
      </c>
      <c r="AA128">
        <v>2.35</v>
      </c>
      <c r="AB128">
        <v>47000</v>
      </c>
      <c r="AE128" t="s">
        <v>1095</v>
      </c>
      <c r="AF128">
        <f>COUNTIF(J:J,AE128)</f>
        <v>1</v>
      </c>
      <c r="AG128">
        <f>ROUND(AVERAGEIFS(Z:Z,J:J,AE128),1)</f>
        <v>6.9</v>
      </c>
      <c r="AH128" cm="1">
        <f t="array" ref="AH128">ROUND(MEDIAN(IF(J:J=AE128,Z:Z)),1)</f>
        <v>6.9</v>
      </c>
      <c r="AI128" t="e" cm="1">
        <f t="array" ref="AI128">ROUND(MODE(IF(J:J=AE128,Z:Z)),1)</f>
        <v>#N/A</v>
      </c>
      <c r="AJ128">
        <f>_xlfn.MAXIFS(Z:Z,J:J,AE128)</f>
        <v>6.9</v>
      </c>
      <c r="AK128">
        <f>_xlfn.MINIFS(Z:Z,J:J,AE128)</f>
        <v>6.9</v>
      </c>
      <c r="AL128" t="e" cm="1">
        <f t="array" ref="AL128">ROUND(VAR(IF(J:J=AE128,Z:Z)),1)</f>
        <v>#DIV/0!</v>
      </c>
      <c r="AM128" t="e" cm="1">
        <f t="array" ref="AM128">ROUND(STDEV(IF(J:J = AE128,Z:Z)),1)</f>
        <v>#DIV/0!</v>
      </c>
      <c r="AQ128">
        <v>113</v>
      </c>
      <c r="AR128">
        <v>6.2</v>
      </c>
      <c r="BH128" t="str">
        <v>John Woo</v>
      </c>
      <c r="BI128">
        <f t="shared" si="3"/>
        <v>6.5</v>
      </c>
      <c r="BJ128" t="b">
        <f t="shared" si="4"/>
        <v>0</v>
      </c>
      <c r="BO128">
        <v>334185206</v>
      </c>
      <c r="BP128">
        <v>200000000</v>
      </c>
      <c r="BR128">
        <f t="shared" si="5"/>
        <v>134185206</v>
      </c>
      <c r="BS128" t="str">
        <f>_xlfn.XLOOKUP(BO128,I:I,L:L)</f>
        <v>Alice in WonderlandÂ </v>
      </c>
      <c r="BW128" t="s">
        <v>826</v>
      </c>
      <c r="BX128" t="s">
        <v>606</v>
      </c>
      <c r="BY128" t="s">
        <v>1247</v>
      </c>
      <c r="BZ128" t="s">
        <v>5266</v>
      </c>
      <c r="CA128" t="s">
        <v>17602</v>
      </c>
    </row>
    <row r="129" spans="1:80" x14ac:dyDescent="0.25">
      <c r="A129" t="s">
        <v>33</v>
      </c>
      <c r="B129" t="s">
        <v>780</v>
      </c>
      <c r="C129">
        <v>357</v>
      </c>
      <c r="D129">
        <v>119</v>
      </c>
      <c r="E129">
        <v>394</v>
      </c>
      <c r="F129">
        <v>162</v>
      </c>
      <c r="G129" t="s">
        <v>1097</v>
      </c>
      <c r="H129">
        <v>12000</v>
      </c>
      <c r="I129">
        <v>61937495</v>
      </c>
      <c r="J129" t="s">
        <v>591</v>
      </c>
      <c r="K129" t="s">
        <v>934</v>
      </c>
      <c r="L129" t="s">
        <v>1098</v>
      </c>
      <c r="M129">
        <v>89442</v>
      </c>
      <c r="N129">
        <v>13071</v>
      </c>
      <c r="O129" t="s">
        <v>1099</v>
      </c>
      <c r="P129">
        <v>0</v>
      </c>
      <c r="Q129" t="s">
        <v>1100</v>
      </c>
      <c r="R129" t="s">
        <v>1101</v>
      </c>
      <c r="S129">
        <v>432</v>
      </c>
      <c r="T129" t="s">
        <v>42</v>
      </c>
      <c r="U129" t="s">
        <v>43</v>
      </c>
      <c r="V129" t="s">
        <v>811</v>
      </c>
      <c r="W129">
        <v>150000000</v>
      </c>
      <c r="X129">
        <v>2010</v>
      </c>
      <c r="Y129">
        <v>490</v>
      </c>
      <c r="Z129" s="2">
        <v>5.8</v>
      </c>
      <c r="AA129">
        <v>1.85</v>
      </c>
      <c r="AB129">
        <v>0</v>
      </c>
      <c r="AE129" t="s">
        <v>1102</v>
      </c>
      <c r="AF129">
        <f>COUNTIF(J:J,AE129)</f>
        <v>2</v>
      </c>
      <c r="AG129">
        <f>ROUND(AVERAGEIFS(Z:Z,J:J,AE129),1)</f>
        <v>6</v>
      </c>
      <c r="AH129" cm="1">
        <f t="array" ref="AH129">ROUND(MEDIAN(IF(J:J=AE129,Z:Z)),1)</f>
        <v>6</v>
      </c>
      <c r="AI129" cm="1">
        <f t="array" ref="AI129">ROUND(MODE(IF(J:J=AE129,Z:Z)),1)</f>
        <v>6</v>
      </c>
      <c r="AJ129">
        <f>_xlfn.MAXIFS(Z:Z,J:J,AE129)</f>
        <v>6</v>
      </c>
      <c r="AK129">
        <f>_xlfn.MINIFS(Z:Z,J:J,AE129)</f>
        <v>6</v>
      </c>
      <c r="AL129" cm="1">
        <f t="array" ref="AL129">ROUND(VAR(IF(J:J=AE129,Z:Z)),1)</f>
        <v>0</v>
      </c>
      <c r="AM129" cm="1">
        <f t="array" ref="AM129">ROUND(STDEV(IF(J:J = AE129,Z:Z)),1)</f>
        <v>0</v>
      </c>
      <c r="AQ129">
        <v>131</v>
      </c>
      <c r="AR129">
        <v>7.4</v>
      </c>
      <c r="BH129" t="str">
        <v>Tim Story</v>
      </c>
      <c r="BI129">
        <f t="shared" si="3"/>
        <v>6</v>
      </c>
      <c r="BJ129" t="b">
        <f t="shared" si="4"/>
        <v>0</v>
      </c>
      <c r="BO129">
        <v>334185206</v>
      </c>
      <c r="BP129">
        <v>200000000</v>
      </c>
      <c r="BR129">
        <f t="shared" si="5"/>
        <v>134185206</v>
      </c>
      <c r="BS129" t="str">
        <f>_xlfn.XLOOKUP(BO129,I:I,L:L)</f>
        <v>Alice in WonderlandÂ </v>
      </c>
      <c r="BW129" t="s">
        <v>826</v>
      </c>
      <c r="BX129" t="s">
        <v>5447</v>
      </c>
      <c r="BY129" t="s">
        <v>4490</v>
      </c>
    </row>
    <row r="130" spans="1:80" x14ac:dyDescent="0.25">
      <c r="A130" t="s">
        <v>33</v>
      </c>
      <c r="B130" t="s">
        <v>126</v>
      </c>
      <c r="C130">
        <v>248</v>
      </c>
      <c r="D130">
        <v>110</v>
      </c>
      <c r="E130">
        <v>282</v>
      </c>
      <c r="F130">
        <v>103</v>
      </c>
      <c r="G130" t="s">
        <v>298</v>
      </c>
      <c r="H130">
        <v>11000</v>
      </c>
      <c r="I130">
        <v>124051759</v>
      </c>
      <c r="J130" t="s">
        <v>201</v>
      </c>
      <c r="K130" t="s">
        <v>69</v>
      </c>
      <c r="L130" t="s">
        <v>579</v>
      </c>
      <c r="M130">
        <v>42372</v>
      </c>
      <c r="N130">
        <v>21175</v>
      </c>
      <c r="O130" t="s">
        <v>580</v>
      </c>
      <c r="P130">
        <v>2</v>
      </c>
      <c r="Q130" t="s">
        <v>581</v>
      </c>
      <c r="R130" t="s">
        <v>582</v>
      </c>
      <c r="S130">
        <v>239</v>
      </c>
      <c r="T130" t="s">
        <v>42</v>
      </c>
      <c r="U130" t="s">
        <v>43</v>
      </c>
      <c r="V130" t="s">
        <v>44</v>
      </c>
      <c r="W130">
        <v>180000000</v>
      </c>
      <c r="X130">
        <v>2016</v>
      </c>
      <c r="Y130">
        <v>10000</v>
      </c>
      <c r="Z130" s="2">
        <v>6.6</v>
      </c>
      <c r="AA130">
        <v>2.35</v>
      </c>
      <c r="AB130">
        <v>29000</v>
      </c>
      <c r="AE130" t="s">
        <v>1104</v>
      </c>
      <c r="AF130">
        <f>COUNTIF(J:J,AE130)</f>
        <v>1</v>
      </c>
      <c r="AG130">
        <f>ROUND(AVERAGEIFS(Z:Z,J:J,AE130),1)</f>
        <v>5.7</v>
      </c>
      <c r="AH130" cm="1">
        <f t="array" ref="AH130">ROUND(MEDIAN(IF(J:J=AE130,Z:Z)),1)</f>
        <v>5.7</v>
      </c>
      <c r="AI130" t="e" cm="1">
        <f t="array" ref="AI130">ROUND(MODE(IF(J:J=AE130,Z:Z)),1)</f>
        <v>#N/A</v>
      </c>
      <c r="AJ130">
        <f>_xlfn.MAXIFS(Z:Z,J:J,AE130)</f>
        <v>5.7</v>
      </c>
      <c r="AK130">
        <f>_xlfn.MINIFS(Z:Z,J:J,AE130)</f>
        <v>5.7</v>
      </c>
      <c r="AL130" t="e" cm="1">
        <f t="array" ref="AL130">ROUND(VAR(IF(J:J=AE130,Z:Z)),1)</f>
        <v>#DIV/0!</v>
      </c>
      <c r="AM130" t="e" cm="1">
        <f t="array" ref="AM130">ROUND(STDEV(IF(J:J = AE130,Z:Z)),1)</f>
        <v>#DIV/0!</v>
      </c>
      <c r="AQ130">
        <v>119</v>
      </c>
      <c r="AR130">
        <v>5.8</v>
      </c>
      <c r="BH130" t="str">
        <v>Mark Steven Johnson</v>
      </c>
      <c r="BI130">
        <f t="shared" si="3"/>
        <v>6.1</v>
      </c>
      <c r="BJ130" t="b">
        <f t="shared" si="4"/>
        <v>0</v>
      </c>
      <c r="BO130">
        <v>171031347</v>
      </c>
      <c r="BP130">
        <v>38000000</v>
      </c>
      <c r="BR130">
        <f t="shared" si="5"/>
        <v>133031347</v>
      </c>
      <c r="BS130" t="str">
        <f>_xlfn.XLOOKUP(BO130,I:I,L:L)</f>
        <v>True GritÂ </v>
      </c>
      <c r="BW130" t="s">
        <v>826</v>
      </c>
      <c r="BX130" t="s">
        <v>17600</v>
      </c>
      <c r="BY130" t="s">
        <v>3105</v>
      </c>
      <c r="BZ130" t="s">
        <v>17602</v>
      </c>
    </row>
    <row r="131" spans="1:80" x14ac:dyDescent="0.25">
      <c r="A131" t="s">
        <v>33</v>
      </c>
      <c r="B131" t="s">
        <v>788</v>
      </c>
      <c r="C131">
        <v>194</v>
      </c>
      <c r="D131">
        <v>91</v>
      </c>
      <c r="E131">
        <v>58</v>
      </c>
      <c r="F131">
        <v>826</v>
      </c>
      <c r="G131" t="s">
        <v>1107</v>
      </c>
      <c r="H131">
        <v>2000</v>
      </c>
      <c r="I131">
        <v>126597121</v>
      </c>
      <c r="J131" t="s">
        <v>322</v>
      </c>
      <c r="K131" t="s">
        <v>1108</v>
      </c>
      <c r="L131" t="s">
        <v>1109</v>
      </c>
      <c r="M131">
        <v>105902</v>
      </c>
      <c r="N131">
        <v>6576</v>
      </c>
      <c r="O131" t="s">
        <v>1110</v>
      </c>
      <c r="P131">
        <v>0</v>
      </c>
      <c r="Q131" t="s">
        <v>1111</v>
      </c>
      <c r="R131" t="s">
        <v>1112</v>
      </c>
      <c r="S131">
        <v>206</v>
      </c>
      <c r="T131" t="s">
        <v>42</v>
      </c>
      <c r="U131" t="s">
        <v>43</v>
      </c>
      <c r="V131" t="s">
        <v>115</v>
      </c>
      <c r="W131">
        <v>150000000</v>
      </c>
      <c r="X131">
        <v>2007</v>
      </c>
      <c r="Y131">
        <v>852</v>
      </c>
      <c r="Z131" s="2">
        <v>6.2</v>
      </c>
      <c r="AA131">
        <v>1.85</v>
      </c>
      <c r="AB131">
        <v>0</v>
      </c>
      <c r="AE131" t="s">
        <v>1113</v>
      </c>
      <c r="AF131">
        <f>COUNTIF(J:J,AE131)</f>
        <v>4</v>
      </c>
      <c r="AG131">
        <f>ROUND(AVERAGEIFS(Z:Z,J:J,AE131),1)</f>
        <v>7.4</v>
      </c>
      <c r="AH131" cm="1">
        <f t="array" ref="AH131">ROUND(MEDIAN(IF(J:J=AE131,Z:Z)),1)</f>
        <v>7.6</v>
      </c>
      <c r="AI131" cm="1">
        <f t="array" ref="AI131">ROUND(MODE(IF(J:J=AE131,Z:Z)),1)</f>
        <v>8</v>
      </c>
      <c r="AJ131">
        <f>_xlfn.MAXIFS(Z:Z,J:J,AE131)</f>
        <v>8</v>
      </c>
      <c r="AK131">
        <f>_xlfn.MINIFS(Z:Z,J:J,AE131)</f>
        <v>6.6</v>
      </c>
      <c r="AL131" cm="1">
        <f t="array" ref="AL131">ROUND(VAR(IF(J:J=AE131,Z:Z)),1)</f>
        <v>0.5</v>
      </c>
      <c r="AM131" cm="1">
        <f t="array" ref="AM131">ROUND(STDEV(IF(J:J = AE131,Z:Z)),1)</f>
        <v>0.7</v>
      </c>
      <c r="AQ131">
        <v>110</v>
      </c>
      <c r="AR131">
        <v>6.6</v>
      </c>
      <c r="BH131" t="str">
        <v>Neill Blomkamp</v>
      </c>
      <c r="BI131">
        <f t="shared" si="3"/>
        <v>7.2</v>
      </c>
      <c r="BJ131" t="b">
        <f t="shared" si="4"/>
        <v>0</v>
      </c>
      <c r="BO131">
        <v>161029270</v>
      </c>
      <c r="BP131">
        <v>28000000</v>
      </c>
      <c r="BR131">
        <f t="shared" si="5"/>
        <v>133029270</v>
      </c>
      <c r="BS131" t="str">
        <f>_xlfn.XLOOKUP(BO131,I:I,L:L)</f>
        <v>Straight Outta ComptonÂ </v>
      </c>
      <c r="BW131" t="s">
        <v>606</v>
      </c>
      <c r="BX131" t="s">
        <v>2007</v>
      </c>
      <c r="BY131" t="s">
        <v>4490</v>
      </c>
    </row>
    <row r="132" spans="1:80" x14ac:dyDescent="0.25">
      <c r="A132" t="s">
        <v>33</v>
      </c>
      <c r="B132" t="s">
        <v>796</v>
      </c>
      <c r="C132">
        <v>284</v>
      </c>
      <c r="D132">
        <v>90</v>
      </c>
      <c r="E132">
        <v>90</v>
      </c>
      <c r="F132">
        <v>15</v>
      </c>
      <c r="G132" t="s">
        <v>566</v>
      </c>
      <c r="H132">
        <v>11000</v>
      </c>
      <c r="I132">
        <v>165230261</v>
      </c>
      <c r="J132" t="s">
        <v>542</v>
      </c>
      <c r="K132" t="s">
        <v>723</v>
      </c>
      <c r="L132" t="s">
        <v>1116</v>
      </c>
      <c r="M132">
        <v>182718</v>
      </c>
      <c r="N132">
        <v>21015</v>
      </c>
      <c r="O132" t="s">
        <v>1117</v>
      </c>
      <c r="P132">
        <v>0</v>
      </c>
      <c r="Q132" t="s">
        <v>1118</v>
      </c>
      <c r="R132" t="s">
        <v>1119</v>
      </c>
      <c r="S132">
        <v>209</v>
      </c>
      <c r="T132" t="s">
        <v>42</v>
      </c>
      <c r="U132" t="s">
        <v>43</v>
      </c>
      <c r="V132" t="s">
        <v>115</v>
      </c>
      <c r="W132">
        <v>150000000</v>
      </c>
      <c r="X132">
        <v>2011</v>
      </c>
      <c r="Y132">
        <v>10000</v>
      </c>
      <c r="Z132" s="2">
        <v>7.3</v>
      </c>
      <c r="AA132">
        <v>2.35</v>
      </c>
      <c r="AB132">
        <v>20000</v>
      </c>
      <c r="AE132" t="s">
        <v>1120</v>
      </c>
      <c r="AF132">
        <f>COUNTIF(J:J,AE132)</f>
        <v>3</v>
      </c>
      <c r="AG132">
        <f>ROUND(AVERAGEIFS(Z:Z,J:J,AE132),1)</f>
        <v>7.2</v>
      </c>
      <c r="AH132" cm="1">
        <f t="array" ref="AH132">ROUND(MEDIAN(IF(J:J=AE132,Z:Z)),1)</f>
        <v>7.1</v>
      </c>
      <c r="AI132" t="e" cm="1">
        <f t="array" ref="AI132">ROUND(MODE(IF(J:J=AE132,Z:Z)),1)</f>
        <v>#N/A</v>
      </c>
      <c r="AJ132">
        <f>_xlfn.MAXIFS(Z:Z,J:J,AE132)</f>
        <v>8.1999999999999993</v>
      </c>
      <c r="AK132">
        <f>_xlfn.MINIFS(Z:Z,J:J,AE132)</f>
        <v>6.2</v>
      </c>
      <c r="AL132" cm="1">
        <f t="array" ref="AL132">ROUND(VAR(IF(J:J=AE132,Z:Z)),1)</f>
        <v>1</v>
      </c>
      <c r="AM132" cm="1">
        <f t="array" ref="AM132">ROUND(STDEV(IF(J:J = AE132,Z:Z)),1)</f>
        <v>1</v>
      </c>
      <c r="AQ132">
        <v>91</v>
      </c>
      <c r="AR132">
        <v>6.2</v>
      </c>
      <c r="BH132" t="str">
        <v>David Twohy</v>
      </c>
      <c r="BI132">
        <f t="shared" ref="BI132:BI195" si="6">ROUND(AVERAGEIFS(Z:Z,B:B,BH132),1)</f>
        <v>6.7</v>
      </c>
      <c r="BJ132" t="b">
        <f t="shared" ref="BJ132:BJ195" si="7">IF(BI132&gt;=PERCENTILE($BI$3:$BI$1678,0.9),"TRUE")</f>
        <v>0</v>
      </c>
      <c r="BO132">
        <v>292568851</v>
      </c>
      <c r="BP132">
        <v>160000000</v>
      </c>
      <c r="BR132">
        <f t="shared" ref="BR132:BR195" si="8">BO132-BP132</f>
        <v>132568851</v>
      </c>
      <c r="BS132" t="str">
        <f>_xlfn.XLOOKUP(BO132,I:I,L:L)</f>
        <v>InceptionÂ </v>
      </c>
      <c r="BW132" t="s">
        <v>4682</v>
      </c>
      <c r="BX132" t="s">
        <v>1247</v>
      </c>
      <c r="BY132" t="s">
        <v>17605</v>
      </c>
      <c r="BZ132" t="s">
        <v>2007</v>
      </c>
    </row>
    <row r="133" spans="1:80" x14ac:dyDescent="0.25">
      <c r="A133" t="s">
        <v>33</v>
      </c>
      <c r="B133" t="s">
        <v>804</v>
      </c>
      <c r="C133">
        <v>280</v>
      </c>
      <c r="D133">
        <v>103</v>
      </c>
      <c r="E133">
        <v>0</v>
      </c>
      <c r="F133">
        <v>346</v>
      </c>
      <c r="G133" t="s">
        <v>1122</v>
      </c>
      <c r="H133">
        <v>1000</v>
      </c>
      <c r="I133">
        <v>131564731</v>
      </c>
      <c r="J133" t="s">
        <v>162</v>
      </c>
      <c r="K133" t="s">
        <v>1123</v>
      </c>
      <c r="L133" t="s">
        <v>1124</v>
      </c>
      <c r="M133">
        <v>118951</v>
      </c>
      <c r="N133">
        <v>2857</v>
      </c>
      <c r="O133" t="s">
        <v>1125</v>
      </c>
      <c r="P133">
        <v>0</v>
      </c>
      <c r="Q133" t="s">
        <v>1126</v>
      </c>
      <c r="R133" t="s">
        <v>1127</v>
      </c>
      <c r="S133">
        <v>1382</v>
      </c>
      <c r="T133" t="s">
        <v>42</v>
      </c>
      <c r="U133" t="s">
        <v>43</v>
      </c>
      <c r="V133" t="s">
        <v>115</v>
      </c>
      <c r="W133">
        <v>150000000</v>
      </c>
      <c r="X133">
        <v>2010</v>
      </c>
      <c r="Y133">
        <v>756</v>
      </c>
      <c r="Z133" s="2">
        <v>4.2</v>
      </c>
      <c r="AA133">
        <v>2.35</v>
      </c>
      <c r="AB133">
        <v>18000</v>
      </c>
      <c r="AE133" t="s">
        <v>1128</v>
      </c>
      <c r="AF133">
        <f>COUNTIF(J:J,AE133)</f>
        <v>1</v>
      </c>
      <c r="AG133">
        <f>ROUND(AVERAGEIFS(Z:Z,J:J,AE133),1)</f>
        <v>7.2</v>
      </c>
      <c r="AH133" cm="1">
        <f t="array" ref="AH133">ROUND(MEDIAN(IF(J:J=AE133,Z:Z)),1)</f>
        <v>7.2</v>
      </c>
      <c r="AI133" t="e" cm="1">
        <f t="array" ref="AI133">ROUND(MODE(IF(J:J=AE133,Z:Z)),1)</f>
        <v>#N/A</v>
      </c>
      <c r="AJ133">
        <f>_xlfn.MAXIFS(Z:Z,J:J,AE133)</f>
        <v>7.2</v>
      </c>
      <c r="AK133">
        <f>_xlfn.MINIFS(Z:Z,J:J,AE133)</f>
        <v>7.2</v>
      </c>
      <c r="AL133" t="e" cm="1">
        <f t="array" ref="AL133">ROUND(VAR(IF(J:J=AE133,Z:Z)),1)</f>
        <v>#DIV/0!</v>
      </c>
      <c r="AM133" t="e" cm="1">
        <f t="array" ref="AM133">ROUND(STDEV(IF(J:J = AE133,Z:Z)),1)</f>
        <v>#DIV/0!</v>
      </c>
      <c r="AQ133">
        <v>90</v>
      </c>
      <c r="AR133">
        <v>7.3</v>
      </c>
      <c r="BH133" t="str">
        <v>JosÃ© Padilha</v>
      </c>
      <c r="BI133">
        <f t="shared" si="6"/>
        <v>7.2</v>
      </c>
      <c r="BJ133" t="b">
        <f t="shared" si="7"/>
        <v>0</v>
      </c>
      <c r="BO133">
        <v>150056505</v>
      </c>
      <c r="BP133">
        <v>18000000</v>
      </c>
      <c r="BR133">
        <f t="shared" si="8"/>
        <v>132056505</v>
      </c>
      <c r="BS133" t="str">
        <f>_xlfn.XLOOKUP(BO133,I:I,L:L)</f>
        <v>NeighborsÂ </v>
      </c>
      <c r="BW133" t="s">
        <v>826</v>
      </c>
      <c r="BX133" t="s">
        <v>4556</v>
      </c>
      <c r="BY133" t="s">
        <v>17606</v>
      </c>
    </row>
    <row r="134" spans="1:80" x14ac:dyDescent="0.25">
      <c r="A134" t="s">
        <v>33</v>
      </c>
      <c r="B134" t="s">
        <v>369</v>
      </c>
      <c r="C134">
        <v>310</v>
      </c>
      <c r="D134">
        <v>124</v>
      </c>
      <c r="E134">
        <v>14000</v>
      </c>
      <c r="F134">
        <v>979</v>
      </c>
      <c r="G134" t="s">
        <v>670</v>
      </c>
      <c r="H134">
        <v>22000</v>
      </c>
      <c r="I134">
        <v>133382309</v>
      </c>
      <c r="J134" t="s">
        <v>68</v>
      </c>
      <c r="K134" t="s">
        <v>854</v>
      </c>
      <c r="L134" t="s">
        <v>1131</v>
      </c>
      <c r="M134">
        <v>256695</v>
      </c>
      <c r="N134">
        <v>34817</v>
      </c>
      <c r="O134" t="s">
        <v>478</v>
      </c>
      <c r="P134">
        <v>0</v>
      </c>
      <c r="Q134" t="s">
        <v>1132</v>
      </c>
      <c r="R134" t="s">
        <v>1133</v>
      </c>
      <c r="S134">
        <v>871</v>
      </c>
      <c r="T134" t="s">
        <v>42</v>
      </c>
      <c r="U134" t="s">
        <v>43</v>
      </c>
      <c r="V134" t="s">
        <v>44</v>
      </c>
      <c r="W134">
        <v>150000000</v>
      </c>
      <c r="X134">
        <v>2006</v>
      </c>
      <c r="Y134">
        <v>10000</v>
      </c>
      <c r="Z134" s="2">
        <v>6.9</v>
      </c>
      <c r="AA134">
        <v>2.35</v>
      </c>
      <c r="AB134">
        <v>0</v>
      </c>
      <c r="AE134" t="s">
        <v>1134</v>
      </c>
      <c r="AF134">
        <f>COUNTIF(J:J,AE134)</f>
        <v>7</v>
      </c>
      <c r="AG134">
        <f>ROUND(AVERAGEIFS(Z:Z,J:J,AE134),1)</f>
        <v>7.3</v>
      </c>
      <c r="AH134" cm="1">
        <f t="array" ref="AH134">ROUND(MEDIAN(IF(J:J=AE134,Z:Z)),1)</f>
        <v>7.5</v>
      </c>
      <c r="AI134" t="e" cm="1">
        <f t="array" ref="AI134">ROUND(MODE(IF(J:J=AE134,Z:Z)),1)</f>
        <v>#N/A</v>
      </c>
      <c r="AJ134">
        <f>_xlfn.MAXIFS(Z:Z,J:J,AE134)</f>
        <v>8.3000000000000007</v>
      </c>
      <c r="AK134">
        <f>_xlfn.MINIFS(Z:Z,J:J,AE134)</f>
        <v>5.5</v>
      </c>
      <c r="AL134" cm="1">
        <f t="array" ref="AL134">ROUND(VAR(IF(J:J=AE134,Z:Z)),1)</f>
        <v>0.8</v>
      </c>
      <c r="AM134" cm="1">
        <f t="array" ref="AM134">ROUND(STDEV(IF(J:J = AE134,Z:Z)),1)</f>
        <v>0.9</v>
      </c>
      <c r="AQ134">
        <v>103</v>
      </c>
      <c r="AR134">
        <v>4.2</v>
      </c>
      <c r="BH134" t="str">
        <v>James L. Brooks</v>
      </c>
      <c r="BI134">
        <f t="shared" si="6"/>
        <v>6.5</v>
      </c>
      <c r="BJ134" t="b">
        <f t="shared" si="7"/>
        <v>0</v>
      </c>
      <c r="BO134">
        <v>317011114</v>
      </c>
      <c r="BP134">
        <v>185000000</v>
      </c>
      <c r="BR134">
        <f t="shared" si="8"/>
        <v>132011114</v>
      </c>
      <c r="BS134" t="str">
        <f>_xlfn.XLOOKUP(BO134,I:I,L:L)</f>
        <v>Indiana Jones and the Kingdom of the Crystal SkullÂ </v>
      </c>
      <c r="BW134" t="s">
        <v>2007</v>
      </c>
      <c r="BX134" t="s">
        <v>4556</v>
      </c>
    </row>
    <row r="135" spans="1:80" x14ac:dyDescent="0.25">
      <c r="A135" t="s">
        <v>33</v>
      </c>
      <c r="B135" t="s">
        <v>422</v>
      </c>
      <c r="C135">
        <v>339</v>
      </c>
      <c r="D135">
        <v>131</v>
      </c>
      <c r="E135">
        <v>776</v>
      </c>
      <c r="F135">
        <v>256</v>
      </c>
      <c r="G135" t="s">
        <v>1136</v>
      </c>
      <c r="H135">
        <v>17000</v>
      </c>
      <c r="I135">
        <v>73103784</v>
      </c>
      <c r="J135" t="s">
        <v>599</v>
      </c>
      <c r="K135" t="s">
        <v>572</v>
      </c>
      <c r="L135" t="s">
        <v>1137</v>
      </c>
      <c r="M135">
        <v>164238</v>
      </c>
      <c r="N135">
        <v>18204</v>
      </c>
      <c r="O135" t="s">
        <v>1138</v>
      </c>
      <c r="P135">
        <v>2</v>
      </c>
      <c r="Q135" t="s">
        <v>1139</v>
      </c>
      <c r="R135" t="s">
        <v>1140</v>
      </c>
      <c r="S135">
        <v>434</v>
      </c>
      <c r="T135" t="s">
        <v>42</v>
      </c>
      <c r="U135" t="s">
        <v>43</v>
      </c>
      <c r="V135" t="s">
        <v>44</v>
      </c>
      <c r="W135">
        <v>150000000</v>
      </c>
      <c r="X135">
        <v>2013</v>
      </c>
      <c r="Y135">
        <v>551</v>
      </c>
      <c r="Z135" s="2">
        <v>6.4</v>
      </c>
      <c r="AA135">
        <v>2.35</v>
      </c>
      <c r="AB135">
        <v>33000</v>
      </c>
      <c r="AE135" t="s">
        <v>1141</v>
      </c>
      <c r="AF135">
        <f>COUNTIF(J:J,AE135)</f>
        <v>1</v>
      </c>
      <c r="AG135">
        <f>ROUND(AVERAGEIFS(Z:Z,J:J,AE135),1)</f>
        <v>7</v>
      </c>
      <c r="AH135" cm="1">
        <f t="array" ref="AH135">ROUND(MEDIAN(IF(J:J=AE135,Z:Z)),1)</f>
        <v>7</v>
      </c>
      <c r="AI135" t="e" cm="1">
        <f t="array" ref="AI135">ROUND(MODE(IF(J:J=AE135,Z:Z)),1)</f>
        <v>#N/A</v>
      </c>
      <c r="AJ135">
        <f>_xlfn.MAXIFS(Z:Z,J:J,AE135)</f>
        <v>7</v>
      </c>
      <c r="AK135">
        <f>_xlfn.MINIFS(Z:Z,J:J,AE135)</f>
        <v>7</v>
      </c>
      <c r="AL135" t="e" cm="1">
        <f t="array" ref="AL135">ROUND(VAR(IF(J:J=AE135,Z:Z)),1)</f>
        <v>#DIV/0!</v>
      </c>
      <c r="AM135" t="e" cm="1">
        <f t="array" ref="AM135">ROUND(STDEV(IF(J:J = AE135,Z:Z)),1)</f>
        <v>#DIV/0!</v>
      </c>
      <c r="AQ135">
        <v>124</v>
      </c>
      <c r="AR135">
        <v>6.9</v>
      </c>
      <c r="BH135" t="str">
        <v>James Mangold</v>
      </c>
      <c r="BI135">
        <f t="shared" si="6"/>
        <v>7.1</v>
      </c>
      <c r="BJ135" t="b">
        <f t="shared" si="7"/>
        <v>0</v>
      </c>
      <c r="BO135">
        <v>137963328</v>
      </c>
      <c r="BP135">
        <v>6000000</v>
      </c>
      <c r="BR135">
        <f t="shared" si="8"/>
        <v>131963328</v>
      </c>
      <c r="BS135" t="str">
        <f>_xlfn.XLOOKUP(BO135,I:I,L:L)</f>
        <v>PlatoonÂ </v>
      </c>
      <c r="BW135" t="s">
        <v>826</v>
      </c>
      <c r="BX135" t="s">
        <v>606</v>
      </c>
      <c r="BY135" t="s">
        <v>4431</v>
      </c>
      <c r="BZ135" t="s">
        <v>5266</v>
      </c>
      <c r="CA135" t="s">
        <v>17600</v>
      </c>
    </row>
    <row r="136" spans="1:80" x14ac:dyDescent="0.25">
      <c r="A136" t="s">
        <v>33</v>
      </c>
      <c r="B136" t="s">
        <v>813</v>
      </c>
      <c r="C136">
        <v>132</v>
      </c>
      <c r="D136">
        <v>88</v>
      </c>
      <c r="E136">
        <v>25</v>
      </c>
      <c r="F136">
        <v>433</v>
      </c>
      <c r="G136" t="s">
        <v>1144</v>
      </c>
      <c r="H136">
        <v>921</v>
      </c>
      <c r="I136">
        <v>21379315</v>
      </c>
      <c r="J136" t="s">
        <v>329</v>
      </c>
      <c r="K136" t="s">
        <v>1145</v>
      </c>
      <c r="L136" t="s">
        <v>1146</v>
      </c>
      <c r="M136">
        <v>17590</v>
      </c>
      <c r="N136">
        <v>2652</v>
      </c>
      <c r="O136" t="s">
        <v>1147</v>
      </c>
      <c r="P136">
        <v>0</v>
      </c>
      <c r="Q136" t="s">
        <v>1148</v>
      </c>
      <c r="R136" t="s">
        <v>1149</v>
      </c>
      <c r="S136">
        <v>112</v>
      </c>
      <c r="T136" t="s">
        <v>42</v>
      </c>
      <c r="U136" t="s">
        <v>43</v>
      </c>
      <c r="V136" t="s">
        <v>115</v>
      </c>
      <c r="W136">
        <v>150000000</v>
      </c>
      <c r="X136">
        <v>2011</v>
      </c>
      <c r="Y136">
        <v>562</v>
      </c>
      <c r="Z136" s="2">
        <v>5.4</v>
      </c>
      <c r="AA136">
        <v>2.35</v>
      </c>
      <c r="AB136">
        <v>0</v>
      </c>
      <c r="AE136" t="s">
        <v>1150</v>
      </c>
      <c r="AF136">
        <f>COUNTIF(J:J,AE136)</f>
        <v>1</v>
      </c>
      <c r="AG136">
        <f>ROUND(AVERAGEIFS(Z:Z,J:J,AE136),1)</f>
        <v>3.3</v>
      </c>
      <c r="AH136" cm="1">
        <f t="array" ref="AH136">ROUND(MEDIAN(IF(J:J=AE136,Z:Z)),1)</f>
        <v>3.3</v>
      </c>
      <c r="AI136" t="e" cm="1">
        <f t="array" ref="AI136">ROUND(MODE(IF(J:J=AE136,Z:Z)),1)</f>
        <v>#N/A</v>
      </c>
      <c r="AJ136">
        <f>_xlfn.MAXIFS(Z:Z,J:J,AE136)</f>
        <v>3.3</v>
      </c>
      <c r="AK136">
        <f>_xlfn.MINIFS(Z:Z,J:J,AE136)</f>
        <v>3.3</v>
      </c>
      <c r="AL136" t="e" cm="1">
        <f t="array" ref="AL136">ROUND(VAR(IF(J:J=AE136,Z:Z)),1)</f>
        <v>#DIV/0!</v>
      </c>
      <c r="AM136" t="e" cm="1">
        <f t="array" ref="AM136">ROUND(STDEV(IF(J:J = AE136,Z:Z)),1)</f>
        <v>#DIV/0!</v>
      </c>
      <c r="AQ136">
        <v>131</v>
      </c>
      <c r="AR136">
        <v>6.4</v>
      </c>
      <c r="BH136" t="str">
        <v>George Lucas</v>
      </c>
      <c r="BI136">
        <f t="shared" si="6"/>
        <v>7.4</v>
      </c>
      <c r="BJ136" t="b">
        <f t="shared" si="7"/>
        <v>0</v>
      </c>
      <c r="BO136">
        <v>281492479</v>
      </c>
      <c r="BP136">
        <v>150000000</v>
      </c>
      <c r="BR136">
        <f t="shared" si="8"/>
        <v>131492479</v>
      </c>
      <c r="BS136" t="str">
        <f>_xlfn.XLOOKUP(BO136,I:I,L:L)</f>
        <v>The Matrix ReloadedÂ </v>
      </c>
      <c r="BW136" t="s">
        <v>826</v>
      </c>
      <c r="BX136" t="s">
        <v>17605</v>
      </c>
      <c r="BY136" t="s">
        <v>17600</v>
      </c>
      <c r="BZ136" t="s">
        <v>5447</v>
      </c>
      <c r="CA136" t="s">
        <v>4490</v>
      </c>
    </row>
    <row r="137" spans="1:80" x14ac:dyDescent="0.25">
      <c r="A137" t="s">
        <v>33</v>
      </c>
      <c r="B137" t="s">
        <v>819</v>
      </c>
      <c r="C137">
        <v>135</v>
      </c>
      <c r="D137">
        <v>85</v>
      </c>
      <c r="E137">
        <v>42</v>
      </c>
      <c r="F137">
        <v>586</v>
      </c>
      <c r="G137" t="s">
        <v>281</v>
      </c>
      <c r="H137">
        <v>20000</v>
      </c>
      <c r="I137">
        <v>64459316</v>
      </c>
      <c r="J137" t="s">
        <v>322</v>
      </c>
      <c r="K137" t="s">
        <v>351</v>
      </c>
      <c r="L137" t="s">
        <v>1152</v>
      </c>
      <c r="M137">
        <v>85086</v>
      </c>
      <c r="N137">
        <v>35161</v>
      </c>
      <c r="O137" t="s">
        <v>1153</v>
      </c>
      <c r="P137">
        <v>0</v>
      </c>
      <c r="Q137" t="s">
        <v>1154</v>
      </c>
      <c r="R137" t="s">
        <v>1155</v>
      </c>
      <c r="S137">
        <v>122</v>
      </c>
      <c r="T137" t="s">
        <v>42</v>
      </c>
      <c r="U137" t="s">
        <v>74</v>
      </c>
      <c r="V137" t="s">
        <v>115</v>
      </c>
      <c r="W137">
        <v>149000000</v>
      </c>
      <c r="X137">
        <v>2006</v>
      </c>
      <c r="Y137">
        <v>14000</v>
      </c>
      <c r="Z137" s="2">
        <v>6.7</v>
      </c>
      <c r="AA137">
        <v>1.85</v>
      </c>
      <c r="AB137">
        <v>0</v>
      </c>
      <c r="AE137" t="s">
        <v>1156</v>
      </c>
      <c r="AF137">
        <f>COUNTIF(J:J,AE137)</f>
        <v>9</v>
      </c>
      <c r="AG137">
        <f>ROUND(AVERAGEIFS(Z:Z,J:J,AE137),1)</f>
        <v>6.9</v>
      </c>
      <c r="AH137" cm="1">
        <f t="array" ref="AH137">ROUND(MEDIAN(IF(J:J=AE137,Z:Z)),1)</f>
        <v>7.1</v>
      </c>
      <c r="AI137" cm="1">
        <f t="array" ref="AI137">ROUND(MODE(IF(J:J=AE137,Z:Z)),1)</f>
        <v>7.3</v>
      </c>
      <c r="AJ137">
        <f>_xlfn.MAXIFS(Z:Z,J:J,AE137)</f>
        <v>8.5</v>
      </c>
      <c r="AK137">
        <f>_xlfn.MINIFS(Z:Z,J:J,AE137)</f>
        <v>5.3</v>
      </c>
      <c r="AL137" cm="1">
        <f t="array" ref="AL137">ROUND(VAR(IF(J:J=AE137,Z:Z)),1)</f>
        <v>1.1000000000000001</v>
      </c>
      <c r="AM137" cm="1">
        <f t="array" ref="AM137">ROUND(STDEV(IF(J:J = AE137,Z:Z)),1)</f>
        <v>1</v>
      </c>
      <c r="AQ137">
        <v>88</v>
      </c>
      <c r="AR137">
        <v>5.4</v>
      </c>
      <c r="BH137" t="str">
        <v>Kirk De Micco</v>
      </c>
      <c r="BI137">
        <f t="shared" si="6"/>
        <v>5.9</v>
      </c>
      <c r="BJ137" t="b">
        <f t="shared" si="7"/>
        <v>0</v>
      </c>
      <c r="BO137">
        <v>163479795</v>
      </c>
      <c r="BP137">
        <v>34200000</v>
      </c>
      <c r="BR137">
        <f t="shared" si="8"/>
        <v>129279795</v>
      </c>
      <c r="BS137" t="str">
        <f>_xlfn.XLOOKUP(BO137,I:I,L:L)</f>
        <v>Big DaddyÂ </v>
      </c>
      <c r="BW137" t="s">
        <v>606</v>
      </c>
      <c r="BX137" t="s">
        <v>1247</v>
      </c>
      <c r="BY137" t="s">
        <v>4556</v>
      </c>
    </row>
    <row r="138" spans="1:80" x14ac:dyDescent="0.25">
      <c r="A138" t="s">
        <v>33</v>
      </c>
      <c r="B138" t="s">
        <v>827</v>
      </c>
      <c r="C138">
        <v>256</v>
      </c>
      <c r="D138">
        <v>111</v>
      </c>
      <c r="E138">
        <v>456</v>
      </c>
      <c r="F138">
        <v>394</v>
      </c>
      <c r="G138" t="s">
        <v>1159</v>
      </c>
      <c r="H138">
        <v>20000</v>
      </c>
      <c r="I138">
        <v>34964818</v>
      </c>
      <c r="J138" t="s">
        <v>195</v>
      </c>
      <c r="K138" t="s">
        <v>351</v>
      </c>
      <c r="L138" t="s">
        <v>1160</v>
      </c>
      <c r="M138">
        <v>39956</v>
      </c>
      <c r="N138">
        <v>21393</v>
      </c>
      <c r="O138" t="s">
        <v>1161</v>
      </c>
      <c r="P138">
        <v>4</v>
      </c>
      <c r="Q138" t="s">
        <v>1162</v>
      </c>
      <c r="R138" t="s">
        <v>1163</v>
      </c>
      <c r="S138">
        <v>186</v>
      </c>
      <c r="T138" t="s">
        <v>42</v>
      </c>
      <c r="U138" t="s">
        <v>43</v>
      </c>
      <c r="V138" t="s">
        <v>115</v>
      </c>
      <c r="W138">
        <v>150000000</v>
      </c>
      <c r="X138">
        <v>2015</v>
      </c>
      <c r="Y138">
        <v>548</v>
      </c>
      <c r="Z138" s="2">
        <v>5.8</v>
      </c>
      <c r="AA138">
        <v>2.35</v>
      </c>
      <c r="AB138">
        <v>24000</v>
      </c>
      <c r="AE138" t="s">
        <v>1164</v>
      </c>
      <c r="AF138">
        <f>COUNTIF(J:J,AE138)</f>
        <v>1</v>
      </c>
      <c r="AG138">
        <f>ROUND(AVERAGEIFS(Z:Z,J:J,AE138),1)</f>
        <v>5.3</v>
      </c>
      <c r="AH138" cm="1">
        <f t="array" ref="AH138">ROUND(MEDIAN(IF(J:J=AE138,Z:Z)),1)</f>
        <v>5.3</v>
      </c>
      <c r="AI138" t="e" cm="1">
        <f t="array" ref="AI138">ROUND(MODE(IF(J:J=AE138,Z:Z)),1)</f>
        <v>#N/A</v>
      </c>
      <c r="AJ138">
        <f>_xlfn.MAXIFS(Z:Z,J:J,AE138)</f>
        <v>5.3</v>
      </c>
      <c r="AK138">
        <f>_xlfn.MINIFS(Z:Z,J:J,AE138)</f>
        <v>5.3</v>
      </c>
      <c r="AL138" t="e" cm="1">
        <f t="array" ref="AL138">ROUND(VAR(IF(J:J=AE138,Z:Z)),1)</f>
        <v>#DIV/0!</v>
      </c>
      <c r="AM138" t="e" cm="1">
        <f t="array" ref="AM138">ROUND(STDEV(IF(J:J = AE138,Z:Z)),1)</f>
        <v>#DIV/0!</v>
      </c>
      <c r="AQ138">
        <v>85</v>
      </c>
      <c r="AR138">
        <v>6.7</v>
      </c>
      <c r="BH138" t="str">
        <v>Cedric Nicolas-Troyan</v>
      </c>
      <c r="BI138">
        <f t="shared" si="6"/>
        <v>6.1</v>
      </c>
      <c r="BJ138" t="b">
        <f t="shared" si="7"/>
        <v>0</v>
      </c>
      <c r="BO138">
        <v>134821952</v>
      </c>
      <c r="BP138">
        <v>6000000</v>
      </c>
      <c r="BR138">
        <f t="shared" si="8"/>
        <v>128821952</v>
      </c>
      <c r="BS138" t="str">
        <f>_xlfn.XLOOKUP(BO138,I:I,L:L)</f>
        <v>The GodfatherÂ </v>
      </c>
      <c r="BW138" t="s">
        <v>826</v>
      </c>
      <c r="BX138" t="s">
        <v>17605</v>
      </c>
      <c r="BY138" t="s">
        <v>17604</v>
      </c>
      <c r="BZ138" t="s">
        <v>4490</v>
      </c>
    </row>
    <row r="139" spans="1:80" x14ac:dyDescent="0.25">
      <c r="A139" t="s">
        <v>33</v>
      </c>
      <c r="B139" t="s">
        <v>833</v>
      </c>
      <c r="C139">
        <v>196</v>
      </c>
      <c r="D139">
        <v>92</v>
      </c>
      <c r="E139">
        <v>50</v>
      </c>
      <c r="F139">
        <v>517</v>
      </c>
      <c r="G139" t="s">
        <v>1166</v>
      </c>
      <c r="H139">
        <v>3000</v>
      </c>
      <c r="I139">
        <v>111505642</v>
      </c>
      <c r="J139" t="s">
        <v>444</v>
      </c>
      <c r="K139" t="s">
        <v>1167</v>
      </c>
      <c r="L139" t="s">
        <v>1168</v>
      </c>
      <c r="M139">
        <v>47900</v>
      </c>
      <c r="N139">
        <v>5810</v>
      </c>
      <c r="O139" t="s">
        <v>1169</v>
      </c>
      <c r="P139">
        <v>2</v>
      </c>
      <c r="Q139" t="s">
        <v>1170</v>
      </c>
      <c r="R139" t="s">
        <v>1171</v>
      </c>
      <c r="S139">
        <v>130</v>
      </c>
      <c r="T139" t="s">
        <v>42</v>
      </c>
      <c r="U139" t="s">
        <v>43</v>
      </c>
      <c r="V139" t="s">
        <v>115</v>
      </c>
      <c r="W139">
        <v>145000000</v>
      </c>
      <c r="X139">
        <v>2014</v>
      </c>
      <c r="Y139">
        <v>1000</v>
      </c>
      <c r="Z139" s="2">
        <v>6.9</v>
      </c>
      <c r="AA139">
        <v>1.85</v>
      </c>
      <c r="AB139">
        <v>11000</v>
      </c>
      <c r="AE139" t="s">
        <v>1172</v>
      </c>
      <c r="AF139">
        <f>COUNTIF(J:J,AE139)</f>
        <v>1</v>
      </c>
      <c r="AG139">
        <f>ROUND(AVERAGEIFS(Z:Z,J:J,AE139),1)</f>
        <v>7</v>
      </c>
      <c r="AH139" cm="1">
        <f t="array" ref="AH139">ROUND(MEDIAN(IF(J:J=AE139,Z:Z)),1)</f>
        <v>7</v>
      </c>
      <c r="AI139" t="e" cm="1">
        <f t="array" ref="AI139">ROUND(MODE(IF(J:J=AE139,Z:Z)),1)</f>
        <v>#N/A</v>
      </c>
      <c r="AJ139">
        <f>_xlfn.MAXIFS(Z:Z,J:J,AE139)</f>
        <v>7</v>
      </c>
      <c r="AK139">
        <f>_xlfn.MINIFS(Z:Z,J:J,AE139)</f>
        <v>7</v>
      </c>
      <c r="AL139" t="e" cm="1">
        <f t="array" ref="AL139">ROUND(VAR(IF(J:J=AE139,Z:Z)),1)</f>
        <v>#DIV/0!</v>
      </c>
      <c r="AM139" t="e" cm="1">
        <f t="array" ref="AM139">ROUND(STDEV(IF(J:J = AE139,Z:Z)),1)</f>
        <v>#DIV/0!</v>
      </c>
      <c r="AQ139">
        <v>111</v>
      </c>
      <c r="AR139">
        <v>5.8</v>
      </c>
      <c r="BH139" t="str">
        <v>Roger Donaldson</v>
      </c>
      <c r="BI139">
        <f t="shared" si="6"/>
        <v>6.8</v>
      </c>
      <c r="BJ139" t="b">
        <f t="shared" si="7"/>
        <v>0</v>
      </c>
      <c r="BO139">
        <v>138339411</v>
      </c>
      <c r="BP139">
        <v>10000000</v>
      </c>
      <c r="BR139">
        <f t="shared" si="8"/>
        <v>128339411</v>
      </c>
      <c r="BS139" t="str">
        <f>_xlfn.XLOOKUP(BO139,I:I,L:L)</f>
        <v>Good Will HuntingÂ </v>
      </c>
      <c r="BW139" t="s">
        <v>826</v>
      </c>
      <c r="BX139" t="s">
        <v>606</v>
      </c>
      <c r="BY139" t="s">
        <v>4682</v>
      </c>
      <c r="BZ139" t="s">
        <v>2007</v>
      </c>
      <c r="CA139" t="s">
        <v>17603</v>
      </c>
      <c r="CB139" t="s">
        <v>4490</v>
      </c>
    </row>
    <row r="140" spans="1:80" x14ac:dyDescent="0.25">
      <c r="A140" t="s">
        <v>33</v>
      </c>
      <c r="B140" t="s">
        <v>636</v>
      </c>
      <c r="C140">
        <v>220</v>
      </c>
      <c r="D140">
        <v>196</v>
      </c>
      <c r="E140">
        <v>249</v>
      </c>
      <c r="F140">
        <v>844</v>
      </c>
      <c r="G140" t="s">
        <v>58</v>
      </c>
      <c r="H140">
        <v>11000</v>
      </c>
      <c r="I140">
        <v>133228348</v>
      </c>
      <c r="J140" t="s">
        <v>606</v>
      </c>
      <c r="K140" t="s">
        <v>455</v>
      </c>
      <c r="L140" t="s">
        <v>1175</v>
      </c>
      <c r="M140">
        <v>381672</v>
      </c>
      <c r="N140">
        <v>17944</v>
      </c>
      <c r="O140" t="s">
        <v>1176</v>
      </c>
      <c r="P140">
        <v>2</v>
      </c>
      <c r="Q140" t="s">
        <v>1177</v>
      </c>
      <c r="R140" t="s">
        <v>1178</v>
      </c>
      <c r="S140">
        <v>1694</v>
      </c>
      <c r="T140" t="s">
        <v>42</v>
      </c>
      <c r="U140" t="s">
        <v>43</v>
      </c>
      <c r="V140" t="s">
        <v>811</v>
      </c>
      <c r="W140">
        <v>175000000</v>
      </c>
      <c r="X140">
        <v>2004</v>
      </c>
      <c r="Y140">
        <v>5000</v>
      </c>
      <c r="Z140" s="2">
        <v>7.2</v>
      </c>
      <c r="AA140">
        <v>2.35</v>
      </c>
      <c r="AB140">
        <v>0</v>
      </c>
      <c r="AE140" t="s">
        <v>1179</v>
      </c>
      <c r="AF140">
        <f>COUNTIF(J:J,AE140)</f>
        <v>8</v>
      </c>
      <c r="AG140">
        <f>ROUND(AVERAGEIFS(Z:Z,J:J,AE140),1)</f>
        <v>5.5</v>
      </c>
      <c r="AH140" cm="1">
        <f t="array" ref="AH140">ROUND(MEDIAN(IF(J:J=AE140,Z:Z)),1)</f>
        <v>5.5</v>
      </c>
      <c r="AI140" cm="1">
        <f t="array" ref="AI140">ROUND(MODE(IF(J:J=AE140,Z:Z)),1)</f>
        <v>5.7</v>
      </c>
      <c r="AJ140">
        <f>_xlfn.MAXIFS(Z:Z,J:J,AE140)</f>
        <v>7</v>
      </c>
      <c r="AK140">
        <f>_xlfn.MINIFS(Z:Z,J:J,AE140)</f>
        <v>3.8</v>
      </c>
      <c r="AL140" cm="1">
        <f t="array" ref="AL140">ROUND(VAR(IF(J:J=AE140,Z:Z)),1)</f>
        <v>0.9</v>
      </c>
      <c r="AM140" cm="1">
        <f t="array" ref="AM140">ROUND(STDEV(IF(J:J = AE140,Z:Z)),1)</f>
        <v>1</v>
      </c>
      <c r="AQ140">
        <v>92</v>
      </c>
      <c r="AR140">
        <v>6.9</v>
      </c>
      <c r="BH140" t="str">
        <v>Dave Green</v>
      </c>
      <c r="BI140">
        <f t="shared" si="6"/>
        <v>6.1</v>
      </c>
      <c r="BJ140" t="b">
        <f t="shared" si="7"/>
        <v>0</v>
      </c>
      <c r="BO140">
        <v>141319195</v>
      </c>
      <c r="BP140">
        <v>15000000</v>
      </c>
      <c r="BR140">
        <f t="shared" si="8"/>
        <v>126319195</v>
      </c>
      <c r="BS140" t="str">
        <f>_xlfn.XLOOKUP(BO140,I:I,L:L)</f>
        <v>Slumdog MillionaireÂ </v>
      </c>
      <c r="BW140" t="s">
        <v>826</v>
      </c>
      <c r="BX140" t="s">
        <v>1247</v>
      </c>
      <c r="BY140" t="s">
        <v>4556</v>
      </c>
    </row>
    <row r="141" spans="1:80" x14ac:dyDescent="0.25">
      <c r="A141" t="s">
        <v>33</v>
      </c>
      <c r="B141" t="s">
        <v>693</v>
      </c>
      <c r="C141">
        <v>211</v>
      </c>
      <c r="D141">
        <v>93</v>
      </c>
      <c r="E141">
        <v>35</v>
      </c>
      <c r="F141">
        <v>436</v>
      </c>
      <c r="G141" t="s">
        <v>1182</v>
      </c>
      <c r="H141">
        <v>851</v>
      </c>
      <c r="I141">
        <v>216366733</v>
      </c>
      <c r="J141" t="s">
        <v>322</v>
      </c>
      <c r="K141" t="s">
        <v>980</v>
      </c>
      <c r="L141" t="s">
        <v>1183</v>
      </c>
      <c r="M141">
        <v>119213</v>
      </c>
      <c r="N141">
        <v>2444</v>
      </c>
      <c r="O141" t="s">
        <v>983</v>
      </c>
      <c r="P141">
        <v>0</v>
      </c>
      <c r="Q141" t="s">
        <v>1184</v>
      </c>
      <c r="R141" t="s">
        <v>1185</v>
      </c>
      <c r="S141">
        <v>154</v>
      </c>
      <c r="T141" t="s">
        <v>42</v>
      </c>
      <c r="U141" t="s">
        <v>43</v>
      </c>
      <c r="V141" t="s">
        <v>115</v>
      </c>
      <c r="W141">
        <v>145000000</v>
      </c>
      <c r="X141">
        <v>2012</v>
      </c>
      <c r="Y141">
        <v>770</v>
      </c>
      <c r="Z141" s="2">
        <v>6.9</v>
      </c>
      <c r="AA141">
        <v>1.85</v>
      </c>
      <c r="AB141">
        <v>17000</v>
      </c>
      <c r="AE141" t="s">
        <v>1186</v>
      </c>
      <c r="AF141">
        <f>COUNTIF(J:J,AE141)</f>
        <v>6</v>
      </c>
      <c r="AG141">
        <f>ROUND(AVERAGEIFS(Z:Z,J:J,AE141),1)</f>
        <v>6.7</v>
      </c>
      <c r="AH141" cm="1">
        <f t="array" ref="AH141">ROUND(MEDIAN(IF(J:J=AE141,Z:Z)),1)</f>
        <v>6.8</v>
      </c>
      <c r="AI141" t="e" cm="1">
        <f t="array" ref="AI141">ROUND(MODE(IF(J:J=AE141,Z:Z)),1)</f>
        <v>#N/A</v>
      </c>
      <c r="AJ141">
        <f>_xlfn.MAXIFS(Z:Z,J:J,AE141)</f>
        <v>7.4</v>
      </c>
      <c r="AK141">
        <f>_xlfn.MINIFS(Z:Z,J:J,AE141)</f>
        <v>5.7</v>
      </c>
      <c r="AL141" cm="1">
        <f t="array" ref="AL141">ROUND(VAR(IF(J:J=AE141,Z:Z)),1)</f>
        <v>0.4</v>
      </c>
      <c r="AM141" cm="1">
        <f t="array" ref="AM141">ROUND(STDEV(IF(J:J = AE141,Z:Z)),1)</f>
        <v>0.6</v>
      </c>
      <c r="AQ141">
        <v>196</v>
      </c>
      <c r="AR141">
        <v>7.2</v>
      </c>
      <c r="BH141" t="str">
        <v>Josh Trank</v>
      </c>
      <c r="BI141">
        <f t="shared" si="6"/>
        <v>5.2</v>
      </c>
      <c r="BJ141" t="b">
        <f t="shared" si="7"/>
        <v>0</v>
      </c>
      <c r="BO141">
        <v>166147885</v>
      </c>
      <c r="BP141">
        <v>40000000</v>
      </c>
      <c r="BR141">
        <f t="shared" si="8"/>
        <v>126147885</v>
      </c>
      <c r="BS141" t="str">
        <f>_xlfn.XLOOKUP(BO141,I:I,L:L)</f>
        <v>Fifty Shades of GreyÂ </v>
      </c>
      <c r="BW141" t="s">
        <v>826</v>
      </c>
      <c r="BX141" t="s">
        <v>2007</v>
      </c>
      <c r="BY141" t="s">
        <v>4490</v>
      </c>
      <c r="BZ141" t="s">
        <v>17606</v>
      </c>
    </row>
    <row r="142" spans="1:80" x14ac:dyDescent="0.25">
      <c r="A142" t="s">
        <v>917</v>
      </c>
      <c r="B142" t="s">
        <v>839</v>
      </c>
      <c r="C142">
        <v>264</v>
      </c>
      <c r="D142">
        <v>133</v>
      </c>
      <c r="E142">
        <v>93</v>
      </c>
      <c r="F142">
        <v>746</v>
      </c>
      <c r="G142" t="s">
        <v>1189</v>
      </c>
      <c r="H142">
        <v>769</v>
      </c>
      <c r="I142">
        <v>160201106</v>
      </c>
      <c r="J142" t="s">
        <v>68</v>
      </c>
      <c r="K142" t="s">
        <v>1190</v>
      </c>
      <c r="L142" t="s">
        <v>1191</v>
      </c>
      <c r="M142">
        <v>169914</v>
      </c>
      <c r="N142">
        <v>2538</v>
      </c>
      <c r="O142" t="s">
        <v>1192</v>
      </c>
      <c r="P142">
        <v>0</v>
      </c>
      <c r="Q142" t="s">
        <v>1193</v>
      </c>
      <c r="R142" t="s">
        <v>1194</v>
      </c>
      <c r="S142">
        <v>1185</v>
      </c>
      <c r="T142" t="s">
        <v>42</v>
      </c>
      <c r="U142" t="s">
        <v>74</v>
      </c>
      <c r="V142" t="s">
        <v>44</v>
      </c>
      <c r="W142">
        <v>142000000</v>
      </c>
      <c r="X142">
        <v>2002</v>
      </c>
      <c r="Y142">
        <v>766</v>
      </c>
      <c r="Z142" s="2">
        <v>6.1</v>
      </c>
      <c r="AA142">
        <v>2.35</v>
      </c>
      <c r="AB142">
        <v>0</v>
      </c>
      <c r="AE142" t="s">
        <v>1195</v>
      </c>
      <c r="AF142">
        <f>COUNTIF(J:J,AE142)</f>
        <v>28</v>
      </c>
      <c r="AG142">
        <f>ROUND(AVERAGEIFS(Z:Z,J:J,AE142),1)</f>
        <v>6.8</v>
      </c>
      <c r="AH142" cm="1">
        <f t="array" ref="AH142">ROUND(MEDIAN(IF(J:J=AE142,Z:Z)),1)</f>
        <v>6.9</v>
      </c>
      <c r="AI142" cm="1">
        <f t="array" ref="AI142">ROUND(MODE(IF(J:J=AE142,Z:Z)),1)</f>
        <v>5.9</v>
      </c>
      <c r="AJ142">
        <f>_xlfn.MAXIFS(Z:Z,J:J,AE142)</f>
        <v>8.4</v>
      </c>
      <c r="AK142">
        <f>_xlfn.MINIFS(Z:Z,J:J,AE142)</f>
        <v>4.5999999999999996</v>
      </c>
      <c r="AL142" cm="1">
        <f t="array" ref="AL142">ROUND(VAR(IF(J:J=AE142,Z:Z)),1)</f>
        <v>0.8</v>
      </c>
      <c r="AM142" cm="1">
        <f t="array" ref="AM142">ROUND(STDEV(IF(J:J = AE142,Z:Z)),1)</f>
        <v>0.9</v>
      </c>
      <c r="AQ142">
        <v>93</v>
      </c>
      <c r="AR142">
        <v>6.9</v>
      </c>
      <c r="BH142" t="str">
        <v>Brad Peyton</v>
      </c>
      <c r="BI142">
        <f t="shared" si="6"/>
        <v>5.4</v>
      </c>
      <c r="BJ142" t="b">
        <f t="shared" si="7"/>
        <v>0</v>
      </c>
      <c r="BO142">
        <v>170684505</v>
      </c>
      <c r="BP142">
        <v>45000000</v>
      </c>
      <c r="BR142">
        <f t="shared" si="8"/>
        <v>125684505</v>
      </c>
      <c r="BS142" t="str">
        <f>_xlfn.XLOOKUP(BO142,I:I,L:L)</f>
        <v>ChicagoÂ </v>
      </c>
      <c r="BW142" t="s">
        <v>2007</v>
      </c>
      <c r="BX142" t="s">
        <v>17602</v>
      </c>
      <c r="BY142" t="s">
        <v>4490</v>
      </c>
    </row>
    <row r="143" spans="1:80" x14ac:dyDescent="0.25">
      <c r="A143" t="s">
        <v>33</v>
      </c>
      <c r="B143" t="s">
        <v>846</v>
      </c>
      <c r="C143">
        <v>464</v>
      </c>
      <c r="D143">
        <v>116</v>
      </c>
      <c r="E143">
        <v>176</v>
      </c>
      <c r="F143">
        <v>322</v>
      </c>
      <c r="G143" t="s">
        <v>1198</v>
      </c>
      <c r="H143">
        <v>783</v>
      </c>
      <c r="I143">
        <v>118099659</v>
      </c>
      <c r="J143" t="s">
        <v>614</v>
      </c>
      <c r="K143" t="s">
        <v>1199</v>
      </c>
      <c r="L143" t="s">
        <v>1200</v>
      </c>
      <c r="M143">
        <v>69757</v>
      </c>
      <c r="N143">
        <v>2097</v>
      </c>
      <c r="O143" t="s">
        <v>1201</v>
      </c>
      <c r="P143">
        <v>4</v>
      </c>
      <c r="Q143" t="s">
        <v>1202</v>
      </c>
      <c r="R143" t="s">
        <v>1203</v>
      </c>
      <c r="S143">
        <v>1211</v>
      </c>
      <c r="T143" t="s">
        <v>42</v>
      </c>
      <c r="U143" t="s">
        <v>43</v>
      </c>
      <c r="V143" t="s">
        <v>44</v>
      </c>
      <c r="W143">
        <v>144000000</v>
      </c>
      <c r="X143">
        <v>2016</v>
      </c>
      <c r="Y143">
        <v>370</v>
      </c>
      <c r="Z143" s="2">
        <v>5.5</v>
      </c>
      <c r="AA143">
        <v>2.35</v>
      </c>
      <c r="AB143">
        <v>62000</v>
      </c>
      <c r="AE143" t="s">
        <v>1204</v>
      </c>
      <c r="AF143">
        <f>COUNTIF(J:J,AE143)</f>
        <v>5</v>
      </c>
      <c r="AG143">
        <f>ROUND(AVERAGEIFS(Z:Z,J:J,AE143),1)</f>
        <v>5.4</v>
      </c>
      <c r="AH143" cm="1">
        <f t="array" ref="AH143">ROUND(MEDIAN(IF(J:J=AE143,Z:Z)),1)</f>
        <v>5.7</v>
      </c>
      <c r="AI143" t="e" cm="1">
        <f t="array" ref="AI143">ROUND(MODE(IF(J:J=AE143,Z:Z)),1)</f>
        <v>#N/A</v>
      </c>
      <c r="AJ143">
        <f>_xlfn.MAXIFS(Z:Z,J:J,AE143)</f>
        <v>6.3</v>
      </c>
      <c r="AK143">
        <f>_xlfn.MINIFS(Z:Z,J:J,AE143)</f>
        <v>3.8</v>
      </c>
      <c r="AL143" cm="1">
        <f t="array" ref="AL143">ROUND(VAR(IF(J:J=AE143,Z:Z)),1)</f>
        <v>0.9</v>
      </c>
      <c r="AM143" cm="1">
        <f t="array" ref="AM143">ROUND(STDEV(IF(J:J = AE143,Z:Z)),1)</f>
        <v>1</v>
      </c>
      <c r="AQ143">
        <v>133</v>
      </c>
      <c r="AR143">
        <v>6.1</v>
      </c>
      <c r="BH143" t="str">
        <v>Roger Spottiswoode</v>
      </c>
      <c r="BI143">
        <f t="shared" si="6"/>
        <v>6.5</v>
      </c>
      <c r="BJ143" t="b">
        <f t="shared" si="7"/>
        <v>0</v>
      </c>
      <c r="BO143">
        <v>153665036</v>
      </c>
      <c r="BP143">
        <v>28000000</v>
      </c>
      <c r="BR143">
        <f t="shared" si="8"/>
        <v>125665036</v>
      </c>
      <c r="BS143" t="str">
        <f>_xlfn.XLOOKUP(BO143,I:I,L:L)</f>
        <v>Beverly Hills Cop IIÂ </v>
      </c>
      <c r="BW143" t="s">
        <v>826</v>
      </c>
      <c r="BX143" t="s">
        <v>606</v>
      </c>
      <c r="BY143" t="s">
        <v>17600</v>
      </c>
      <c r="BZ143" t="s">
        <v>4490</v>
      </c>
    </row>
    <row r="144" spans="1:80" x14ac:dyDescent="0.25">
      <c r="A144" t="s">
        <v>33</v>
      </c>
      <c r="B144" t="s">
        <v>306</v>
      </c>
      <c r="C144">
        <v>167</v>
      </c>
      <c r="D144">
        <v>153</v>
      </c>
      <c r="E144">
        <v>0</v>
      </c>
      <c r="F144">
        <v>537</v>
      </c>
      <c r="G144" t="s">
        <v>361</v>
      </c>
      <c r="H144">
        <v>13000</v>
      </c>
      <c r="I144">
        <v>201573391</v>
      </c>
      <c r="J144" t="s">
        <v>220</v>
      </c>
      <c r="K144" t="s">
        <v>1207</v>
      </c>
      <c r="L144" t="s">
        <v>1208</v>
      </c>
      <c r="M144">
        <v>322395</v>
      </c>
      <c r="N144">
        <v>26029</v>
      </c>
      <c r="O144" t="s">
        <v>1209</v>
      </c>
      <c r="P144">
        <v>0</v>
      </c>
      <c r="Q144" t="s">
        <v>1210</v>
      </c>
      <c r="R144" t="s">
        <v>1211</v>
      </c>
      <c r="S144">
        <v>1171</v>
      </c>
      <c r="T144" t="s">
        <v>42</v>
      </c>
      <c r="U144" t="s">
        <v>43</v>
      </c>
      <c r="V144" t="s">
        <v>44</v>
      </c>
      <c r="W144">
        <v>140000000</v>
      </c>
      <c r="X144">
        <v>1998</v>
      </c>
      <c r="Y144">
        <v>12000</v>
      </c>
      <c r="Z144" s="2">
        <v>6.6</v>
      </c>
      <c r="AA144">
        <v>2.35</v>
      </c>
      <c r="AB144">
        <v>11000</v>
      </c>
      <c r="AE144" t="s">
        <v>1212</v>
      </c>
      <c r="AF144">
        <f>COUNTIF(J:J,AE144)</f>
        <v>33</v>
      </c>
      <c r="AG144">
        <f>ROUND(AVERAGEIFS(Z:Z,J:J,AE144),1)</f>
        <v>7.5</v>
      </c>
      <c r="AH144" cm="1">
        <f t="array" ref="AH144">ROUND(MEDIAN(IF(J:J=AE144,Z:Z)),1)</f>
        <v>7.5</v>
      </c>
      <c r="AI144" cm="1">
        <f t="array" ref="AI144">ROUND(MODE(IF(J:J=AE144,Z:Z)),1)</f>
        <v>7.6</v>
      </c>
      <c r="AJ144">
        <f>_xlfn.MAXIFS(Z:Z,J:J,AE144)</f>
        <v>9.3000000000000007</v>
      </c>
      <c r="AK144">
        <f>_xlfn.MINIFS(Z:Z,J:J,AE144)</f>
        <v>5.3</v>
      </c>
      <c r="AL144" cm="1">
        <f t="array" ref="AL144">ROUND(VAR(IF(J:J=AE144,Z:Z)),1)</f>
        <v>0.7</v>
      </c>
      <c r="AM144" cm="1">
        <f t="array" ref="AM144">ROUND(STDEV(IF(J:J = AE144,Z:Z)),1)</f>
        <v>0.9</v>
      </c>
      <c r="AQ144">
        <v>116</v>
      </c>
      <c r="AR144">
        <v>5.5</v>
      </c>
      <c r="BH144" t="str">
        <v>Steven Soderbergh</v>
      </c>
      <c r="BI144">
        <f t="shared" si="6"/>
        <v>6.7</v>
      </c>
      <c r="BJ144" t="b">
        <f t="shared" si="7"/>
        <v>0</v>
      </c>
      <c r="BO144">
        <v>244052771</v>
      </c>
      <c r="BP144">
        <v>120000000</v>
      </c>
      <c r="BR144">
        <f t="shared" si="8"/>
        <v>124052771</v>
      </c>
      <c r="BS144" t="str">
        <f>_xlfn.XLOOKUP(BO144,I:I,L:L)</f>
        <v>CarsÂ </v>
      </c>
      <c r="BW144" t="s">
        <v>17605</v>
      </c>
      <c r="BX144" t="s">
        <v>2007</v>
      </c>
    </row>
    <row r="145" spans="1:79" x14ac:dyDescent="0.25">
      <c r="A145" t="s">
        <v>33</v>
      </c>
      <c r="B145" t="s">
        <v>197</v>
      </c>
      <c r="C145">
        <v>208</v>
      </c>
      <c r="D145">
        <v>88</v>
      </c>
      <c r="E145">
        <v>188</v>
      </c>
      <c r="F145">
        <v>826</v>
      </c>
      <c r="G145" t="s">
        <v>1215</v>
      </c>
      <c r="H145">
        <v>10000</v>
      </c>
      <c r="I145">
        <v>190418803</v>
      </c>
      <c r="J145" t="s">
        <v>623</v>
      </c>
      <c r="K145" t="s">
        <v>215</v>
      </c>
      <c r="L145" t="s">
        <v>1216</v>
      </c>
      <c r="M145">
        <v>270207</v>
      </c>
      <c r="N145">
        <v>14823</v>
      </c>
      <c r="O145" t="s">
        <v>1110</v>
      </c>
      <c r="P145">
        <v>2</v>
      </c>
      <c r="Q145" t="s">
        <v>1217</v>
      </c>
      <c r="R145" t="s">
        <v>1218</v>
      </c>
      <c r="S145">
        <v>606</v>
      </c>
      <c r="T145" t="s">
        <v>42</v>
      </c>
      <c r="U145" t="s">
        <v>43</v>
      </c>
      <c r="V145" t="s">
        <v>44</v>
      </c>
      <c r="W145">
        <v>140000000</v>
      </c>
      <c r="X145">
        <v>2002</v>
      </c>
      <c r="Y145">
        <v>3000</v>
      </c>
      <c r="Z145" s="2">
        <v>6.1</v>
      </c>
      <c r="AA145">
        <v>1.85</v>
      </c>
      <c r="AB145">
        <v>2000</v>
      </c>
      <c r="AE145" t="s">
        <v>1219</v>
      </c>
      <c r="AF145">
        <f>COUNTIF(J:J,AE145)</f>
        <v>3</v>
      </c>
      <c r="AG145">
        <f>ROUND(AVERAGEIFS(Z:Z,J:J,AE145),1)</f>
        <v>7.5</v>
      </c>
      <c r="AH145" cm="1">
        <f t="array" ref="AH145">ROUND(MEDIAN(IF(J:J=AE145,Z:Z)),1)</f>
        <v>7.6</v>
      </c>
      <c r="AI145" t="e" cm="1">
        <f t="array" ref="AI145">ROUND(MODE(IF(J:J=AE145,Z:Z)),1)</f>
        <v>#N/A</v>
      </c>
      <c r="AJ145">
        <f>_xlfn.MAXIFS(Z:Z,J:J,AE145)</f>
        <v>8.1999999999999993</v>
      </c>
      <c r="AK145">
        <f>_xlfn.MINIFS(Z:Z,J:J,AE145)</f>
        <v>6.7</v>
      </c>
      <c r="AL145" cm="1">
        <f t="array" ref="AL145">ROUND(VAR(IF(J:J=AE145,Z:Z)),1)</f>
        <v>0.6</v>
      </c>
      <c r="AM145" cm="1">
        <f t="array" ref="AM145">ROUND(STDEV(IF(J:J = AE145,Z:Z)),1)</f>
        <v>0.8</v>
      </c>
      <c r="AQ145">
        <v>153</v>
      </c>
      <c r="AR145">
        <v>6.6</v>
      </c>
      <c r="BH145" t="str">
        <v>Michel Gondry</v>
      </c>
      <c r="BI145">
        <f t="shared" si="6"/>
        <v>6.8</v>
      </c>
      <c r="BJ145" t="b">
        <f t="shared" si="7"/>
        <v>0</v>
      </c>
      <c r="BO145">
        <v>163947053</v>
      </c>
      <c r="BP145">
        <v>40000000</v>
      </c>
      <c r="BR145">
        <f t="shared" si="8"/>
        <v>123947053</v>
      </c>
      <c r="BS145" t="str">
        <f>_xlfn.XLOOKUP(BO145,I:I,L:L)</f>
        <v>The ProposalÂ </v>
      </c>
      <c r="BW145" t="s">
        <v>2007</v>
      </c>
      <c r="BX145" t="s">
        <v>17603</v>
      </c>
      <c r="BY145" t="s">
        <v>5447</v>
      </c>
      <c r="BZ145" t="s">
        <v>17606</v>
      </c>
    </row>
    <row r="146" spans="1:79" x14ac:dyDescent="0.25">
      <c r="A146" t="s">
        <v>33</v>
      </c>
      <c r="B146" t="s">
        <v>431</v>
      </c>
      <c r="C146">
        <v>287</v>
      </c>
      <c r="D146">
        <v>115</v>
      </c>
      <c r="E146">
        <v>0</v>
      </c>
      <c r="F146">
        <v>964</v>
      </c>
      <c r="G146" t="s">
        <v>934</v>
      </c>
      <c r="H146">
        <v>18000</v>
      </c>
      <c r="I146">
        <v>82161969</v>
      </c>
      <c r="J146" t="s">
        <v>628</v>
      </c>
      <c r="K146" t="s">
        <v>564</v>
      </c>
      <c r="L146" t="s">
        <v>1222</v>
      </c>
      <c r="M146">
        <v>142440</v>
      </c>
      <c r="N146">
        <v>31523</v>
      </c>
      <c r="O146" t="s">
        <v>1223</v>
      </c>
      <c r="P146">
        <v>1</v>
      </c>
      <c r="Q146" t="s">
        <v>1224</v>
      </c>
      <c r="R146" t="s">
        <v>1225</v>
      </c>
      <c r="S146">
        <v>505</v>
      </c>
      <c r="T146" t="s">
        <v>42</v>
      </c>
      <c r="U146" t="s">
        <v>43</v>
      </c>
      <c r="V146" t="s">
        <v>44</v>
      </c>
      <c r="W146">
        <v>150000000</v>
      </c>
      <c r="X146">
        <v>2007</v>
      </c>
      <c r="Y146">
        <v>12000</v>
      </c>
      <c r="Z146" s="2">
        <v>6.3</v>
      </c>
      <c r="AA146">
        <v>2.35</v>
      </c>
      <c r="AB146">
        <v>3000</v>
      </c>
      <c r="AE146" t="s">
        <v>1226</v>
      </c>
      <c r="AF146">
        <f>COUNTIF(J:J,AE146)</f>
        <v>1</v>
      </c>
      <c r="AG146">
        <f>ROUND(AVERAGEIFS(Z:Z,J:J,AE146),1)</f>
        <v>6.8</v>
      </c>
      <c r="AH146" cm="1">
        <f t="array" ref="AH146">ROUND(MEDIAN(IF(J:J=AE146,Z:Z)),1)</f>
        <v>6.8</v>
      </c>
      <c r="AI146" t="e" cm="1">
        <f t="array" ref="AI146">ROUND(MODE(IF(J:J=AE146,Z:Z)),1)</f>
        <v>#N/A</v>
      </c>
      <c r="AJ146">
        <f>_xlfn.MAXIFS(Z:Z,J:J,AE146)</f>
        <v>6.8</v>
      </c>
      <c r="AK146">
        <f>_xlfn.MINIFS(Z:Z,J:J,AE146)</f>
        <v>6.8</v>
      </c>
      <c r="AL146" t="e" cm="1">
        <f t="array" ref="AL146">ROUND(VAR(IF(J:J=AE146,Z:Z)),1)</f>
        <v>#DIV/0!</v>
      </c>
      <c r="AM146" t="e" cm="1">
        <f t="array" ref="AM146">ROUND(STDEV(IF(J:J = AE146,Z:Z)),1)</f>
        <v>#DIV/0!</v>
      </c>
      <c r="AQ146">
        <v>88</v>
      </c>
      <c r="AR146">
        <v>6.1</v>
      </c>
      <c r="BH146" t="str">
        <v>Noam Murro</v>
      </c>
      <c r="BI146">
        <f t="shared" si="6"/>
        <v>6.2</v>
      </c>
      <c r="BJ146" t="b">
        <f t="shared" si="7"/>
        <v>0</v>
      </c>
      <c r="BO146">
        <v>138795342</v>
      </c>
      <c r="BP146">
        <v>15000000</v>
      </c>
      <c r="BR146">
        <f t="shared" si="8"/>
        <v>123795342</v>
      </c>
      <c r="BS146" t="str">
        <f>_xlfn.XLOOKUP(BO146,I:I,L:L)</f>
        <v>The King's SpeechÂ </v>
      </c>
      <c r="BW146" t="s">
        <v>4431</v>
      </c>
      <c r="BX146" t="s">
        <v>1247</v>
      </c>
      <c r="BY146" t="s">
        <v>5266</v>
      </c>
      <c r="BZ146" t="s">
        <v>17604</v>
      </c>
    </row>
    <row r="147" spans="1:79" x14ac:dyDescent="0.25">
      <c r="A147" t="s">
        <v>33</v>
      </c>
      <c r="B147" t="s">
        <v>852</v>
      </c>
      <c r="C147">
        <v>210</v>
      </c>
      <c r="D147">
        <v>95</v>
      </c>
      <c r="E147">
        <v>5</v>
      </c>
      <c r="F147">
        <v>967</v>
      </c>
      <c r="G147" t="s">
        <v>723</v>
      </c>
      <c r="H147">
        <v>24000</v>
      </c>
      <c r="I147">
        <v>143523463</v>
      </c>
      <c r="J147" t="s">
        <v>542</v>
      </c>
      <c r="K147" t="s">
        <v>100</v>
      </c>
      <c r="L147" t="s">
        <v>1229</v>
      </c>
      <c r="M147">
        <v>64322</v>
      </c>
      <c r="N147">
        <v>36095</v>
      </c>
      <c r="O147" t="s">
        <v>1230</v>
      </c>
      <c r="P147">
        <v>0</v>
      </c>
      <c r="Q147" t="s">
        <v>1231</v>
      </c>
      <c r="R147" t="s">
        <v>1232</v>
      </c>
      <c r="S147">
        <v>145</v>
      </c>
      <c r="T147" t="s">
        <v>42</v>
      </c>
      <c r="U147" t="s">
        <v>43</v>
      </c>
      <c r="V147" t="s">
        <v>115</v>
      </c>
      <c r="W147">
        <v>145000000</v>
      </c>
      <c r="X147">
        <v>2016</v>
      </c>
      <c r="Y147">
        <v>11000</v>
      </c>
      <c r="Z147" s="2">
        <v>7.2</v>
      </c>
      <c r="AA147">
        <v>2.35</v>
      </c>
      <c r="AB147">
        <v>24000</v>
      </c>
      <c r="AE147" t="s">
        <v>1233</v>
      </c>
      <c r="AF147">
        <f>COUNTIF(J:J,AE147)</f>
        <v>1</v>
      </c>
      <c r="AG147">
        <f>ROUND(AVERAGEIFS(Z:Z,J:J,AE147),1)</f>
        <v>5.2</v>
      </c>
      <c r="AH147" cm="1">
        <f t="array" ref="AH147">ROUND(MEDIAN(IF(J:J=AE147,Z:Z)),1)</f>
        <v>5.2</v>
      </c>
      <c r="AI147" t="e" cm="1">
        <f t="array" ref="AI147">ROUND(MODE(IF(J:J=AE147,Z:Z)),1)</f>
        <v>#N/A</v>
      </c>
      <c r="AJ147">
        <f>_xlfn.MAXIFS(Z:Z,J:J,AE147)</f>
        <v>5.2</v>
      </c>
      <c r="AK147">
        <f>_xlfn.MINIFS(Z:Z,J:J,AE147)</f>
        <v>5.2</v>
      </c>
      <c r="AL147" t="e" cm="1">
        <f t="array" ref="AL147">ROUND(VAR(IF(J:J=AE147,Z:Z)),1)</f>
        <v>#DIV/0!</v>
      </c>
      <c r="AM147" t="e" cm="1">
        <f t="array" ref="AM147">ROUND(STDEV(IF(J:J = AE147,Z:Z)),1)</f>
        <v>#DIV/0!</v>
      </c>
      <c r="AQ147">
        <v>115</v>
      </c>
      <c r="AR147">
        <v>6.3</v>
      </c>
      <c r="BH147" t="str">
        <v>Raja Gosnell</v>
      </c>
      <c r="BI147">
        <f t="shared" si="6"/>
        <v>4.9000000000000004</v>
      </c>
      <c r="BJ147" t="b">
        <f t="shared" si="7"/>
        <v>0</v>
      </c>
      <c r="BO147">
        <v>303001229</v>
      </c>
      <c r="BP147">
        <v>180000000</v>
      </c>
      <c r="BR147">
        <f t="shared" si="8"/>
        <v>123001229</v>
      </c>
      <c r="BS147" t="str">
        <f>_xlfn.XLOOKUP(BO147,I:I,L:L)</f>
        <v>The Hobbit: An Unexpected JourneyÂ </v>
      </c>
      <c r="BW147" t="s">
        <v>1247</v>
      </c>
      <c r="BX147" t="s">
        <v>4556</v>
      </c>
      <c r="BY147" t="s">
        <v>4490</v>
      </c>
    </row>
    <row r="148" spans="1:79" x14ac:dyDescent="0.25">
      <c r="A148" t="s">
        <v>33</v>
      </c>
      <c r="B148" t="s">
        <v>570</v>
      </c>
      <c r="C148">
        <v>432</v>
      </c>
      <c r="D148">
        <v>133</v>
      </c>
      <c r="E148">
        <v>663</v>
      </c>
      <c r="F148">
        <v>690</v>
      </c>
      <c r="G148" t="s">
        <v>1089</v>
      </c>
      <c r="H148">
        <v>10000</v>
      </c>
      <c r="I148">
        <v>209364921</v>
      </c>
      <c r="J148" t="s">
        <v>68</v>
      </c>
      <c r="K148" t="s">
        <v>670</v>
      </c>
      <c r="L148" t="s">
        <v>1235</v>
      </c>
      <c r="M148">
        <v>365104</v>
      </c>
      <c r="N148">
        <v>21768</v>
      </c>
      <c r="O148" t="s">
        <v>1236</v>
      </c>
      <c r="P148">
        <v>3</v>
      </c>
      <c r="Q148" t="s">
        <v>1237</v>
      </c>
      <c r="R148" t="s">
        <v>1238</v>
      </c>
      <c r="S148">
        <v>512</v>
      </c>
      <c r="T148" t="s">
        <v>42</v>
      </c>
      <c r="U148" t="s">
        <v>43</v>
      </c>
      <c r="V148" t="s">
        <v>44</v>
      </c>
      <c r="W148">
        <v>145000000</v>
      </c>
      <c r="X148">
        <v>2011</v>
      </c>
      <c r="Y148">
        <v>10000</v>
      </c>
      <c r="Z148" s="2">
        <v>7.4</v>
      </c>
      <c r="AA148">
        <v>2.35</v>
      </c>
      <c r="AB148">
        <v>35000</v>
      </c>
      <c r="AE148" t="s">
        <v>1239</v>
      </c>
      <c r="AF148">
        <f>COUNTIF(J:J,AE148)</f>
        <v>16</v>
      </c>
      <c r="AG148">
        <f>ROUND(AVERAGEIFS(Z:Z,J:J,AE148),1)</f>
        <v>7.3</v>
      </c>
      <c r="AH148" cm="1">
        <f t="array" ref="AH148">ROUND(MEDIAN(IF(J:J=AE148,Z:Z)),1)</f>
        <v>7.7</v>
      </c>
      <c r="AI148" cm="1">
        <f t="array" ref="AI148">ROUND(MODE(IF(J:J=AE148,Z:Z)),1)</f>
        <v>7.7</v>
      </c>
      <c r="AJ148">
        <f>_xlfn.MAXIFS(Z:Z,J:J,AE148)</f>
        <v>8.1</v>
      </c>
      <c r="AK148">
        <f>_xlfn.MINIFS(Z:Z,J:J,AE148)</f>
        <v>5.9</v>
      </c>
      <c r="AL148" cm="1">
        <f t="array" ref="AL148">ROUND(VAR(IF(J:J=AE148,Z:Z)),1)</f>
        <v>0.6</v>
      </c>
      <c r="AM148" cm="1">
        <f t="array" ref="AM148">ROUND(STDEV(IF(J:J = AE148,Z:Z)),1)</f>
        <v>0.7</v>
      </c>
      <c r="AQ148">
        <v>95</v>
      </c>
      <c r="AR148">
        <v>7.2</v>
      </c>
      <c r="BH148" t="str">
        <v>Will Finn</v>
      </c>
      <c r="BI148">
        <f t="shared" si="6"/>
        <v>5.5</v>
      </c>
      <c r="BJ148" t="b">
        <f t="shared" si="7"/>
        <v>0</v>
      </c>
      <c r="BO148">
        <v>144833357</v>
      </c>
      <c r="BP148">
        <v>22000000</v>
      </c>
      <c r="BR148">
        <f t="shared" si="8"/>
        <v>122833357</v>
      </c>
      <c r="BS148" t="str">
        <f>_xlfn.XLOOKUP(BO148,I:I,L:L)</f>
        <v>The Santa ClauseÂ </v>
      </c>
      <c r="BW148" t="s">
        <v>2007</v>
      </c>
      <c r="BX148" t="s">
        <v>17603</v>
      </c>
      <c r="BY148" t="s">
        <v>17606</v>
      </c>
    </row>
    <row r="149" spans="1:79" x14ac:dyDescent="0.25">
      <c r="A149" t="s">
        <v>33</v>
      </c>
      <c r="B149" t="s">
        <v>860</v>
      </c>
      <c r="C149">
        <v>256</v>
      </c>
      <c r="D149">
        <v>97</v>
      </c>
      <c r="E149">
        <v>52</v>
      </c>
      <c r="F149">
        <v>161</v>
      </c>
      <c r="G149" t="s">
        <v>1242</v>
      </c>
      <c r="H149">
        <v>20000</v>
      </c>
      <c r="I149">
        <v>103400692</v>
      </c>
      <c r="J149" t="s">
        <v>452</v>
      </c>
      <c r="K149" t="s">
        <v>351</v>
      </c>
      <c r="L149" t="s">
        <v>1243</v>
      </c>
      <c r="M149">
        <v>123553</v>
      </c>
      <c r="N149">
        <v>20645</v>
      </c>
      <c r="O149" t="s">
        <v>1244</v>
      </c>
      <c r="P149">
        <v>0</v>
      </c>
      <c r="Q149" t="s">
        <v>1245</v>
      </c>
      <c r="R149" t="s">
        <v>1246</v>
      </c>
      <c r="S149">
        <v>174</v>
      </c>
      <c r="T149" t="s">
        <v>42</v>
      </c>
      <c r="U149" t="s">
        <v>43</v>
      </c>
      <c r="V149" t="s">
        <v>115</v>
      </c>
      <c r="W149">
        <v>145000000</v>
      </c>
      <c r="X149">
        <v>2012</v>
      </c>
      <c r="Y149">
        <v>315</v>
      </c>
      <c r="Z149" s="2">
        <v>7.3</v>
      </c>
      <c r="AA149">
        <v>1.85</v>
      </c>
      <c r="AB149">
        <v>25000</v>
      </c>
      <c r="AE149" t="s">
        <v>1247</v>
      </c>
      <c r="AF149">
        <f>COUNTIF(J:J,AE149)</f>
        <v>134</v>
      </c>
      <c r="AG149">
        <f>ROUND(AVERAGEIFS(Z:Z,J:J,AE149),1)</f>
        <v>5.9</v>
      </c>
      <c r="AH149" cm="1">
        <f t="array" ref="AH149">ROUND(MEDIAN(IF(J:J=AE149,Z:Z)),1)</f>
        <v>6</v>
      </c>
      <c r="AI149" cm="1">
        <f t="array" ref="AI149">ROUND(MODE(IF(J:J=AE149,Z:Z)),1)</f>
        <v>6.2</v>
      </c>
      <c r="AJ149">
        <f>_xlfn.MAXIFS(Z:Z,J:J,AE149)</f>
        <v>8</v>
      </c>
      <c r="AK149">
        <f>_xlfn.MINIFS(Z:Z,J:J,AE149)</f>
        <v>1.9</v>
      </c>
      <c r="AL149" cm="1">
        <f t="array" ref="AL149">ROUND(VAR(IF(J:J=AE149,Z:Z)),1)</f>
        <v>1.5</v>
      </c>
      <c r="AM149" cm="1">
        <f t="array" ref="AM149">ROUND(STDEV(IF(J:J = AE149,Z:Z)),1)</f>
        <v>1.2</v>
      </c>
      <c r="AQ149">
        <v>133</v>
      </c>
      <c r="AR149">
        <v>7.4</v>
      </c>
      <c r="BH149" t="str">
        <v>Jan de Bont</v>
      </c>
      <c r="BI149">
        <f t="shared" si="6"/>
        <v>5.5</v>
      </c>
      <c r="BJ149" t="b">
        <f t="shared" si="7"/>
        <v>0</v>
      </c>
      <c r="BO149">
        <v>281666058</v>
      </c>
      <c r="BP149">
        <v>160000000</v>
      </c>
      <c r="BR149">
        <f t="shared" si="8"/>
        <v>121666058</v>
      </c>
      <c r="BS149" t="str">
        <f>_xlfn.XLOOKUP(BO149,I:I,L:L)</f>
        <v>The Hunger Games: Mockingjay - Part 2Â </v>
      </c>
      <c r="BW149" t="s">
        <v>1247</v>
      </c>
    </row>
    <row r="150" spans="1:79" x14ac:dyDescent="0.25">
      <c r="A150" t="s">
        <v>33</v>
      </c>
      <c r="B150" t="s">
        <v>869</v>
      </c>
      <c r="C150">
        <v>135</v>
      </c>
      <c r="D150">
        <v>90</v>
      </c>
      <c r="E150">
        <v>23</v>
      </c>
      <c r="F150">
        <v>233</v>
      </c>
      <c r="G150" t="s">
        <v>1249</v>
      </c>
      <c r="H150">
        <v>957</v>
      </c>
      <c r="I150">
        <v>110332737</v>
      </c>
      <c r="J150" t="s">
        <v>635</v>
      </c>
      <c r="K150" t="s">
        <v>1250</v>
      </c>
      <c r="L150" t="s">
        <v>1251</v>
      </c>
      <c r="M150">
        <v>110788</v>
      </c>
      <c r="N150">
        <v>1997</v>
      </c>
      <c r="O150" t="s">
        <v>1252</v>
      </c>
      <c r="P150">
        <v>1</v>
      </c>
      <c r="Q150" t="s">
        <v>1253</v>
      </c>
      <c r="R150" t="s">
        <v>1254</v>
      </c>
      <c r="S150">
        <v>258</v>
      </c>
      <c r="T150" t="s">
        <v>42</v>
      </c>
      <c r="U150" t="s">
        <v>43</v>
      </c>
      <c r="V150" t="s">
        <v>44</v>
      </c>
      <c r="W150">
        <v>100000000</v>
      </c>
      <c r="X150">
        <v>2005</v>
      </c>
      <c r="Y150">
        <v>550</v>
      </c>
      <c r="Z150" s="2">
        <v>6.1</v>
      </c>
      <c r="AA150">
        <v>2.35</v>
      </c>
      <c r="AB150">
        <v>2000</v>
      </c>
      <c r="AE150" t="s">
        <v>1255</v>
      </c>
      <c r="AF150">
        <f>COUNTIF(J:J,AE150)</f>
        <v>3</v>
      </c>
      <c r="AG150">
        <f>ROUND(AVERAGEIFS(Z:Z,J:J,AE150),1)</f>
        <v>6.1</v>
      </c>
      <c r="AH150" cm="1">
        <f t="array" ref="AH150">ROUND(MEDIAN(IF(J:J=AE150,Z:Z)),1)</f>
        <v>6.1</v>
      </c>
      <c r="AI150" t="e" cm="1">
        <f t="array" ref="AI150">ROUND(MODE(IF(J:J=AE150,Z:Z)),1)</f>
        <v>#N/A</v>
      </c>
      <c r="AJ150">
        <f>_xlfn.MAXIFS(Z:Z,J:J,AE150)</f>
        <v>6.9</v>
      </c>
      <c r="AK150">
        <f>_xlfn.MINIFS(Z:Z,J:J,AE150)</f>
        <v>5.3</v>
      </c>
      <c r="AL150" cm="1">
        <f t="array" ref="AL150">ROUND(VAR(IF(J:J=AE150,Z:Z)),1)</f>
        <v>0.6</v>
      </c>
      <c r="AM150" cm="1">
        <f t="array" ref="AM150">ROUND(STDEV(IF(J:J = AE150,Z:Z)),1)</f>
        <v>0.8</v>
      </c>
      <c r="AQ150">
        <v>97</v>
      </c>
      <c r="AR150">
        <v>7.3</v>
      </c>
      <c r="BH150" t="str">
        <v>Len Wiseman</v>
      </c>
      <c r="BI150">
        <f t="shared" si="6"/>
        <v>7</v>
      </c>
      <c r="BJ150" t="b">
        <f t="shared" si="7"/>
        <v>0</v>
      </c>
      <c r="BO150">
        <v>228430993</v>
      </c>
      <c r="BP150">
        <v>108000000</v>
      </c>
      <c r="BR150">
        <f t="shared" si="8"/>
        <v>120430993</v>
      </c>
      <c r="BS150" t="str">
        <f>_xlfn.XLOOKUP(BO150,I:I,L:L)</f>
        <v>The MartianÂ </v>
      </c>
      <c r="BW150" t="s">
        <v>606</v>
      </c>
      <c r="BX150" t="s">
        <v>4431</v>
      </c>
      <c r="BY150" t="s">
        <v>1247</v>
      </c>
      <c r="BZ150" t="s">
        <v>5266</v>
      </c>
      <c r="CA150" t="s">
        <v>5447</v>
      </c>
    </row>
    <row r="151" spans="1:79" x14ac:dyDescent="0.25">
      <c r="A151" t="s">
        <v>33</v>
      </c>
      <c r="B151" t="s">
        <v>876</v>
      </c>
      <c r="C151">
        <v>190</v>
      </c>
      <c r="D151">
        <v>154</v>
      </c>
      <c r="E151">
        <v>380</v>
      </c>
      <c r="F151">
        <v>445</v>
      </c>
      <c r="G151" t="s">
        <v>1258</v>
      </c>
      <c r="H151">
        <v>10000</v>
      </c>
      <c r="I151">
        <v>111110575</v>
      </c>
      <c r="J151" t="s">
        <v>643</v>
      </c>
      <c r="K151" t="s">
        <v>670</v>
      </c>
      <c r="L151" t="s">
        <v>1259</v>
      </c>
      <c r="M151">
        <v>317166</v>
      </c>
      <c r="N151">
        <v>11945</v>
      </c>
      <c r="O151" t="s">
        <v>1260</v>
      </c>
      <c r="P151">
        <v>1</v>
      </c>
      <c r="Q151" t="s">
        <v>1261</v>
      </c>
      <c r="R151" t="s">
        <v>1262</v>
      </c>
      <c r="S151">
        <v>928</v>
      </c>
      <c r="T151" t="s">
        <v>42</v>
      </c>
      <c r="U151" t="s">
        <v>43</v>
      </c>
      <c r="V151" t="s">
        <v>811</v>
      </c>
      <c r="W151">
        <v>140000000</v>
      </c>
      <c r="X151">
        <v>2003</v>
      </c>
      <c r="Y151">
        <v>956</v>
      </c>
      <c r="Z151" s="2">
        <v>7.7</v>
      </c>
      <c r="AA151">
        <v>2.35</v>
      </c>
      <c r="AB151">
        <v>0</v>
      </c>
      <c r="AE151" t="s">
        <v>1263</v>
      </c>
      <c r="AF151">
        <f>COUNTIF(J:J,AE151)</f>
        <v>3</v>
      </c>
      <c r="AG151">
        <f>ROUND(AVERAGEIFS(Z:Z,J:J,AE151),1)</f>
        <v>6.9</v>
      </c>
      <c r="AH151" cm="1">
        <f t="array" ref="AH151">ROUND(MEDIAN(IF(J:J=AE151,Z:Z)),1)</f>
        <v>7</v>
      </c>
      <c r="AI151" cm="1">
        <f t="array" ref="AI151">ROUND(MODE(IF(J:J=AE151,Z:Z)),1)</f>
        <v>7</v>
      </c>
      <c r="AJ151">
        <f>_xlfn.MAXIFS(Z:Z,J:J,AE151)</f>
        <v>7</v>
      </c>
      <c r="AK151">
        <f>_xlfn.MINIFS(Z:Z,J:J,AE151)</f>
        <v>6.7</v>
      </c>
      <c r="AL151" cm="1">
        <f t="array" ref="AL151">ROUND(VAR(IF(J:J=AE151,Z:Z)),1)</f>
        <v>0</v>
      </c>
      <c r="AM151" cm="1">
        <f t="array" ref="AM151">ROUND(STDEV(IF(J:J = AE151,Z:Z)),1)</f>
        <v>0.2</v>
      </c>
      <c r="AQ151">
        <v>90</v>
      </c>
      <c r="AR151">
        <v>6.1</v>
      </c>
      <c r="BH151" t="str">
        <v>Frank Coraci</v>
      </c>
      <c r="BI151">
        <f t="shared" si="6"/>
        <v>6</v>
      </c>
      <c r="BJ151" t="b">
        <f t="shared" si="7"/>
        <v>0</v>
      </c>
      <c r="BO151">
        <v>145000989</v>
      </c>
      <c r="BP151">
        <v>25000000</v>
      </c>
      <c r="BR151">
        <f t="shared" si="8"/>
        <v>120000989</v>
      </c>
      <c r="BS151" t="str">
        <f>_xlfn.XLOOKUP(BO151,I:I,L:L)</f>
        <v>TakenÂ </v>
      </c>
      <c r="BW151" t="s">
        <v>2007</v>
      </c>
      <c r="BX151" t="s">
        <v>5266</v>
      </c>
      <c r="BY151" t="s">
        <v>17600</v>
      </c>
      <c r="BZ151" t="s">
        <v>5447</v>
      </c>
    </row>
    <row r="152" spans="1:79" x14ac:dyDescent="0.25">
      <c r="A152" t="s">
        <v>33</v>
      </c>
      <c r="B152" t="s">
        <v>222</v>
      </c>
      <c r="C152">
        <v>314</v>
      </c>
      <c r="D152">
        <v>150</v>
      </c>
      <c r="E152">
        <v>0</v>
      </c>
      <c r="F152">
        <v>748</v>
      </c>
      <c r="G152" t="s">
        <v>1266</v>
      </c>
      <c r="H152">
        <v>23000</v>
      </c>
      <c r="I152">
        <v>65007045</v>
      </c>
      <c r="J152" t="s">
        <v>651</v>
      </c>
      <c r="K152" t="s">
        <v>78</v>
      </c>
      <c r="L152" t="s">
        <v>1267</v>
      </c>
      <c r="M152">
        <v>128682</v>
      </c>
      <c r="N152">
        <v>26490</v>
      </c>
      <c r="O152" t="s">
        <v>1268</v>
      </c>
      <c r="P152">
        <v>0</v>
      </c>
      <c r="Q152" t="s">
        <v>1269</v>
      </c>
      <c r="R152" t="s">
        <v>1270</v>
      </c>
      <c r="S152">
        <v>657</v>
      </c>
      <c r="T152" t="s">
        <v>42</v>
      </c>
      <c r="U152" t="s">
        <v>74</v>
      </c>
      <c r="V152" t="s">
        <v>44</v>
      </c>
      <c r="W152">
        <v>140000000</v>
      </c>
      <c r="X152">
        <v>2014</v>
      </c>
      <c r="Y152">
        <v>893</v>
      </c>
      <c r="Z152" s="2">
        <v>6.1</v>
      </c>
      <c r="AA152">
        <v>2.35</v>
      </c>
      <c r="AB152">
        <v>51000</v>
      </c>
      <c r="AE152" t="s">
        <v>1271</v>
      </c>
      <c r="AF152">
        <f>COUNTIF(J:J,AE152)</f>
        <v>3</v>
      </c>
      <c r="AG152">
        <f>ROUND(AVERAGEIFS(Z:Z,J:J,AE152),1)</f>
        <v>6.3</v>
      </c>
      <c r="AH152" cm="1">
        <f t="array" ref="AH152">ROUND(MEDIAN(IF(J:J=AE152,Z:Z)),1)</f>
        <v>6.7</v>
      </c>
      <c r="AI152" cm="1">
        <f t="array" ref="AI152">ROUND(MODE(IF(J:J=AE152,Z:Z)),1)</f>
        <v>6.7</v>
      </c>
      <c r="AJ152">
        <f>_xlfn.MAXIFS(Z:Z,J:J,AE152)</f>
        <v>6.7</v>
      </c>
      <c r="AK152">
        <f>_xlfn.MINIFS(Z:Z,J:J,AE152)</f>
        <v>5.5</v>
      </c>
      <c r="AL152" cm="1">
        <f t="array" ref="AL152">ROUND(VAR(IF(J:J=AE152,Z:Z)),1)</f>
        <v>0.5</v>
      </c>
      <c r="AM152" cm="1">
        <f t="array" ref="AM152">ROUND(STDEV(IF(J:J = AE152,Z:Z)),1)</f>
        <v>0.7</v>
      </c>
      <c r="AQ152">
        <v>154</v>
      </c>
      <c r="AR152">
        <v>7.7</v>
      </c>
      <c r="BH152" t="str">
        <v>Michael Mann</v>
      </c>
      <c r="BI152">
        <f t="shared" si="6"/>
        <v>7.1</v>
      </c>
      <c r="BJ152" t="b">
        <f t="shared" si="7"/>
        <v>0</v>
      </c>
      <c r="BO152">
        <v>249358727</v>
      </c>
      <c r="BP152">
        <v>130000000</v>
      </c>
      <c r="BR152">
        <f t="shared" si="8"/>
        <v>119358727</v>
      </c>
      <c r="BS152" t="str">
        <f>_xlfn.XLOOKUP(BO152,I:I,L:L)</f>
        <v>Harry Potter and the Prisoner of AzkabanÂ </v>
      </c>
      <c r="BW152" t="s">
        <v>2007</v>
      </c>
      <c r="BX152" t="s">
        <v>17600</v>
      </c>
      <c r="BY152" t="s">
        <v>4490</v>
      </c>
    </row>
    <row r="153" spans="1:79" x14ac:dyDescent="0.25">
      <c r="A153" t="s">
        <v>33</v>
      </c>
      <c r="B153" t="s">
        <v>369</v>
      </c>
      <c r="C153">
        <v>518</v>
      </c>
      <c r="D153">
        <v>127</v>
      </c>
      <c r="E153">
        <v>14000</v>
      </c>
      <c r="F153">
        <v>981</v>
      </c>
      <c r="G153" t="s">
        <v>1274</v>
      </c>
      <c r="H153">
        <v>26000</v>
      </c>
      <c r="I153">
        <v>257704099</v>
      </c>
      <c r="J153" t="s">
        <v>89</v>
      </c>
      <c r="K153" t="s">
        <v>120</v>
      </c>
      <c r="L153" t="s">
        <v>1275</v>
      </c>
      <c r="M153">
        <v>504419</v>
      </c>
      <c r="N153">
        <v>39284</v>
      </c>
      <c r="O153" t="s">
        <v>469</v>
      </c>
      <c r="P153">
        <v>0</v>
      </c>
      <c r="Q153" t="s">
        <v>1276</v>
      </c>
      <c r="R153" t="s">
        <v>1277</v>
      </c>
      <c r="S153">
        <v>1559</v>
      </c>
      <c r="T153" t="s">
        <v>42</v>
      </c>
      <c r="U153" t="s">
        <v>43</v>
      </c>
      <c r="V153" t="s">
        <v>44</v>
      </c>
      <c r="W153">
        <v>150000000</v>
      </c>
      <c r="X153">
        <v>2009</v>
      </c>
      <c r="Y153">
        <v>12000</v>
      </c>
      <c r="Z153" s="2">
        <v>8</v>
      </c>
      <c r="AA153">
        <v>2.35</v>
      </c>
      <c r="AB153">
        <v>19000</v>
      </c>
      <c r="AE153" t="s">
        <v>1278</v>
      </c>
      <c r="AF153">
        <f>COUNTIF(J:J,AE153)</f>
        <v>1</v>
      </c>
      <c r="AG153">
        <f>ROUND(AVERAGEIFS(Z:Z,J:J,AE153),1)</f>
        <v>6.3</v>
      </c>
      <c r="AH153" cm="1">
        <f t="array" ref="AH153">ROUND(MEDIAN(IF(J:J=AE153,Z:Z)),1)</f>
        <v>6.3</v>
      </c>
      <c r="AI153" t="e" cm="1">
        <f t="array" ref="AI153">ROUND(MODE(IF(J:J=AE153,Z:Z)),1)</f>
        <v>#N/A</v>
      </c>
      <c r="AJ153">
        <f>_xlfn.MAXIFS(Z:Z,J:J,AE153)</f>
        <v>6.3</v>
      </c>
      <c r="AK153">
        <f>_xlfn.MINIFS(Z:Z,J:J,AE153)</f>
        <v>6.3</v>
      </c>
      <c r="AL153" t="e" cm="1">
        <f t="array" ref="AL153">ROUND(VAR(IF(J:J=AE153,Z:Z)),1)</f>
        <v>#DIV/0!</v>
      </c>
      <c r="AM153" t="e" cm="1">
        <f t="array" ref="AM153">ROUND(STDEV(IF(J:J = AE153,Z:Z)),1)</f>
        <v>#DIV/0!</v>
      </c>
      <c r="AQ153">
        <v>150</v>
      </c>
      <c r="AR153">
        <v>6.1</v>
      </c>
      <c r="BH153" t="str">
        <v>Bo Welch</v>
      </c>
      <c r="BI153">
        <f t="shared" si="6"/>
        <v>3.8</v>
      </c>
      <c r="BJ153" t="b">
        <f t="shared" si="7"/>
        <v>0</v>
      </c>
      <c r="BO153">
        <v>209019489</v>
      </c>
      <c r="BP153">
        <v>90000000</v>
      </c>
      <c r="BR153">
        <f t="shared" si="8"/>
        <v>119019489</v>
      </c>
      <c r="BS153" t="str">
        <f>_xlfn.XLOOKUP(BO153,I:I,L:L)</f>
        <v>Sherlock HolmesÂ </v>
      </c>
      <c r="BW153" t="s">
        <v>2007</v>
      </c>
      <c r="BX153" t="s">
        <v>17602</v>
      </c>
      <c r="BY153" t="s">
        <v>5447</v>
      </c>
      <c r="BZ153" t="s">
        <v>4556</v>
      </c>
      <c r="CA153" t="s">
        <v>4490</v>
      </c>
    </row>
    <row r="154" spans="1:79" x14ac:dyDescent="0.25">
      <c r="A154" t="s">
        <v>33</v>
      </c>
      <c r="B154" t="s">
        <v>97</v>
      </c>
      <c r="C154">
        <v>291</v>
      </c>
      <c r="D154">
        <v>121</v>
      </c>
      <c r="E154">
        <v>0</v>
      </c>
      <c r="F154">
        <v>4000</v>
      </c>
      <c r="G154" t="s">
        <v>98</v>
      </c>
      <c r="H154">
        <v>24000</v>
      </c>
      <c r="I154">
        <v>403706375</v>
      </c>
      <c r="J154" t="s">
        <v>231</v>
      </c>
      <c r="K154" t="s">
        <v>100</v>
      </c>
      <c r="L154" t="s">
        <v>280</v>
      </c>
      <c r="M154">
        <v>544665</v>
      </c>
      <c r="N154">
        <v>40484</v>
      </c>
      <c r="O154" t="s">
        <v>102</v>
      </c>
      <c r="P154">
        <v>0</v>
      </c>
      <c r="Q154" t="s">
        <v>1281</v>
      </c>
      <c r="R154" t="s">
        <v>1282</v>
      </c>
      <c r="S154">
        <v>2012</v>
      </c>
      <c r="T154" t="s">
        <v>42</v>
      </c>
      <c r="U154" t="s">
        <v>43</v>
      </c>
      <c r="V154" t="s">
        <v>44</v>
      </c>
      <c r="W154">
        <v>139000000</v>
      </c>
      <c r="X154">
        <v>2002</v>
      </c>
      <c r="Y154">
        <v>11000</v>
      </c>
      <c r="Z154" s="2">
        <v>7.3</v>
      </c>
      <c r="AA154">
        <v>1.85</v>
      </c>
      <c r="AB154">
        <v>5000</v>
      </c>
      <c r="AE154" t="s">
        <v>1283</v>
      </c>
      <c r="AF154">
        <f>COUNTIF(J:J,AE154)</f>
        <v>2</v>
      </c>
      <c r="AG154">
        <f>ROUND(AVERAGEIFS(Z:Z,J:J,AE154),1)</f>
        <v>6</v>
      </c>
      <c r="AH154" cm="1">
        <f t="array" ref="AH154">ROUND(MEDIAN(IF(J:J=AE154,Z:Z)),1)</f>
        <v>6</v>
      </c>
      <c r="AI154" cm="1">
        <f t="array" ref="AI154">ROUND(MODE(IF(J:J=AE154,Z:Z)),1)</f>
        <v>6</v>
      </c>
      <c r="AJ154">
        <f>_xlfn.MAXIFS(Z:Z,J:J,AE154)</f>
        <v>6</v>
      </c>
      <c r="AK154">
        <f>_xlfn.MINIFS(Z:Z,J:J,AE154)</f>
        <v>6</v>
      </c>
      <c r="AL154" cm="1">
        <f t="array" ref="AL154">ROUND(VAR(IF(J:J=AE154,Z:Z)),1)</f>
        <v>0</v>
      </c>
      <c r="AM154" cm="1">
        <f t="array" ref="AM154">ROUND(STDEV(IF(J:J = AE154,Z:Z)),1)</f>
        <v>0</v>
      </c>
      <c r="AQ154">
        <v>127</v>
      </c>
      <c r="AR154">
        <v>8</v>
      </c>
      <c r="BH154" t="str">
        <v>Ron Clements</v>
      </c>
      <c r="BI154">
        <f t="shared" si="6"/>
        <v>7.4</v>
      </c>
      <c r="BJ154" t="b">
        <f t="shared" si="7"/>
        <v>0</v>
      </c>
      <c r="BO154">
        <v>148734225</v>
      </c>
      <c r="BP154">
        <v>30000000</v>
      </c>
      <c r="BR154">
        <f t="shared" si="8"/>
        <v>118734225</v>
      </c>
      <c r="BS154" t="str">
        <f>_xlfn.XLOOKUP(BO154,I:I,L:L)</f>
        <v>Knocked UpÂ </v>
      </c>
      <c r="BW154" t="s">
        <v>2007</v>
      </c>
      <c r="BX154" t="s">
        <v>17603</v>
      </c>
      <c r="BY154" t="s">
        <v>17606</v>
      </c>
      <c r="BZ154" t="s">
        <v>4892</v>
      </c>
    </row>
    <row r="155" spans="1:79" x14ac:dyDescent="0.25">
      <c r="A155" t="s">
        <v>33</v>
      </c>
      <c r="B155" t="s">
        <v>592</v>
      </c>
      <c r="C155">
        <v>292</v>
      </c>
      <c r="D155">
        <v>102</v>
      </c>
      <c r="E155">
        <v>255</v>
      </c>
      <c r="F155">
        <v>953</v>
      </c>
      <c r="G155" t="s">
        <v>815</v>
      </c>
      <c r="H155">
        <v>18000</v>
      </c>
      <c r="I155">
        <v>176997107</v>
      </c>
      <c r="J155" t="s">
        <v>659</v>
      </c>
      <c r="K155" t="s">
        <v>798</v>
      </c>
      <c r="L155" t="s">
        <v>1286</v>
      </c>
      <c r="M155">
        <v>221128</v>
      </c>
      <c r="N155">
        <v>23378</v>
      </c>
      <c r="O155" t="s">
        <v>797</v>
      </c>
      <c r="P155">
        <v>5</v>
      </c>
      <c r="Q155" t="s">
        <v>1287</v>
      </c>
      <c r="R155" t="s">
        <v>1288</v>
      </c>
      <c r="S155">
        <v>343</v>
      </c>
      <c r="T155" t="s">
        <v>42</v>
      </c>
      <c r="U155" t="s">
        <v>43</v>
      </c>
      <c r="V155" t="s">
        <v>115</v>
      </c>
      <c r="W155">
        <v>145000000</v>
      </c>
      <c r="X155">
        <v>2014</v>
      </c>
      <c r="Y155">
        <v>3000</v>
      </c>
      <c r="Z155" s="2">
        <v>7.9</v>
      </c>
      <c r="AA155">
        <v>2.35</v>
      </c>
      <c r="AB155">
        <v>46000</v>
      </c>
      <c r="AE155" t="s">
        <v>1289</v>
      </c>
      <c r="AF155">
        <f>COUNTIF(J:J,AE155)</f>
        <v>1</v>
      </c>
      <c r="AG155">
        <f>ROUND(AVERAGEIFS(Z:Z,J:J,AE155),1)</f>
        <v>8</v>
      </c>
      <c r="AH155" cm="1">
        <f t="array" ref="AH155">ROUND(MEDIAN(IF(J:J=AE155,Z:Z)),1)</f>
        <v>8</v>
      </c>
      <c r="AI155" t="e" cm="1">
        <f t="array" ref="AI155">ROUND(MODE(IF(J:J=AE155,Z:Z)),1)</f>
        <v>#N/A</v>
      </c>
      <c r="AJ155">
        <f>_xlfn.MAXIFS(Z:Z,J:J,AE155)</f>
        <v>8</v>
      </c>
      <c r="AK155">
        <f>_xlfn.MINIFS(Z:Z,J:J,AE155)</f>
        <v>8</v>
      </c>
      <c r="AL155" t="e" cm="1">
        <f t="array" ref="AL155">ROUND(VAR(IF(J:J=AE155,Z:Z)),1)</f>
        <v>#DIV/0!</v>
      </c>
      <c r="AM155" t="e" cm="1">
        <f t="array" ref="AM155">ROUND(STDEV(IF(J:J = AE155,Z:Z)),1)</f>
        <v>#DIV/0!</v>
      </c>
      <c r="AQ155">
        <v>121</v>
      </c>
      <c r="AR155">
        <v>7.3</v>
      </c>
      <c r="BH155" t="str">
        <v>Peter Chelsom</v>
      </c>
      <c r="BI155">
        <f t="shared" si="6"/>
        <v>5.4</v>
      </c>
      <c r="BJ155" t="b">
        <f t="shared" si="7"/>
        <v>0</v>
      </c>
      <c r="BO155">
        <v>193136719</v>
      </c>
      <c r="BP155">
        <v>75000000</v>
      </c>
      <c r="BR155">
        <f t="shared" si="8"/>
        <v>118136719</v>
      </c>
      <c r="BS155" t="str">
        <f>_xlfn.XLOOKUP(BO155,I:I,L:L)</f>
        <v>MadagascarÂ </v>
      </c>
      <c r="BW155" t="s">
        <v>826</v>
      </c>
      <c r="BX155" t="s">
        <v>606</v>
      </c>
      <c r="BY155" t="s">
        <v>4431</v>
      </c>
      <c r="BZ155" t="s">
        <v>5266</v>
      </c>
    </row>
    <row r="156" spans="1:79" x14ac:dyDescent="0.25">
      <c r="A156" t="s">
        <v>33</v>
      </c>
      <c r="B156" t="s">
        <v>882</v>
      </c>
      <c r="C156">
        <v>184</v>
      </c>
      <c r="D156">
        <v>126</v>
      </c>
      <c r="E156">
        <v>295</v>
      </c>
      <c r="F156">
        <v>284</v>
      </c>
      <c r="G156" t="s">
        <v>1292</v>
      </c>
      <c r="H156">
        <v>18000</v>
      </c>
      <c r="I156">
        <v>31141074</v>
      </c>
      <c r="J156" t="s">
        <v>59</v>
      </c>
      <c r="K156" t="s">
        <v>798</v>
      </c>
      <c r="L156" t="s">
        <v>1293</v>
      </c>
      <c r="M156">
        <v>51892</v>
      </c>
      <c r="N156">
        <v>19769</v>
      </c>
      <c r="O156" t="s">
        <v>1294</v>
      </c>
      <c r="P156">
        <v>4</v>
      </c>
      <c r="Q156" t="s">
        <v>1295</v>
      </c>
      <c r="R156" t="s">
        <v>1296</v>
      </c>
      <c r="S156">
        <v>273</v>
      </c>
      <c r="T156" t="s">
        <v>42</v>
      </c>
      <c r="U156" t="s">
        <v>43</v>
      </c>
      <c r="V156" t="s">
        <v>44</v>
      </c>
      <c r="W156">
        <v>140000000</v>
      </c>
      <c r="X156">
        <v>2016</v>
      </c>
      <c r="Y156">
        <v>934</v>
      </c>
      <c r="Z156" s="2">
        <v>5.5</v>
      </c>
      <c r="AA156">
        <v>2.35</v>
      </c>
      <c r="AB156">
        <v>24000</v>
      </c>
      <c r="AE156" t="s">
        <v>1297</v>
      </c>
      <c r="AF156">
        <f>COUNTIF(J:J,AE156)</f>
        <v>1</v>
      </c>
      <c r="AG156">
        <f>ROUND(AVERAGEIFS(Z:Z,J:J,AE156),1)</f>
        <v>7.3</v>
      </c>
      <c r="AH156" cm="1">
        <f t="array" ref="AH156">ROUND(MEDIAN(IF(J:J=AE156,Z:Z)),1)</f>
        <v>7.3</v>
      </c>
      <c r="AI156" t="e" cm="1">
        <f t="array" ref="AI156">ROUND(MODE(IF(J:J=AE156,Z:Z)),1)</f>
        <v>#N/A</v>
      </c>
      <c r="AJ156">
        <f>_xlfn.MAXIFS(Z:Z,J:J,AE156)</f>
        <v>7.3</v>
      </c>
      <c r="AK156">
        <f>_xlfn.MINIFS(Z:Z,J:J,AE156)</f>
        <v>7.3</v>
      </c>
      <c r="AL156" t="e" cm="1">
        <f t="array" ref="AL156">ROUND(VAR(IF(J:J=AE156,Z:Z)),1)</f>
        <v>#DIV/0!</v>
      </c>
      <c r="AM156" t="e" cm="1">
        <f t="array" ref="AM156">ROUND(STDEV(IF(J:J = AE156,Z:Z)),1)</f>
        <v>#DIV/0!</v>
      </c>
      <c r="AQ156">
        <v>102</v>
      </c>
      <c r="AR156">
        <v>7.9</v>
      </c>
      <c r="BH156" t="str">
        <v>Dominic Sena</v>
      </c>
      <c r="BI156">
        <f t="shared" si="6"/>
        <v>6.2</v>
      </c>
      <c r="BJ156" t="b">
        <f t="shared" si="7"/>
        <v>0</v>
      </c>
      <c r="BO156">
        <v>292979556</v>
      </c>
      <c r="BP156">
        <v>175000000</v>
      </c>
      <c r="BR156">
        <f t="shared" si="8"/>
        <v>117979556</v>
      </c>
      <c r="BS156" t="str">
        <f>_xlfn.XLOOKUP(BO156,I:I,L:L)</f>
        <v>UpÂ </v>
      </c>
      <c r="BW156" t="s">
        <v>606</v>
      </c>
      <c r="BX156" t="s">
        <v>1247</v>
      </c>
      <c r="BY156" t="s">
        <v>5266</v>
      </c>
      <c r="BZ156" t="s">
        <v>17602</v>
      </c>
      <c r="CA156" t="s">
        <v>4556</v>
      </c>
    </row>
    <row r="157" spans="1:79" x14ac:dyDescent="0.25">
      <c r="A157" t="s">
        <v>33</v>
      </c>
      <c r="B157" t="s">
        <v>476</v>
      </c>
      <c r="C157">
        <v>145</v>
      </c>
      <c r="D157">
        <v>121</v>
      </c>
      <c r="E157">
        <v>357</v>
      </c>
      <c r="F157">
        <v>653</v>
      </c>
      <c r="G157" t="s">
        <v>1299</v>
      </c>
      <c r="H157">
        <v>820</v>
      </c>
      <c r="I157">
        <v>31704416</v>
      </c>
      <c r="J157" t="s">
        <v>220</v>
      </c>
      <c r="K157" t="s">
        <v>1300</v>
      </c>
      <c r="L157" t="s">
        <v>1301</v>
      </c>
      <c r="M157">
        <v>45455</v>
      </c>
      <c r="N157">
        <v>2705</v>
      </c>
      <c r="O157" t="s">
        <v>1302</v>
      </c>
      <c r="P157">
        <v>0</v>
      </c>
      <c r="Q157" t="s">
        <v>1303</v>
      </c>
      <c r="R157" t="s">
        <v>1304</v>
      </c>
      <c r="S157">
        <v>388</v>
      </c>
      <c r="T157" t="s">
        <v>42</v>
      </c>
      <c r="U157" t="s">
        <v>43</v>
      </c>
      <c r="V157" t="s">
        <v>44</v>
      </c>
      <c r="W157">
        <v>135000000</v>
      </c>
      <c r="X157">
        <v>2005</v>
      </c>
      <c r="Y157">
        <v>780</v>
      </c>
      <c r="Z157" s="2">
        <v>5</v>
      </c>
      <c r="AA157">
        <v>2.35</v>
      </c>
      <c r="AB157">
        <v>0</v>
      </c>
      <c r="AE157" t="s">
        <v>1305</v>
      </c>
      <c r="AF157">
        <f>COUNTIF(J:J,AE157)</f>
        <v>3</v>
      </c>
      <c r="AG157">
        <f>ROUND(AVERAGEIFS(Z:Z,J:J,AE157),1)</f>
        <v>5.4</v>
      </c>
      <c r="AH157" cm="1">
        <f t="array" ref="AH157">ROUND(MEDIAN(IF(J:J=AE157,Z:Z)),1)</f>
        <v>4.8</v>
      </c>
      <c r="AI157" cm="1">
        <f t="array" ref="AI157">ROUND(MODE(IF(J:J=AE157,Z:Z)),1)</f>
        <v>4.8</v>
      </c>
      <c r="AJ157">
        <f>_xlfn.MAXIFS(Z:Z,J:J,AE157)</f>
        <v>6.6</v>
      </c>
      <c r="AK157">
        <f>_xlfn.MINIFS(Z:Z,J:J,AE157)</f>
        <v>4.8</v>
      </c>
      <c r="AL157" cm="1">
        <f t="array" ref="AL157">ROUND(VAR(IF(J:J=AE157,Z:Z)),1)</f>
        <v>1.1000000000000001</v>
      </c>
      <c r="AM157" cm="1">
        <f t="array" ref="AM157">ROUND(STDEV(IF(J:J = AE157,Z:Z)),1)</f>
        <v>1</v>
      </c>
      <c r="AQ157">
        <v>126</v>
      </c>
      <c r="AR157">
        <v>5.5</v>
      </c>
      <c r="BH157" t="str">
        <v>Tony Scott</v>
      </c>
      <c r="BI157">
        <f t="shared" si="6"/>
        <v>6.8</v>
      </c>
      <c r="BJ157" t="b">
        <f t="shared" si="7"/>
        <v>0</v>
      </c>
      <c r="BO157">
        <v>165500000</v>
      </c>
      <c r="BP157">
        <v>48000000</v>
      </c>
      <c r="BR157">
        <f t="shared" si="8"/>
        <v>117500000</v>
      </c>
      <c r="BS157" t="str">
        <f>_xlfn.XLOOKUP(BO157,I:I,L:L)</f>
        <v>Robin Hood: Prince of ThievesÂ </v>
      </c>
      <c r="BW157" t="s">
        <v>2007</v>
      </c>
      <c r="BX157" t="s">
        <v>17600</v>
      </c>
      <c r="BY157" t="s">
        <v>3105</v>
      </c>
      <c r="BZ157" t="s">
        <v>17602</v>
      </c>
      <c r="CA157" t="s">
        <v>4490</v>
      </c>
    </row>
    <row r="158" spans="1:79" x14ac:dyDescent="0.25">
      <c r="A158" t="s">
        <v>33</v>
      </c>
      <c r="B158" t="s">
        <v>136</v>
      </c>
      <c r="C158">
        <v>451</v>
      </c>
      <c r="D158">
        <v>215</v>
      </c>
      <c r="E158">
        <v>0</v>
      </c>
      <c r="F158">
        <v>413</v>
      </c>
      <c r="G158" t="s">
        <v>1308</v>
      </c>
      <c r="H158">
        <v>986</v>
      </c>
      <c r="I158">
        <v>107503316</v>
      </c>
      <c r="J158" t="s">
        <v>667</v>
      </c>
      <c r="K158" t="s">
        <v>1309</v>
      </c>
      <c r="L158" t="s">
        <v>1310</v>
      </c>
      <c r="M158">
        <v>392474</v>
      </c>
      <c r="N158">
        <v>2530</v>
      </c>
      <c r="O158" t="s">
        <v>1311</v>
      </c>
      <c r="P158">
        <v>1</v>
      </c>
      <c r="Q158" t="s">
        <v>1312</v>
      </c>
      <c r="R158" t="s">
        <v>1313</v>
      </c>
      <c r="S158">
        <v>1229</v>
      </c>
      <c r="T158" t="s">
        <v>42</v>
      </c>
      <c r="U158" t="s">
        <v>43</v>
      </c>
      <c r="V158" t="s">
        <v>811</v>
      </c>
      <c r="W158">
        <v>130000000</v>
      </c>
      <c r="X158">
        <v>2009</v>
      </c>
      <c r="Y158">
        <v>745</v>
      </c>
      <c r="Z158" s="2">
        <v>7.7</v>
      </c>
      <c r="AA158">
        <v>2.35</v>
      </c>
      <c r="AB158">
        <v>18000</v>
      </c>
      <c r="AE158" t="s">
        <v>1314</v>
      </c>
      <c r="AF158">
        <f>COUNTIF(J:J,AE158)</f>
        <v>2</v>
      </c>
      <c r="AG158">
        <f>ROUND(AVERAGEIFS(Z:Z,J:J,AE158),1)</f>
        <v>7.3</v>
      </c>
      <c r="AH158" cm="1">
        <f t="array" ref="AH158">ROUND(MEDIAN(IF(J:J=AE158,Z:Z)),1)</f>
        <v>7.3</v>
      </c>
      <c r="AI158" t="e" cm="1">
        <f t="array" ref="AI158">ROUND(MODE(IF(J:J=AE158,Z:Z)),1)</f>
        <v>#N/A</v>
      </c>
      <c r="AJ158">
        <f>_xlfn.MAXIFS(Z:Z,J:J,AE158)</f>
        <v>7.5</v>
      </c>
      <c r="AK158">
        <f>_xlfn.MINIFS(Z:Z,J:J,AE158)</f>
        <v>7</v>
      </c>
      <c r="AL158" cm="1">
        <f t="array" ref="AL158">ROUND(VAR(IF(J:J=AE158,Z:Z)),1)</f>
        <v>0.1</v>
      </c>
      <c r="AM158" cm="1">
        <f t="array" ref="AM158">ROUND(STDEV(IF(J:J = AE158,Z:Z)),1)</f>
        <v>0.4</v>
      </c>
      <c r="AQ158">
        <v>121</v>
      </c>
      <c r="AR158">
        <v>5</v>
      </c>
      <c r="BH158" t="str">
        <v>Paul Weitz</v>
      </c>
      <c r="BI158">
        <f t="shared" si="6"/>
        <v>6</v>
      </c>
      <c r="BJ158" t="b">
        <f t="shared" si="7"/>
        <v>0</v>
      </c>
      <c r="BO158">
        <v>176387405</v>
      </c>
      <c r="BP158">
        <v>59000000</v>
      </c>
      <c r="BR158">
        <f t="shared" si="8"/>
        <v>117387405</v>
      </c>
      <c r="BS158" t="str">
        <f>_xlfn.XLOOKUP(BO158,I:I,L:L)</f>
        <v>Ice AgeÂ </v>
      </c>
      <c r="BW158" t="s">
        <v>4431</v>
      </c>
      <c r="BX158" t="s">
        <v>1247</v>
      </c>
      <c r="BY158" t="s">
        <v>5266</v>
      </c>
      <c r="BZ158" t="s">
        <v>4556</v>
      </c>
    </row>
    <row r="159" spans="1:79" x14ac:dyDescent="0.25">
      <c r="A159" t="s">
        <v>33</v>
      </c>
      <c r="B159" t="s">
        <v>890</v>
      </c>
      <c r="C159">
        <v>141</v>
      </c>
      <c r="D159">
        <v>127</v>
      </c>
      <c r="E159">
        <v>503</v>
      </c>
      <c r="F159">
        <v>91</v>
      </c>
      <c r="G159" t="s">
        <v>1317</v>
      </c>
      <c r="H159">
        <v>5000</v>
      </c>
      <c r="I159">
        <v>129734803</v>
      </c>
      <c r="J159" t="s">
        <v>268</v>
      </c>
      <c r="K159" t="s">
        <v>646</v>
      </c>
      <c r="L159" t="s">
        <v>1318</v>
      </c>
      <c r="M159">
        <v>127497</v>
      </c>
      <c r="N159">
        <v>6171</v>
      </c>
      <c r="O159" t="s">
        <v>1319</v>
      </c>
      <c r="P159">
        <v>2</v>
      </c>
      <c r="Q159" t="s">
        <v>1320</v>
      </c>
      <c r="R159" t="s">
        <v>1321</v>
      </c>
      <c r="S159">
        <v>287</v>
      </c>
      <c r="T159" t="s">
        <v>42</v>
      </c>
      <c r="U159" t="s">
        <v>43</v>
      </c>
      <c r="V159" t="s">
        <v>811</v>
      </c>
      <c r="W159">
        <v>140000000</v>
      </c>
      <c r="X159">
        <v>1998</v>
      </c>
      <c r="Y159">
        <v>808</v>
      </c>
      <c r="Z159" s="2">
        <v>6.6</v>
      </c>
      <c r="AA159">
        <v>2.35</v>
      </c>
      <c r="AB159">
        <v>0</v>
      </c>
      <c r="AE159" t="s">
        <v>1322</v>
      </c>
      <c r="AF159">
        <f>COUNTIF(J:J,AE159)</f>
        <v>1</v>
      </c>
      <c r="AG159">
        <f>ROUND(AVERAGEIFS(Z:Z,J:J,AE159),1)</f>
        <v>7.3</v>
      </c>
      <c r="AH159" cm="1">
        <f t="array" ref="AH159">ROUND(MEDIAN(IF(J:J=AE159,Z:Z)),1)</f>
        <v>7.3</v>
      </c>
      <c r="AI159" t="e" cm="1">
        <f t="array" ref="AI159">ROUND(MODE(IF(J:J=AE159,Z:Z)),1)</f>
        <v>#N/A</v>
      </c>
      <c r="AJ159">
        <f>_xlfn.MAXIFS(Z:Z,J:J,AE159)</f>
        <v>7.3</v>
      </c>
      <c r="AK159">
        <f>_xlfn.MINIFS(Z:Z,J:J,AE159)</f>
        <v>7.3</v>
      </c>
      <c r="AL159" t="e" cm="1">
        <f t="array" ref="AL159">ROUND(VAR(IF(J:J=AE159,Z:Z)),1)</f>
        <v>#DIV/0!</v>
      </c>
      <c r="AM159" t="e" cm="1">
        <f t="array" ref="AM159">ROUND(STDEV(IF(J:J = AE159,Z:Z)),1)</f>
        <v>#DIV/0!</v>
      </c>
      <c r="AQ159">
        <v>215</v>
      </c>
      <c r="AR159">
        <v>7.7</v>
      </c>
      <c r="BH159" t="str">
        <v>Adam McKay</v>
      </c>
      <c r="BI159">
        <f t="shared" si="6"/>
        <v>6.9</v>
      </c>
      <c r="BJ159" t="b">
        <f t="shared" si="7"/>
        <v>0</v>
      </c>
      <c r="BO159">
        <v>137387272</v>
      </c>
      <c r="BP159">
        <v>20000000</v>
      </c>
      <c r="BR159">
        <f t="shared" si="8"/>
        <v>117387272</v>
      </c>
      <c r="BS159" t="str">
        <f>_xlfn.XLOOKUP(BO159,I:I,L:L)</f>
        <v>The ConjuringÂ </v>
      </c>
      <c r="BW159" t="s">
        <v>606</v>
      </c>
      <c r="BX159" t="s">
        <v>1247</v>
      </c>
      <c r="BY159" t="s">
        <v>2007</v>
      </c>
      <c r="BZ159" t="s">
        <v>17600</v>
      </c>
      <c r="CA159" t="s">
        <v>5447</v>
      </c>
    </row>
    <row r="160" spans="1:79" x14ac:dyDescent="0.25">
      <c r="A160" t="s">
        <v>33</v>
      </c>
      <c r="B160" t="s">
        <v>899</v>
      </c>
      <c r="C160">
        <v>267</v>
      </c>
      <c r="D160">
        <v>138</v>
      </c>
      <c r="E160">
        <v>0</v>
      </c>
      <c r="F160">
        <v>258</v>
      </c>
      <c r="G160" t="s">
        <v>1325</v>
      </c>
      <c r="H160">
        <v>820</v>
      </c>
      <c r="I160">
        <v>132122995</v>
      </c>
      <c r="J160" t="s">
        <v>461</v>
      </c>
      <c r="K160" t="s">
        <v>1326</v>
      </c>
      <c r="L160" t="s">
        <v>1327</v>
      </c>
      <c r="M160">
        <v>212106</v>
      </c>
      <c r="N160">
        <v>1814</v>
      </c>
      <c r="O160" t="s">
        <v>1328</v>
      </c>
      <c r="P160">
        <v>0</v>
      </c>
      <c r="Q160" t="s">
        <v>1329</v>
      </c>
      <c r="R160" t="s">
        <v>1330</v>
      </c>
      <c r="S160">
        <v>1445</v>
      </c>
      <c r="T160" t="s">
        <v>42</v>
      </c>
      <c r="U160" t="s">
        <v>43</v>
      </c>
      <c r="V160" t="s">
        <v>44</v>
      </c>
      <c r="W160">
        <v>137000000</v>
      </c>
      <c r="X160">
        <v>2003</v>
      </c>
      <c r="Y160">
        <v>300</v>
      </c>
      <c r="Z160" s="2">
        <v>5.7</v>
      </c>
      <c r="AA160">
        <v>1.85</v>
      </c>
      <c r="AB160">
        <v>0</v>
      </c>
      <c r="AE160" t="s">
        <v>1331</v>
      </c>
      <c r="AF160">
        <f>COUNTIF(J:J,AE160)</f>
        <v>1</v>
      </c>
      <c r="AG160">
        <f>ROUND(AVERAGEIFS(Z:Z,J:J,AE160),1)</f>
        <v>5.5</v>
      </c>
      <c r="AH160" cm="1">
        <f t="array" ref="AH160">ROUND(MEDIAN(IF(J:J=AE160,Z:Z)),1)</f>
        <v>5.5</v>
      </c>
      <c r="AI160" t="e" cm="1">
        <f t="array" ref="AI160">ROUND(MODE(IF(J:J=AE160,Z:Z)),1)</f>
        <v>#N/A</v>
      </c>
      <c r="AJ160">
        <f>_xlfn.MAXIFS(Z:Z,J:J,AE160)</f>
        <v>5.5</v>
      </c>
      <c r="AK160">
        <f>_xlfn.MINIFS(Z:Z,J:J,AE160)</f>
        <v>5.5</v>
      </c>
      <c r="AL160" t="e" cm="1">
        <f t="array" ref="AL160">ROUND(VAR(IF(J:J=AE160,Z:Z)),1)</f>
        <v>#DIV/0!</v>
      </c>
      <c r="AM160" t="e" cm="1">
        <f t="array" ref="AM160">ROUND(STDEV(IF(J:J = AE160,Z:Z)),1)</f>
        <v>#DIV/0!</v>
      </c>
      <c r="AQ160">
        <v>127</v>
      </c>
      <c r="AR160">
        <v>6.6</v>
      </c>
      <c r="BH160" t="str">
        <v>Chuck Russell</v>
      </c>
      <c r="BI160">
        <f t="shared" si="6"/>
        <v>6</v>
      </c>
      <c r="BJ160" t="b">
        <f t="shared" si="7"/>
        <v>0</v>
      </c>
      <c r="BO160">
        <v>182204440</v>
      </c>
      <c r="BP160">
        <v>65000000</v>
      </c>
      <c r="BR160">
        <f t="shared" si="8"/>
        <v>117204440</v>
      </c>
      <c r="BS160" t="str">
        <f>_xlfn.XLOOKUP(BO160,I:I,L:L)</f>
        <v>LincolnÂ </v>
      </c>
      <c r="BW160" t="s">
        <v>826</v>
      </c>
      <c r="BX160" t="s">
        <v>606</v>
      </c>
      <c r="BY160" t="s">
        <v>1247</v>
      </c>
      <c r="BZ160" t="s">
        <v>17605</v>
      </c>
      <c r="CA160" t="s">
        <v>4490</v>
      </c>
    </row>
    <row r="161" spans="1:80" x14ac:dyDescent="0.25">
      <c r="A161" t="s">
        <v>33</v>
      </c>
      <c r="B161" t="s">
        <v>907</v>
      </c>
      <c r="C161">
        <v>351</v>
      </c>
      <c r="D161">
        <v>122</v>
      </c>
      <c r="E161">
        <v>209</v>
      </c>
      <c r="F161">
        <v>934</v>
      </c>
      <c r="G161" t="s">
        <v>1334</v>
      </c>
      <c r="H161">
        <v>17000</v>
      </c>
      <c r="I161">
        <v>122512052</v>
      </c>
      <c r="J161" t="s">
        <v>220</v>
      </c>
      <c r="K161" t="s">
        <v>572</v>
      </c>
      <c r="L161" t="s">
        <v>1335</v>
      </c>
      <c r="M161">
        <v>146352</v>
      </c>
      <c r="N161">
        <v>31958</v>
      </c>
      <c r="O161" t="s">
        <v>1292</v>
      </c>
      <c r="P161">
        <v>6</v>
      </c>
      <c r="Q161" t="s">
        <v>1336</v>
      </c>
      <c r="R161" t="s">
        <v>1337</v>
      </c>
      <c r="S161">
        <v>288</v>
      </c>
      <c r="T161" t="s">
        <v>42</v>
      </c>
      <c r="U161" t="s">
        <v>43</v>
      </c>
      <c r="V161" t="s">
        <v>44</v>
      </c>
      <c r="W161">
        <v>130000000</v>
      </c>
      <c r="X161">
        <v>2013</v>
      </c>
      <c r="Y161">
        <v>12000</v>
      </c>
      <c r="Z161" s="2">
        <v>5.8</v>
      </c>
      <c r="AA161">
        <v>2.35</v>
      </c>
      <c r="AB161">
        <v>42000</v>
      </c>
      <c r="AE161" t="s">
        <v>1338</v>
      </c>
      <c r="AF161">
        <f>COUNTIF(J:J,AE161)</f>
        <v>78</v>
      </c>
      <c r="AG161">
        <f>ROUND(AVERAGEIFS(Z:Z,J:J,AE161),1)</f>
        <v>6.9</v>
      </c>
      <c r="AH161" cm="1">
        <f t="array" ref="AH161">ROUND(MEDIAN(IF(J:J=AE161,Z:Z)),1)</f>
        <v>7</v>
      </c>
      <c r="AI161" cm="1">
        <f t="array" ref="AI161">ROUND(MODE(IF(J:J=AE161,Z:Z)),1)</f>
        <v>6.1</v>
      </c>
      <c r="AJ161">
        <f>_xlfn.MAXIFS(Z:Z,J:J,AE161)</f>
        <v>8.5</v>
      </c>
      <c r="AK161">
        <f>_xlfn.MINIFS(Z:Z,J:J,AE161)</f>
        <v>5.0999999999999996</v>
      </c>
      <c r="AL161" cm="1">
        <f t="array" ref="AL161">ROUND(VAR(IF(J:J=AE161,Z:Z)),1)</f>
        <v>0.6</v>
      </c>
      <c r="AM161" cm="1">
        <f t="array" ref="AM161">ROUND(STDEV(IF(J:J = AE161,Z:Z)),1)</f>
        <v>0.8</v>
      </c>
      <c r="AQ161">
        <v>138</v>
      </c>
      <c r="AR161">
        <v>5.7</v>
      </c>
      <c r="BH161" t="str">
        <v>Quentin Tarantino</v>
      </c>
      <c r="BI161">
        <f t="shared" si="6"/>
        <v>8.1999999999999993</v>
      </c>
      <c r="BJ161" t="str">
        <f t="shared" si="7"/>
        <v>TRUE</v>
      </c>
      <c r="BO161">
        <v>227137090</v>
      </c>
      <c r="BP161">
        <v>110000000</v>
      </c>
      <c r="BR161">
        <f t="shared" si="8"/>
        <v>117137090</v>
      </c>
      <c r="BS161" t="str">
        <f>_xlfn.XLOOKUP(BO161,I:I,L:L)</f>
        <v>The Bourne UltimatumÂ </v>
      </c>
      <c r="BW161" t="s">
        <v>17605</v>
      </c>
      <c r="BX161" t="s">
        <v>2007</v>
      </c>
      <c r="BY161" t="s">
        <v>4490</v>
      </c>
    </row>
    <row r="162" spans="1:80" x14ac:dyDescent="0.25">
      <c r="A162" t="s">
        <v>33</v>
      </c>
      <c r="B162" t="s">
        <v>915</v>
      </c>
      <c r="C162">
        <v>163</v>
      </c>
      <c r="D162">
        <v>124</v>
      </c>
      <c r="E162">
        <v>42</v>
      </c>
      <c r="F162">
        <v>848</v>
      </c>
      <c r="G162" t="s">
        <v>617</v>
      </c>
      <c r="H162">
        <v>11000</v>
      </c>
      <c r="I162">
        <v>68642452</v>
      </c>
      <c r="J162" t="s">
        <v>675</v>
      </c>
      <c r="K162" t="s">
        <v>821</v>
      </c>
      <c r="L162" t="s">
        <v>1341</v>
      </c>
      <c r="M162">
        <v>77673</v>
      </c>
      <c r="N162">
        <v>13073</v>
      </c>
      <c r="O162" t="s">
        <v>609</v>
      </c>
      <c r="P162">
        <v>3</v>
      </c>
      <c r="Q162" t="s">
        <v>1342</v>
      </c>
      <c r="R162" t="s">
        <v>1343</v>
      </c>
      <c r="S162">
        <v>463</v>
      </c>
      <c r="T162" t="s">
        <v>42</v>
      </c>
      <c r="U162" t="s">
        <v>74</v>
      </c>
      <c r="V162" t="s">
        <v>44</v>
      </c>
      <c r="W162">
        <v>130000000</v>
      </c>
      <c r="X162">
        <v>2005</v>
      </c>
      <c r="Y162">
        <v>973</v>
      </c>
      <c r="Z162" s="2">
        <v>6</v>
      </c>
      <c r="AA162">
        <v>2.35</v>
      </c>
      <c r="AB162">
        <v>0</v>
      </c>
      <c r="AE162" t="s">
        <v>1344</v>
      </c>
      <c r="AF162">
        <f>COUNTIF(J:J,AE162)</f>
        <v>1</v>
      </c>
      <c r="AG162">
        <f>ROUND(AVERAGEIFS(Z:Z,J:J,AE162),1)</f>
        <v>7.5</v>
      </c>
      <c r="AH162" cm="1">
        <f t="array" ref="AH162">ROUND(MEDIAN(IF(J:J=AE162,Z:Z)),1)</f>
        <v>7.5</v>
      </c>
      <c r="AI162" t="e" cm="1">
        <f t="array" ref="AI162">ROUND(MODE(IF(J:J=AE162,Z:Z)),1)</f>
        <v>#N/A</v>
      </c>
      <c r="AJ162">
        <f>_xlfn.MAXIFS(Z:Z,J:J,AE162)</f>
        <v>7.5</v>
      </c>
      <c r="AK162">
        <f>_xlfn.MINIFS(Z:Z,J:J,AE162)</f>
        <v>7.5</v>
      </c>
      <c r="AL162" t="e" cm="1">
        <f t="array" ref="AL162">ROUND(VAR(IF(J:J=AE162,Z:Z)),1)</f>
        <v>#DIV/0!</v>
      </c>
      <c r="AM162" t="e" cm="1">
        <f t="array" ref="AM162">ROUND(STDEV(IF(J:J = AE162,Z:Z)),1)</f>
        <v>#DIV/0!</v>
      </c>
      <c r="AQ162">
        <v>122</v>
      </c>
      <c r="AR162">
        <v>5.8</v>
      </c>
      <c r="BH162" t="str">
        <v>Gary Trousdale</v>
      </c>
      <c r="BI162">
        <f t="shared" si="6"/>
        <v>6.9</v>
      </c>
      <c r="BJ162" t="b">
        <f t="shared" si="7"/>
        <v>0</v>
      </c>
      <c r="BO162">
        <v>119500000</v>
      </c>
      <c r="BP162">
        <v>2600000</v>
      </c>
      <c r="BR162">
        <f t="shared" si="8"/>
        <v>116900000</v>
      </c>
      <c r="BS162" t="str">
        <f>_xlfn.XLOOKUP(BO162,I:I,L:L)</f>
        <v>Blazing SaddlesÂ </v>
      </c>
      <c r="BW162" t="s">
        <v>606</v>
      </c>
      <c r="BX162" t="s">
        <v>4431</v>
      </c>
      <c r="BY162" t="s">
        <v>5266</v>
      </c>
      <c r="BZ162" t="s">
        <v>17600</v>
      </c>
      <c r="CA162" t="s">
        <v>17601</v>
      </c>
      <c r="CB162" t="s">
        <v>17606</v>
      </c>
    </row>
    <row r="163" spans="1:80" x14ac:dyDescent="0.25">
      <c r="A163" t="s">
        <v>33</v>
      </c>
      <c r="B163" t="s">
        <v>925</v>
      </c>
      <c r="C163">
        <v>166</v>
      </c>
      <c r="D163">
        <v>106</v>
      </c>
      <c r="E163">
        <v>6</v>
      </c>
      <c r="F163">
        <v>422</v>
      </c>
      <c r="G163" t="s">
        <v>1347</v>
      </c>
      <c r="H163">
        <v>12000</v>
      </c>
      <c r="I163">
        <v>32131830</v>
      </c>
      <c r="J163" t="s">
        <v>684</v>
      </c>
      <c r="K163" t="s">
        <v>361</v>
      </c>
      <c r="L163" t="s">
        <v>1348</v>
      </c>
      <c r="M163">
        <v>72259</v>
      </c>
      <c r="N163">
        <v>15015</v>
      </c>
      <c r="O163" t="s">
        <v>1349</v>
      </c>
      <c r="P163">
        <v>1</v>
      </c>
      <c r="Q163" t="s">
        <v>1350</v>
      </c>
      <c r="R163" t="s">
        <v>1351</v>
      </c>
      <c r="S163">
        <v>788</v>
      </c>
      <c r="T163" t="s">
        <v>42</v>
      </c>
      <c r="U163" t="s">
        <v>43</v>
      </c>
      <c r="V163" t="s">
        <v>44</v>
      </c>
      <c r="W163">
        <v>137000000</v>
      </c>
      <c r="X163">
        <v>2001</v>
      </c>
      <c r="Y163">
        <v>2000</v>
      </c>
      <c r="Z163" s="2">
        <v>6.4</v>
      </c>
      <c r="AA163">
        <v>1.85</v>
      </c>
      <c r="AB163">
        <v>0</v>
      </c>
      <c r="AE163" t="s">
        <v>1352</v>
      </c>
      <c r="AF163">
        <f>COUNTIF(J:J,AE163)</f>
        <v>12</v>
      </c>
      <c r="AG163">
        <f>ROUND(AVERAGEIFS(Z:Z,J:J,AE163),1)</f>
        <v>6.4</v>
      </c>
      <c r="AH163" cm="1">
        <f t="array" ref="AH163">ROUND(MEDIAN(IF(J:J=AE163,Z:Z)),1)</f>
        <v>6.3</v>
      </c>
      <c r="AI163" t="e" cm="1">
        <f t="array" ref="AI163">ROUND(MODE(IF(J:J=AE163,Z:Z)),1)</f>
        <v>#N/A</v>
      </c>
      <c r="AJ163">
        <f>_xlfn.MAXIFS(Z:Z,J:J,AE163)</f>
        <v>7.7</v>
      </c>
      <c r="AK163">
        <f>_xlfn.MINIFS(Z:Z,J:J,AE163)</f>
        <v>5.3</v>
      </c>
      <c r="AL163" cm="1">
        <f t="array" ref="AL163">ROUND(VAR(IF(J:J=AE163,Z:Z)),1)</f>
        <v>0.7</v>
      </c>
      <c r="AM163" cm="1">
        <f t="array" ref="AM163">ROUND(STDEV(IF(J:J = AE163,Z:Z)),1)</f>
        <v>0.8</v>
      </c>
      <c r="AQ163">
        <v>124</v>
      </c>
      <c r="AR163">
        <v>6</v>
      </c>
      <c r="BH163" t="str">
        <v>Mark Dindal</v>
      </c>
      <c r="BI163">
        <f t="shared" si="6"/>
        <v>6.7</v>
      </c>
      <c r="BJ163" t="b">
        <f t="shared" si="7"/>
        <v>0</v>
      </c>
      <c r="BO163">
        <v>159578352</v>
      </c>
      <c r="BP163">
        <v>43000000</v>
      </c>
      <c r="BR163">
        <f t="shared" si="8"/>
        <v>116578352</v>
      </c>
      <c r="BS163" t="str">
        <f>_xlfn.XLOOKUP(BO163,I:I,L:L)</f>
        <v>The HeatÂ </v>
      </c>
      <c r="BW163" t="s">
        <v>826</v>
      </c>
      <c r="BX163" t="s">
        <v>1247</v>
      </c>
    </row>
    <row r="164" spans="1:80" x14ac:dyDescent="0.25">
      <c r="A164" t="s">
        <v>33</v>
      </c>
      <c r="B164" t="s">
        <v>780</v>
      </c>
      <c r="C164">
        <v>510</v>
      </c>
      <c r="D164">
        <v>124</v>
      </c>
      <c r="E164">
        <v>394</v>
      </c>
      <c r="F164">
        <v>2000</v>
      </c>
      <c r="G164" t="s">
        <v>893</v>
      </c>
      <c r="H164">
        <v>11000</v>
      </c>
      <c r="I164">
        <v>176636816</v>
      </c>
      <c r="J164" t="s">
        <v>89</v>
      </c>
      <c r="K164" t="s">
        <v>291</v>
      </c>
      <c r="L164" t="s">
        <v>1355</v>
      </c>
      <c r="M164">
        <v>508818</v>
      </c>
      <c r="N164">
        <v>19761</v>
      </c>
      <c r="O164" t="s">
        <v>1356</v>
      </c>
      <c r="P164">
        <v>0</v>
      </c>
      <c r="Q164" t="s">
        <v>1357</v>
      </c>
      <c r="R164" t="s">
        <v>1358</v>
      </c>
      <c r="S164">
        <v>679</v>
      </c>
      <c r="T164" t="s">
        <v>42</v>
      </c>
      <c r="U164" t="s">
        <v>43</v>
      </c>
      <c r="V164" t="s">
        <v>44</v>
      </c>
      <c r="W164">
        <v>140000000</v>
      </c>
      <c r="X164">
        <v>2011</v>
      </c>
      <c r="Y164">
        <v>3000</v>
      </c>
      <c r="Z164" s="2">
        <v>6.9</v>
      </c>
      <c r="AA164">
        <v>2.35</v>
      </c>
      <c r="AB164">
        <v>46000</v>
      </c>
      <c r="AE164" t="s">
        <v>1359</v>
      </c>
      <c r="AF164">
        <f>COUNTIF(J:J,AE164)</f>
        <v>37</v>
      </c>
      <c r="AG164">
        <f>ROUND(AVERAGEIFS(Z:Z,J:J,AE164),1)</f>
        <v>6.9</v>
      </c>
      <c r="AH164" cm="1">
        <f t="array" ref="AH164">ROUND(MEDIAN(IF(J:J=AE164,Z:Z)),1)</f>
        <v>6.6</v>
      </c>
      <c r="AI164" cm="1">
        <f t="array" ref="AI164">ROUND(MODE(IF(J:J=AE164,Z:Z)),1)</f>
        <v>6.6</v>
      </c>
      <c r="AJ164">
        <f>_xlfn.MAXIFS(Z:Z,J:J,AE164)</f>
        <v>8.6</v>
      </c>
      <c r="AK164">
        <f>_xlfn.MINIFS(Z:Z,J:J,AE164)</f>
        <v>5.6</v>
      </c>
      <c r="AL164" cm="1">
        <f t="array" ref="AL164">ROUND(VAR(IF(J:J=AE164,Z:Z)),1)</f>
        <v>0.7</v>
      </c>
      <c r="AM164" cm="1">
        <f t="array" ref="AM164">ROUND(STDEV(IF(J:J = AE164,Z:Z)),1)</f>
        <v>0.8</v>
      </c>
      <c r="AQ164">
        <v>106</v>
      </c>
      <c r="AR164">
        <v>6.4</v>
      </c>
      <c r="BH164" t="str">
        <v>Simon West</v>
      </c>
      <c r="BI164">
        <f t="shared" si="6"/>
        <v>6.1</v>
      </c>
      <c r="BJ164" t="b">
        <f t="shared" si="7"/>
        <v>0</v>
      </c>
      <c r="BO164">
        <v>158348400</v>
      </c>
      <c r="BP164">
        <v>42000000</v>
      </c>
      <c r="BR164">
        <f t="shared" si="8"/>
        <v>116348400</v>
      </c>
      <c r="BS164" t="str">
        <f>_xlfn.XLOOKUP(BO164,I:I,L:L)</f>
        <v>The FirmÂ </v>
      </c>
      <c r="BW164" t="s">
        <v>17605</v>
      </c>
      <c r="BX164" t="s">
        <v>2007</v>
      </c>
      <c r="BY164" t="s">
        <v>17602</v>
      </c>
      <c r="BZ164" t="s">
        <v>4490</v>
      </c>
    </row>
    <row r="165" spans="1:80" x14ac:dyDescent="0.25">
      <c r="A165" t="s">
        <v>33</v>
      </c>
      <c r="B165" t="s">
        <v>676</v>
      </c>
      <c r="C165">
        <v>197</v>
      </c>
      <c r="D165">
        <v>128</v>
      </c>
      <c r="E165">
        <v>150</v>
      </c>
      <c r="F165">
        <v>244</v>
      </c>
      <c r="G165" t="s">
        <v>1362</v>
      </c>
      <c r="H165">
        <v>766</v>
      </c>
      <c r="I165">
        <v>126930660</v>
      </c>
      <c r="J165" t="s">
        <v>68</v>
      </c>
      <c r="K165" t="s">
        <v>1189</v>
      </c>
      <c r="L165" t="s">
        <v>1363</v>
      </c>
      <c r="M165">
        <v>157519</v>
      </c>
      <c r="N165">
        <v>2037</v>
      </c>
      <c r="O165" t="s">
        <v>1364</v>
      </c>
      <c r="P165">
        <v>2</v>
      </c>
      <c r="Q165" t="s">
        <v>1365</v>
      </c>
      <c r="R165" t="s">
        <v>1366</v>
      </c>
      <c r="S165">
        <v>683</v>
      </c>
      <c r="T165" t="s">
        <v>42</v>
      </c>
      <c r="U165" t="s">
        <v>74</v>
      </c>
      <c r="V165" t="s">
        <v>44</v>
      </c>
      <c r="W165">
        <v>135000000</v>
      </c>
      <c r="X165">
        <v>1999</v>
      </c>
      <c r="Y165">
        <v>536</v>
      </c>
      <c r="Z165" s="2">
        <v>6.4</v>
      </c>
      <c r="AA165">
        <v>2.35</v>
      </c>
      <c r="AB165">
        <v>2000</v>
      </c>
      <c r="AE165" t="s">
        <v>1367</v>
      </c>
      <c r="AF165">
        <f>COUNTIF(J:J,AE165)</f>
        <v>1</v>
      </c>
      <c r="AG165">
        <f>ROUND(AVERAGEIFS(Z:Z,J:J,AE165),1)</f>
        <v>6.8</v>
      </c>
      <c r="AH165" cm="1">
        <f t="array" ref="AH165">ROUND(MEDIAN(IF(J:J=AE165,Z:Z)),1)</f>
        <v>6.8</v>
      </c>
      <c r="AI165" t="e" cm="1">
        <f t="array" ref="AI165">ROUND(MODE(IF(J:J=AE165,Z:Z)),1)</f>
        <v>#N/A</v>
      </c>
      <c r="AJ165">
        <f>_xlfn.MAXIFS(Z:Z,J:J,AE165)</f>
        <v>6.8</v>
      </c>
      <c r="AK165">
        <f>_xlfn.MINIFS(Z:Z,J:J,AE165)</f>
        <v>6.8</v>
      </c>
      <c r="AL165" t="e" cm="1">
        <f t="array" ref="AL165">ROUND(VAR(IF(J:J=AE165,Z:Z)),1)</f>
        <v>#DIV/0!</v>
      </c>
      <c r="AM165" t="e" cm="1">
        <f t="array" ref="AM165">ROUND(STDEV(IF(J:J = AE165,Z:Z)),1)</f>
        <v>#DIV/0!</v>
      </c>
      <c r="AQ165">
        <v>124</v>
      </c>
      <c r="AR165">
        <v>6.9</v>
      </c>
      <c r="BH165" t="str">
        <v>Stefen Fangmeier</v>
      </c>
      <c r="BI165">
        <f t="shared" si="6"/>
        <v>5.0999999999999996</v>
      </c>
      <c r="BJ165" t="b">
        <f t="shared" si="7"/>
        <v>0</v>
      </c>
      <c r="BO165">
        <v>117235247</v>
      </c>
      <c r="BP165">
        <v>960000</v>
      </c>
      <c r="BR165">
        <f t="shared" si="8"/>
        <v>116275247</v>
      </c>
      <c r="BS165" t="str">
        <f>_xlfn.XLOOKUP(BO165,I:I,L:L)</f>
        <v>RockyÂ </v>
      </c>
      <c r="BW165" t="s">
        <v>826</v>
      </c>
      <c r="BX165" t="s">
        <v>606</v>
      </c>
      <c r="BY165" t="s">
        <v>4431</v>
      </c>
      <c r="BZ165" t="s">
        <v>5266</v>
      </c>
      <c r="CA165" t="s">
        <v>17600</v>
      </c>
      <c r="CB165" t="s">
        <v>4556</v>
      </c>
    </row>
    <row r="166" spans="1:80" x14ac:dyDescent="0.25">
      <c r="A166" t="s">
        <v>33</v>
      </c>
      <c r="B166" t="s">
        <v>932</v>
      </c>
      <c r="C166">
        <v>244</v>
      </c>
      <c r="D166">
        <v>138</v>
      </c>
      <c r="E166">
        <v>608</v>
      </c>
      <c r="F166">
        <v>168</v>
      </c>
      <c r="G166" t="s">
        <v>1370</v>
      </c>
      <c r="H166">
        <v>613</v>
      </c>
      <c r="I166">
        <v>93926386</v>
      </c>
      <c r="J166" t="s">
        <v>692</v>
      </c>
      <c r="K166" t="s">
        <v>1371</v>
      </c>
      <c r="L166" t="s">
        <v>1372</v>
      </c>
      <c r="M166">
        <v>168207</v>
      </c>
      <c r="N166">
        <v>1205</v>
      </c>
      <c r="O166" t="s">
        <v>1373</v>
      </c>
      <c r="P166">
        <v>1</v>
      </c>
      <c r="Q166" t="s">
        <v>1374</v>
      </c>
      <c r="R166" t="s">
        <v>1375</v>
      </c>
      <c r="S166">
        <v>684</v>
      </c>
      <c r="T166" t="s">
        <v>42</v>
      </c>
      <c r="U166" t="s">
        <v>43</v>
      </c>
      <c r="V166" t="s">
        <v>44</v>
      </c>
      <c r="W166">
        <v>150000000</v>
      </c>
      <c r="X166">
        <v>2003</v>
      </c>
      <c r="Y166">
        <v>172</v>
      </c>
      <c r="Z166" s="2">
        <v>7.4</v>
      </c>
      <c r="AA166">
        <v>2.35</v>
      </c>
      <c r="AB166">
        <v>0</v>
      </c>
      <c r="AE166" t="s">
        <v>1376</v>
      </c>
      <c r="AF166">
        <f>COUNTIF(J:J,AE166)</f>
        <v>2</v>
      </c>
      <c r="AG166">
        <f>ROUND(AVERAGEIFS(Z:Z,J:J,AE166),1)</f>
        <v>4.7</v>
      </c>
      <c r="AH166" cm="1">
        <f t="array" ref="AH166">ROUND(MEDIAN(IF(J:J=AE166,Z:Z)),1)</f>
        <v>4.7</v>
      </c>
      <c r="AI166" t="e" cm="1">
        <f t="array" ref="AI166">ROUND(MODE(IF(J:J=AE166,Z:Z)),1)</f>
        <v>#N/A</v>
      </c>
      <c r="AJ166">
        <f>_xlfn.MAXIFS(Z:Z,J:J,AE166)</f>
        <v>5</v>
      </c>
      <c r="AK166">
        <f>_xlfn.MINIFS(Z:Z,J:J,AE166)</f>
        <v>4.4000000000000004</v>
      </c>
      <c r="AL166" cm="1">
        <f t="array" ref="AL166">ROUND(VAR(IF(J:J=AE166,Z:Z)),1)</f>
        <v>0.2</v>
      </c>
      <c r="AM166" cm="1">
        <f t="array" ref="AM166">ROUND(STDEV(IF(J:J = AE166,Z:Z)),1)</f>
        <v>0.4</v>
      </c>
      <c r="AQ166">
        <v>128</v>
      </c>
      <c r="AR166">
        <v>6.4</v>
      </c>
      <c r="BH166" t="str">
        <v>Spike Jonze</v>
      </c>
      <c r="BI166">
        <f t="shared" si="6"/>
        <v>7.4</v>
      </c>
      <c r="BJ166" t="b">
        <f t="shared" si="7"/>
        <v>0</v>
      </c>
      <c r="BO166">
        <v>195329763</v>
      </c>
      <c r="BP166">
        <v>80000000</v>
      </c>
      <c r="BR166">
        <f t="shared" si="8"/>
        <v>115329763</v>
      </c>
      <c r="BS166" t="str">
        <f>_xlfn.XLOOKUP(BO166,I:I,L:L)</f>
        <v>Ice Age: The MeltdownÂ </v>
      </c>
      <c r="BW166" t="s">
        <v>606</v>
      </c>
      <c r="BX166" t="s">
        <v>4431</v>
      </c>
      <c r="BY166" t="s">
        <v>1247</v>
      </c>
      <c r="BZ166" t="s">
        <v>5266</v>
      </c>
      <c r="CA166" t="s">
        <v>17600</v>
      </c>
      <c r="CB166" t="s">
        <v>17607</v>
      </c>
    </row>
    <row r="167" spans="1:80" x14ac:dyDescent="0.25">
      <c r="A167" t="s">
        <v>33</v>
      </c>
      <c r="B167" t="s">
        <v>941</v>
      </c>
      <c r="C167">
        <v>322</v>
      </c>
      <c r="D167">
        <v>115</v>
      </c>
      <c r="E167">
        <v>386</v>
      </c>
      <c r="F167">
        <v>12000</v>
      </c>
      <c r="G167" t="s">
        <v>715</v>
      </c>
      <c r="H167">
        <v>21000</v>
      </c>
      <c r="I167">
        <v>292298923</v>
      </c>
      <c r="J167" t="s">
        <v>699</v>
      </c>
      <c r="K167" t="s">
        <v>943</v>
      </c>
      <c r="L167" t="s">
        <v>661</v>
      </c>
      <c r="M167">
        <v>185394</v>
      </c>
      <c r="N167">
        <v>59177</v>
      </c>
      <c r="O167" t="s">
        <v>1379</v>
      </c>
      <c r="P167">
        <v>3</v>
      </c>
      <c r="Q167" t="s">
        <v>1380</v>
      </c>
      <c r="R167" t="s">
        <v>1381</v>
      </c>
      <c r="S167">
        <v>329</v>
      </c>
      <c r="T167" t="s">
        <v>42</v>
      </c>
      <c r="U167" t="s">
        <v>43</v>
      </c>
      <c r="V167" t="s">
        <v>44</v>
      </c>
      <c r="W167">
        <v>120000000</v>
      </c>
      <c r="X167">
        <v>2012</v>
      </c>
      <c r="Y167">
        <v>17000</v>
      </c>
      <c r="Z167" s="2">
        <v>5.5</v>
      </c>
      <c r="AA167">
        <v>2.35</v>
      </c>
      <c r="AB167">
        <v>65000</v>
      </c>
      <c r="AE167" t="s">
        <v>1382</v>
      </c>
      <c r="AF167">
        <f>COUNTIF(J:J,AE167)</f>
        <v>3</v>
      </c>
      <c r="AG167">
        <f>ROUND(AVERAGEIFS(Z:Z,J:J,AE167),1)</f>
        <v>7</v>
      </c>
      <c r="AH167" cm="1">
        <f t="array" ref="AH167">ROUND(MEDIAN(IF(J:J=AE167,Z:Z)),1)</f>
        <v>7.1</v>
      </c>
      <c r="AI167" t="e" cm="1">
        <f t="array" ref="AI167">ROUND(MODE(IF(J:J=AE167,Z:Z)),1)</f>
        <v>#N/A</v>
      </c>
      <c r="AJ167">
        <f>_xlfn.MAXIFS(Z:Z,J:J,AE167)</f>
        <v>7.3</v>
      </c>
      <c r="AK167">
        <f>_xlfn.MINIFS(Z:Z,J:J,AE167)</f>
        <v>6.7</v>
      </c>
      <c r="AL167" cm="1">
        <f t="array" ref="AL167">ROUND(VAR(IF(J:J=AE167,Z:Z)),1)</f>
        <v>0.1</v>
      </c>
      <c r="AM167" cm="1">
        <f t="array" ref="AM167">ROUND(STDEV(IF(J:J = AE167,Z:Z)),1)</f>
        <v>0.3</v>
      </c>
      <c r="AQ167">
        <v>138</v>
      </c>
      <c r="AR167">
        <v>7.4</v>
      </c>
      <c r="BH167" t="str">
        <v>Chris Wedge</v>
      </c>
      <c r="BI167">
        <f t="shared" si="6"/>
        <v>6.9</v>
      </c>
      <c r="BJ167" t="b">
        <f t="shared" si="7"/>
        <v>0</v>
      </c>
      <c r="BO167">
        <v>145096820</v>
      </c>
      <c r="BP167">
        <v>30000000</v>
      </c>
      <c r="BR167">
        <f t="shared" si="8"/>
        <v>115096820</v>
      </c>
      <c r="BS167" t="str">
        <f>_xlfn.XLOOKUP(BO167,I:I,L:L)</f>
        <v>American Pie 2Â </v>
      </c>
      <c r="BW167" t="s">
        <v>2007</v>
      </c>
      <c r="BX167" t="s">
        <v>17603</v>
      </c>
      <c r="BY167" t="s">
        <v>4490</v>
      </c>
      <c r="BZ167" t="s">
        <v>17606</v>
      </c>
    </row>
    <row r="168" spans="1:80" x14ac:dyDescent="0.25">
      <c r="A168" t="s">
        <v>33</v>
      </c>
      <c r="B168" t="s">
        <v>720</v>
      </c>
      <c r="C168">
        <v>156</v>
      </c>
      <c r="D168">
        <v>100</v>
      </c>
      <c r="E168">
        <v>750</v>
      </c>
      <c r="F168">
        <v>988</v>
      </c>
      <c r="G168" t="s">
        <v>455</v>
      </c>
      <c r="H168">
        <v>49000</v>
      </c>
      <c r="I168">
        <v>63992328</v>
      </c>
      <c r="J168" t="s">
        <v>706</v>
      </c>
      <c r="K168" t="s">
        <v>989</v>
      </c>
      <c r="L168" t="s">
        <v>1385</v>
      </c>
      <c r="M168">
        <v>32399</v>
      </c>
      <c r="N168">
        <v>62644</v>
      </c>
      <c r="O168" t="s">
        <v>441</v>
      </c>
      <c r="P168">
        <v>0</v>
      </c>
      <c r="Q168" t="s">
        <v>1386</v>
      </c>
      <c r="R168" t="s">
        <v>1387</v>
      </c>
      <c r="S168">
        <v>79</v>
      </c>
      <c r="T168" t="s">
        <v>42</v>
      </c>
      <c r="U168" t="s">
        <v>490</v>
      </c>
      <c r="V168" t="s">
        <v>115</v>
      </c>
      <c r="W168">
        <v>135000000</v>
      </c>
      <c r="X168">
        <v>2011</v>
      </c>
      <c r="Y168">
        <v>11000</v>
      </c>
      <c r="Z168" s="2">
        <v>5.9</v>
      </c>
      <c r="AA168">
        <v>2.35</v>
      </c>
      <c r="AB168">
        <v>0</v>
      </c>
      <c r="AE168" t="s">
        <v>1388</v>
      </c>
      <c r="AF168">
        <f>COUNTIF(J:J,AE168)</f>
        <v>1</v>
      </c>
      <c r="AG168">
        <f>ROUND(AVERAGEIFS(Z:Z,J:J,AE168),1)</f>
        <v>4.9000000000000004</v>
      </c>
      <c r="AH168" cm="1">
        <f t="array" ref="AH168">ROUND(MEDIAN(IF(J:J=AE168,Z:Z)),1)</f>
        <v>4.9000000000000004</v>
      </c>
      <c r="AI168" t="e" cm="1">
        <f t="array" ref="AI168">ROUND(MODE(IF(J:J=AE168,Z:Z)),1)</f>
        <v>#N/A</v>
      </c>
      <c r="AJ168">
        <f>_xlfn.MAXIFS(Z:Z,J:J,AE168)</f>
        <v>4.9000000000000004</v>
      </c>
      <c r="AK168">
        <f>_xlfn.MINIFS(Z:Z,J:J,AE168)</f>
        <v>4.9000000000000004</v>
      </c>
      <c r="AL168" t="e" cm="1">
        <f t="array" ref="AL168">ROUND(VAR(IF(J:J=AE168,Z:Z)),1)</f>
        <v>#DIV/0!</v>
      </c>
      <c r="AM168" t="e" cm="1">
        <f t="array" ref="AM168">ROUND(STDEV(IF(J:J = AE168,Z:Z)),1)</f>
        <v>#DIV/0!</v>
      </c>
      <c r="AQ168">
        <v>115</v>
      </c>
      <c r="AR168">
        <v>5.5</v>
      </c>
      <c r="BH168" t="str">
        <v>Florian Henckel von Donnersmarck</v>
      </c>
      <c r="BI168">
        <f t="shared" si="6"/>
        <v>6.8</v>
      </c>
      <c r="BJ168" t="b">
        <f t="shared" si="7"/>
        <v>0</v>
      </c>
      <c r="BO168">
        <v>148085755</v>
      </c>
      <c r="BP168">
        <v>33000000</v>
      </c>
      <c r="BR168">
        <f t="shared" si="8"/>
        <v>115085755</v>
      </c>
      <c r="BS168" t="str">
        <f>_xlfn.XLOOKUP(BO168,I:I,L:L)</f>
        <v>Gran TorinoÂ </v>
      </c>
      <c r="BW168" t="s">
        <v>1247</v>
      </c>
      <c r="BX168" t="s">
        <v>5266</v>
      </c>
      <c r="BY168" t="s">
        <v>17600</v>
      </c>
      <c r="BZ168" t="s">
        <v>3105</v>
      </c>
      <c r="CA168" t="s">
        <v>17602</v>
      </c>
    </row>
    <row r="169" spans="1:80" x14ac:dyDescent="0.25">
      <c r="A169" t="s">
        <v>33</v>
      </c>
      <c r="B169" t="s">
        <v>949</v>
      </c>
      <c r="C169">
        <v>354</v>
      </c>
      <c r="D169">
        <v>135</v>
      </c>
      <c r="E169">
        <v>255</v>
      </c>
      <c r="F169">
        <v>882</v>
      </c>
      <c r="G169" t="s">
        <v>1391</v>
      </c>
      <c r="H169">
        <v>3000</v>
      </c>
      <c r="I169">
        <v>134518390</v>
      </c>
      <c r="J169" t="s">
        <v>89</v>
      </c>
      <c r="K169" t="s">
        <v>1167</v>
      </c>
      <c r="L169" t="s">
        <v>1392</v>
      </c>
      <c r="M169">
        <v>326286</v>
      </c>
      <c r="N169">
        <v>5811</v>
      </c>
      <c r="O169" t="s">
        <v>245</v>
      </c>
      <c r="P169">
        <v>0</v>
      </c>
      <c r="Q169" t="s">
        <v>1393</v>
      </c>
      <c r="R169" t="s">
        <v>1394</v>
      </c>
      <c r="S169">
        <v>643</v>
      </c>
      <c r="T169" t="s">
        <v>42</v>
      </c>
      <c r="U169" t="s">
        <v>43</v>
      </c>
      <c r="V169" t="s">
        <v>44</v>
      </c>
      <c r="W169">
        <v>150000000</v>
      </c>
      <c r="X169">
        <v>2008</v>
      </c>
      <c r="Y169">
        <v>1000</v>
      </c>
      <c r="Z169" s="2">
        <v>6.8</v>
      </c>
      <c r="AA169">
        <v>2.35</v>
      </c>
      <c r="AB169">
        <v>0</v>
      </c>
      <c r="AE169" t="s">
        <v>1395</v>
      </c>
      <c r="AF169">
        <f>COUNTIF(J:J,AE169)</f>
        <v>12</v>
      </c>
      <c r="AG169">
        <f>ROUND(AVERAGEIFS(Z:Z,J:J,AE169),1)</f>
        <v>6.9</v>
      </c>
      <c r="AH169" cm="1">
        <f t="array" ref="AH169">ROUND(MEDIAN(IF(J:J=AE169,Z:Z)),1)</f>
        <v>6.8</v>
      </c>
      <c r="AI169" cm="1">
        <f t="array" ref="AI169">ROUND(MODE(IF(J:J=AE169,Z:Z)),1)</f>
        <v>6.6</v>
      </c>
      <c r="AJ169">
        <f>_xlfn.MAXIFS(Z:Z,J:J,AE169)</f>
        <v>8.5</v>
      </c>
      <c r="AK169">
        <f>_xlfn.MINIFS(Z:Z,J:J,AE169)</f>
        <v>5.9</v>
      </c>
      <c r="AL169" cm="1">
        <f t="array" ref="AL169">ROUND(VAR(IF(J:J=AE169,Z:Z)),1)</f>
        <v>0.6</v>
      </c>
      <c r="AM169" cm="1">
        <f t="array" ref="AM169">ROUND(STDEV(IF(J:J = AE169,Z:Z)),1)</f>
        <v>0.8</v>
      </c>
      <c r="AQ169">
        <v>100</v>
      </c>
      <c r="AR169">
        <v>5.9</v>
      </c>
      <c r="BH169" t="str">
        <v>Peter Hyams</v>
      </c>
      <c r="BI169">
        <f t="shared" si="6"/>
        <v>5.2</v>
      </c>
      <c r="BJ169" t="b">
        <f t="shared" si="7"/>
        <v>0</v>
      </c>
      <c r="BO169">
        <v>130058047</v>
      </c>
      <c r="BP169">
        <v>15000000</v>
      </c>
      <c r="BR169">
        <f t="shared" si="8"/>
        <v>115058047</v>
      </c>
      <c r="BS169" t="str">
        <f>_xlfn.XLOOKUP(BO169,I:I,L:L)</f>
        <v>American BeautyÂ </v>
      </c>
      <c r="BW169" t="s">
        <v>2007</v>
      </c>
      <c r="BX169" t="s">
        <v>17602</v>
      </c>
      <c r="BY169" t="s">
        <v>4556</v>
      </c>
      <c r="BZ169" t="s">
        <v>4490</v>
      </c>
    </row>
    <row r="170" spans="1:80" x14ac:dyDescent="0.25">
      <c r="A170" t="s">
        <v>33</v>
      </c>
      <c r="B170" t="s">
        <v>405</v>
      </c>
      <c r="C170">
        <v>252</v>
      </c>
      <c r="D170">
        <v>117</v>
      </c>
      <c r="E170">
        <v>14000</v>
      </c>
      <c r="F170">
        <v>358</v>
      </c>
      <c r="G170" t="s">
        <v>1398</v>
      </c>
      <c r="H170">
        <v>535</v>
      </c>
      <c r="I170">
        <v>52792307</v>
      </c>
      <c r="J170" t="s">
        <v>195</v>
      </c>
      <c r="K170" t="s">
        <v>1399</v>
      </c>
      <c r="L170" t="s">
        <v>1400</v>
      </c>
      <c r="M170">
        <v>12572</v>
      </c>
      <c r="N170">
        <v>1950</v>
      </c>
      <c r="O170" t="s">
        <v>1401</v>
      </c>
      <c r="P170">
        <v>0</v>
      </c>
      <c r="Q170" t="s">
        <v>1402</v>
      </c>
      <c r="R170" t="s">
        <v>1403</v>
      </c>
      <c r="S170">
        <v>106</v>
      </c>
      <c r="T170" t="s">
        <v>42</v>
      </c>
      <c r="U170" t="s">
        <v>74</v>
      </c>
      <c r="V170" t="s">
        <v>115</v>
      </c>
      <c r="W170">
        <v>140000000</v>
      </c>
      <c r="X170">
        <v>2016</v>
      </c>
      <c r="Y170">
        <v>400</v>
      </c>
      <c r="Z170" s="2">
        <v>6.8</v>
      </c>
      <c r="AA170">
        <v>2.35</v>
      </c>
      <c r="AB170">
        <v>27000</v>
      </c>
      <c r="AE170" t="s">
        <v>1404</v>
      </c>
      <c r="AF170">
        <f>COUNTIF(J:J,AE170)</f>
        <v>14</v>
      </c>
      <c r="AG170">
        <f>ROUND(AVERAGEIFS(Z:Z,J:J,AE170),1)</f>
        <v>6.2</v>
      </c>
      <c r="AH170" cm="1">
        <f t="array" ref="AH170">ROUND(MEDIAN(IF(J:J=AE170,Z:Z)),1)</f>
        <v>6.3</v>
      </c>
      <c r="AI170" cm="1">
        <f t="array" ref="AI170">ROUND(MODE(IF(J:J=AE170,Z:Z)),1)</f>
        <v>6.4</v>
      </c>
      <c r="AJ170">
        <f>_xlfn.MAXIFS(Z:Z,J:J,AE170)</f>
        <v>7.7</v>
      </c>
      <c r="AK170">
        <f>_xlfn.MINIFS(Z:Z,J:J,AE170)</f>
        <v>4.2</v>
      </c>
      <c r="AL170" cm="1">
        <f t="array" ref="AL170">ROUND(VAR(IF(J:J=AE170,Z:Z)),1)</f>
        <v>0.6</v>
      </c>
      <c r="AM170" cm="1">
        <f t="array" ref="AM170">ROUND(STDEV(IF(J:J = AE170,Z:Z)),1)</f>
        <v>0.8</v>
      </c>
      <c r="AQ170">
        <v>60</v>
      </c>
      <c r="AR170">
        <v>7.5</v>
      </c>
      <c r="BH170" t="str">
        <v>Tom Tykwer</v>
      </c>
      <c r="BI170">
        <f t="shared" si="6"/>
        <v>7.3</v>
      </c>
      <c r="BJ170" t="b">
        <f t="shared" si="7"/>
        <v>0</v>
      </c>
      <c r="BO170">
        <v>115000000</v>
      </c>
      <c r="BP170">
        <v>777000</v>
      </c>
      <c r="BR170">
        <f t="shared" si="8"/>
        <v>114223000</v>
      </c>
      <c r="BS170" t="str">
        <f>_xlfn.XLOOKUP(BO170,I:I,L:L)</f>
        <v>American GraffitiÂ </v>
      </c>
      <c r="BW170" t="s">
        <v>17605</v>
      </c>
      <c r="BX170" t="s">
        <v>17602</v>
      </c>
      <c r="BY170" t="s">
        <v>4490</v>
      </c>
    </row>
    <row r="171" spans="1:80" x14ac:dyDescent="0.25">
      <c r="A171" t="s">
        <v>33</v>
      </c>
      <c r="B171" t="s">
        <v>957</v>
      </c>
      <c r="C171">
        <v>556</v>
      </c>
      <c r="D171">
        <v>156</v>
      </c>
      <c r="E171">
        <v>0</v>
      </c>
      <c r="F171">
        <v>733</v>
      </c>
      <c r="G171" t="s">
        <v>80</v>
      </c>
      <c r="H171">
        <v>29000</v>
      </c>
      <c r="I171">
        <v>183635922</v>
      </c>
      <c r="J171" t="s">
        <v>719</v>
      </c>
      <c r="K171" t="s">
        <v>282</v>
      </c>
      <c r="L171" t="s">
        <v>1407</v>
      </c>
      <c r="M171">
        <v>406020</v>
      </c>
      <c r="N171">
        <v>57108</v>
      </c>
      <c r="O171" t="s">
        <v>1408</v>
      </c>
      <c r="P171">
        <v>0</v>
      </c>
      <c r="Q171" t="s">
        <v>1409</v>
      </c>
      <c r="R171" t="s">
        <v>1410</v>
      </c>
      <c r="S171">
        <v>1188</v>
      </c>
      <c r="T171" t="s">
        <v>42</v>
      </c>
      <c r="U171" t="s">
        <v>43</v>
      </c>
      <c r="V171" t="s">
        <v>811</v>
      </c>
      <c r="W171">
        <v>135000000</v>
      </c>
      <c r="X171">
        <v>2015</v>
      </c>
      <c r="Y171">
        <v>27000</v>
      </c>
      <c r="Z171" s="2">
        <v>8.1</v>
      </c>
      <c r="AA171">
        <v>2.35</v>
      </c>
      <c r="AB171">
        <v>190000</v>
      </c>
      <c r="AE171" t="s">
        <v>1411</v>
      </c>
      <c r="AF171">
        <f>COUNTIF(J:J,AE171)</f>
        <v>1</v>
      </c>
      <c r="AG171">
        <f>ROUND(AVERAGEIFS(Z:Z,J:J,AE171),1)</f>
        <v>6.9</v>
      </c>
      <c r="AH171" cm="1">
        <f t="array" ref="AH171">ROUND(MEDIAN(IF(J:J=AE171,Z:Z)),1)</f>
        <v>6.9</v>
      </c>
      <c r="AI171" t="e" cm="1">
        <f t="array" ref="AI171">ROUND(MODE(IF(J:J=AE171,Z:Z)),1)</f>
        <v>#N/A</v>
      </c>
      <c r="AJ171">
        <f>_xlfn.MAXIFS(Z:Z,J:J,AE171)</f>
        <v>6.9</v>
      </c>
      <c r="AK171">
        <f>_xlfn.MINIFS(Z:Z,J:J,AE171)</f>
        <v>6.9</v>
      </c>
      <c r="AL171" t="e" cm="1">
        <f t="array" ref="AL171">ROUND(VAR(IF(J:J=AE171,Z:Z)),1)</f>
        <v>#DIV/0!</v>
      </c>
      <c r="AM171" t="e" cm="1">
        <f t="array" ref="AM171">ROUND(STDEV(IF(J:J = AE171,Z:Z)),1)</f>
        <v>#DIV/0!</v>
      </c>
      <c r="AQ171">
        <v>117</v>
      </c>
      <c r="AR171">
        <v>6.8</v>
      </c>
      <c r="BH171" t="str">
        <v>Pitof</v>
      </c>
      <c r="BI171">
        <f t="shared" si="6"/>
        <v>3.3</v>
      </c>
      <c r="BJ171" t="b">
        <f t="shared" si="7"/>
        <v>0</v>
      </c>
      <c r="BO171">
        <v>150368971</v>
      </c>
      <c r="BP171">
        <v>37000000</v>
      </c>
      <c r="BR171">
        <f t="shared" si="8"/>
        <v>113368971</v>
      </c>
      <c r="BS171" t="str">
        <f>_xlfn.XLOOKUP(BO171,I:I,L:L)</f>
        <v>We're the MillersÂ </v>
      </c>
      <c r="BW171" t="s">
        <v>826</v>
      </c>
      <c r="BX171" t="s">
        <v>606</v>
      </c>
      <c r="BY171" t="s">
        <v>1247</v>
      </c>
      <c r="BZ171" t="s">
        <v>17605</v>
      </c>
      <c r="CA171" t="s">
        <v>17602</v>
      </c>
      <c r="CB171" t="s">
        <v>4490</v>
      </c>
    </row>
    <row r="172" spans="1:80" x14ac:dyDescent="0.25">
      <c r="A172" t="s">
        <v>33</v>
      </c>
      <c r="B172" t="s">
        <v>964</v>
      </c>
      <c r="C172">
        <v>166</v>
      </c>
      <c r="D172">
        <v>96</v>
      </c>
      <c r="E172">
        <v>13</v>
      </c>
      <c r="F172">
        <v>463</v>
      </c>
      <c r="G172" t="s">
        <v>1414</v>
      </c>
      <c r="H172">
        <v>16000</v>
      </c>
      <c r="I172">
        <v>83024900</v>
      </c>
      <c r="J172" t="s">
        <v>258</v>
      </c>
      <c r="K172" t="s">
        <v>425</v>
      </c>
      <c r="L172" t="s">
        <v>1415</v>
      </c>
      <c r="M172">
        <v>62424</v>
      </c>
      <c r="N172">
        <v>17416</v>
      </c>
      <c r="O172" t="s">
        <v>1416</v>
      </c>
      <c r="P172">
        <v>0</v>
      </c>
      <c r="Q172" t="s">
        <v>1417</v>
      </c>
      <c r="R172" t="s">
        <v>1418</v>
      </c>
      <c r="S172">
        <v>90</v>
      </c>
      <c r="T172" t="s">
        <v>42</v>
      </c>
      <c r="U172" t="s">
        <v>43</v>
      </c>
      <c r="V172" t="s">
        <v>115</v>
      </c>
      <c r="W172">
        <v>135000000</v>
      </c>
      <c r="X172">
        <v>2013</v>
      </c>
      <c r="Y172">
        <v>881</v>
      </c>
      <c r="Z172" s="2">
        <v>6.5</v>
      </c>
      <c r="AA172">
        <v>2.35</v>
      </c>
      <c r="AB172">
        <v>13000</v>
      </c>
      <c r="AE172" t="s">
        <v>1419</v>
      </c>
      <c r="AF172">
        <f>COUNTIF(J:J,AE172)</f>
        <v>2</v>
      </c>
      <c r="AG172">
        <f>ROUND(AVERAGEIFS(Z:Z,J:J,AE172),1)</f>
        <v>7.2</v>
      </c>
      <c r="AH172" cm="1">
        <f t="array" ref="AH172">ROUND(MEDIAN(IF(J:J=AE172,Z:Z)),1)</f>
        <v>7.2</v>
      </c>
      <c r="AI172" t="e" cm="1">
        <f t="array" ref="AI172">ROUND(MODE(IF(J:J=AE172,Z:Z)),1)</f>
        <v>#N/A</v>
      </c>
      <c r="AJ172">
        <f>_xlfn.MAXIFS(Z:Z,J:J,AE172)</f>
        <v>7.3</v>
      </c>
      <c r="AK172">
        <f>_xlfn.MINIFS(Z:Z,J:J,AE172)</f>
        <v>7</v>
      </c>
      <c r="AL172" cm="1">
        <f t="array" ref="AL172">ROUND(VAR(IF(J:J=AE172,Z:Z)),1)</f>
        <v>0</v>
      </c>
      <c r="AM172" cm="1">
        <f t="array" ref="AM172">ROUND(STDEV(IF(J:J = AE172,Z:Z)),1)</f>
        <v>0.2</v>
      </c>
      <c r="AQ172">
        <v>156</v>
      </c>
      <c r="AR172">
        <v>8.1</v>
      </c>
      <c r="BH172" t="str">
        <v>Brad Silberling</v>
      </c>
      <c r="BI172">
        <f t="shared" si="6"/>
        <v>6.2</v>
      </c>
      <c r="BJ172" t="b">
        <f t="shared" si="7"/>
        <v>0</v>
      </c>
      <c r="BO172">
        <v>119078393</v>
      </c>
      <c r="BP172">
        <v>6000000</v>
      </c>
      <c r="BR172">
        <f t="shared" si="8"/>
        <v>113078393</v>
      </c>
      <c r="BS172" t="str">
        <f>_xlfn.XLOOKUP(BO172,I:I,L:L)</f>
        <v>Fahrenheit 9/11Â </v>
      </c>
      <c r="BW172" t="s">
        <v>606</v>
      </c>
      <c r="BX172" t="s">
        <v>4431</v>
      </c>
      <c r="BY172" t="s">
        <v>1247</v>
      </c>
      <c r="BZ172" t="s">
        <v>5266</v>
      </c>
      <c r="CA172" t="s">
        <v>17601</v>
      </c>
    </row>
    <row r="173" spans="1:80" x14ac:dyDescent="0.25">
      <c r="A173" t="s">
        <v>33</v>
      </c>
      <c r="B173" t="s">
        <v>57</v>
      </c>
      <c r="C173">
        <v>362</v>
      </c>
      <c r="D173">
        <v>107</v>
      </c>
      <c r="E173">
        <v>563</v>
      </c>
      <c r="F173">
        <v>939</v>
      </c>
      <c r="G173" t="s">
        <v>519</v>
      </c>
      <c r="H173">
        <v>40000</v>
      </c>
      <c r="I173">
        <v>123207194</v>
      </c>
      <c r="J173" t="s">
        <v>728</v>
      </c>
      <c r="K173" t="s">
        <v>60</v>
      </c>
      <c r="L173" t="s">
        <v>1422</v>
      </c>
      <c r="M173">
        <v>183208</v>
      </c>
      <c r="N173">
        <v>43291</v>
      </c>
      <c r="O173" t="s">
        <v>1423</v>
      </c>
      <c r="P173">
        <v>0</v>
      </c>
      <c r="Q173" t="s">
        <v>1424</v>
      </c>
      <c r="R173" t="s">
        <v>1425</v>
      </c>
      <c r="S173">
        <v>337</v>
      </c>
      <c r="T173" t="s">
        <v>42</v>
      </c>
      <c r="U173" t="s">
        <v>43</v>
      </c>
      <c r="V173" t="s">
        <v>115</v>
      </c>
      <c r="W173">
        <v>135000000</v>
      </c>
      <c r="X173">
        <v>2011</v>
      </c>
      <c r="Y173">
        <v>1000</v>
      </c>
      <c r="Z173" s="2">
        <v>7.2</v>
      </c>
      <c r="AA173">
        <v>2.35</v>
      </c>
      <c r="AB173">
        <v>26000</v>
      </c>
      <c r="AE173" t="s">
        <v>1426</v>
      </c>
      <c r="AF173">
        <f>COUNTIF(J:J,AE173)</f>
        <v>3</v>
      </c>
      <c r="AG173">
        <f>ROUND(AVERAGEIFS(Z:Z,J:J,AE173),1)</f>
        <v>7.3</v>
      </c>
      <c r="AH173" cm="1">
        <f t="array" ref="AH173">ROUND(MEDIAN(IF(J:J=AE173,Z:Z)),1)</f>
        <v>6.9</v>
      </c>
      <c r="AI173" t="e" cm="1">
        <f t="array" ref="AI173">ROUND(MODE(IF(J:J=AE173,Z:Z)),1)</f>
        <v>#N/A</v>
      </c>
      <c r="AJ173">
        <f>_xlfn.MAXIFS(Z:Z,J:J,AE173)</f>
        <v>8.1</v>
      </c>
      <c r="AK173">
        <f>_xlfn.MINIFS(Z:Z,J:J,AE173)</f>
        <v>6.8</v>
      </c>
      <c r="AL173" cm="1">
        <f t="array" ref="AL173">ROUND(VAR(IF(J:J=AE173,Z:Z)),1)</f>
        <v>0.5</v>
      </c>
      <c r="AM173" cm="1">
        <f t="array" ref="AM173">ROUND(STDEV(IF(J:J = AE173,Z:Z)),1)</f>
        <v>0.7</v>
      </c>
      <c r="AQ173">
        <v>96</v>
      </c>
      <c r="AR173">
        <v>6.5</v>
      </c>
      <c r="BH173" t="str">
        <v>Patrick Hughes</v>
      </c>
      <c r="BI173">
        <f t="shared" si="6"/>
        <v>6.1</v>
      </c>
      <c r="BJ173" t="b">
        <f t="shared" si="7"/>
        <v>0</v>
      </c>
      <c r="BO173">
        <v>128067808</v>
      </c>
      <c r="BP173">
        <v>15000000</v>
      </c>
      <c r="BR173">
        <f t="shared" si="8"/>
        <v>113067808</v>
      </c>
      <c r="BS173" t="str">
        <f>_xlfn.XLOOKUP(BO173,I:I,L:L)</f>
        <v>Crouching Tiger, Hidden DragonÂ </v>
      </c>
      <c r="BW173" t="s">
        <v>1247</v>
      </c>
      <c r="BX173" t="s">
        <v>2007</v>
      </c>
      <c r="BY173" t="s">
        <v>4556</v>
      </c>
    </row>
    <row r="174" spans="1:80" x14ac:dyDescent="0.25">
      <c r="A174" t="s">
        <v>33</v>
      </c>
      <c r="B174" t="s">
        <v>693</v>
      </c>
      <c r="C174">
        <v>153</v>
      </c>
      <c r="D174">
        <v>92</v>
      </c>
      <c r="E174">
        <v>35</v>
      </c>
      <c r="F174">
        <v>179</v>
      </c>
      <c r="G174" t="s">
        <v>1429</v>
      </c>
      <c r="H174">
        <v>19000</v>
      </c>
      <c r="I174">
        <v>83348920</v>
      </c>
      <c r="J174" t="s">
        <v>322</v>
      </c>
      <c r="K174" t="s">
        <v>470</v>
      </c>
      <c r="L174" t="s">
        <v>1430</v>
      </c>
      <c r="M174">
        <v>60230</v>
      </c>
      <c r="N174">
        <v>19963</v>
      </c>
      <c r="O174" t="s">
        <v>1431</v>
      </c>
      <c r="P174">
        <v>0</v>
      </c>
      <c r="Q174" t="s">
        <v>1432</v>
      </c>
      <c r="R174" t="s">
        <v>1433</v>
      </c>
      <c r="S174">
        <v>118</v>
      </c>
      <c r="T174" t="s">
        <v>42</v>
      </c>
      <c r="U174" t="s">
        <v>43</v>
      </c>
      <c r="V174" t="s">
        <v>115</v>
      </c>
      <c r="W174">
        <v>132000000</v>
      </c>
      <c r="X174">
        <v>2014</v>
      </c>
      <c r="Y174">
        <v>411</v>
      </c>
      <c r="Z174" s="2">
        <v>6.7</v>
      </c>
      <c r="AA174">
        <v>1.85</v>
      </c>
      <c r="AB174">
        <v>11000</v>
      </c>
      <c r="AE174" t="s">
        <v>1434</v>
      </c>
      <c r="AF174">
        <f>COUNTIF(J:J,AE174)</f>
        <v>1</v>
      </c>
      <c r="AG174">
        <f>ROUND(AVERAGEIFS(Z:Z,J:J,AE174),1)</f>
        <v>4.4000000000000004</v>
      </c>
      <c r="AH174" cm="1">
        <f t="array" ref="AH174">ROUND(MEDIAN(IF(J:J=AE174,Z:Z)),1)</f>
        <v>4.4000000000000004</v>
      </c>
      <c r="AI174" t="e" cm="1">
        <f t="array" ref="AI174">ROUND(MODE(IF(J:J=AE174,Z:Z)),1)</f>
        <v>#N/A</v>
      </c>
      <c r="AJ174">
        <f>_xlfn.MAXIFS(Z:Z,J:J,AE174)</f>
        <v>4.4000000000000004</v>
      </c>
      <c r="AK174">
        <f>_xlfn.MINIFS(Z:Z,J:J,AE174)</f>
        <v>4.4000000000000004</v>
      </c>
      <c r="AL174" t="e" cm="1">
        <f t="array" ref="AL174">ROUND(VAR(IF(J:J=AE174,Z:Z)),1)</f>
        <v>#DIV/0!</v>
      </c>
      <c r="AM174" t="e" cm="1">
        <f t="array" ref="AM174">ROUND(STDEV(IF(J:J = AE174,Z:Z)),1)</f>
        <v>#DIV/0!</v>
      </c>
      <c r="AQ174">
        <v>107</v>
      </c>
      <c r="AR174">
        <v>7.2</v>
      </c>
      <c r="BH174" t="str">
        <v>Ericson Core</v>
      </c>
      <c r="BI174">
        <f t="shared" si="6"/>
        <v>5.3</v>
      </c>
      <c r="BJ174" t="b">
        <f t="shared" si="7"/>
        <v>0</v>
      </c>
      <c r="BO174">
        <v>124868837</v>
      </c>
      <c r="BP174">
        <v>12000000</v>
      </c>
      <c r="BR174">
        <f t="shared" si="8"/>
        <v>112868837</v>
      </c>
      <c r="BS174" t="str">
        <f>_xlfn.XLOOKUP(BO174,I:I,L:L)</f>
        <v>The Fault in Our StarsÂ </v>
      </c>
      <c r="BW174" t="s">
        <v>826</v>
      </c>
      <c r="BX174" t="s">
        <v>5266</v>
      </c>
      <c r="BY174" t="s">
        <v>17600</v>
      </c>
      <c r="BZ174" t="s">
        <v>17601</v>
      </c>
    </row>
    <row r="175" spans="1:80" x14ac:dyDescent="0.25">
      <c r="A175" t="s">
        <v>33</v>
      </c>
      <c r="B175" t="s">
        <v>972</v>
      </c>
      <c r="C175">
        <v>329</v>
      </c>
      <c r="D175">
        <v>115</v>
      </c>
      <c r="E175">
        <v>521</v>
      </c>
      <c r="F175">
        <v>883</v>
      </c>
      <c r="G175" t="s">
        <v>1076</v>
      </c>
      <c r="H175">
        <v>13000</v>
      </c>
      <c r="I175">
        <v>227137090</v>
      </c>
      <c r="J175" t="s">
        <v>735</v>
      </c>
      <c r="K175" t="s">
        <v>1437</v>
      </c>
      <c r="L175" t="s">
        <v>1340</v>
      </c>
      <c r="M175">
        <v>491077</v>
      </c>
      <c r="N175">
        <v>17369</v>
      </c>
      <c r="O175" t="s">
        <v>318</v>
      </c>
      <c r="P175">
        <v>0</v>
      </c>
      <c r="Q175" t="s">
        <v>1438</v>
      </c>
      <c r="R175" t="s">
        <v>1439</v>
      </c>
      <c r="S175">
        <v>820</v>
      </c>
      <c r="T175" t="s">
        <v>42</v>
      </c>
      <c r="U175" t="s">
        <v>43</v>
      </c>
      <c r="V175" t="s">
        <v>44</v>
      </c>
      <c r="W175">
        <v>110000000</v>
      </c>
      <c r="X175">
        <v>2007</v>
      </c>
      <c r="Y175">
        <v>897</v>
      </c>
      <c r="Z175" s="2">
        <v>8.1</v>
      </c>
      <c r="AA175">
        <v>2.35</v>
      </c>
      <c r="AB175">
        <v>0</v>
      </c>
      <c r="AE175" t="s">
        <v>1440</v>
      </c>
      <c r="AF175">
        <f>COUNTIF(J:J,AE175)</f>
        <v>2</v>
      </c>
      <c r="AG175">
        <f>ROUND(AVERAGEIFS(Z:Z,J:J,AE175),1)</f>
        <v>6.8</v>
      </c>
      <c r="AH175" cm="1">
        <f t="array" ref="AH175">ROUND(MEDIAN(IF(J:J=AE175,Z:Z)),1)</f>
        <v>6.8</v>
      </c>
      <c r="AI175" t="e" cm="1">
        <f t="array" ref="AI175">ROUND(MODE(IF(J:J=AE175,Z:Z)),1)</f>
        <v>#N/A</v>
      </c>
      <c r="AJ175">
        <f>_xlfn.MAXIFS(Z:Z,J:J,AE175)</f>
        <v>7.3</v>
      </c>
      <c r="AK175">
        <f>_xlfn.MINIFS(Z:Z,J:J,AE175)</f>
        <v>6.2</v>
      </c>
      <c r="AL175" cm="1">
        <f t="array" ref="AL175">ROUND(VAR(IF(J:J=AE175,Z:Z)),1)</f>
        <v>0.6</v>
      </c>
      <c r="AM175" cm="1">
        <f t="array" ref="AM175">ROUND(STDEV(IF(J:J = AE175,Z:Z)),1)</f>
        <v>0.8</v>
      </c>
      <c r="AQ175">
        <v>92</v>
      </c>
      <c r="AR175">
        <v>6.7</v>
      </c>
      <c r="BH175" t="str">
        <v>Lawrence Guterman</v>
      </c>
      <c r="BI175">
        <f t="shared" si="6"/>
        <v>3.7</v>
      </c>
      <c r="BJ175" t="b">
        <f t="shared" si="7"/>
        <v>0</v>
      </c>
      <c r="BO175">
        <v>182805123</v>
      </c>
      <c r="BP175">
        <v>70000000</v>
      </c>
      <c r="BR175">
        <f t="shared" si="8"/>
        <v>112805123</v>
      </c>
      <c r="BS175" t="str">
        <f>_xlfn.XLOOKUP(BO175,I:I,L:L)</f>
        <v>What Women WantÂ </v>
      </c>
      <c r="BW175" t="s">
        <v>2007</v>
      </c>
      <c r="BX175" t="s">
        <v>17603</v>
      </c>
      <c r="BY175" t="s">
        <v>17604</v>
      </c>
    </row>
    <row r="176" spans="1:80" x14ac:dyDescent="0.25">
      <c r="A176" t="s">
        <v>33</v>
      </c>
      <c r="B176" t="s">
        <v>978</v>
      </c>
      <c r="C176">
        <v>266</v>
      </c>
      <c r="D176">
        <v>92</v>
      </c>
      <c r="E176">
        <v>54</v>
      </c>
      <c r="F176">
        <v>562</v>
      </c>
      <c r="G176" t="s">
        <v>1230</v>
      </c>
      <c r="H176">
        <v>11000</v>
      </c>
      <c r="I176">
        <v>215395021</v>
      </c>
      <c r="J176" t="s">
        <v>542</v>
      </c>
      <c r="K176" t="s">
        <v>723</v>
      </c>
      <c r="L176" t="s">
        <v>1443</v>
      </c>
      <c r="M176">
        <v>307029</v>
      </c>
      <c r="N176">
        <v>12754</v>
      </c>
      <c r="O176" t="s">
        <v>1144</v>
      </c>
      <c r="P176">
        <v>0</v>
      </c>
      <c r="Q176" t="s">
        <v>1444</v>
      </c>
      <c r="R176" t="s">
        <v>1445</v>
      </c>
      <c r="S176">
        <v>360</v>
      </c>
      <c r="T176" t="s">
        <v>42</v>
      </c>
      <c r="U176" t="s">
        <v>43</v>
      </c>
      <c r="V176" t="s">
        <v>115</v>
      </c>
      <c r="W176">
        <v>130000000</v>
      </c>
      <c r="X176">
        <v>2008</v>
      </c>
      <c r="Y176">
        <v>967</v>
      </c>
      <c r="Z176" s="2">
        <v>7.6</v>
      </c>
      <c r="AA176">
        <v>2.35</v>
      </c>
      <c r="AB176">
        <v>6000</v>
      </c>
      <c r="AE176" t="s">
        <v>1446</v>
      </c>
      <c r="AF176">
        <f>COUNTIF(J:J,AE176)</f>
        <v>4</v>
      </c>
      <c r="AG176">
        <f>ROUND(AVERAGEIFS(Z:Z,J:J,AE176),1)</f>
        <v>6.1</v>
      </c>
      <c r="AH176" cm="1">
        <f t="array" ref="AH176">ROUND(MEDIAN(IF(J:J=AE176,Z:Z)),1)</f>
        <v>5.8</v>
      </c>
      <c r="AI176" t="e" cm="1">
        <f t="array" ref="AI176">ROUND(MODE(IF(J:J=AE176,Z:Z)),1)</f>
        <v>#N/A</v>
      </c>
      <c r="AJ176">
        <f>_xlfn.MAXIFS(Z:Z,J:J,AE176)</f>
        <v>7.7</v>
      </c>
      <c r="AK176">
        <f>_xlfn.MINIFS(Z:Z,J:J,AE176)</f>
        <v>5.0999999999999996</v>
      </c>
      <c r="AL176" cm="1">
        <f t="array" ref="AL176">ROUND(VAR(IF(J:J=AE176,Z:Z)),1)</f>
        <v>1.3</v>
      </c>
      <c r="AM176" cm="1">
        <f t="array" ref="AM176">ROUND(STDEV(IF(J:J = AE176,Z:Z)),1)</f>
        <v>1.1000000000000001</v>
      </c>
      <c r="AQ176">
        <v>115</v>
      </c>
      <c r="AR176">
        <v>8.1</v>
      </c>
      <c r="BH176" t="str">
        <v>Ron Underwood</v>
      </c>
      <c r="BI176">
        <f t="shared" si="6"/>
        <v>4.7</v>
      </c>
      <c r="BJ176" t="b">
        <f t="shared" si="7"/>
        <v>0</v>
      </c>
      <c r="BO176">
        <v>170708996</v>
      </c>
      <c r="BP176">
        <v>58000000</v>
      </c>
      <c r="BR176">
        <f t="shared" si="8"/>
        <v>112708996</v>
      </c>
      <c r="BS176" t="str">
        <f>_xlfn.XLOOKUP(BO176,I:I,L:L)</f>
        <v>A Beautiful MindÂ </v>
      </c>
      <c r="BW176" t="s">
        <v>606</v>
      </c>
      <c r="BX176" t="s">
        <v>2007</v>
      </c>
      <c r="BY176" t="s">
        <v>5447</v>
      </c>
    </row>
    <row r="177" spans="1:81" x14ac:dyDescent="0.25">
      <c r="A177" t="s">
        <v>33</v>
      </c>
      <c r="B177" t="s">
        <v>987</v>
      </c>
      <c r="C177">
        <v>517</v>
      </c>
      <c r="D177">
        <v>117</v>
      </c>
      <c r="E177">
        <v>235</v>
      </c>
      <c r="F177">
        <v>680</v>
      </c>
      <c r="G177" t="s">
        <v>1356</v>
      </c>
      <c r="H177">
        <v>2000</v>
      </c>
      <c r="I177">
        <v>180191634</v>
      </c>
      <c r="J177" t="s">
        <v>367</v>
      </c>
      <c r="K177" t="s">
        <v>308</v>
      </c>
      <c r="L177" t="s">
        <v>1449</v>
      </c>
      <c r="M177">
        <v>313866</v>
      </c>
      <c r="N177">
        <v>5730</v>
      </c>
      <c r="O177" t="s">
        <v>1450</v>
      </c>
      <c r="P177">
        <v>6</v>
      </c>
      <c r="Q177" t="s">
        <v>1451</v>
      </c>
      <c r="R177" t="s">
        <v>1452</v>
      </c>
      <c r="S177">
        <v>549</v>
      </c>
      <c r="T177" t="s">
        <v>42</v>
      </c>
      <c r="U177" t="s">
        <v>43</v>
      </c>
      <c r="V177" t="s">
        <v>44</v>
      </c>
      <c r="W177">
        <v>130000000</v>
      </c>
      <c r="X177">
        <v>2015</v>
      </c>
      <c r="Y177">
        <v>2000</v>
      </c>
      <c r="Z177" s="2">
        <v>7.4</v>
      </c>
      <c r="AA177">
        <v>1.85</v>
      </c>
      <c r="AB177">
        <v>61000</v>
      </c>
      <c r="AE177" t="s">
        <v>1453</v>
      </c>
      <c r="AF177">
        <f>COUNTIF(J:J,AE177)</f>
        <v>1</v>
      </c>
      <c r="AG177">
        <f>ROUND(AVERAGEIFS(Z:Z,J:J,AE177),1)</f>
        <v>6.5</v>
      </c>
      <c r="AH177" cm="1">
        <f t="array" ref="AH177">ROUND(MEDIAN(IF(J:J=AE177,Z:Z)),1)</f>
        <v>6.5</v>
      </c>
      <c r="AI177" t="e" cm="1">
        <f t="array" ref="AI177">ROUND(MODE(IF(J:J=AE177,Z:Z)),1)</f>
        <v>#N/A</v>
      </c>
      <c r="AJ177">
        <f>_xlfn.MAXIFS(Z:Z,J:J,AE177)</f>
        <v>6.5</v>
      </c>
      <c r="AK177">
        <f>_xlfn.MINIFS(Z:Z,J:J,AE177)</f>
        <v>6.5</v>
      </c>
      <c r="AL177" t="e" cm="1">
        <f t="array" ref="AL177">ROUND(VAR(IF(J:J=AE177,Z:Z)),1)</f>
        <v>#DIV/0!</v>
      </c>
      <c r="AM177" t="e" cm="1">
        <f t="array" ref="AM177">ROUND(STDEV(IF(J:J = AE177,Z:Z)),1)</f>
        <v>#DIV/0!</v>
      </c>
      <c r="AQ177">
        <v>92</v>
      </c>
      <c r="AR177">
        <v>7.6</v>
      </c>
      <c r="BH177" t="str">
        <v>Steve Martino</v>
      </c>
      <c r="BI177">
        <f t="shared" si="6"/>
        <v>6.9</v>
      </c>
      <c r="BJ177" t="b">
        <f t="shared" si="7"/>
        <v>0</v>
      </c>
      <c r="BO177">
        <v>164435221</v>
      </c>
      <c r="BP177">
        <v>52000000</v>
      </c>
      <c r="BR177">
        <f t="shared" si="8"/>
        <v>112435221</v>
      </c>
      <c r="BS177" t="str">
        <f>_xlfn.XLOOKUP(BO177,I:I,L:L)</f>
        <v>Catch Me If You CanÂ </v>
      </c>
      <c r="BW177" t="s">
        <v>4431</v>
      </c>
      <c r="BX177" t="s">
        <v>1247</v>
      </c>
      <c r="BY177" t="s">
        <v>5266</v>
      </c>
      <c r="BZ177" t="s">
        <v>17607</v>
      </c>
      <c r="CA177" t="s">
        <v>5447</v>
      </c>
    </row>
    <row r="178" spans="1:81" x14ac:dyDescent="0.25">
      <c r="A178" t="s">
        <v>33</v>
      </c>
      <c r="B178" t="s">
        <v>624</v>
      </c>
      <c r="C178">
        <v>502</v>
      </c>
      <c r="D178">
        <v>146</v>
      </c>
      <c r="E178">
        <v>508</v>
      </c>
      <c r="F178">
        <v>523</v>
      </c>
      <c r="G178" t="s">
        <v>856</v>
      </c>
      <c r="H178">
        <v>34000</v>
      </c>
      <c r="I178">
        <v>424645577</v>
      </c>
      <c r="J178" t="s">
        <v>744</v>
      </c>
      <c r="K178" t="s">
        <v>462</v>
      </c>
      <c r="L178" t="s">
        <v>179</v>
      </c>
      <c r="M178">
        <v>498397</v>
      </c>
      <c r="N178">
        <v>49355</v>
      </c>
      <c r="O178" t="s">
        <v>1456</v>
      </c>
      <c r="P178">
        <v>1</v>
      </c>
      <c r="Q178" t="s">
        <v>1457</v>
      </c>
      <c r="R178" t="s">
        <v>1458</v>
      </c>
      <c r="S178">
        <v>706</v>
      </c>
      <c r="T178" t="s">
        <v>42</v>
      </c>
      <c r="U178" t="s">
        <v>43</v>
      </c>
      <c r="V178" t="s">
        <v>44</v>
      </c>
      <c r="W178">
        <v>130000000</v>
      </c>
      <c r="X178">
        <v>2013</v>
      </c>
      <c r="Y178">
        <v>14000</v>
      </c>
      <c r="Z178" s="2">
        <v>7.6</v>
      </c>
      <c r="AA178">
        <v>2.35</v>
      </c>
      <c r="AB178">
        <v>82000</v>
      </c>
      <c r="AE178" t="s">
        <v>1459</v>
      </c>
      <c r="AF178">
        <f>COUNTIF(J:J,AE178)</f>
        <v>1</v>
      </c>
      <c r="AG178">
        <f>ROUND(AVERAGEIFS(Z:Z,J:J,AE178),1)</f>
        <v>7.1</v>
      </c>
      <c r="AH178" cm="1">
        <f t="array" ref="AH178">ROUND(MEDIAN(IF(J:J=AE178,Z:Z)),1)</f>
        <v>7.1</v>
      </c>
      <c r="AI178" t="e" cm="1">
        <f t="array" ref="AI178">ROUND(MODE(IF(J:J=AE178,Z:Z)),1)</f>
        <v>#N/A</v>
      </c>
      <c r="AJ178">
        <f>_xlfn.MAXIFS(Z:Z,J:J,AE178)</f>
        <v>7.1</v>
      </c>
      <c r="AK178">
        <f>_xlfn.MINIFS(Z:Z,J:J,AE178)</f>
        <v>7.1</v>
      </c>
      <c r="AL178" t="e" cm="1">
        <f t="array" ref="AL178">ROUND(VAR(IF(J:J=AE178,Z:Z)),1)</f>
        <v>#DIV/0!</v>
      </c>
      <c r="AM178" t="e" cm="1">
        <f t="array" ref="AM178">ROUND(STDEV(IF(J:J = AE178,Z:Z)),1)</f>
        <v>#DIV/0!</v>
      </c>
      <c r="AQ178">
        <v>117</v>
      </c>
      <c r="AR178">
        <v>7.4</v>
      </c>
      <c r="BH178" t="str">
        <v>David Mamet</v>
      </c>
      <c r="BI178">
        <f t="shared" si="6"/>
        <v>7.1</v>
      </c>
      <c r="BJ178" t="b">
        <f t="shared" si="7"/>
        <v>0</v>
      </c>
      <c r="BO178">
        <v>312057433</v>
      </c>
      <c r="BP178">
        <v>200000000</v>
      </c>
      <c r="BR178">
        <f t="shared" si="8"/>
        <v>112057433</v>
      </c>
      <c r="BS178" t="str">
        <f>_xlfn.XLOOKUP(BO178,I:I,L:L)</f>
        <v>Iron Man 2Â </v>
      </c>
      <c r="BW178" t="s">
        <v>4431</v>
      </c>
      <c r="BX178" t="s">
        <v>1247</v>
      </c>
      <c r="BY178" t="s">
        <v>5266</v>
      </c>
      <c r="BZ178" t="s">
        <v>17600</v>
      </c>
      <c r="CA178" t="s">
        <v>17601</v>
      </c>
      <c r="CB178" t="s">
        <v>5447</v>
      </c>
    </row>
    <row r="179" spans="1:81" x14ac:dyDescent="0.25">
      <c r="A179" t="s">
        <v>33</v>
      </c>
      <c r="B179" t="s">
        <v>941</v>
      </c>
      <c r="C179">
        <v>322</v>
      </c>
      <c r="D179">
        <v>115</v>
      </c>
      <c r="E179">
        <v>386</v>
      </c>
      <c r="F179">
        <v>12000</v>
      </c>
      <c r="G179" t="s">
        <v>715</v>
      </c>
      <c r="H179">
        <v>21000</v>
      </c>
      <c r="I179">
        <v>292298923</v>
      </c>
      <c r="J179" t="s">
        <v>699</v>
      </c>
      <c r="K179" t="s">
        <v>943</v>
      </c>
      <c r="L179" t="s">
        <v>661</v>
      </c>
      <c r="M179">
        <v>185394</v>
      </c>
      <c r="N179">
        <v>59177</v>
      </c>
      <c r="O179" t="s">
        <v>1379</v>
      </c>
      <c r="P179">
        <v>3</v>
      </c>
      <c r="Q179" t="s">
        <v>1380</v>
      </c>
      <c r="R179" t="s">
        <v>1381</v>
      </c>
      <c r="S179">
        <v>329</v>
      </c>
      <c r="T179" t="s">
        <v>42</v>
      </c>
      <c r="U179" t="s">
        <v>43</v>
      </c>
      <c r="V179" t="s">
        <v>44</v>
      </c>
      <c r="W179">
        <v>120000000</v>
      </c>
      <c r="X179">
        <v>2012</v>
      </c>
      <c r="Y179">
        <v>17000</v>
      </c>
      <c r="Z179" s="2">
        <v>5.5</v>
      </c>
      <c r="AA179">
        <v>2.35</v>
      </c>
      <c r="AB179">
        <v>65000</v>
      </c>
      <c r="AE179" t="s">
        <v>1461</v>
      </c>
      <c r="AF179">
        <f>COUNTIF(J:J,AE179)</f>
        <v>7</v>
      </c>
      <c r="AG179">
        <f>ROUND(AVERAGEIFS(Z:Z,J:J,AE179),1)</f>
        <v>5.4</v>
      </c>
      <c r="AH179" cm="1">
        <f t="array" ref="AH179">ROUND(MEDIAN(IF(J:J=AE179,Z:Z)),1)</f>
        <v>5.4</v>
      </c>
      <c r="AI179" cm="1">
        <f t="array" ref="AI179">ROUND(MODE(IF(J:J=AE179,Z:Z)),1)</f>
        <v>5.4</v>
      </c>
      <c r="AJ179">
        <f>_xlfn.MAXIFS(Z:Z,J:J,AE179)</f>
        <v>6.6</v>
      </c>
      <c r="AK179">
        <f>_xlfn.MINIFS(Z:Z,J:J,AE179)</f>
        <v>4.8</v>
      </c>
      <c r="AL179" cm="1">
        <f t="array" ref="AL179">ROUND(VAR(IF(J:J=AE179,Z:Z)),1)</f>
        <v>0.3</v>
      </c>
      <c r="AM179" cm="1">
        <f t="array" ref="AM179">ROUND(STDEV(IF(J:J = AE179,Z:Z)),1)</f>
        <v>0.6</v>
      </c>
      <c r="AQ179">
        <v>146</v>
      </c>
      <c r="AR179">
        <v>7.6</v>
      </c>
      <c r="BH179" t="str">
        <v>Yimou Zhang</v>
      </c>
      <c r="BI179">
        <f t="shared" si="6"/>
        <v>7.6</v>
      </c>
      <c r="BJ179" t="str">
        <f t="shared" si="7"/>
        <v>TRUE</v>
      </c>
      <c r="BO179">
        <v>130727000</v>
      </c>
      <c r="BP179">
        <v>19000000</v>
      </c>
      <c r="BR179">
        <f t="shared" si="8"/>
        <v>111727000</v>
      </c>
      <c r="BS179" t="str">
        <f>_xlfn.XLOOKUP(BO179,I:I,L:L)</f>
        <v>The Silence of the LambsÂ </v>
      </c>
      <c r="BW179" t="s">
        <v>606</v>
      </c>
      <c r="BX179" t="s">
        <v>1247</v>
      </c>
      <c r="BY179" t="s">
        <v>5266</v>
      </c>
    </row>
    <row r="180" spans="1:81" x14ac:dyDescent="0.25">
      <c r="A180" t="s">
        <v>33</v>
      </c>
      <c r="B180" t="s">
        <v>995</v>
      </c>
      <c r="C180">
        <v>165</v>
      </c>
      <c r="D180">
        <v>94</v>
      </c>
      <c r="E180">
        <v>12</v>
      </c>
      <c r="F180">
        <v>183</v>
      </c>
      <c r="G180" t="s">
        <v>1464</v>
      </c>
      <c r="H180">
        <v>17000</v>
      </c>
      <c r="I180">
        <v>177343675</v>
      </c>
      <c r="J180" t="s">
        <v>753</v>
      </c>
      <c r="K180" t="s">
        <v>1465</v>
      </c>
      <c r="L180" t="s">
        <v>1466</v>
      </c>
      <c r="M180">
        <v>70121</v>
      </c>
      <c r="N180">
        <v>17883</v>
      </c>
      <c r="O180" t="s">
        <v>1467</v>
      </c>
      <c r="P180">
        <v>0</v>
      </c>
      <c r="Q180" t="s">
        <v>1468</v>
      </c>
      <c r="R180" t="s">
        <v>1469</v>
      </c>
      <c r="S180">
        <v>214</v>
      </c>
      <c r="T180" t="s">
        <v>42</v>
      </c>
      <c r="U180" t="s">
        <v>43</v>
      </c>
      <c r="V180" t="s">
        <v>115</v>
      </c>
      <c r="W180">
        <v>135000000</v>
      </c>
      <c r="X180">
        <v>2015</v>
      </c>
      <c r="Y180">
        <v>523</v>
      </c>
      <c r="Z180" s="2">
        <v>6.7</v>
      </c>
      <c r="AA180">
        <v>1.85</v>
      </c>
      <c r="AB180">
        <v>26000</v>
      </c>
      <c r="AE180" t="s">
        <v>1470</v>
      </c>
      <c r="AF180">
        <f>COUNTIF(J:J,AE180)</f>
        <v>3</v>
      </c>
      <c r="AG180">
        <f>ROUND(AVERAGEIFS(Z:Z,J:J,AE180),1)</f>
        <v>6.1</v>
      </c>
      <c r="AH180" cm="1">
        <f t="array" ref="AH180">ROUND(MEDIAN(IF(J:J=AE180,Z:Z)),1)</f>
        <v>6.2</v>
      </c>
      <c r="AI180" t="e" cm="1">
        <f t="array" ref="AI180">ROUND(MODE(IF(J:J=AE180,Z:Z)),1)</f>
        <v>#N/A</v>
      </c>
      <c r="AJ180">
        <f>_xlfn.MAXIFS(Z:Z,J:J,AE180)</f>
        <v>7.3</v>
      </c>
      <c r="AK180">
        <f>_xlfn.MINIFS(Z:Z,J:J,AE180)</f>
        <v>4.9000000000000004</v>
      </c>
      <c r="AL180" cm="1">
        <f t="array" ref="AL180">ROUND(VAR(IF(J:J=AE180,Z:Z)),1)</f>
        <v>1.4</v>
      </c>
      <c r="AM180" cm="1">
        <f t="array" ref="AM180">ROUND(STDEV(IF(J:J = AE180,Z:Z)),1)</f>
        <v>1.2</v>
      </c>
      <c r="AQ180">
        <v>115</v>
      </c>
      <c r="AR180">
        <v>5.5</v>
      </c>
      <c r="BH180" t="str">
        <v>Ash Brannon</v>
      </c>
      <c r="BI180">
        <f t="shared" si="6"/>
        <v>6.8</v>
      </c>
      <c r="BJ180" t="b">
        <f t="shared" si="7"/>
        <v>0</v>
      </c>
      <c r="BO180">
        <v>291709845</v>
      </c>
      <c r="BP180">
        <v>180000000</v>
      </c>
      <c r="BR180">
        <f t="shared" si="8"/>
        <v>111709845</v>
      </c>
      <c r="BS180" t="str">
        <f>_xlfn.XLOOKUP(BO180,I:I,L:L)</f>
        <v>The Chronicles of Narnia: The Lion, the Witch and the WardrobeÂ </v>
      </c>
      <c r="BW180" t="s">
        <v>826</v>
      </c>
      <c r="BX180" t="s">
        <v>606</v>
      </c>
      <c r="BY180" t="s">
        <v>1247</v>
      </c>
      <c r="BZ180" t="s">
        <v>17600</v>
      </c>
    </row>
    <row r="181" spans="1:81" x14ac:dyDescent="0.25">
      <c r="A181" t="s">
        <v>33</v>
      </c>
      <c r="B181" t="s">
        <v>405</v>
      </c>
      <c r="C181">
        <v>401</v>
      </c>
      <c r="D181">
        <v>116</v>
      </c>
      <c r="E181">
        <v>14000</v>
      </c>
      <c r="F181">
        <v>807</v>
      </c>
      <c r="G181" t="s">
        <v>1472</v>
      </c>
      <c r="H181">
        <v>10000</v>
      </c>
      <c r="I181">
        <v>234277056</v>
      </c>
      <c r="J181" t="s">
        <v>744</v>
      </c>
      <c r="K181" t="s">
        <v>670</v>
      </c>
      <c r="L181" t="s">
        <v>1473</v>
      </c>
      <c r="M181">
        <v>334345</v>
      </c>
      <c r="N181">
        <v>12758</v>
      </c>
      <c r="O181" t="s">
        <v>1474</v>
      </c>
      <c r="P181">
        <v>0</v>
      </c>
      <c r="Q181" t="s">
        <v>1475</v>
      </c>
      <c r="R181" t="s">
        <v>1476</v>
      </c>
      <c r="S181">
        <v>2741</v>
      </c>
      <c r="T181" t="s">
        <v>42</v>
      </c>
      <c r="U181" t="s">
        <v>43</v>
      </c>
      <c r="V181" t="s">
        <v>44</v>
      </c>
      <c r="W181">
        <v>132000000</v>
      </c>
      <c r="X181">
        <v>2005</v>
      </c>
      <c r="Y181">
        <v>1000</v>
      </c>
      <c r="Z181" s="2">
        <v>6.5</v>
      </c>
      <c r="AA181">
        <v>1.85</v>
      </c>
      <c r="AB181">
        <v>0</v>
      </c>
      <c r="AE181" t="s">
        <v>1477</v>
      </c>
      <c r="AF181">
        <f>COUNTIF(J:J,AE181)</f>
        <v>11</v>
      </c>
      <c r="AG181">
        <f>ROUND(AVERAGEIFS(Z:Z,J:J,AE181),1)</f>
        <v>6.5</v>
      </c>
      <c r="AH181" cm="1">
        <f t="array" ref="AH181">ROUND(MEDIAN(IF(J:J=AE181,Z:Z)),1)</f>
        <v>6.7</v>
      </c>
      <c r="AI181" cm="1">
        <f t="array" ref="AI181">ROUND(MODE(IF(J:J=AE181,Z:Z)),1)</f>
        <v>5.2</v>
      </c>
      <c r="AJ181">
        <f>_xlfn.MAXIFS(Z:Z,J:J,AE181)</f>
        <v>7.8</v>
      </c>
      <c r="AK181">
        <f>_xlfn.MINIFS(Z:Z,J:J,AE181)</f>
        <v>5.2</v>
      </c>
      <c r="AL181" cm="1">
        <f t="array" ref="AL181">ROUND(VAR(IF(J:J=AE181,Z:Z)),1)</f>
        <v>0.7</v>
      </c>
      <c r="AM181" cm="1">
        <f t="array" ref="AM181">ROUND(STDEV(IF(J:J = AE181,Z:Z)),1)</f>
        <v>0.8</v>
      </c>
      <c r="AQ181">
        <v>94</v>
      </c>
      <c r="AR181">
        <v>6.7</v>
      </c>
      <c r="BH181" t="str">
        <v>Frank Oz</v>
      </c>
      <c r="BI181">
        <f t="shared" si="6"/>
        <v>6.5</v>
      </c>
      <c r="BJ181" t="b">
        <f t="shared" si="7"/>
        <v>0</v>
      </c>
      <c r="BO181">
        <v>166225040</v>
      </c>
      <c r="BP181">
        <v>55000000</v>
      </c>
      <c r="BR181">
        <f t="shared" si="8"/>
        <v>111225040</v>
      </c>
      <c r="BS181" t="str">
        <f>_xlfn.XLOOKUP(BO181,I:I,L:L)</f>
        <v>Meet the ParentsÂ </v>
      </c>
      <c r="BW181" t="s">
        <v>2007</v>
      </c>
      <c r="BX181" t="s">
        <v>17600</v>
      </c>
      <c r="BY181" t="s">
        <v>5447</v>
      </c>
    </row>
    <row r="182" spans="1:81" x14ac:dyDescent="0.25">
      <c r="A182" t="s">
        <v>33</v>
      </c>
      <c r="B182" t="s">
        <v>306</v>
      </c>
      <c r="C182">
        <v>94</v>
      </c>
      <c r="D182">
        <v>147</v>
      </c>
      <c r="E182">
        <v>0</v>
      </c>
      <c r="F182">
        <v>877</v>
      </c>
      <c r="G182" t="s">
        <v>1480</v>
      </c>
      <c r="H182">
        <v>10000</v>
      </c>
      <c r="I182">
        <v>138396624</v>
      </c>
      <c r="J182" t="s">
        <v>294</v>
      </c>
      <c r="K182" t="s">
        <v>215</v>
      </c>
      <c r="L182" t="s">
        <v>1481</v>
      </c>
      <c r="M182">
        <v>178126</v>
      </c>
      <c r="N182">
        <v>12954</v>
      </c>
      <c r="O182" t="s">
        <v>1482</v>
      </c>
      <c r="P182">
        <v>1</v>
      </c>
      <c r="Q182" t="s">
        <v>1483</v>
      </c>
      <c r="R182" t="s">
        <v>1484</v>
      </c>
      <c r="S182">
        <v>511</v>
      </c>
      <c r="T182" t="s">
        <v>42</v>
      </c>
      <c r="U182" t="s">
        <v>43</v>
      </c>
      <c r="V182" t="s">
        <v>811</v>
      </c>
      <c r="W182">
        <v>130000000</v>
      </c>
      <c r="X182">
        <v>2003</v>
      </c>
      <c r="Y182">
        <v>898</v>
      </c>
      <c r="Z182" s="2">
        <v>6.6</v>
      </c>
      <c r="AA182">
        <v>2.35</v>
      </c>
      <c r="AB182">
        <v>0</v>
      </c>
      <c r="AE182" t="s">
        <v>1485</v>
      </c>
      <c r="AF182">
        <f>COUNTIF(J:J,AE182)</f>
        <v>2</v>
      </c>
      <c r="AG182">
        <f>ROUND(AVERAGEIFS(Z:Z,J:J,AE182),1)</f>
        <v>4.5999999999999996</v>
      </c>
      <c r="AH182" cm="1">
        <f t="array" ref="AH182">ROUND(MEDIAN(IF(J:J=AE182,Z:Z)),1)</f>
        <v>4.5999999999999996</v>
      </c>
      <c r="AI182" t="e" cm="1">
        <f t="array" ref="AI182">ROUND(MODE(IF(J:J=AE182,Z:Z)),1)</f>
        <v>#N/A</v>
      </c>
      <c r="AJ182">
        <f>_xlfn.MAXIFS(Z:Z,J:J,AE182)</f>
        <v>5.6</v>
      </c>
      <c r="AK182">
        <f>_xlfn.MINIFS(Z:Z,J:J,AE182)</f>
        <v>3.6</v>
      </c>
      <c r="AL182" cm="1">
        <f t="array" ref="AL182">ROUND(VAR(IF(J:J=AE182,Z:Z)),1)</f>
        <v>2</v>
      </c>
      <c r="AM182" cm="1">
        <f t="array" ref="AM182">ROUND(STDEV(IF(J:J = AE182,Z:Z)),1)</f>
        <v>1.4</v>
      </c>
      <c r="AQ182">
        <v>116</v>
      </c>
      <c r="AR182">
        <v>6.5</v>
      </c>
      <c r="BH182" t="str">
        <v>Jay Roach</v>
      </c>
      <c r="BI182">
        <f t="shared" si="6"/>
        <v>6.6</v>
      </c>
      <c r="BJ182" t="b">
        <f t="shared" si="7"/>
        <v>0</v>
      </c>
      <c r="BO182">
        <v>127175354</v>
      </c>
      <c r="BP182">
        <v>16000000</v>
      </c>
      <c r="BR182">
        <f t="shared" si="8"/>
        <v>111175354</v>
      </c>
      <c r="BS182" t="str">
        <f>_xlfn.XLOOKUP(BO182,I:I,L:L)</f>
        <v>Dumb &amp; DumberÂ </v>
      </c>
      <c r="BW182" t="s">
        <v>606</v>
      </c>
      <c r="BX182" t="s">
        <v>1247</v>
      </c>
      <c r="BY182" t="s">
        <v>2007</v>
      </c>
      <c r="BZ182" t="s">
        <v>5266</v>
      </c>
      <c r="CA182" t="s">
        <v>17600</v>
      </c>
    </row>
    <row r="183" spans="1:81" x14ac:dyDescent="0.25">
      <c r="A183" t="s">
        <v>33</v>
      </c>
      <c r="B183" t="s">
        <v>652</v>
      </c>
      <c r="C183">
        <v>246</v>
      </c>
      <c r="D183">
        <v>90</v>
      </c>
      <c r="E183">
        <v>50</v>
      </c>
      <c r="F183">
        <v>397</v>
      </c>
      <c r="G183" t="s">
        <v>1488</v>
      </c>
      <c r="H183">
        <v>4000</v>
      </c>
      <c r="I183">
        <v>149234747</v>
      </c>
      <c r="J183" t="s">
        <v>659</v>
      </c>
      <c r="K183" t="s">
        <v>638</v>
      </c>
      <c r="L183" t="s">
        <v>1489</v>
      </c>
      <c r="M183">
        <v>114287</v>
      </c>
      <c r="N183">
        <v>5046</v>
      </c>
      <c r="O183" t="s">
        <v>1490</v>
      </c>
      <c r="P183">
        <v>0</v>
      </c>
      <c r="Q183" t="s">
        <v>1491</v>
      </c>
      <c r="R183" t="s">
        <v>1492</v>
      </c>
      <c r="S183">
        <v>137</v>
      </c>
      <c r="T183" t="s">
        <v>42</v>
      </c>
      <c r="U183" t="s">
        <v>43</v>
      </c>
      <c r="V183" t="s">
        <v>115</v>
      </c>
      <c r="W183">
        <v>130000000</v>
      </c>
      <c r="X183">
        <v>2011</v>
      </c>
      <c r="Y183">
        <v>442</v>
      </c>
      <c r="Z183" s="2">
        <v>6.7</v>
      </c>
      <c r="AA183">
        <v>2.35</v>
      </c>
      <c r="AB183">
        <v>16000</v>
      </c>
      <c r="AE183" t="s">
        <v>1493</v>
      </c>
      <c r="AF183">
        <f>COUNTIF(J:J,AE183)</f>
        <v>1</v>
      </c>
      <c r="AG183">
        <f>ROUND(AVERAGEIFS(Z:Z,J:J,AE183),1)</f>
        <v>7.5</v>
      </c>
      <c r="AH183" cm="1">
        <f t="array" ref="AH183">ROUND(MEDIAN(IF(J:J=AE183,Z:Z)),1)</f>
        <v>7.5</v>
      </c>
      <c r="AI183" t="e" cm="1">
        <f t="array" ref="AI183">ROUND(MODE(IF(J:J=AE183,Z:Z)),1)</f>
        <v>#N/A</v>
      </c>
      <c r="AJ183">
        <f>_xlfn.MAXIFS(Z:Z,J:J,AE183)</f>
        <v>7.5</v>
      </c>
      <c r="AK183">
        <f>_xlfn.MINIFS(Z:Z,J:J,AE183)</f>
        <v>7.5</v>
      </c>
      <c r="AL183" t="e" cm="1">
        <f t="array" ref="AL183">ROUND(VAR(IF(J:J=AE183,Z:Z)),1)</f>
        <v>#DIV/0!</v>
      </c>
      <c r="AM183" t="e" cm="1">
        <f t="array" ref="AM183">ROUND(STDEV(IF(J:J = AE183,Z:Z)),1)</f>
        <v>#DIV/0!</v>
      </c>
      <c r="AQ183">
        <v>147</v>
      </c>
      <c r="AR183">
        <v>6.6</v>
      </c>
      <c r="BH183" t="str">
        <v>Luc Besson</v>
      </c>
      <c r="BI183">
        <f t="shared" si="6"/>
        <v>6.6</v>
      </c>
      <c r="BJ183" t="b">
        <f t="shared" si="7"/>
        <v>0</v>
      </c>
      <c r="BO183">
        <v>132088910</v>
      </c>
      <c r="BP183">
        <v>21000000</v>
      </c>
      <c r="BR183">
        <f t="shared" si="8"/>
        <v>111088910</v>
      </c>
      <c r="BS183" t="str">
        <f>_xlfn.XLOOKUP(BO183,I:I,L:L)</f>
        <v>Silver Linings PlaybookÂ </v>
      </c>
      <c r="BW183" t="s">
        <v>826</v>
      </c>
      <c r="BX183" t="s">
        <v>1247</v>
      </c>
      <c r="BY183" t="s">
        <v>17600</v>
      </c>
      <c r="BZ183" t="s">
        <v>5447</v>
      </c>
    </row>
    <row r="184" spans="1:81" x14ac:dyDescent="0.25">
      <c r="A184" t="s">
        <v>33</v>
      </c>
      <c r="B184" t="s">
        <v>1002</v>
      </c>
      <c r="C184">
        <v>330</v>
      </c>
      <c r="D184">
        <v>101</v>
      </c>
      <c r="E184">
        <v>176</v>
      </c>
      <c r="F184">
        <v>282</v>
      </c>
      <c r="G184" t="s">
        <v>872</v>
      </c>
      <c r="H184">
        <v>11000</v>
      </c>
      <c r="I184">
        <v>118311368</v>
      </c>
      <c r="J184" t="s">
        <v>761</v>
      </c>
      <c r="K184" t="s">
        <v>723</v>
      </c>
      <c r="L184" t="s">
        <v>1496</v>
      </c>
      <c r="M184">
        <v>245621</v>
      </c>
      <c r="N184">
        <v>12406</v>
      </c>
      <c r="O184" t="s">
        <v>1497</v>
      </c>
      <c r="P184">
        <v>1</v>
      </c>
      <c r="Q184" t="s">
        <v>1498</v>
      </c>
      <c r="R184" t="s">
        <v>1499</v>
      </c>
      <c r="S184">
        <v>514</v>
      </c>
      <c r="T184" t="s">
        <v>42</v>
      </c>
      <c r="U184" t="s">
        <v>43</v>
      </c>
      <c r="V184" t="s">
        <v>44</v>
      </c>
      <c r="W184">
        <v>110000000</v>
      </c>
      <c r="X184">
        <v>2010</v>
      </c>
      <c r="Y184">
        <v>702</v>
      </c>
      <c r="Z184" s="2">
        <v>6.4</v>
      </c>
      <c r="AA184">
        <v>2.35</v>
      </c>
      <c r="AB184">
        <v>23000</v>
      </c>
      <c r="AE184" t="s">
        <v>1500</v>
      </c>
      <c r="AF184">
        <f>COUNTIF(J:J,AE184)</f>
        <v>4</v>
      </c>
      <c r="AG184">
        <f>ROUND(AVERAGEIFS(Z:Z,J:J,AE184),1)</f>
        <v>5.2</v>
      </c>
      <c r="AH184" cm="1">
        <f t="array" ref="AH184">ROUND(MEDIAN(IF(J:J=AE184,Z:Z)),1)</f>
        <v>5.2</v>
      </c>
      <c r="AI184" t="e" cm="1">
        <f t="array" ref="AI184">ROUND(MODE(IF(J:J=AE184,Z:Z)),1)</f>
        <v>#N/A</v>
      </c>
      <c r="AJ184">
        <f>_xlfn.MAXIFS(Z:Z,J:J,AE184)</f>
        <v>6</v>
      </c>
      <c r="AK184">
        <f>_xlfn.MINIFS(Z:Z,J:J,AE184)</f>
        <v>4.3</v>
      </c>
      <c r="AL184" cm="1">
        <f t="array" ref="AL184">ROUND(VAR(IF(J:J=AE184,Z:Z)),1)</f>
        <v>0.5</v>
      </c>
      <c r="AM184" cm="1">
        <f t="array" ref="AM184">ROUND(STDEV(IF(J:J = AE184,Z:Z)),1)</f>
        <v>0.7</v>
      </c>
      <c r="AQ184">
        <v>90</v>
      </c>
      <c r="AR184">
        <v>6.7</v>
      </c>
      <c r="BH184" t="str">
        <v>Michael Patrick King</v>
      </c>
      <c r="BI184">
        <f t="shared" si="6"/>
        <v>4.3</v>
      </c>
      <c r="BJ184" t="b">
        <f t="shared" si="7"/>
        <v>0</v>
      </c>
      <c r="BO184">
        <v>123922370</v>
      </c>
      <c r="BP184">
        <v>13000000</v>
      </c>
      <c r="BR184">
        <f t="shared" si="8"/>
        <v>110922370</v>
      </c>
      <c r="BS184" t="str">
        <f>_xlfn.XLOOKUP(BO184,I:I,L:L)</f>
        <v>Good Morning, VietnamÂ </v>
      </c>
      <c r="BW184" t="s">
        <v>1247</v>
      </c>
      <c r="BX184" t="s">
        <v>5447</v>
      </c>
      <c r="BY184" t="s">
        <v>4556</v>
      </c>
    </row>
    <row r="185" spans="1:81" x14ac:dyDescent="0.25">
      <c r="A185" t="s">
        <v>33</v>
      </c>
      <c r="B185" t="s">
        <v>1011</v>
      </c>
      <c r="C185">
        <v>434</v>
      </c>
      <c r="D185">
        <v>138</v>
      </c>
      <c r="E185">
        <v>0</v>
      </c>
      <c r="F185">
        <v>8000</v>
      </c>
      <c r="G185" t="s">
        <v>1503</v>
      </c>
      <c r="H185">
        <v>12000</v>
      </c>
      <c r="I185">
        <v>101160529</v>
      </c>
      <c r="J185" t="s">
        <v>651</v>
      </c>
      <c r="K185" t="s">
        <v>934</v>
      </c>
      <c r="L185" t="s">
        <v>1504</v>
      </c>
      <c r="M185">
        <v>200022</v>
      </c>
      <c r="N185">
        <v>32355</v>
      </c>
      <c r="O185" t="s">
        <v>1505</v>
      </c>
      <c r="P185">
        <v>2</v>
      </c>
      <c r="Q185" t="s">
        <v>1506</v>
      </c>
      <c r="R185" t="s">
        <v>1507</v>
      </c>
      <c r="S185">
        <v>1240</v>
      </c>
      <c r="T185" t="s">
        <v>42</v>
      </c>
      <c r="U185" t="s">
        <v>43</v>
      </c>
      <c r="V185" t="s">
        <v>44</v>
      </c>
      <c r="W185">
        <v>125000000</v>
      </c>
      <c r="X185">
        <v>2014</v>
      </c>
      <c r="Y185">
        <v>9000</v>
      </c>
      <c r="Z185" s="2">
        <v>5.8</v>
      </c>
      <c r="AA185">
        <v>1.85</v>
      </c>
      <c r="AB185">
        <v>71000</v>
      </c>
      <c r="AE185" t="s">
        <v>1508</v>
      </c>
      <c r="AF185">
        <f>COUNTIF(J:J,AE185)</f>
        <v>2</v>
      </c>
      <c r="AG185">
        <f>ROUND(AVERAGEIFS(Z:Z,J:J,AE185),1)</f>
        <v>5.4</v>
      </c>
      <c r="AH185" cm="1">
        <f t="array" ref="AH185">ROUND(MEDIAN(IF(J:J=AE185,Z:Z)),1)</f>
        <v>5.4</v>
      </c>
      <c r="AI185" t="e" cm="1">
        <f t="array" ref="AI185">ROUND(MODE(IF(J:J=AE185,Z:Z)),1)</f>
        <v>#N/A</v>
      </c>
      <c r="AJ185">
        <f>_xlfn.MAXIFS(Z:Z,J:J,AE185)</f>
        <v>5.9</v>
      </c>
      <c r="AK185">
        <f>_xlfn.MINIFS(Z:Z,J:J,AE185)</f>
        <v>4.9000000000000004</v>
      </c>
      <c r="AL185" cm="1">
        <f t="array" ref="AL185">ROUND(VAR(IF(J:J=AE185,Z:Z)),1)</f>
        <v>0.5</v>
      </c>
      <c r="AM185" cm="1">
        <f t="array" ref="AM185">ROUND(STDEV(IF(J:J = AE185,Z:Z)),1)</f>
        <v>0.7</v>
      </c>
      <c r="AQ185">
        <v>101</v>
      </c>
      <c r="AR185">
        <v>6.4</v>
      </c>
      <c r="BH185" t="str">
        <v>Bibo Bergeron</v>
      </c>
      <c r="BI185">
        <f t="shared" si="6"/>
        <v>6.5</v>
      </c>
      <c r="BJ185" t="b">
        <f t="shared" si="7"/>
        <v>0</v>
      </c>
      <c r="BO185">
        <v>128505958</v>
      </c>
      <c r="BP185">
        <v>18000000</v>
      </c>
      <c r="BR185">
        <f t="shared" si="8"/>
        <v>110505958</v>
      </c>
      <c r="BS185" t="str">
        <f>_xlfn.XLOOKUP(BO185,I:I,L:L)</f>
        <v>Borat: Cultural Learnings of America for Make Benefit Glorious Nation of KazakhstanÂ </v>
      </c>
      <c r="BW185" t="s">
        <v>606</v>
      </c>
      <c r="BX185" t="s">
        <v>1247</v>
      </c>
      <c r="BY185" t="s">
        <v>17602</v>
      </c>
    </row>
    <row r="186" spans="1:81" x14ac:dyDescent="0.25">
      <c r="A186" t="s">
        <v>33</v>
      </c>
      <c r="B186" t="s">
        <v>405</v>
      </c>
      <c r="C186">
        <v>440</v>
      </c>
      <c r="D186">
        <v>107</v>
      </c>
      <c r="E186">
        <v>14000</v>
      </c>
      <c r="F186">
        <v>845</v>
      </c>
      <c r="G186" t="s">
        <v>1511</v>
      </c>
      <c r="H186">
        <v>2000</v>
      </c>
      <c r="I186">
        <v>77564037</v>
      </c>
      <c r="J186" t="s">
        <v>770</v>
      </c>
      <c r="K186" t="s">
        <v>1512</v>
      </c>
      <c r="L186" t="s">
        <v>1513</v>
      </c>
      <c r="M186">
        <v>177383</v>
      </c>
      <c r="N186">
        <v>4631</v>
      </c>
      <c r="O186" t="s">
        <v>1514</v>
      </c>
      <c r="P186">
        <v>1</v>
      </c>
      <c r="Q186" t="s">
        <v>1515</v>
      </c>
      <c r="R186" t="s">
        <v>1516</v>
      </c>
      <c r="S186">
        <v>447</v>
      </c>
      <c r="T186" t="s">
        <v>42</v>
      </c>
      <c r="U186" t="s">
        <v>43</v>
      </c>
      <c r="V186" t="s">
        <v>115</v>
      </c>
      <c r="W186">
        <v>135000000</v>
      </c>
      <c r="X186">
        <v>2011</v>
      </c>
      <c r="Y186">
        <v>871</v>
      </c>
      <c r="Z186" s="2">
        <v>7.4</v>
      </c>
      <c r="AA186">
        <v>2.35</v>
      </c>
      <c r="AB186">
        <v>44000</v>
      </c>
      <c r="AE186" t="s">
        <v>1517</v>
      </c>
      <c r="AF186">
        <f>COUNTIF(J:J,AE186)</f>
        <v>10</v>
      </c>
      <c r="AG186">
        <f>ROUND(AVERAGEIFS(Z:Z,J:J,AE186),1)</f>
        <v>6.4</v>
      </c>
      <c r="AH186" cm="1">
        <f t="array" ref="AH186">ROUND(MEDIAN(IF(J:J=AE186,Z:Z)),1)</f>
        <v>6.4</v>
      </c>
      <c r="AI186" t="e" cm="1">
        <f t="array" ref="AI186">ROUND(MODE(IF(J:J=AE186,Z:Z)),1)</f>
        <v>#N/A</v>
      </c>
      <c r="AJ186">
        <f>_xlfn.MAXIFS(Z:Z,J:J,AE186)</f>
        <v>7.6</v>
      </c>
      <c r="AK186">
        <f>_xlfn.MINIFS(Z:Z,J:J,AE186)</f>
        <v>5.3</v>
      </c>
      <c r="AL186" cm="1">
        <f t="array" ref="AL186">ROUND(VAR(IF(J:J=AE186,Z:Z)),1)</f>
        <v>0.6</v>
      </c>
      <c r="AM186" cm="1">
        <f t="array" ref="AM186">ROUND(STDEV(IF(J:J = AE186,Z:Z)),1)</f>
        <v>0.8</v>
      </c>
      <c r="AQ186">
        <v>138</v>
      </c>
      <c r="AR186">
        <v>5.8</v>
      </c>
      <c r="BH186" t="str">
        <v>Sergey Bodrov</v>
      </c>
      <c r="BI186">
        <f t="shared" si="6"/>
        <v>5.8</v>
      </c>
      <c r="BJ186" t="b">
        <f t="shared" si="7"/>
        <v>0</v>
      </c>
      <c r="BO186">
        <v>150117807</v>
      </c>
      <c r="BP186">
        <v>40000000</v>
      </c>
      <c r="BR186">
        <f t="shared" si="8"/>
        <v>110117807</v>
      </c>
      <c r="BS186" t="str">
        <f>_xlfn.XLOOKUP(BO186,I:I,L:L)</f>
        <v>American HustleÂ </v>
      </c>
      <c r="BW186" t="s">
        <v>1247</v>
      </c>
      <c r="BX186" t="s">
        <v>2007</v>
      </c>
      <c r="BY186" t="s">
        <v>17600</v>
      </c>
      <c r="BZ186" t="s">
        <v>5447</v>
      </c>
    </row>
    <row r="187" spans="1:81" x14ac:dyDescent="0.25">
      <c r="A187" t="s">
        <v>33</v>
      </c>
      <c r="B187" t="s">
        <v>1019</v>
      </c>
      <c r="C187">
        <v>274</v>
      </c>
      <c r="D187">
        <v>142</v>
      </c>
      <c r="E187">
        <v>0</v>
      </c>
      <c r="F187">
        <v>10000</v>
      </c>
      <c r="G187" t="s">
        <v>566</v>
      </c>
      <c r="H187">
        <v>11000</v>
      </c>
      <c r="I187">
        <v>249358727</v>
      </c>
      <c r="J187" t="s">
        <v>128</v>
      </c>
      <c r="K187" t="s">
        <v>127</v>
      </c>
      <c r="L187" t="s">
        <v>1273</v>
      </c>
      <c r="M187">
        <v>382255</v>
      </c>
      <c r="N187">
        <v>33284</v>
      </c>
      <c r="O187" t="s">
        <v>131</v>
      </c>
      <c r="P187">
        <v>3</v>
      </c>
      <c r="Q187" t="s">
        <v>1520</v>
      </c>
      <c r="R187" t="s">
        <v>1521</v>
      </c>
      <c r="S187">
        <v>1504</v>
      </c>
      <c r="T187" t="s">
        <v>42</v>
      </c>
      <c r="U187" t="s">
        <v>74</v>
      </c>
      <c r="V187" t="s">
        <v>115</v>
      </c>
      <c r="W187">
        <v>130000000</v>
      </c>
      <c r="X187">
        <v>2004</v>
      </c>
      <c r="Y187">
        <v>10000</v>
      </c>
      <c r="Z187" s="2">
        <v>7.8</v>
      </c>
      <c r="AA187">
        <v>2.35</v>
      </c>
      <c r="AB187">
        <v>11000</v>
      </c>
      <c r="AE187" t="s">
        <v>1522</v>
      </c>
      <c r="AF187">
        <f>COUNTIF(J:J,AE187)</f>
        <v>2</v>
      </c>
      <c r="AG187">
        <f>ROUND(AVERAGEIFS(Z:Z,J:J,AE187),1)</f>
        <v>4.8</v>
      </c>
      <c r="AH187" cm="1">
        <f t="array" ref="AH187">ROUND(MEDIAN(IF(J:J=AE187,Z:Z)),1)</f>
        <v>4.8</v>
      </c>
      <c r="AI187" t="e" cm="1">
        <f t="array" ref="AI187">ROUND(MODE(IF(J:J=AE187,Z:Z)),1)</f>
        <v>#N/A</v>
      </c>
      <c r="AJ187">
        <f>_xlfn.MAXIFS(Z:Z,J:J,AE187)</f>
        <v>5.2</v>
      </c>
      <c r="AK187">
        <f>_xlfn.MINIFS(Z:Z,J:J,AE187)</f>
        <v>4.3</v>
      </c>
      <c r="AL187" cm="1">
        <f t="array" ref="AL187">ROUND(VAR(IF(J:J=AE187,Z:Z)),1)</f>
        <v>0.4</v>
      </c>
      <c r="AM187" cm="1">
        <f t="array" ref="AM187">ROUND(STDEV(IF(J:J = AE187,Z:Z)),1)</f>
        <v>0.6</v>
      </c>
      <c r="AQ187">
        <v>107</v>
      </c>
      <c r="AR187">
        <v>7.4</v>
      </c>
      <c r="BH187" t="str">
        <v>Wally Pfister</v>
      </c>
      <c r="BI187">
        <f t="shared" si="6"/>
        <v>6.3</v>
      </c>
      <c r="BJ187" t="b">
        <f t="shared" si="7"/>
        <v>0</v>
      </c>
      <c r="BO187">
        <v>172071312</v>
      </c>
      <c r="BP187">
        <v>62000000</v>
      </c>
      <c r="BR187">
        <f t="shared" si="8"/>
        <v>110071312</v>
      </c>
      <c r="BS187" t="str">
        <f>_xlfn.XLOOKUP(BO187,I:I,L:L)</f>
        <v>Apollo 13Â </v>
      </c>
      <c r="BW187" t="s">
        <v>826</v>
      </c>
      <c r="BX187" t="s">
        <v>1247</v>
      </c>
      <c r="BY187" t="s">
        <v>5266</v>
      </c>
      <c r="BZ187" t="s">
        <v>17600</v>
      </c>
    </row>
    <row r="188" spans="1:81" x14ac:dyDescent="0.25">
      <c r="A188" t="s">
        <v>33</v>
      </c>
      <c r="B188" t="s">
        <v>379</v>
      </c>
      <c r="C188">
        <v>245</v>
      </c>
      <c r="D188">
        <v>165</v>
      </c>
      <c r="E188">
        <v>1000</v>
      </c>
      <c r="F188">
        <v>165</v>
      </c>
      <c r="G188" t="s">
        <v>1294</v>
      </c>
      <c r="H188">
        <v>309</v>
      </c>
      <c r="I188">
        <v>49551662</v>
      </c>
      <c r="J188" t="s">
        <v>779</v>
      </c>
      <c r="K188" t="s">
        <v>1005</v>
      </c>
      <c r="L188" t="s">
        <v>1525</v>
      </c>
      <c r="M188">
        <v>102338</v>
      </c>
      <c r="N188">
        <v>921</v>
      </c>
      <c r="O188" t="s">
        <v>1526</v>
      </c>
      <c r="P188">
        <v>0</v>
      </c>
      <c r="Q188" t="s">
        <v>1527</v>
      </c>
      <c r="R188" t="s">
        <v>1528</v>
      </c>
      <c r="S188">
        <v>450</v>
      </c>
      <c r="T188" t="s">
        <v>42</v>
      </c>
      <c r="U188" t="s">
        <v>490</v>
      </c>
      <c r="V188" t="s">
        <v>44</v>
      </c>
      <c r="W188">
        <v>130000000</v>
      </c>
      <c r="X188">
        <v>2008</v>
      </c>
      <c r="Y188">
        <v>284</v>
      </c>
      <c r="Z188" s="2">
        <v>6.6</v>
      </c>
      <c r="AA188">
        <v>2.35</v>
      </c>
      <c r="AB188">
        <v>0</v>
      </c>
      <c r="AE188" t="s">
        <v>1529</v>
      </c>
      <c r="AF188">
        <f>COUNTIF(J:J,AE188)</f>
        <v>1</v>
      </c>
      <c r="AG188">
        <f>ROUND(AVERAGEIFS(Z:Z,J:J,AE188),1)</f>
        <v>7</v>
      </c>
      <c r="AH188" cm="1">
        <f t="array" ref="AH188">ROUND(MEDIAN(IF(J:J=AE188,Z:Z)),1)</f>
        <v>7</v>
      </c>
      <c r="AI188" t="e" cm="1">
        <f t="array" ref="AI188">ROUND(MODE(IF(J:J=AE188,Z:Z)),1)</f>
        <v>#N/A</v>
      </c>
      <c r="AJ188">
        <f>_xlfn.MAXIFS(Z:Z,J:J,AE188)</f>
        <v>7</v>
      </c>
      <c r="AK188">
        <f>_xlfn.MINIFS(Z:Z,J:J,AE188)</f>
        <v>7</v>
      </c>
      <c r="AL188" t="e" cm="1">
        <f t="array" ref="AL188">ROUND(VAR(IF(J:J=AE188,Z:Z)),1)</f>
        <v>#DIV/0!</v>
      </c>
      <c r="AM188" t="e" cm="1">
        <f t="array" ref="AM188">ROUND(STDEV(IF(J:J = AE188,Z:Z)),1)</f>
        <v>#DIV/0!</v>
      </c>
      <c r="AQ188">
        <v>142</v>
      </c>
      <c r="AR188">
        <v>7.8</v>
      </c>
      <c r="BH188" t="str">
        <v>Rupert Wyatt</v>
      </c>
      <c r="BI188">
        <f t="shared" si="6"/>
        <v>6.5</v>
      </c>
      <c r="BJ188" t="b">
        <f t="shared" si="7"/>
        <v>0</v>
      </c>
      <c r="BO188">
        <v>144731527</v>
      </c>
      <c r="BP188">
        <v>35000000</v>
      </c>
      <c r="BR188">
        <f t="shared" si="8"/>
        <v>109731527</v>
      </c>
      <c r="BS188" t="str">
        <f>_xlfn.XLOOKUP(BO188,I:I,L:L)</f>
        <v>Lethal Weapon 3Â </v>
      </c>
      <c r="BW188" t="s">
        <v>826</v>
      </c>
      <c r="BX188" t="s">
        <v>606</v>
      </c>
      <c r="BY188" t="s">
        <v>17600</v>
      </c>
      <c r="BZ188" t="s">
        <v>3105</v>
      </c>
      <c r="CA188" t="s">
        <v>4556</v>
      </c>
    </row>
    <row r="189" spans="1:81" x14ac:dyDescent="0.25">
      <c r="A189" t="s">
        <v>33</v>
      </c>
      <c r="B189" t="s">
        <v>804</v>
      </c>
      <c r="C189">
        <v>349</v>
      </c>
      <c r="D189">
        <v>100</v>
      </c>
      <c r="E189">
        <v>0</v>
      </c>
      <c r="F189">
        <v>894</v>
      </c>
      <c r="G189" t="s">
        <v>1039</v>
      </c>
      <c r="H189">
        <v>10000</v>
      </c>
      <c r="I189">
        <v>60522097</v>
      </c>
      <c r="J189" t="s">
        <v>89</v>
      </c>
      <c r="K189" t="s">
        <v>215</v>
      </c>
      <c r="L189" t="s">
        <v>1532</v>
      </c>
      <c r="M189">
        <v>158720</v>
      </c>
      <c r="N189">
        <v>14168</v>
      </c>
      <c r="O189" t="s">
        <v>372</v>
      </c>
      <c r="P189">
        <v>0</v>
      </c>
      <c r="Q189" t="s">
        <v>1533</v>
      </c>
      <c r="R189" t="s">
        <v>1534</v>
      </c>
      <c r="S189">
        <v>744</v>
      </c>
      <c r="T189" t="s">
        <v>42</v>
      </c>
      <c r="U189" t="s">
        <v>43</v>
      </c>
      <c r="V189" t="s">
        <v>44</v>
      </c>
      <c r="W189">
        <v>130000000</v>
      </c>
      <c r="X189">
        <v>2013</v>
      </c>
      <c r="Y189">
        <v>943</v>
      </c>
      <c r="Z189" s="2">
        <v>4.9000000000000004</v>
      </c>
      <c r="AA189">
        <v>2.35</v>
      </c>
      <c r="AB189">
        <v>37000</v>
      </c>
      <c r="AE189" t="s">
        <v>1535</v>
      </c>
      <c r="AF189">
        <f>COUNTIF(J:J,AE189)</f>
        <v>1</v>
      </c>
      <c r="AG189">
        <f>ROUND(AVERAGEIFS(Z:Z,J:J,AE189),1)</f>
        <v>7.7</v>
      </c>
      <c r="AH189" cm="1">
        <f t="array" ref="AH189">ROUND(MEDIAN(IF(J:J=AE189,Z:Z)),1)</f>
        <v>7.7</v>
      </c>
      <c r="AI189" t="e" cm="1">
        <f t="array" ref="AI189">ROUND(MODE(IF(J:J=AE189,Z:Z)),1)</f>
        <v>#N/A</v>
      </c>
      <c r="AJ189">
        <f>_xlfn.MAXIFS(Z:Z,J:J,AE189)</f>
        <v>7.7</v>
      </c>
      <c r="AK189">
        <f>_xlfn.MINIFS(Z:Z,J:J,AE189)</f>
        <v>7.7</v>
      </c>
      <c r="AL189" t="e" cm="1">
        <f t="array" ref="AL189">ROUND(VAR(IF(J:J=AE189,Z:Z)),1)</f>
        <v>#DIV/0!</v>
      </c>
      <c r="AM189" t="e" cm="1">
        <f t="array" ref="AM189">ROUND(STDEV(IF(J:J = AE189,Z:Z)),1)</f>
        <v>#DIV/0!</v>
      </c>
      <c r="AQ189">
        <v>165</v>
      </c>
      <c r="AR189">
        <v>6.6</v>
      </c>
      <c r="BH189" t="str">
        <v>Mark Waters</v>
      </c>
      <c r="BI189">
        <f t="shared" si="6"/>
        <v>6.2</v>
      </c>
      <c r="BJ189" t="b">
        <f t="shared" si="7"/>
        <v>0</v>
      </c>
      <c r="BO189">
        <v>134141530</v>
      </c>
      <c r="BP189">
        <v>25000000</v>
      </c>
      <c r="BR189">
        <f t="shared" si="8"/>
        <v>109141530</v>
      </c>
      <c r="BS189" t="str">
        <f>_xlfn.XLOOKUP(BO189,I:I,L:L)</f>
        <v>Ride AlongÂ </v>
      </c>
      <c r="BW189" t="s">
        <v>17605</v>
      </c>
      <c r="BX189" t="s">
        <v>2007</v>
      </c>
      <c r="BY189" t="s">
        <v>17603</v>
      </c>
      <c r="BZ189" t="s">
        <v>17602</v>
      </c>
      <c r="CA189" t="s">
        <v>4490</v>
      </c>
    </row>
    <row r="190" spans="1:81" x14ac:dyDescent="0.25">
      <c r="A190" t="s">
        <v>33</v>
      </c>
      <c r="B190" t="s">
        <v>1028</v>
      </c>
      <c r="C190">
        <v>145</v>
      </c>
      <c r="D190">
        <v>82</v>
      </c>
      <c r="E190">
        <v>0</v>
      </c>
      <c r="F190">
        <v>388</v>
      </c>
      <c r="G190" t="s">
        <v>1538</v>
      </c>
      <c r="H190">
        <v>1000</v>
      </c>
      <c r="I190">
        <v>137748063</v>
      </c>
      <c r="J190" t="s">
        <v>787</v>
      </c>
      <c r="K190" t="s">
        <v>1539</v>
      </c>
      <c r="L190" t="s">
        <v>1540</v>
      </c>
      <c r="M190">
        <v>38438</v>
      </c>
      <c r="N190">
        <v>2945</v>
      </c>
      <c r="O190" t="s">
        <v>1541</v>
      </c>
      <c r="P190">
        <v>1</v>
      </c>
      <c r="Q190" t="s">
        <v>1542</v>
      </c>
      <c r="R190" t="s">
        <v>1543</v>
      </c>
      <c r="S190">
        <v>241</v>
      </c>
      <c r="T190" t="s">
        <v>42</v>
      </c>
      <c r="U190" t="s">
        <v>43</v>
      </c>
      <c r="V190" t="s">
        <v>115</v>
      </c>
      <c r="W190">
        <v>127500000</v>
      </c>
      <c r="X190">
        <v>2000</v>
      </c>
      <c r="Y190">
        <v>558</v>
      </c>
      <c r="Z190" s="2">
        <v>6.5</v>
      </c>
      <c r="AA190">
        <v>1.85</v>
      </c>
      <c r="AB190">
        <v>0</v>
      </c>
      <c r="AE190" t="s">
        <v>1544</v>
      </c>
      <c r="AF190">
        <f>COUNTIF(J:J,AE190)</f>
        <v>134</v>
      </c>
      <c r="AG190">
        <f>ROUND(AVERAGEIFS(Z:Z,J:J,AE190),1)</f>
        <v>6.5</v>
      </c>
      <c r="AH190" cm="1">
        <f t="array" ref="AH190">ROUND(MEDIAN(IF(J:J=AE190,Z:Z)),1)</f>
        <v>6.7</v>
      </c>
      <c r="AI190" cm="1">
        <f t="array" ref="AI190">ROUND(MODE(IF(J:J=AE190,Z:Z)),1)</f>
        <v>6.7</v>
      </c>
      <c r="AJ190">
        <f>_xlfn.MAXIFS(Z:Z,J:J,AE190)</f>
        <v>8.8000000000000007</v>
      </c>
      <c r="AK190">
        <f>_xlfn.MINIFS(Z:Z,J:J,AE190)</f>
        <v>3.3</v>
      </c>
      <c r="AL190" cm="1">
        <f t="array" ref="AL190">ROUND(VAR(IF(J:J=AE190,Z:Z)),1)</f>
        <v>0.8</v>
      </c>
      <c r="AM190" cm="1">
        <f t="array" ref="AM190">ROUND(STDEV(IF(J:J = AE190,Z:Z)),1)</f>
        <v>0.9</v>
      </c>
      <c r="AQ190">
        <v>100</v>
      </c>
      <c r="AR190">
        <v>4.9000000000000004</v>
      </c>
      <c r="BH190" t="str">
        <v>John Moore</v>
      </c>
      <c r="BI190">
        <f t="shared" si="6"/>
        <v>5.8</v>
      </c>
      <c r="BJ190" t="b">
        <f t="shared" si="7"/>
        <v>0</v>
      </c>
      <c r="BO190">
        <v>128300000</v>
      </c>
      <c r="BP190">
        <v>19400870</v>
      </c>
      <c r="BR190">
        <f t="shared" si="8"/>
        <v>108899130</v>
      </c>
      <c r="BS190" t="str">
        <f>_xlfn.XLOOKUP(BO190,I:I,L:L)</f>
        <v>Close Encounters of the Third KindÂ </v>
      </c>
      <c r="BW190" t="s">
        <v>1247</v>
      </c>
      <c r="BX190" t="s">
        <v>2007</v>
      </c>
    </row>
    <row r="191" spans="1:81" x14ac:dyDescent="0.25">
      <c r="A191" t="s">
        <v>33</v>
      </c>
      <c r="B191" t="s">
        <v>700</v>
      </c>
      <c r="C191">
        <v>154</v>
      </c>
      <c r="D191">
        <v>98</v>
      </c>
      <c r="E191">
        <v>189</v>
      </c>
      <c r="F191">
        <v>1000</v>
      </c>
      <c r="G191" t="s">
        <v>988</v>
      </c>
      <c r="H191">
        <v>49000</v>
      </c>
      <c r="I191">
        <v>113733726</v>
      </c>
      <c r="J191" t="s">
        <v>525</v>
      </c>
      <c r="K191" t="s">
        <v>989</v>
      </c>
      <c r="L191" t="s">
        <v>1547</v>
      </c>
      <c r="M191">
        <v>67223</v>
      </c>
      <c r="N191">
        <v>53587</v>
      </c>
      <c r="O191" t="s">
        <v>991</v>
      </c>
      <c r="P191">
        <v>7</v>
      </c>
      <c r="Q191" t="s">
        <v>1548</v>
      </c>
      <c r="R191" t="s">
        <v>1549</v>
      </c>
      <c r="S191">
        <v>126</v>
      </c>
      <c r="T191" t="s">
        <v>42</v>
      </c>
      <c r="U191" t="s">
        <v>43</v>
      </c>
      <c r="V191" t="s">
        <v>115</v>
      </c>
      <c r="W191">
        <v>127000000</v>
      </c>
      <c r="X191">
        <v>2014</v>
      </c>
      <c r="Y191">
        <v>3000</v>
      </c>
      <c r="Z191" s="2">
        <v>6.2</v>
      </c>
      <c r="AA191">
        <v>1.85</v>
      </c>
      <c r="AB191">
        <v>11000</v>
      </c>
      <c r="AE191" t="s">
        <v>1550</v>
      </c>
      <c r="AF191">
        <f>COUNTIF(J:J,AE191)</f>
        <v>1</v>
      </c>
      <c r="AG191">
        <f>ROUND(AVERAGEIFS(Z:Z,J:J,AE191),1)</f>
        <v>7.2</v>
      </c>
      <c r="AH191" cm="1">
        <f t="array" ref="AH191">ROUND(MEDIAN(IF(J:J=AE191,Z:Z)),1)</f>
        <v>7.2</v>
      </c>
      <c r="AI191" t="e" cm="1">
        <f t="array" ref="AI191">ROUND(MODE(IF(J:J=AE191,Z:Z)),1)</f>
        <v>#N/A</v>
      </c>
      <c r="AJ191">
        <f>_xlfn.MAXIFS(Z:Z,J:J,AE191)</f>
        <v>7.2</v>
      </c>
      <c r="AK191">
        <f>_xlfn.MINIFS(Z:Z,J:J,AE191)</f>
        <v>7.2</v>
      </c>
      <c r="AL191" t="e" cm="1">
        <f t="array" ref="AL191">ROUND(VAR(IF(J:J=AE191,Z:Z)),1)</f>
        <v>#DIV/0!</v>
      </c>
      <c r="AM191" t="e" cm="1">
        <f t="array" ref="AM191">ROUND(STDEV(IF(J:J = AE191,Z:Z)),1)</f>
        <v>#DIV/0!</v>
      </c>
      <c r="AQ191">
        <v>82</v>
      </c>
      <c r="AR191">
        <v>6.5</v>
      </c>
      <c r="BH191" t="str">
        <v>John Lee Hancock</v>
      </c>
      <c r="BI191">
        <f t="shared" si="6"/>
        <v>6.8</v>
      </c>
      <c r="BJ191" t="b">
        <f t="shared" si="7"/>
        <v>0</v>
      </c>
      <c r="BO191">
        <v>183132370</v>
      </c>
      <c r="BP191">
        <v>75000000</v>
      </c>
      <c r="BR191">
        <f t="shared" si="8"/>
        <v>108132370</v>
      </c>
      <c r="BS191" t="str">
        <f>_xlfn.XLOOKUP(BO191,I:I,L:L)</f>
        <v>The Simpsons MovieÂ </v>
      </c>
      <c r="BW191" t="s">
        <v>606</v>
      </c>
      <c r="BX191" t="s">
        <v>4431</v>
      </c>
      <c r="BY191" t="s">
        <v>1247</v>
      </c>
      <c r="BZ191" t="s">
        <v>2007</v>
      </c>
      <c r="CA191" t="s">
        <v>5266</v>
      </c>
      <c r="CB191" t="s">
        <v>17600</v>
      </c>
      <c r="CC191" t="s">
        <v>4556</v>
      </c>
    </row>
    <row r="192" spans="1:81" x14ac:dyDescent="0.25">
      <c r="A192" t="s">
        <v>33</v>
      </c>
      <c r="B192" t="s">
        <v>1035</v>
      </c>
      <c r="C192">
        <v>233</v>
      </c>
      <c r="D192">
        <v>95</v>
      </c>
      <c r="E192">
        <v>96</v>
      </c>
      <c r="F192">
        <v>8000</v>
      </c>
      <c r="G192" t="s">
        <v>455</v>
      </c>
      <c r="H192">
        <v>24000</v>
      </c>
      <c r="I192">
        <v>148337537</v>
      </c>
      <c r="J192" t="s">
        <v>795</v>
      </c>
      <c r="K192" t="s">
        <v>100</v>
      </c>
      <c r="L192" t="s">
        <v>1553</v>
      </c>
      <c r="M192">
        <v>172754</v>
      </c>
      <c r="N192">
        <v>46120</v>
      </c>
      <c r="O192" t="s">
        <v>1554</v>
      </c>
      <c r="P192">
        <v>3</v>
      </c>
      <c r="Q192" t="s">
        <v>1555</v>
      </c>
      <c r="R192" t="s">
        <v>1556</v>
      </c>
      <c r="S192">
        <v>187</v>
      </c>
      <c r="T192" t="s">
        <v>42</v>
      </c>
      <c r="U192" t="s">
        <v>43</v>
      </c>
      <c r="V192" t="s">
        <v>115</v>
      </c>
      <c r="W192">
        <v>130000000</v>
      </c>
      <c r="X192">
        <v>2010</v>
      </c>
      <c r="Y192">
        <v>11000</v>
      </c>
      <c r="Z192" s="2">
        <v>7.3</v>
      </c>
      <c r="AA192">
        <v>2.35</v>
      </c>
      <c r="AB192">
        <v>13000</v>
      </c>
      <c r="AE192" t="s">
        <v>1557</v>
      </c>
      <c r="AF192">
        <f>COUNTIF(J:J,AE192)</f>
        <v>1</v>
      </c>
      <c r="AG192">
        <f>ROUND(AVERAGEIFS(Z:Z,J:J,AE192),1)</f>
        <v>6.1</v>
      </c>
      <c r="AH192" cm="1">
        <f t="array" ref="AH192">ROUND(MEDIAN(IF(J:J=AE192,Z:Z)),1)</f>
        <v>6.1</v>
      </c>
      <c r="AI192" t="e" cm="1">
        <f t="array" ref="AI192">ROUND(MODE(IF(J:J=AE192,Z:Z)),1)</f>
        <v>#N/A</v>
      </c>
      <c r="AJ192">
        <f>_xlfn.MAXIFS(Z:Z,J:J,AE192)</f>
        <v>6.1</v>
      </c>
      <c r="AK192">
        <f>_xlfn.MINIFS(Z:Z,J:J,AE192)</f>
        <v>6.1</v>
      </c>
      <c r="AL192" t="e" cm="1">
        <f t="array" ref="AL192">ROUND(VAR(IF(J:J=AE192,Z:Z)),1)</f>
        <v>#DIV/0!</v>
      </c>
      <c r="AM192" t="e" cm="1">
        <f t="array" ref="AM192">ROUND(STDEV(IF(J:J = AE192,Z:Z)),1)</f>
        <v>#DIV/0!</v>
      </c>
      <c r="AQ192">
        <v>98</v>
      </c>
      <c r="AR192">
        <v>6.2</v>
      </c>
      <c r="BH192" t="str">
        <v>Renny Harlin</v>
      </c>
      <c r="BI192">
        <f t="shared" si="6"/>
        <v>5.7</v>
      </c>
      <c r="BJ192" t="b">
        <f t="shared" si="7"/>
        <v>0</v>
      </c>
      <c r="BO192">
        <v>107917283</v>
      </c>
      <c r="BP192">
        <v>15000</v>
      </c>
      <c r="BR192">
        <f t="shared" si="8"/>
        <v>107902283</v>
      </c>
      <c r="BS192" t="str">
        <f>_xlfn.XLOOKUP(BO192,I:I,L:L)</f>
        <v>Paranormal ActivityÂ </v>
      </c>
      <c r="BW192" t="s">
        <v>826</v>
      </c>
      <c r="BX192" t="s">
        <v>2007</v>
      </c>
      <c r="BY192" t="s">
        <v>5447</v>
      </c>
      <c r="BZ192" t="s">
        <v>4556</v>
      </c>
      <c r="CA192" t="s">
        <v>4490</v>
      </c>
    </row>
    <row r="193" spans="1:81" x14ac:dyDescent="0.25">
      <c r="A193" t="s">
        <v>33</v>
      </c>
      <c r="B193" t="s">
        <v>1043</v>
      </c>
      <c r="C193">
        <v>258</v>
      </c>
      <c r="D193">
        <v>159</v>
      </c>
      <c r="E193">
        <v>0</v>
      </c>
      <c r="F193">
        <v>645</v>
      </c>
      <c r="G193" t="s">
        <v>945</v>
      </c>
      <c r="H193">
        <v>11000</v>
      </c>
      <c r="I193">
        <v>317557891</v>
      </c>
      <c r="J193" t="s">
        <v>195</v>
      </c>
      <c r="K193" t="s">
        <v>127</v>
      </c>
      <c r="L193" t="s">
        <v>544</v>
      </c>
      <c r="M193">
        <v>444683</v>
      </c>
      <c r="N193">
        <v>13191</v>
      </c>
      <c r="O193" t="s">
        <v>1560</v>
      </c>
      <c r="P193">
        <v>4</v>
      </c>
      <c r="Q193" t="s">
        <v>1561</v>
      </c>
      <c r="R193" t="s">
        <v>1562</v>
      </c>
      <c r="S193">
        <v>1571</v>
      </c>
      <c r="T193" t="s">
        <v>42</v>
      </c>
      <c r="U193" t="s">
        <v>74</v>
      </c>
      <c r="V193" t="s">
        <v>115</v>
      </c>
      <c r="W193">
        <v>125000000</v>
      </c>
      <c r="X193">
        <v>2001</v>
      </c>
      <c r="Y193">
        <v>687</v>
      </c>
      <c r="Z193" s="2">
        <v>7.5</v>
      </c>
      <c r="AA193">
        <v>2.35</v>
      </c>
      <c r="AB193">
        <v>16000</v>
      </c>
      <c r="AE193" t="s">
        <v>1563</v>
      </c>
      <c r="AF193">
        <f>COUNTIF(J:J,AE193)</f>
        <v>1</v>
      </c>
      <c r="AG193">
        <f>ROUND(AVERAGEIFS(Z:Z,J:J,AE193),1)</f>
        <v>6.4</v>
      </c>
      <c r="AH193" cm="1">
        <f t="array" ref="AH193">ROUND(MEDIAN(IF(J:J=AE193,Z:Z)),1)</f>
        <v>6.4</v>
      </c>
      <c r="AI193" t="e" cm="1">
        <f t="array" ref="AI193">ROUND(MODE(IF(J:J=AE193,Z:Z)),1)</f>
        <v>#N/A</v>
      </c>
      <c r="AJ193">
        <f>_xlfn.MAXIFS(Z:Z,J:J,AE193)</f>
        <v>6.4</v>
      </c>
      <c r="AK193">
        <f>_xlfn.MINIFS(Z:Z,J:J,AE193)</f>
        <v>6.4</v>
      </c>
      <c r="AL193" t="e" cm="1">
        <f t="array" ref="AL193">ROUND(VAR(IF(J:J=AE193,Z:Z)),1)</f>
        <v>#DIV/0!</v>
      </c>
      <c r="AM193" t="e" cm="1">
        <f t="array" ref="AM193">ROUND(STDEV(IF(J:J = AE193,Z:Z)),1)</f>
        <v>#DIV/0!</v>
      </c>
      <c r="AQ193">
        <v>95</v>
      </c>
      <c r="AR193">
        <v>7.3</v>
      </c>
      <c r="BH193" t="str">
        <v>Phil Lord</v>
      </c>
      <c r="BI193">
        <f t="shared" si="6"/>
        <v>7.3</v>
      </c>
      <c r="BJ193" t="b">
        <f t="shared" si="7"/>
        <v>0</v>
      </c>
      <c r="BO193">
        <v>257704099</v>
      </c>
      <c r="BP193">
        <v>150000000</v>
      </c>
      <c r="BR193">
        <f t="shared" si="8"/>
        <v>107704099</v>
      </c>
      <c r="BS193" t="str">
        <f>_xlfn.XLOOKUP(BO193,I:I,L:L)</f>
        <v>Star TrekÂ </v>
      </c>
      <c r="BW193" t="s">
        <v>1247</v>
      </c>
      <c r="BX193" t="s">
        <v>17605</v>
      </c>
      <c r="BY193" t="s">
        <v>17604</v>
      </c>
    </row>
    <row r="194" spans="1:81" x14ac:dyDescent="0.25">
      <c r="A194" t="s">
        <v>33</v>
      </c>
      <c r="B194" t="s">
        <v>1051</v>
      </c>
      <c r="C194">
        <v>208</v>
      </c>
      <c r="D194">
        <v>96</v>
      </c>
      <c r="E194">
        <v>124</v>
      </c>
      <c r="F194">
        <v>1000</v>
      </c>
      <c r="G194" t="s">
        <v>408</v>
      </c>
      <c r="H194">
        <v>16000</v>
      </c>
      <c r="I194">
        <v>33592415</v>
      </c>
      <c r="J194" t="s">
        <v>803</v>
      </c>
      <c r="K194" t="s">
        <v>425</v>
      </c>
      <c r="L194" t="s">
        <v>1565</v>
      </c>
      <c r="M194">
        <v>91640</v>
      </c>
      <c r="N194">
        <v>31549</v>
      </c>
      <c r="O194" t="s">
        <v>1566</v>
      </c>
      <c r="P194">
        <v>2</v>
      </c>
      <c r="Q194" t="s">
        <v>1567</v>
      </c>
      <c r="R194" t="s">
        <v>1568</v>
      </c>
      <c r="S194">
        <v>210</v>
      </c>
      <c r="T194" t="s">
        <v>42</v>
      </c>
      <c r="U194" t="s">
        <v>43</v>
      </c>
      <c r="V194" t="s">
        <v>44</v>
      </c>
      <c r="W194">
        <v>130000000</v>
      </c>
      <c r="X194">
        <v>2013</v>
      </c>
      <c r="Y194">
        <v>12000</v>
      </c>
      <c r="Z194" s="2">
        <v>5.6</v>
      </c>
      <c r="AA194">
        <v>2.35</v>
      </c>
      <c r="AB194">
        <v>20000</v>
      </c>
      <c r="AE194" t="s">
        <v>1569</v>
      </c>
      <c r="AF194">
        <f>COUNTIF(J:J,AE194)</f>
        <v>5</v>
      </c>
      <c r="AG194">
        <f>ROUND(AVERAGEIFS(Z:Z,J:J,AE194),1)</f>
        <v>5.8</v>
      </c>
      <c r="AH194" cm="1">
        <f t="array" ref="AH194">ROUND(MEDIAN(IF(J:J=AE194,Z:Z)),1)</f>
        <v>6.1</v>
      </c>
      <c r="AI194" t="e" cm="1">
        <f t="array" ref="AI194">ROUND(MODE(IF(J:J=AE194,Z:Z)),1)</f>
        <v>#N/A</v>
      </c>
      <c r="AJ194">
        <f>_xlfn.MAXIFS(Z:Z,J:J,AE194)</f>
        <v>6.9</v>
      </c>
      <c r="AK194">
        <f>_xlfn.MINIFS(Z:Z,J:J,AE194)</f>
        <v>4.3</v>
      </c>
      <c r="AL194" cm="1">
        <f t="array" ref="AL194">ROUND(VAR(IF(J:J=AE194,Z:Z)),1)</f>
        <v>1</v>
      </c>
      <c r="AM194" cm="1">
        <f t="array" ref="AM194">ROUND(STDEV(IF(J:J = AE194,Z:Z)),1)</f>
        <v>1</v>
      </c>
      <c r="AQ194">
        <v>159</v>
      </c>
      <c r="AR194">
        <v>7.5</v>
      </c>
      <c r="BH194" t="str">
        <v>Carlos Saldanha</v>
      </c>
      <c r="BI194">
        <f t="shared" si="6"/>
        <v>7</v>
      </c>
      <c r="BJ194" t="b">
        <f t="shared" si="7"/>
        <v>0</v>
      </c>
      <c r="BO194">
        <v>112000000</v>
      </c>
      <c r="BP194">
        <v>4400000</v>
      </c>
      <c r="BR194">
        <f t="shared" si="8"/>
        <v>107600000</v>
      </c>
      <c r="BS194" t="str">
        <f>_xlfn.XLOOKUP(BO194,I:I,L:L)</f>
        <v>One Flew Over the Cuckoo's NestÂ </v>
      </c>
      <c r="BW194" t="s">
        <v>1247</v>
      </c>
      <c r="BX194" t="s">
        <v>5266</v>
      </c>
      <c r="BY194" t="s">
        <v>17600</v>
      </c>
      <c r="BZ194" t="s">
        <v>5447</v>
      </c>
    </row>
    <row r="195" spans="1:81" x14ac:dyDescent="0.25">
      <c r="A195" t="s">
        <v>33</v>
      </c>
      <c r="B195" t="s">
        <v>57</v>
      </c>
      <c r="C195">
        <v>271</v>
      </c>
      <c r="D195">
        <v>143</v>
      </c>
      <c r="E195">
        <v>563</v>
      </c>
      <c r="F195">
        <v>1000</v>
      </c>
      <c r="G195" t="s">
        <v>58</v>
      </c>
      <c r="H195">
        <v>40000</v>
      </c>
      <c r="I195">
        <v>305388685</v>
      </c>
      <c r="J195" t="s">
        <v>59</v>
      </c>
      <c r="K195" t="s">
        <v>60</v>
      </c>
      <c r="L195" t="s">
        <v>708</v>
      </c>
      <c r="M195">
        <v>809474</v>
      </c>
      <c r="N195">
        <v>48184</v>
      </c>
      <c r="O195" t="s">
        <v>62</v>
      </c>
      <c r="P195">
        <v>3</v>
      </c>
      <c r="Q195" t="s">
        <v>1572</v>
      </c>
      <c r="R195" t="s">
        <v>1573</v>
      </c>
      <c r="S195">
        <v>2113</v>
      </c>
      <c r="T195" t="s">
        <v>42</v>
      </c>
      <c r="U195" t="s">
        <v>43</v>
      </c>
      <c r="V195" t="s">
        <v>44</v>
      </c>
      <c r="W195">
        <v>140000000</v>
      </c>
      <c r="X195">
        <v>2003</v>
      </c>
      <c r="Y195">
        <v>5000</v>
      </c>
      <c r="Z195" s="2">
        <v>8.1</v>
      </c>
      <c r="AA195">
        <v>2.35</v>
      </c>
      <c r="AB195">
        <v>10000</v>
      </c>
      <c r="AE195" t="s">
        <v>1574</v>
      </c>
      <c r="AF195">
        <f>COUNTIF(J:J,AE195)</f>
        <v>1</v>
      </c>
      <c r="AG195">
        <f>ROUND(AVERAGEIFS(Z:Z,J:J,AE195),1)</f>
        <v>7.2</v>
      </c>
      <c r="AH195" cm="1">
        <f t="array" ref="AH195">ROUND(MEDIAN(IF(J:J=AE195,Z:Z)),1)</f>
        <v>7.2</v>
      </c>
      <c r="AI195" t="e" cm="1">
        <f t="array" ref="AI195">ROUND(MODE(IF(J:J=AE195,Z:Z)),1)</f>
        <v>#N/A</v>
      </c>
      <c r="AJ195">
        <f>_xlfn.MAXIFS(Z:Z,J:J,AE195)</f>
        <v>7.2</v>
      </c>
      <c r="AK195">
        <f>_xlfn.MINIFS(Z:Z,J:J,AE195)</f>
        <v>7.2</v>
      </c>
      <c r="AL195" t="e" cm="1">
        <f t="array" ref="AL195">ROUND(VAR(IF(J:J=AE195,Z:Z)),1)</f>
        <v>#DIV/0!</v>
      </c>
      <c r="AM195" t="e" cm="1">
        <f t="array" ref="AM195">ROUND(STDEV(IF(J:J = AE195,Z:Z)),1)</f>
        <v>#DIV/0!</v>
      </c>
      <c r="AQ195">
        <v>96</v>
      </c>
      <c r="AR195">
        <v>5.6</v>
      </c>
      <c r="BH195" t="str">
        <v>Ben Stiller</v>
      </c>
      <c r="BI195">
        <f t="shared" si="6"/>
        <v>6.3</v>
      </c>
      <c r="BJ195" t="b">
        <f t="shared" si="7"/>
        <v>0</v>
      </c>
      <c r="BO195">
        <v>162586036</v>
      </c>
      <c r="BP195">
        <v>55000000</v>
      </c>
      <c r="BR195">
        <f t="shared" si="8"/>
        <v>107586036</v>
      </c>
      <c r="BS195" t="str">
        <f>_xlfn.XLOOKUP(BO195,I:I,L:L)</f>
        <v>The Pursuit of HappynessÂ </v>
      </c>
      <c r="BW195" t="s">
        <v>606</v>
      </c>
      <c r="BX195" t="s">
        <v>2007</v>
      </c>
      <c r="BY195" t="s">
        <v>17603</v>
      </c>
      <c r="BZ195" t="s">
        <v>5447</v>
      </c>
      <c r="CA195" t="s">
        <v>17606</v>
      </c>
    </row>
    <row r="196" spans="1:81" x14ac:dyDescent="0.25">
      <c r="A196" t="s">
        <v>33</v>
      </c>
      <c r="B196" t="s">
        <v>624</v>
      </c>
      <c r="C196">
        <v>403</v>
      </c>
      <c r="D196">
        <v>123</v>
      </c>
      <c r="E196">
        <v>508</v>
      </c>
      <c r="F196">
        <v>14000</v>
      </c>
      <c r="G196" t="s">
        <v>854</v>
      </c>
      <c r="H196">
        <v>34000</v>
      </c>
      <c r="I196">
        <v>337103873</v>
      </c>
      <c r="J196" t="s">
        <v>744</v>
      </c>
      <c r="K196" t="s">
        <v>462</v>
      </c>
      <c r="L196" t="s">
        <v>432</v>
      </c>
      <c r="M196">
        <v>305008</v>
      </c>
      <c r="N196">
        <v>81385</v>
      </c>
      <c r="O196" t="s">
        <v>856</v>
      </c>
      <c r="P196">
        <v>1</v>
      </c>
      <c r="Q196" t="s">
        <v>1577</v>
      </c>
      <c r="R196" t="s">
        <v>1578</v>
      </c>
      <c r="S196">
        <v>591</v>
      </c>
      <c r="T196" t="s">
        <v>42</v>
      </c>
      <c r="U196" t="s">
        <v>43</v>
      </c>
      <c r="V196" t="s">
        <v>44</v>
      </c>
      <c r="W196">
        <v>125000000</v>
      </c>
      <c r="X196">
        <v>2014</v>
      </c>
      <c r="Y196">
        <v>22000</v>
      </c>
      <c r="Z196" s="2">
        <v>6.7</v>
      </c>
      <c r="AA196">
        <v>2.35</v>
      </c>
      <c r="AB196">
        <v>52000</v>
      </c>
      <c r="AE196" t="s">
        <v>1579</v>
      </c>
      <c r="AF196">
        <f>COUNTIF(J:J,AE196)</f>
        <v>3</v>
      </c>
      <c r="AG196">
        <f>ROUND(AVERAGEIFS(Z:Z,J:J,AE196),1)</f>
        <v>4</v>
      </c>
      <c r="AH196" cm="1">
        <f t="array" ref="AH196">ROUND(MEDIAN(IF(J:J=AE196,Z:Z)),1)</f>
        <v>4.9000000000000004</v>
      </c>
      <c r="AI196" t="e" cm="1">
        <f t="array" ref="AI196">ROUND(MODE(IF(J:J=AE196,Z:Z)),1)</f>
        <v>#N/A</v>
      </c>
      <c r="AJ196">
        <f>_xlfn.MAXIFS(Z:Z,J:J,AE196)</f>
        <v>5.2</v>
      </c>
      <c r="AK196">
        <f>_xlfn.MINIFS(Z:Z,J:J,AE196)</f>
        <v>1.9</v>
      </c>
      <c r="AL196" cm="1">
        <f t="array" ref="AL196">ROUND(VAR(IF(J:J=AE196,Z:Z)),1)</f>
        <v>3.3</v>
      </c>
      <c r="AM196" cm="1">
        <f t="array" ref="AM196">ROUND(STDEV(IF(J:J = AE196,Z:Z)),1)</f>
        <v>1.8</v>
      </c>
      <c r="AQ196">
        <v>143</v>
      </c>
      <c r="AR196">
        <v>8.1</v>
      </c>
      <c r="BH196" t="str">
        <v>Tony Bancroft</v>
      </c>
      <c r="BI196">
        <f t="shared" ref="BI196:BI259" si="9">ROUND(AVERAGEIFS(Z:Z,B:B,BH196),1)</f>
        <v>7.5</v>
      </c>
      <c r="BJ196" t="str">
        <f t="shared" ref="BJ196:BJ259" si="10">IF(BI196&gt;=PERCENTILE($BI$3:$BI$1678,0.9),"TRUE")</f>
        <v>TRUE</v>
      </c>
      <c r="BO196">
        <v>177575142</v>
      </c>
      <c r="BP196">
        <v>70000000</v>
      </c>
      <c r="BR196">
        <f t="shared" ref="BR196:BR258" si="11">BO196-BP196</f>
        <v>107575142</v>
      </c>
      <c r="BS196" t="str">
        <f>_xlfn.XLOOKUP(BO196,I:I,L:L)</f>
        <v>HitchÂ </v>
      </c>
      <c r="BW196" t="s">
        <v>1247</v>
      </c>
      <c r="BX196" t="s">
        <v>5266</v>
      </c>
      <c r="BY196" t="s">
        <v>4556</v>
      </c>
    </row>
    <row r="197" spans="1:81" x14ac:dyDescent="0.25">
      <c r="A197" t="s">
        <v>33</v>
      </c>
      <c r="B197" t="s">
        <v>729</v>
      </c>
      <c r="C197">
        <v>294</v>
      </c>
      <c r="D197">
        <v>174</v>
      </c>
      <c r="E197">
        <v>2000</v>
      </c>
      <c r="F197">
        <v>362</v>
      </c>
      <c r="G197" t="s">
        <v>1582</v>
      </c>
      <c r="H197">
        <v>15000</v>
      </c>
      <c r="I197">
        <v>217536138</v>
      </c>
      <c r="J197" t="s">
        <v>560</v>
      </c>
      <c r="K197" t="s">
        <v>434</v>
      </c>
      <c r="L197" t="s">
        <v>1583</v>
      </c>
      <c r="M197">
        <v>314253</v>
      </c>
      <c r="N197">
        <v>16008</v>
      </c>
      <c r="O197" t="s">
        <v>1584</v>
      </c>
      <c r="P197">
        <v>2</v>
      </c>
      <c r="Q197" t="s">
        <v>1585</v>
      </c>
      <c r="R197" t="s">
        <v>1586</v>
      </c>
      <c r="S197">
        <v>1966</v>
      </c>
      <c r="T197" t="s">
        <v>42</v>
      </c>
      <c r="U197" t="s">
        <v>43</v>
      </c>
      <c r="V197" t="s">
        <v>44</v>
      </c>
      <c r="W197">
        <v>125000000</v>
      </c>
      <c r="X197">
        <v>2006</v>
      </c>
      <c r="Y197">
        <v>574</v>
      </c>
      <c r="Z197" s="2">
        <v>6.6</v>
      </c>
      <c r="AA197">
        <v>2.35</v>
      </c>
      <c r="AB197">
        <v>0</v>
      </c>
      <c r="AE197" t="s">
        <v>1587</v>
      </c>
      <c r="AF197">
        <f>COUNTIF(J:J,AE197)</f>
        <v>4</v>
      </c>
      <c r="AG197">
        <f>ROUND(AVERAGEIFS(Z:Z,J:J,AE197),1)</f>
        <v>6</v>
      </c>
      <c r="AH197" cm="1">
        <f t="array" ref="AH197">ROUND(MEDIAN(IF(J:J=AE197,Z:Z)),1)</f>
        <v>6.1</v>
      </c>
      <c r="AI197" t="e" cm="1">
        <f t="array" ref="AI197">ROUND(MODE(IF(J:J=AE197,Z:Z)),1)</f>
        <v>#N/A</v>
      </c>
      <c r="AJ197">
        <f>_xlfn.MAXIFS(Z:Z,J:J,AE197)</f>
        <v>7</v>
      </c>
      <c r="AK197">
        <f>_xlfn.MINIFS(Z:Z,J:J,AE197)</f>
        <v>4.9000000000000004</v>
      </c>
      <c r="AL197" cm="1">
        <f t="array" ref="AL197">ROUND(VAR(IF(J:J=AE197,Z:Z)),1)</f>
        <v>1</v>
      </c>
      <c r="AM197" cm="1">
        <f t="array" ref="AM197">ROUND(STDEV(IF(J:J = AE197,Z:Z)),1)</f>
        <v>1</v>
      </c>
      <c r="AQ197">
        <v>123</v>
      </c>
      <c r="AR197">
        <v>6.7</v>
      </c>
      <c r="BH197" t="str">
        <v>David Fincher</v>
      </c>
      <c r="BI197">
        <f t="shared" si="9"/>
        <v>7.7</v>
      </c>
      <c r="BJ197" t="str">
        <f t="shared" si="10"/>
        <v>TRUE</v>
      </c>
      <c r="BO197">
        <v>167735396</v>
      </c>
      <c r="BP197">
        <v>61000000</v>
      </c>
      <c r="BR197">
        <f t="shared" si="11"/>
        <v>106735396</v>
      </c>
      <c r="BS197" t="str">
        <f>_xlfn.XLOOKUP(BO197,I:I,L:L)</f>
        <v>Gone GirlÂ </v>
      </c>
      <c r="BW197" t="s">
        <v>17600</v>
      </c>
      <c r="BX197" t="s">
        <v>3105</v>
      </c>
      <c r="BY197" t="s">
        <v>17602</v>
      </c>
      <c r="BZ197" t="s">
        <v>4490</v>
      </c>
    </row>
    <row r="198" spans="1:81" x14ac:dyDescent="0.25">
      <c r="A198" t="s">
        <v>33</v>
      </c>
      <c r="B198" t="s">
        <v>146</v>
      </c>
      <c r="C198">
        <v>289</v>
      </c>
      <c r="D198">
        <v>134</v>
      </c>
      <c r="E198">
        <v>0</v>
      </c>
      <c r="F198">
        <v>346</v>
      </c>
      <c r="G198" t="s">
        <v>1590</v>
      </c>
      <c r="H198">
        <v>20000</v>
      </c>
      <c r="I198">
        <v>214948780</v>
      </c>
      <c r="J198" t="s">
        <v>241</v>
      </c>
      <c r="K198" t="s">
        <v>351</v>
      </c>
      <c r="L198" t="s">
        <v>1591</v>
      </c>
      <c r="M198">
        <v>405973</v>
      </c>
      <c r="N198">
        <v>20952</v>
      </c>
      <c r="O198" t="s">
        <v>1592</v>
      </c>
      <c r="P198">
        <v>4</v>
      </c>
      <c r="Q198" t="s">
        <v>1593</v>
      </c>
      <c r="R198" t="s">
        <v>1594</v>
      </c>
      <c r="S198">
        <v>1055</v>
      </c>
      <c r="T198" t="s">
        <v>42</v>
      </c>
      <c r="U198" t="s">
        <v>356</v>
      </c>
      <c r="V198" t="s">
        <v>44</v>
      </c>
      <c r="W198">
        <v>110000000</v>
      </c>
      <c r="X198">
        <v>2003</v>
      </c>
      <c r="Y198">
        <v>505</v>
      </c>
      <c r="Z198" s="2">
        <v>7.5</v>
      </c>
      <c r="AA198">
        <v>2.35</v>
      </c>
      <c r="AB198">
        <v>0</v>
      </c>
      <c r="AE198" t="s">
        <v>1595</v>
      </c>
      <c r="AF198">
        <f>COUNTIF(J:J,AE198)</f>
        <v>1</v>
      </c>
      <c r="AG198">
        <f>ROUND(AVERAGEIFS(Z:Z,J:J,AE198),1)</f>
        <v>6.3</v>
      </c>
      <c r="AH198" cm="1">
        <f t="array" ref="AH198">ROUND(MEDIAN(IF(J:J=AE198,Z:Z)),1)</f>
        <v>6.3</v>
      </c>
      <c r="AI198" t="e" cm="1">
        <f t="array" ref="AI198">ROUND(MODE(IF(J:J=AE198,Z:Z)),1)</f>
        <v>#N/A</v>
      </c>
      <c r="AJ198">
        <f>_xlfn.MAXIFS(Z:Z,J:J,AE198)</f>
        <v>6.3</v>
      </c>
      <c r="AK198">
        <f>_xlfn.MINIFS(Z:Z,J:J,AE198)</f>
        <v>6.3</v>
      </c>
      <c r="AL198" t="e" cm="1">
        <f t="array" ref="AL198">ROUND(VAR(IF(J:J=AE198,Z:Z)),1)</f>
        <v>#DIV/0!</v>
      </c>
      <c r="AM198" t="e" cm="1">
        <f t="array" ref="AM198">ROUND(STDEV(IF(J:J = AE198,Z:Z)),1)</f>
        <v>#DIV/0!</v>
      </c>
      <c r="AQ198">
        <v>174</v>
      </c>
      <c r="AR198">
        <v>6.6</v>
      </c>
      <c r="BH198" t="str">
        <v>Walt Becker</v>
      </c>
      <c r="BI198">
        <f t="shared" si="9"/>
        <v>5.6</v>
      </c>
      <c r="BJ198" t="b">
        <f t="shared" si="10"/>
        <v>0</v>
      </c>
      <c r="BO198">
        <v>113709992</v>
      </c>
      <c r="BP198">
        <v>7000000</v>
      </c>
      <c r="BR198">
        <f t="shared" si="11"/>
        <v>106709992</v>
      </c>
      <c r="BS198" t="str">
        <f>_xlfn.XLOOKUP(BO198,I:I,L:L)</f>
        <v>Magic MikeÂ </v>
      </c>
      <c r="BW198" t="s">
        <v>606</v>
      </c>
      <c r="BX198" t="s">
        <v>4431</v>
      </c>
      <c r="BY198" t="s">
        <v>1247</v>
      </c>
      <c r="BZ198" t="s">
        <v>5266</v>
      </c>
      <c r="CA198" t="s">
        <v>17600</v>
      </c>
      <c r="CB198" t="s">
        <v>4556</v>
      </c>
      <c r="CC198" t="s">
        <v>17604</v>
      </c>
    </row>
    <row r="199" spans="1:81" x14ac:dyDescent="0.25">
      <c r="A199" t="s">
        <v>33</v>
      </c>
      <c r="B199" t="s">
        <v>414</v>
      </c>
      <c r="C199">
        <v>342</v>
      </c>
      <c r="D199">
        <v>132</v>
      </c>
      <c r="E199">
        <v>681</v>
      </c>
      <c r="F199">
        <v>12000</v>
      </c>
      <c r="G199" t="s">
        <v>449</v>
      </c>
      <c r="H199">
        <v>23000</v>
      </c>
      <c r="I199">
        <v>209805005</v>
      </c>
      <c r="J199" t="s">
        <v>268</v>
      </c>
      <c r="K199" t="s">
        <v>446</v>
      </c>
      <c r="L199" t="s">
        <v>1598</v>
      </c>
      <c r="M199">
        <v>284792</v>
      </c>
      <c r="N199">
        <v>55345</v>
      </c>
      <c r="O199" t="s">
        <v>1334</v>
      </c>
      <c r="P199">
        <v>3</v>
      </c>
      <c r="Q199" t="s">
        <v>1599</v>
      </c>
      <c r="R199" t="s">
        <v>1600</v>
      </c>
      <c r="S199">
        <v>366</v>
      </c>
      <c r="T199" t="s">
        <v>42</v>
      </c>
      <c r="U199" t="s">
        <v>43</v>
      </c>
      <c r="V199" t="s">
        <v>44</v>
      </c>
      <c r="W199">
        <v>125000000</v>
      </c>
      <c r="X199">
        <v>2011</v>
      </c>
      <c r="Y199">
        <v>14000</v>
      </c>
      <c r="Z199" s="2">
        <v>7.3</v>
      </c>
      <c r="AA199">
        <v>2.35</v>
      </c>
      <c r="AB199">
        <v>54000</v>
      </c>
      <c r="AE199" t="s">
        <v>1601</v>
      </c>
      <c r="AF199">
        <f>COUNTIF(J:J,AE199)</f>
        <v>1</v>
      </c>
      <c r="AG199">
        <f>ROUND(AVERAGEIFS(Z:Z,J:J,AE199),1)</f>
        <v>5.6</v>
      </c>
      <c r="AH199" cm="1">
        <f t="array" ref="AH199">ROUND(MEDIAN(IF(J:J=AE199,Z:Z)),1)</f>
        <v>5.6</v>
      </c>
      <c r="AI199" t="e" cm="1">
        <f t="array" ref="AI199">ROUND(MODE(IF(J:J=AE199,Z:Z)),1)</f>
        <v>#N/A</v>
      </c>
      <c r="AJ199">
        <f>_xlfn.MAXIFS(Z:Z,J:J,AE199)</f>
        <v>5.6</v>
      </c>
      <c r="AK199">
        <f>_xlfn.MINIFS(Z:Z,J:J,AE199)</f>
        <v>5.6</v>
      </c>
      <c r="AL199" t="e" cm="1">
        <f t="array" ref="AL199">ROUND(VAR(IF(J:J=AE199,Z:Z)),1)</f>
        <v>#DIV/0!</v>
      </c>
      <c r="AM199" t="e" cm="1">
        <f t="array" ref="AM199">ROUND(STDEV(IF(J:J = AE199,Z:Z)),1)</f>
        <v>#DIV/0!</v>
      </c>
      <c r="AQ199">
        <v>134</v>
      </c>
      <c r="AR199">
        <v>7.5</v>
      </c>
      <c r="BH199" t="str">
        <v>Dennis Dugan</v>
      </c>
      <c r="BI199">
        <f t="shared" si="9"/>
        <v>5.7</v>
      </c>
      <c r="BJ199" t="b">
        <f t="shared" si="10"/>
        <v>0</v>
      </c>
      <c r="BO199">
        <v>196573705</v>
      </c>
      <c r="BP199">
        <v>90000000</v>
      </c>
      <c r="BR199">
        <f t="shared" si="11"/>
        <v>106573705</v>
      </c>
      <c r="BS199" t="str">
        <f>_xlfn.XLOOKUP(BO199,I:I,L:L)</f>
        <v>Ice Age: Dawn of the DinosaursÂ </v>
      </c>
      <c r="BW199" t="s">
        <v>606</v>
      </c>
      <c r="BX199" t="s">
        <v>1247</v>
      </c>
      <c r="BY199" t="s">
        <v>17605</v>
      </c>
      <c r="BZ199" t="s">
        <v>5266</v>
      </c>
      <c r="CA199" t="s">
        <v>17602</v>
      </c>
    </row>
    <row r="200" spans="1:81" x14ac:dyDescent="0.25">
      <c r="A200" t="s">
        <v>33</v>
      </c>
      <c r="B200" t="s">
        <v>1057</v>
      </c>
      <c r="C200">
        <v>382</v>
      </c>
      <c r="D200">
        <v>129</v>
      </c>
      <c r="E200">
        <v>0</v>
      </c>
      <c r="F200">
        <v>154</v>
      </c>
      <c r="G200" t="s">
        <v>478</v>
      </c>
      <c r="H200">
        <v>21000</v>
      </c>
      <c r="I200">
        <v>186830669</v>
      </c>
      <c r="J200" t="s">
        <v>812</v>
      </c>
      <c r="K200" t="s">
        <v>119</v>
      </c>
      <c r="L200" t="s">
        <v>1604</v>
      </c>
      <c r="M200">
        <v>338635</v>
      </c>
      <c r="N200">
        <v>22403</v>
      </c>
      <c r="O200" t="s">
        <v>1605</v>
      </c>
      <c r="P200">
        <v>2</v>
      </c>
      <c r="Q200" t="s">
        <v>1606</v>
      </c>
      <c r="R200" t="s">
        <v>1607</v>
      </c>
      <c r="S200">
        <v>412</v>
      </c>
      <c r="T200" t="s">
        <v>42</v>
      </c>
      <c r="U200" t="s">
        <v>43</v>
      </c>
      <c r="V200" t="s">
        <v>44</v>
      </c>
      <c r="W200">
        <v>125000000</v>
      </c>
      <c r="X200">
        <v>2011</v>
      </c>
      <c r="Y200">
        <v>979</v>
      </c>
      <c r="Z200" s="2">
        <v>7.5</v>
      </c>
      <c r="AA200">
        <v>2.35</v>
      </c>
      <c r="AB200">
        <v>39000</v>
      </c>
      <c r="AE200" t="s">
        <v>1608</v>
      </c>
      <c r="AF200">
        <f>COUNTIF(J:J,AE200)</f>
        <v>9</v>
      </c>
      <c r="AG200">
        <f>ROUND(AVERAGEIFS(Z:Z,J:J,AE200),1)</f>
        <v>6.6</v>
      </c>
      <c r="AH200" cm="1">
        <f t="array" ref="AH200">ROUND(MEDIAN(IF(J:J=AE200,Z:Z)),1)</f>
        <v>6.7</v>
      </c>
      <c r="AI200" cm="1">
        <f t="array" ref="AI200">ROUND(MODE(IF(J:J=AE200,Z:Z)),1)</f>
        <v>5.5</v>
      </c>
      <c r="AJ200">
        <f>_xlfn.MAXIFS(Z:Z,J:J,AE200)</f>
        <v>7.9</v>
      </c>
      <c r="AK200">
        <f>_xlfn.MINIFS(Z:Z,J:J,AE200)</f>
        <v>5.3</v>
      </c>
      <c r="AL200" cm="1">
        <f t="array" ref="AL200">ROUND(VAR(IF(J:J=AE200,Z:Z)),1)</f>
        <v>1</v>
      </c>
      <c r="AM200" cm="1">
        <f t="array" ref="AM200">ROUND(STDEV(IF(J:J = AE200,Z:Z)),1)</f>
        <v>1</v>
      </c>
      <c r="AQ200">
        <v>132</v>
      </c>
      <c r="AR200">
        <v>7.3</v>
      </c>
      <c r="BH200" t="str">
        <v>Sydney Pollack</v>
      </c>
      <c r="BI200">
        <f t="shared" si="9"/>
        <v>6.4</v>
      </c>
      <c r="BJ200" t="b">
        <f t="shared" si="10"/>
        <v>0</v>
      </c>
      <c r="BO200">
        <v>144512310</v>
      </c>
      <c r="BP200">
        <v>38000000</v>
      </c>
      <c r="BR200">
        <f t="shared" si="11"/>
        <v>106512310</v>
      </c>
      <c r="BS200" t="str">
        <f>_xlfn.XLOOKUP(BO200,I:I,L:L)</f>
        <v>The Fast and the FuriousÂ </v>
      </c>
      <c r="BW200" t="s">
        <v>2007</v>
      </c>
      <c r="BX200" t="s">
        <v>4556</v>
      </c>
      <c r="BY200" t="s">
        <v>4490</v>
      </c>
    </row>
    <row r="201" spans="1:81" x14ac:dyDescent="0.25">
      <c r="A201" t="s">
        <v>33</v>
      </c>
      <c r="B201" t="s">
        <v>949</v>
      </c>
      <c r="C201">
        <v>344</v>
      </c>
      <c r="D201">
        <v>106</v>
      </c>
      <c r="E201">
        <v>255</v>
      </c>
      <c r="F201">
        <v>850</v>
      </c>
      <c r="G201" t="s">
        <v>1610</v>
      </c>
      <c r="H201">
        <v>14000</v>
      </c>
      <c r="I201">
        <v>163192114</v>
      </c>
      <c r="J201" t="s">
        <v>59</v>
      </c>
      <c r="K201" t="s">
        <v>299</v>
      </c>
      <c r="L201" t="s">
        <v>1611</v>
      </c>
      <c r="M201">
        <v>229679</v>
      </c>
      <c r="N201">
        <v>18003</v>
      </c>
      <c r="O201" t="s">
        <v>1612</v>
      </c>
      <c r="P201">
        <v>0</v>
      </c>
      <c r="Q201" t="s">
        <v>1613</v>
      </c>
      <c r="R201" t="s">
        <v>1614</v>
      </c>
      <c r="S201">
        <v>637</v>
      </c>
      <c r="T201" t="s">
        <v>42</v>
      </c>
      <c r="U201" t="s">
        <v>43</v>
      </c>
      <c r="V201" t="s">
        <v>44</v>
      </c>
      <c r="W201">
        <v>125000000</v>
      </c>
      <c r="X201">
        <v>2010</v>
      </c>
      <c r="Y201">
        <v>1000</v>
      </c>
      <c r="Z201" s="2">
        <v>5.8</v>
      </c>
      <c r="AA201">
        <v>2.35</v>
      </c>
      <c r="AB201">
        <v>15000</v>
      </c>
      <c r="AE201" t="s">
        <v>1615</v>
      </c>
      <c r="AF201">
        <f>COUNTIF(J:J,AE201)</f>
        <v>2</v>
      </c>
      <c r="AG201">
        <f>ROUND(AVERAGEIFS(Z:Z,J:J,AE201),1)</f>
        <v>6.1</v>
      </c>
      <c r="AH201" cm="1">
        <f t="array" ref="AH201">ROUND(MEDIAN(IF(J:J=AE201,Z:Z)),1)</f>
        <v>6.1</v>
      </c>
      <c r="AI201" t="e" cm="1">
        <f t="array" ref="AI201">ROUND(MODE(IF(J:J=AE201,Z:Z)),1)</f>
        <v>#N/A</v>
      </c>
      <c r="AJ201">
        <f>_xlfn.MAXIFS(Z:Z,J:J,AE201)</f>
        <v>6.7</v>
      </c>
      <c r="AK201">
        <f>_xlfn.MINIFS(Z:Z,J:J,AE201)</f>
        <v>5.4</v>
      </c>
      <c r="AL201" cm="1">
        <f t="array" ref="AL201">ROUND(VAR(IF(J:J=AE201,Z:Z)),1)</f>
        <v>0.8</v>
      </c>
      <c r="AM201" cm="1">
        <f t="array" ref="AM201">ROUND(STDEV(IF(J:J = AE201,Z:Z)),1)</f>
        <v>0.9</v>
      </c>
      <c r="AQ201">
        <v>129</v>
      </c>
      <c r="AR201">
        <v>7.5</v>
      </c>
      <c r="BH201" t="str">
        <v>Thor Freudenthal</v>
      </c>
      <c r="BI201">
        <f t="shared" si="9"/>
        <v>5.8</v>
      </c>
      <c r="BJ201" t="b">
        <f t="shared" si="10"/>
        <v>0</v>
      </c>
      <c r="BO201">
        <v>144512310</v>
      </c>
      <c r="BP201">
        <v>38000000</v>
      </c>
      <c r="BR201">
        <f t="shared" si="11"/>
        <v>106512310</v>
      </c>
      <c r="BS201" t="str">
        <f>_xlfn.XLOOKUP(BO201,I:I,L:L)</f>
        <v>The Fast and the FuriousÂ </v>
      </c>
      <c r="BW201" t="s">
        <v>826</v>
      </c>
      <c r="BX201" t="s">
        <v>17605</v>
      </c>
      <c r="BY201" t="s">
        <v>17602</v>
      </c>
      <c r="BZ201" t="s">
        <v>5447</v>
      </c>
      <c r="CA201" t="s">
        <v>4490</v>
      </c>
    </row>
    <row r="202" spans="1:81" x14ac:dyDescent="0.25">
      <c r="A202" t="s">
        <v>33</v>
      </c>
      <c r="B202" t="s">
        <v>1065</v>
      </c>
      <c r="C202">
        <v>196</v>
      </c>
      <c r="D202">
        <v>113</v>
      </c>
      <c r="E202">
        <v>719</v>
      </c>
      <c r="F202">
        <v>217</v>
      </c>
      <c r="G202" t="s">
        <v>1617</v>
      </c>
      <c r="H202">
        <v>605</v>
      </c>
      <c r="I202">
        <v>119412921</v>
      </c>
      <c r="J202" t="s">
        <v>461</v>
      </c>
      <c r="K202" t="s">
        <v>1618</v>
      </c>
      <c r="L202" t="s">
        <v>1619</v>
      </c>
      <c r="M202">
        <v>240241</v>
      </c>
      <c r="N202">
        <v>1441</v>
      </c>
      <c r="O202" t="s">
        <v>1620</v>
      </c>
      <c r="P202">
        <v>0</v>
      </c>
      <c r="Q202" t="s">
        <v>1621</v>
      </c>
      <c r="R202" t="s">
        <v>1622</v>
      </c>
      <c r="S202">
        <v>391</v>
      </c>
      <c r="T202" t="s">
        <v>42</v>
      </c>
      <c r="U202" t="s">
        <v>43</v>
      </c>
      <c r="V202" t="s">
        <v>811</v>
      </c>
      <c r="W202">
        <v>65000000</v>
      </c>
      <c r="X202">
        <v>1990</v>
      </c>
      <c r="Y202">
        <v>308</v>
      </c>
      <c r="Z202" s="2">
        <v>7.5</v>
      </c>
      <c r="AA202">
        <v>1.85</v>
      </c>
      <c r="AB202">
        <v>0</v>
      </c>
      <c r="AE202" t="s">
        <v>1623</v>
      </c>
      <c r="AF202">
        <f>COUNTIF(J:J,AE202)</f>
        <v>1</v>
      </c>
      <c r="AG202">
        <f>ROUND(AVERAGEIFS(Z:Z,J:J,AE202),1)</f>
        <v>5.7</v>
      </c>
      <c r="AH202" cm="1">
        <f t="array" ref="AH202">ROUND(MEDIAN(IF(J:J=AE202,Z:Z)),1)</f>
        <v>5.7</v>
      </c>
      <c r="AI202" t="e" cm="1">
        <f t="array" ref="AI202">ROUND(MODE(IF(J:J=AE202,Z:Z)),1)</f>
        <v>#N/A</v>
      </c>
      <c r="AJ202">
        <f>_xlfn.MAXIFS(Z:Z,J:J,AE202)</f>
        <v>5.7</v>
      </c>
      <c r="AK202">
        <f>_xlfn.MINIFS(Z:Z,J:J,AE202)</f>
        <v>5.7</v>
      </c>
      <c r="AL202" t="e" cm="1">
        <f t="array" ref="AL202">ROUND(VAR(IF(J:J=AE202,Z:Z)),1)</f>
        <v>#DIV/0!</v>
      </c>
      <c r="AM202" t="e" cm="1">
        <f t="array" ref="AM202">ROUND(STDEV(IF(J:J = AE202,Z:Z)),1)</f>
        <v>#DIV/0!</v>
      </c>
      <c r="AQ202">
        <v>106</v>
      </c>
      <c r="AR202">
        <v>5.8</v>
      </c>
      <c r="BH202" t="str">
        <v>Brian De Palma</v>
      </c>
      <c r="BI202">
        <f t="shared" si="9"/>
        <v>6.6</v>
      </c>
      <c r="BJ202" t="b">
        <f t="shared" si="10"/>
        <v>0</v>
      </c>
      <c r="BO202">
        <v>144512310</v>
      </c>
      <c r="BP202">
        <v>38000000</v>
      </c>
      <c r="BR202">
        <f t="shared" si="11"/>
        <v>106512310</v>
      </c>
      <c r="BS202" t="str">
        <f>_xlfn.XLOOKUP(BO202,I:I,L:L)</f>
        <v>The Fast and the FuriousÂ </v>
      </c>
      <c r="BW202" t="s">
        <v>826</v>
      </c>
      <c r="BX202" t="s">
        <v>606</v>
      </c>
      <c r="BY202" t="s">
        <v>1247</v>
      </c>
      <c r="BZ202" t="s">
        <v>5447</v>
      </c>
    </row>
    <row r="203" spans="1:81" x14ac:dyDescent="0.25">
      <c r="A203" t="s">
        <v>33</v>
      </c>
      <c r="B203" t="s">
        <v>1074</v>
      </c>
      <c r="C203">
        <v>85</v>
      </c>
      <c r="D203">
        <v>102</v>
      </c>
      <c r="E203">
        <v>323</v>
      </c>
      <c r="F203">
        <v>241</v>
      </c>
      <c r="G203" t="s">
        <v>1625</v>
      </c>
      <c r="H203">
        <v>845</v>
      </c>
      <c r="I203">
        <v>32694788</v>
      </c>
      <c r="J203" t="s">
        <v>818</v>
      </c>
      <c r="K203" t="s">
        <v>1514</v>
      </c>
      <c r="L203" t="s">
        <v>1626</v>
      </c>
      <c r="M203">
        <v>101411</v>
      </c>
      <c r="N203">
        <v>1815</v>
      </c>
      <c r="O203" t="s">
        <v>1627</v>
      </c>
      <c r="P203">
        <v>1</v>
      </c>
      <c r="Q203" t="s">
        <v>1628</v>
      </c>
      <c r="R203" t="s">
        <v>1629</v>
      </c>
      <c r="S203">
        <v>546</v>
      </c>
      <c r="T203" t="s">
        <v>42</v>
      </c>
      <c r="U203" t="s">
        <v>43</v>
      </c>
      <c r="V203" t="s">
        <v>811</v>
      </c>
      <c r="W203">
        <v>85000000</v>
      </c>
      <c r="X203">
        <v>1999</v>
      </c>
      <c r="Y203">
        <v>372</v>
      </c>
      <c r="Z203" s="2">
        <v>6.6</v>
      </c>
      <c r="AA203">
        <v>2.35</v>
      </c>
      <c r="AB203">
        <v>0</v>
      </c>
      <c r="AE203" t="s">
        <v>1630</v>
      </c>
      <c r="AF203">
        <f>COUNTIF(J:J,AE203)</f>
        <v>1</v>
      </c>
      <c r="AG203">
        <f>ROUND(AVERAGEIFS(Z:Z,J:J,AE203),1)</f>
        <v>7</v>
      </c>
      <c r="AH203" cm="1">
        <f t="array" ref="AH203">ROUND(MEDIAN(IF(J:J=AE203,Z:Z)),1)</f>
        <v>7</v>
      </c>
      <c r="AI203" t="e" cm="1">
        <f t="array" ref="AI203">ROUND(MODE(IF(J:J=AE203,Z:Z)),1)</f>
        <v>#N/A</v>
      </c>
      <c r="AJ203">
        <f>_xlfn.MAXIFS(Z:Z,J:J,AE203)</f>
        <v>7</v>
      </c>
      <c r="AK203">
        <f>_xlfn.MINIFS(Z:Z,J:J,AE203)</f>
        <v>7</v>
      </c>
      <c r="AL203" t="e" cm="1">
        <f t="array" ref="AL203">ROUND(VAR(IF(J:J=AE203,Z:Z)),1)</f>
        <v>#DIV/0!</v>
      </c>
      <c r="AM203" t="e" cm="1">
        <f t="array" ref="AM203">ROUND(STDEV(IF(J:J = AE203,Z:Z)),1)</f>
        <v>#DIV/0!</v>
      </c>
      <c r="AQ203">
        <v>113</v>
      </c>
      <c r="AR203">
        <v>7.5</v>
      </c>
      <c r="BH203" t="str">
        <v>Mick Jackson</v>
      </c>
      <c r="BI203">
        <f t="shared" si="9"/>
        <v>5.8</v>
      </c>
      <c r="BJ203" t="b">
        <f t="shared" si="10"/>
        <v>0</v>
      </c>
      <c r="BO203">
        <v>150415432</v>
      </c>
      <c r="BP203">
        <v>44000000</v>
      </c>
      <c r="BR203">
        <f t="shared" si="11"/>
        <v>106415432</v>
      </c>
      <c r="BS203" t="str">
        <f>_xlfn.XLOOKUP(BO203,I:I,L:L)</f>
        <v>Rambo: First Blood Part IIÂ </v>
      </c>
      <c r="BW203" t="s">
        <v>606</v>
      </c>
      <c r="BX203" t="s">
        <v>4431</v>
      </c>
      <c r="BY203" t="s">
        <v>5266</v>
      </c>
      <c r="BZ203" t="s">
        <v>4892</v>
      </c>
    </row>
    <row r="204" spans="1:81" x14ac:dyDescent="0.25">
      <c r="A204" t="s">
        <v>33</v>
      </c>
      <c r="B204" t="s">
        <v>1082</v>
      </c>
      <c r="C204">
        <v>436</v>
      </c>
      <c r="D204">
        <v>135</v>
      </c>
      <c r="E204">
        <v>209</v>
      </c>
      <c r="F204">
        <v>602</v>
      </c>
      <c r="G204" t="s">
        <v>1633</v>
      </c>
      <c r="H204">
        <v>10000</v>
      </c>
      <c r="I204">
        <v>113165635</v>
      </c>
      <c r="J204" t="s">
        <v>68</v>
      </c>
      <c r="K204" t="s">
        <v>1089</v>
      </c>
      <c r="L204" t="s">
        <v>1634</v>
      </c>
      <c r="M204">
        <v>229823</v>
      </c>
      <c r="N204">
        <v>12175</v>
      </c>
      <c r="O204" t="s">
        <v>1635</v>
      </c>
      <c r="P204">
        <v>0</v>
      </c>
      <c r="Q204" t="s">
        <v>1636</v>
      </c>
      <c r="R204" t="s">
        <v>1637</v>
      </c>
      <c r="S204">
        <v>504</v>
      </c>
      <c r="T204" t="s">
        <v>42</v>
      </c>
      <c r="U204" t="s">
        <v>43</v>
      </c>
      <c r="V204" t="s">
        <v>44</v>
      </c>
      <c r="W204">
        <v>125000000</v>
      </c>
      <c r="X204">
        <v>2012</v>
      </c>
      <c r="Y204">
        <v>826</v>
      </c>
      <c r="Z204" s="2">
        <v>6.7</v>
      </c>
      <c r="AA204">
        <v>2.35</v>
      </c>
      <c r="AB204">
        <v>31000</v>
      </c>
      <c r="AE204" t="s">
        <v>1638</v>
      </c>
      <c r="AF204">
        <f>COUNTIF(J:J,AE204)</f>
        <v>11</v>
      </c>
      <c r="AG204">
        <f>ROUND(AVERAGEIFS(Z:Z,J:J,AE204),1)</f>
        <v>5.5</v>
      </c>
      <c r="AH204" cm="1">
        <f t="array" ref="AH204">ROUND(MEDIAN(IF(J:J=AE204,Z:Z)),1)</f>
        <v>5.7</v>
      </c>
      <c r="AI204" t="e" cm="1">
        <f t="array" ref="AI204">ROUND(MODE(IF(J:J=AE204,Z:Z)),1)</f>
        <v>#N/A</v>
      </c>
      <c r="AJ204">
        <f>_xlfn.MAXIFS(Z:Z,J:J,AE204)</f>
        <v>6.6</v>
      </c>
      <c r="AK204">
        <f>_xlfn.MINIFS(Z:Z,J:J,AE204)</f>
        <v>3.8</v>
      </c>
      <c r="AL204" cm="1">
        <f t="array" ref="AL204">ROUND(VAR(IF(J:J=AE204,Z:Z)),1)</f>
        <v>0.7</v>
      </c>
      <c r="AM204" cm="1">
        <f t="array" ref="AM204">ROUND(STDEV(IF(J:J = AE204,Z:Z)),1)</f>
        <v>0.9</v>
      </c>
      <c r="AQ204">
        <v>102</v>
      </c>
      <c r="AR204">
        <v>6.6</v>
      </c>
      <c r="BH204" t="str">
        <v>Alan J. Pakula</v>
      </c>
      <c r="BI204">
        <f t="shared" si="9"/>
        <v>6.3</v>
      </c>
      <c r="BJ204" t="b">
        <f t="shared" si="10"/>
        <v>0</v>
      </c>
      <c r="BO204">
        <v>256386216</v>
      </c>
      <c r="BP204">
        <v>150000000</v>
      </c>
      <c r="BR204">
        <f t="shared" si="11"/>
        <v>106386216</v>
      </c>
      <c r="BS204" t="str">
        <f>_xlfn.XLOOKUP(BO204,I:I,L:L)</f>
        <v>I Am LegendÂ </v>
      </c>
      <c r="BW204" t="s">
        <v>1247</v>
      </c>
      <c r="BX204" t="s">
        <v>5266</v>
      </c>
      <c r="BY204" t="s">
        <v>5447</v>
      </c>
    </row>
    <row r="205" spans="1:81" x14ac:dyDescent="0.25">
      <c r="A205" t="s">
        <v>33</v>
      </c>
      <c r="B205" t="s">
        <v>1088</v>
      </c>
      <c r="C205">
        <v>183</v>
      </c>
      <c r="D205">
        <v>125</v>
      </c>
      <c r="E205">
        <v>541</v>
      </c>
      <c r="F205">
        <v>409</v>
      </c>
      <c r="G205" t="s">
        <v>790</v>
      </c>
      <c r="H205">
        <v>920</v>
      </c>
      <c r="I205">
        <v>107285004</v>
      </c>
      <c r="J205" t="s">
        <v>826</v>
      </c>
      <c r="K205" t="s">
        <v>1640</v>
      </c>
      <c r="L205" t="s">
        <v>1641</v>
      </c>
      <c r="M205">
        <v>189855</v>
      </c>
      <c r="N205">
        <v>2699</v>
      </c>
      <c r="O205" t="s">
        <v>1642</v>
      </c>
      <c r="P205">
        <v>3</v>
      </c>
      <c r="Q205" t="s">
        <v>1643</v>
      </c>
      <c r="R205" t="s">
        <v>1644</v>
      </c>
      <c r="S205">
        <v>1018</v>
      </c>
      <c r="T205" t="s">
        <v>42</v>
      </c>
      <c r="U205" t="s">
        <v>43</v>
      </c>
      <c r="V205" t="s">
        <v>44</v>
      </c>
      <c r="W205">
        <v>125000000</v>
      </c>
      <c r="X205">
        <v>1997</v>
      </c>
      <c r="Y205">
        <v>890</v>
      </c>
      <c r="Z205" s="2">
        <v>3.7</v>
      </c>
      <c r="AA205">
        <v>1.85</v>
      </c>
      <c r="AB205">
        <v>0</v>
      </c>
      <c r="AE205" t="s">
        <v>1645</v>
      </c>
      <c r="AF205">
        <f>COUNTIF(J:J,AE205)</f>
        <v>1</v>
      </c>
      <c r="AG205">
        <f>ROUND(AVERAGEIFS(Z:Z,J:J,AE205),1)</f>
        <v>5.0999999999999996</v>
      </c>
      <c r="AH205" cm="1">
        <f t="array" ref="AH205">ROUND(MEDIAN(IF(J:J=AE205,Z:Z)),1)</f>
        <v>5.0999999999999996</v>
      </c>
      <c r="AI205" t="e" cm="1">
        <f t="array" ref="AI205">ROUND(MODE(IF(J:J=AE205,Z:Z)),1)</f>
        <v>#N/A</v>
      </c>
      <c r="AJ205">
        <f>_xlfn.MAXIFS(Z:Z,J:J,AE205)</f>
        <v>5.0999999999999996</v>
      </c>
      <c r="AK205">
        <f>_xlfn.MINIFS(Z:Z,J:J,AE205)</f>
        <v>5.0999999999999996</v>
      </c>
      <c r="AL205" t="e" cm="1">
        <f t="array" ref="AL205">ROUND(VAR(IF(J:J=AE205,Z:Z)),1)</f>
        <v>#DIV/0!</v>
      </c>
      <c r="AM205" t="e" cm="1">
        <f t="array" ref="AM205">ROUND(STDEV(IF(J:J = AE205,Z:Z)),1)</f>
        <v>#DIV/0!</v>
      </c>
      <c r="AQ205">
        <v>135</v>
      </c>
      <c r="AR205">
        <v>6.7</v>
      </c>
      <c r="BH205" t="str">
        <v>Kathryn Bigelow</v>
      </c>
      <c r="BI205">
        <f t="shared" si="9"/>
        <v>7.1</v>
      </c>
      <c r="BJ205" t="b">
        <f t="shared" si="10"/>
        <v>0</v>
      </c>
      <c r="BO205">
        <v>201148159</v>
      </c>
      <c r="BP205">
        <v>95000000</v>
      </c>
      <c r="BR205">
        <f t="shared" si="11"/>
        <v>106148159</v>
      </c>
      <c r="BS205" t="str">
        <f>_xlfn.XLOOKUP(BO205,I:I,L:L)</f>
        <v>CinderellaÂ </v>
      </c>
      <c r="BW205" t="s">
        <v>826</v>
      </c>
      <c r="BX205" t="s">
        <v>606</v>
      </c>
      <c r="BY205" t="s">
        <v>5266</v>
      </c>
      <c r="BZ205" t="s">
        <v>4556</v>
      </c>
      <c r="CA205" t="s">
        <v>4490</v>
      </c>
    </row>
    <row r="206" spans="1:81" x14ac:dyDescent="0.25">
      <c r="A206" t="s">
        <v>33</v>
      </c>
      <c r="B206" t="s">
        <v>729</v>
      </c>
      <c r="C206">
        <v>175</v>
      </c>
      <c r="D206">
        <v>110</v>
      </c>
      <c r="E206">
        <v>2000</v>
      </c>
      <c r="F206">
        <v>636</v>
      </c>
      <c r="G206" t="s">
        <v>1648</v>
      </c>
      <c r="H206">
        <v>1000</v>
      </c>
      <c r="I206">
        <v>260031035</v>
      </c>
      <c r="J206" t="s">
        <v>377</v>
      </c>
      <c r="K206" t="s">
        <v>1649</v>
      </c>
      <c r="L206" t="s">
        <v>1052</v>
      </c>
      <c r="M206">
        <v>141414</v>
      </c>
      <c r="N206">
        <v>4146</v>
      </c>
      <c r="O206" t="s">
        <v>1650</v>
      </c>
      <c r="P206">
        <v>0</v>
      </c>
      <c r="Q206" t="s">
        <v>1651</v>
      </c>
      <c r="R206" t="s">
        <v>1652</v>
      </c>
      <c r="S206">
        <v>482</v>
      </c>
      <c r="T206" t="s">
        <v>42</v>
      </c>
      <c r="U206" t="s">
        <v>43</v>
      </c>
      <c r="V206" t="s">
        <v>115</v>
      </c>
      <c r="W206">
        <v>123000000</v>
      </c>
      <c r="X206">
        <v>2000</v>
      </c>
      <c r="Y206">
        <v>722</v>
      </c>
      <c r="Z206" s="2">
        <v>6</v>
      </c>
      <c r="AA206">
        <v>1.85</v>
      </c>
      <c r="AB206">
        <v>0</v>
      </c>
      <c r="AE206" t="s">
        <v>1653</v>
      </c>
      <c r="AF206">
        <f>COUNTIF(J:J,AE206)</f>
        <v>2</v>
      </c>
      <c r="AG206">
        <f>ROUND(AVERAGEIFS(Z:Z,J:J,AE206),1)</f>
        <v>7.6</v>
      </c>
      <c r="AH206" cm="1">
        <f t="array" ref="AH206">ROUND(MEDIAN(IF(J:J=AE206,Z:Z)),1)</f>
        <v>7.6</v>
      </c>
      <c r="AI206" t="e" cm="1">
        <f t="array" ref="AI206">ROUND(MODE(IF(J:J=AE206,Z:Z)),1)</f>
        <v>#N/A</v>
      </c>
      <c r="AJ206">
        <f>_xlfn.MAXIFS(Z:Z,J:J,AE206)</f>
        <v>7.8</v>
      </c>
      <c r="AK206">
        <f>_xlfn.MINIFS(Z:Z,J:J,AE206)</f>
        <v>7.3</v>
      </c>
      <c r="AL206" cm="1">
        <f t="array" ref="AL206">ROUND(VAR(IF(J:J=AE206,Z:Z)),1)</f>
        <v>0.1</v>
      </c>
      <c r="AM206" cm="1">
        <f t="array" ref="AM206">ROUND(STDEV(IF(J:J = AE206,Z:Z)),1)</f>
        <v>0.4</v>
      </c>
      <c r="AQ206">
        <v>125</v>
      </c>
      <c r="AR206">
        <v>3.7</v>
      </c>
      <c r="BH206" t="str">
        <v>John Milius</v>
      </c>
      <c r="BI206">
        <f t="shared" si="9"/>
        <v>6.5</v>
      </c>
      <c r="BJ206" t="b">
        <f t="shared" si="10"/>
        <v>0</v>
      </c>
      <c r="BO206">
        <v>201148159</v>
      </c>
      <c r="BP206">
        <v>95000000</v>
      </c>
      <c r="BR206">
        <f t="shared" si="11"/>
        <v>106148159</v>
      </c>
      <c r="BS206" t="str">
        <f>_xlfn.XLOOKUP(BO206,I:I,L:L)</f>
        <v>CinderellaÂ </v>
      </c>
      <c r="BW206" t="s">
        <v>4431</v>
      </c>
      <c r="BX206" t="s">
        <v>5266</v>
      </c>
      <c r="BY206" t="s">
        <v>17600</v>
      </c>
      <c r="BZ206" t="s">
        <v>17607</v>
      </c>
    </row>
    <row r="207" spans="1:81" x14ac:dyDescent="0.25">
      <c r="A207" t="s">
        <v>33</v>
      </c>
      <c r="B207" t="s">
        <v>422</v>
      </c>
      <c r="C207">
        <v>239</v>
      </c>
      <c r="D207">
        <v>124</v>
      </c>
      <c r="E207">
        <v>776</v>
      </c>
      <c r="F207">
        <v>812</v>
      </c>
      <c r="G207" t="s">
        <v>687</v>
      </c>
      <c r="H207">
        <v>15000</v>
      </c>
      <c r="I207">
        <v>186739919</v>
      </c>
      <c r="J207" t="s">
        <v>220</v>
      </c>
      <c r="K207" t="s">
        <v>495</v>
      </c>
      <c r="L207" t="s">
        <v>1655</v>
      </c>
      <c r="M207">
        <v>333248</v>
      </c>
      <c r="N207">
        <v>20553</v>
      </c>
      <c r="O207" t="s">
        <v>789</v>
      </c>
      <c r="P207">
        <v>0</v>
      </c>
      <c r="Q207" t="s">
        <v>1656</v>
      </c>
      <c r="R207" t="s">
        <v>1657</v>
      </c>
      <c r="S207">
        <v>1159</v>
      </c>
      <c r="T207" t="s">
        <v>42</v>
      </c>
      <c r="U207" t="s">
        <v>43</v>
      </c>
      <c r="V207" t="s">
        <v>44</v>
      </c>
      <c r="W207">
        <v>125000000</v>
      </c>
      <c r="X207">
        <v>2004</v>
      </c>
      <c r="Y207">
        <v>2000</v>
      </c>
      <c r="Z207" s="2">
        <v>6.4</v>
      </c>
      <c r="AA207">
        <v>2.35</v>
      </c>
      <c r="AB207">
        <v>19000</v>
      </c>
      <c r="AE207" t="s">
        <v>1658</v>
      </c>
      <c r="AF207">
        <f>COUNTIF(J:J,AE207)</f>
        <v>1</v>
      </c>
      <c r="AG207">
        <f>ROUND(AVERAGEIFS(Z:Z,J:J,AE207),1)</f>
        <v>5.6</v>
      </c>
      <c r="AH207" cm="1">
        <f t="array" ref="AH207">ROUND(MEDIAN(IF(J:J=AE207,Z:Z)),1)</f>
        <v>5.6</v>
      </c>
      <c r="AI207" t="e" cm="1">
        <f t="array" ref="AI207">ROUND(MODE(IF(J:J=AE207,Z:Z)),1)</f>
        <v>#N/A</v>
      </c>
      <c r="AJ207">
        <f>_xlfn.MAXIFS(Z:Z,J:J,AE207)</f>
        <v>5.6</v>
      </c>
      <c r="AK207">
        <f>_xlfn.MINIFS(Z:Z,J:J,AE207)</f>
        <v>5.6</v>
      </c>
      <c r="AL207" t="e" cm="1">
        <f t="array" ref="AL207">ROUND(VAR(IF(J:J=AE207,Z:Z)),1)</f>
        <v>#DIV/0!</v>
      </c>
      <c r="AM207" t="e" cm="1">
        <f t="array" ref="AM207">ROUND(STDEV(IF(J:J = AE207,Z:Z)),1)</f>
        <v>#DIV/0!</v>
      </c>
      <c r="AQ207">
        <v>110</v>
      </c>
      <c r="AR207">
        <v>6</v>
      </c>
      <c r="BH207" t="str">
        <v>Andrey Konchalovskiy</v>
      </c>
      <c r="BI207">
        <f t="shared" si="9"/>
        <v>5.4</v>
      </c>
      <c r="BJ207" t="b">
        <f t="shared" si="10"/>
        <v>0</v>
      </c>
      <c r="BO207">
        <v>214948780</v>
      </c>
      <c r="BP207">
        <v>110000000</v>
      </c>
      <c r="BR207">
        <f t="shared" si="11"/>
        <v>104948780</v>
      </c>
      <c r="BS207" t="str">
        <f>_xlfn.XLOOKUP(BO207,I:I,L:L)</f>
        <v>X-Men 2Â </v>
      </c>
      <c r="BW207" t="s">
        <v>826</v>
      </c>
      <c r="BX207" t="s">
        <v>606</v>
      </c>
      <c r="BY207" t="s">
        <v>5266</v>
      </c>
      <c r="BZ207" t="s">
        <v>17600</v>
      </c>
      <c r="CA207" t="s">
        <v>4490</v>
      </c>
    </row>
    <row r="208" spans="1:81" x14ac:dyDescent="0.25">
      <c r="A208" t="s">
        <v>33</v>
      </c>
      <c r="B208" t="s">
        <v>1096</v>
      </c>
      <c r="C208">
        <v>237</v>
      </c>
      <c r="D208">
        <v>123</v>
      </c>
      <c r="E208">
        <v>610</v>
      </c>
      <c r="F208">
        <v>653</v>
      </c>
      <c r="G208" t="s">
        <v>1660</v>
      </c>
      <c r="H208">
        <v>10000</v>
      </c>
      <c r="I208">
        <v>215397307</v>
      </c>
      <c r="J208" t="s">
        <v>68</v>
      </c>
      <c r="K208" t="s">
        <v>670</v>
      </c>
      <c r="L208" t="s">
        <v>1661</v>
      </c>
      <c r="M208">
        <v>242188</v>
      </c>
      <c r="N208">
        <v>11930</v>
      </c>
      <c r="O208" t="s">
        <v>1302</v>
      </c>
      <c r="P208">
        <v>0</v>
      </c>
      <c r="Q208" t="s">
        <v>1662</v>
      </c>
      <c r="R208" t="s">
        <v>1663</v>
      </c>
      <c r="S208">
        <v>1426</v>
      </c>
      <c r="T208" t="s">
        <v>42</v>
      </c>
      <c r="U208" t="s">
        <v>43</v>
      </c>
      <c r="V208" t="s">
        <v>44</v>
      </c>
      <c r="W208">
        <v>125000000</v>
      </c>
      <c r="X208">
        <v>2000</v>
      </c>
      <c r="Y208">
        <v>794</v>
      </c>
      <c r="Z208" s="2">
        <v>6.1</v>
      </c>
      <c r="AA208">
        <v>2.35</v>
      </c>
      <c r="AB208">
        <v>0</v>
      </c>
      <c r="AE208" t="s">
        <v>1664</v>
      </c>
      <c r="AF208">
        <f>COUNTIF(J:J,AE208)</f>
        <v>1</v>
      </c>
      <c r="AG208">
        <f>ROUND(AVERAGEIFS(Z:Z,J:J,AE208),1)</f>
        <v>5.9</v>
      </c>
      <c r="AH208" cm="1">
        <f t="array" ref="AH208">ROUND(MEDIAN(IF(J:J=AE208,Z:Z)),1)</f>
        <v>5.9</v>
      </c>
      <c r="AI208" t="e" cm="1">
        <f t="array" ref="AI208">ROUND(MODE(IF(J:J=AE208,Z:Z)),1)</f>
        <v>#N/A</v>
      </c>
      <c r="AJ208">
        <f>_xlfn.MAXIFS(Z:Z,J:J,AE208)</f>
        <v>5.9</v>
      </c>
      <c r="AK208">
        <f>_xlfn.MINIFS(Z:Z,J:J,AE208)</f>
        <v>5.9</v>
      </c>
      <c r="AL208" t="e" cm="1">
        <f t="array" ref="AL208">ROUND(VAR(IF(J:J=AE208,Z:Z)),1)</f>
        <v>#DIV/0!</v>
      </c>
      <c r="AM208" t="e" cm="1">
        <f t="array" ref="AM208">ROUND(STDEV(IF(J:J = AE208,Z:Z)),1)</f>
        <v>#DIV/0!</v>
      </c>
      <c r="AQ208">
        <v>124</v>
      </c>
      <c r="AR208">
        <v>6.4</v>
      </c>
      <c r="BH208" t="str">
        <v>Gary Ross</v>
      </c>
      <c r="BI208">
        <f t="shared" si="9"/>
        <v>7.1</v>
      </c>
      <c r="BJ208" t="b">
        <f t="shared" si="10"/>
        <v>0</v>
      </c>
      <c r="BO208">
        <v>304360277</v>
      </c>
      <c r="BP208">
        <v>200000000</v>
      </c>
      <c r="BR208">
        <f t="shared" si="11"/>
        <v>104360277</v>
      </c>
      <c r="BS208" t="str">
        <f>_xlfn.XLOOKUP(BO208,I:I,L:L)</f>
        <v>SkyfallÂ </v>
      </c>
      <c r="BW208" t="s">
        <v>826</v>
      </c>
      <c r="BX208" t="s">
        <v>606</v>
      </c>
      <c r="BY208" t="s">
        <v>1247</v>
      </c>
      <c r="BZ208" t="s">
        <v>17600</v>
      </c>
      <c r="CA208" t="s">
        <v>4490</v>
      </c>
    </row>
    <row r="209" spans="1:80" x14ac:dyDescent="0.25">
      <c r="A209" t="s">
        <v>33</v>
      </c>
      <c r="B209" t="s">
        <v>636</v>
      </c>
      <c r="C209">
        <v>231</v>
      </c>
      <c r="D209">
        <v>130</v>
      </c>
      <c r="E209">
        <v>249</v>
      </c>
      <c r="F209">
        <v>461</v>
      </c>
      <c r="G209" t="s">
        <v>1666</v>
      </c>
      <c r="H209">
        <v>784</v>
      </c>
      <c r="I209">
        <v>182618434</v>
      </c>
      <c r="J209" t="s">
        <v>483</v>
      </c>
      <c r="K209" t="s">
        <v>1667</v>
      </c>
      <c r="L209" t="s">
        <v>1668</v>
      </c>
      <c r="M209">
        <v>133076</v>
      </c>
      <c r="N209">
        <v>2684</v>
      </c>
      <c r="O209" t="s">
        <v>1669</v>
      </c>
      <c r="P209">
        <v>0</v>
      </c>
      <c r="Q209" t="s">
        <v>1670</v>
      </c>
      <c r="R209" t="s">
        <v>1671</v>
      </c>
      <c r="S209">
        <v>779</v>
      </c>
      <c r="T209" t="s">
        <v>42</v>
      </c>
      <c r="U209" t="s">
        <v>43</v>
      </c>
      <c r="V209" t="s">
        <v>44</v>
      </c>
      <c r="W209">
        <v>140000000</v>
      </c>
      <c r="X209">
        <v>2000</v>
      </c>
      <c r="Y209">
        <v>638</v>
      </c>
      <c r="Z209" s="2">
        <v>6.4</v>
      </c>
      <c r="AA209">
        <v>2.35</v>
      </c>
      <c r="AB209">
        <v>0</v>
      </c>
      <c r="AE209" t="s">
        <v>1672</v>
      </c>
      <c r="AF209">
        <f>COUNTIF(J:J,AE209)</f>
        <v>13</v>
      </c>
      <c r="AG209">
        <f>ROUND(AVERAGEIFS(Z:Z,J:J,AE209),1)</f>
        <v>6.2</v>
      </c>
      <c r="AH209" cm="1">
        <f t="array" ref="AH209">ROUND(MEDIAN(IF(J:J=AE209,Z:Z)),1)</f>
        <v>6.3</v>
      </c>
      <c r="AI209" cm="1">
        <f t="array" ref="AI209">ROUND(MODE(IF(J:J=AE209,Z:Z)),1)</f>
        <v>6.4</v>
      </c>
      <c r="AJ209">
        <f>_xlfn.MAXIFS(Z:Z,J:J,AE209)</f>
        <v>8</v>
      </c>
      <c r="AK209">
        <f>_xlfn.MINIFS(Z:Z,J:J,AE209)</f>
        <v>4.4000000000000004</v>
      </c>
      <c r="AL209" cm="1">
        <f t="array" ref="AL209">ROUND(VAR(IF(J:J=AE209,Z:Z)),1)</f>
        <v>0.6</v>
      </c>
      <c r="AM209" cm="1">
        <f t="array" ref="AM209">ROUND(STDEV(IF(J:J = AE209,Z:Z)),1)</f>
        <v>0.8</v>
      </c>
      <c r="AQ209">
        <v>123</v>
      </c>
      <c r="AR209">
        <v>6.1</v>
      </c>
      <c r="BH209" t="str">
        <v>Paul W.S. Anderson</v>
      </c>
      <c r="BI209">
        <f t="shared" si="9"/>
        <v>6</v>
      </c>
      <c r="BJ209" t="b">
        <f t="shared" si="10"/>
        <v>0</v>
      </c>
      <c r="BO209">
        <v>304360277</v>
      </c>
      <c r="BP209">
        <v>200000000</v>
      </c>
      <c r="BR209">
        <f t="shared" si="11"/>
        <v>104360277</v>
      </c>
      <c r="BS209" t="str">
        <f>_xlfn.XLOOKUP(BO209,I:I,L:L)</f>
        <v>SkyfallÂ </v>
      </c>
      <c r="BW209" t="s">
        <v>826</v>
      </c>
      <c r="BX209" t="s">
        <v>4556</v>
      </c>
      <c r="BY209" t="s">
        <v>4490</v>
      </c>
    </row>
    <row r="210" spans="1:80" x14ac:dyDescent="0.25">
      <c r="A210" t="s">
        <v>33</v>
      </c>
      <c r="B210" t="s">
        <v>1103</v>
      </c>
      <c r="C210">
        <v>262</v>
      </c>
      <c r="D210">
        <v>92</v>
      </c>
      <c r="E210">
        <v>167</v>
      </c>
      <c r="F210">
        <v>702</v>
      </c>
      <c r="G210" t="s">
        <v>1674</v>
      </c>
      <c r="H210">
        <v>11000</v>
      </c>
      <c r="I210">
        <v>131920333</v>
      </c>
      <c r="J210" t="s">
        <v>220</v>
      </c>
      <c r="K210" t="s">
        <v>291</v>
      </c>
      <c r="L210" t="s">
        <v>1675</v>
      </c>
      <c r="M210">
        <v>213275</v>
      </c>
      <c r="N210">
        <v>15302</v>
      </c>
      <c r="O210" t="s">
        <v>872</v>
      </c>
      <c r="P210">
        <v>3</v>
      </c>
      <c r="Q210" t="s">
        <v>1676</v>
      </c>
      <c r="R210" t="s">
        <v>1677</v>
      </c>
      <c r="S210">
        <v>436</v>
      </c>
      <c r="T210" t="s">
        <v>42</v>
      </c>
      <c r="U210" t="s">
        <v>43</v>
      </c>
      <c r="V210" t="s">
        <v>115</v>
      </c>
      <c r="W210">
        <v>130000000</v>
      </c>
      <c r="X210">
        <v>2007</v>
      </c>
      <c r="Y210">
        <v>2000</v>
      </c>
      <c r="Z210" s="2">
        <v>5.6</v>
      </c>
      <c r="AA210">
        <v>2.35</v>
      </c>
      <c r="AB210">
        <v>0</v>
      </c>
      <c r="AE210" t="s">
        <v>1678</v>
      </c>
      <c r="AF210">
        <f>COUNTIF(J:J,AE210)</f>
        <v>8</v>
      </c>
      <c r="AG210">
        <f>ROUND(AVERAGEIFS(Z:Z,J:J,AE210),1)</f>
        <v>7.3</v>
      </c>
      <c r="AH210" cm="1">
        <f t="array" ref="AH210">ROUND(MEDIAN(IF(J:J=AE210,Z:Z)),1)</f>
        <v>7.5</v>
      </c>
      <c r="AI210" cm="1">
        <f t="array" ref="AI210">ROUND(MODE(IF(J:J=AE210,Z:Z)),1)</f>
        <v>7.6</v>
      </c>
      <c r="AJ210">
        <f>_xlfn.MAXIFS(Z:Z,J:J,AE210)</f>
        <v>8</v>
      </c>
      <c r="AK210">
        <f>_xlfn.MINIFS(Z:Z,J:J,AE210)</f>
        <v>6</v>
      </c>
      <c r="AL210" cm="1">
        <f t="array" ref="AL210">ROUND(VAR(IF(J:J=AE210,Z:Z)),1)</f>
        <v>0.4</v>
      </c>
      <c r="AM210" cm="1">
        <f t="array" ref="AM210">ROUND(STDEV(IF(J:J = AE210,Z:Z)),1)</f>
        <v>0.6</v>
      </c>
      <c r="AQ210">
        <v>130</v>
      </c>
      <c r="AR210">
        <v>6.4</v>
      </c>
      <c r="BH210" t="str">
        <v>Genndy Tartakovsky</v>
      </c>
      <c r="BI210">
        <f t="shared" si="9"/>
        <v>6.9</v>
      </c>
      <c r="BJ210" t="b">
        <f t="shared" si="10"/>
        <v>0</v>
      </c>
      <c r="BO210">
        <v>202007640</v>
      </c>
      <c r="BP210">
        <v>98000000</v>
      </c>
      <c r="BR210">
        <f t="shared" si="11"/>
        <v>104007640</v>
      </c>
      <c r="BS210" t="str">
        <f>_xlfn.XLOOKUP(BO210,I:I,L:L)</f>
        <v>The Mummy ReturnsÂ </v>
      </c>
      <c r="BW210" t="s">
        <v>2007</v>
      </c>
      <c r="BX210" t="s">
        <v>17603</v>
      </c>
      <c r="BY210" t="s">
        <v>4490</v>
      </c>
    </row>
    <row r="211" spans="1:80" x14ac:dyDescent="0.25">
      <c r="A211" t="s">
        <v>33</v>
      </c>
      <c r="B211" t="s">
        <v>899</v>
      </c>
      <c r="C211">
        <v>552</v>
      </c>
      <c r="D211">
        <v>127</v>
      </c>
      <c r="E211">
        <v>0</v>
      </c>
      <c r="F211">
        <v>341</v>
      </c>
      <c r="G211" t="s">
        <v>1401</v>
      </c>
      <c r="H211">
        <v>774</v>
      </c>
      <c r="I211">
        <v>124976634</v>
      </c>
      <c r="J211" t="s">
        <v>832</v>
      </c>
      <c r="K211" t="s">
        <v>1681</v>
      </c>
      <c r="L211" t="s">
        <v>1682</v>
      </c>
      <c r="M211">
        <v>440084</v>
      </c>
      <c r="N211">
        <v>2121</v>
      </c>
      <c r="O211" t="s">
        <v>1683</v>
      </c>
      <c r="P211">
        <v>0</v>
      </c>
      <c r="Q211" t="s">
        <v>1684</v>
      </c>
      <c r="R211" t="s">
        <v>1685</v>
      </c>
      <c r="S211">
        <v>755</v>
      </c>
      <c r="T211" t="s">
        <v>42</v>
      </c>
      <c r="U211" t="s">
        <v>43</v>
      </c>
      <c r="V211" t="s">
        <v>115</v>
      </c>
      <c r="W211">
        <v>120000000</v>
      </c>
      <c r="X211">
        <v>2012</v>
      </c>
      <c r="Y211">
        <v>358</v>
      </c>
      <c r="Z211" s="2">
        <v>8</v>
      </c>
      <c r="AA211">
        <v>1.85</v>
      </c>
      <c r="AB211">
        <v>122000</v>
      </c>
      <c r="AE211" t="s">
        <v>1686</v>
      </c>
      <c r="AF211">
        <f>COUNTIF(J:J,AE211)</f>
        <v>2</v>
      </c>
      <c r="AG211">
        <f>ROUND(AVERAGEIFS(Z:Z,J:J,AE211),1)</f>
        <v>6.3</v>
      </c>
      <c r="AH211" cm="1">
        <f t="array" ref="AH211">ROUND(MEDIAN(IF(J:J=AE211,Z:Z)),1)</f>
        <v>6.3</v>
      </c>
      <c r="AI211" t="e" cm="1">
        <f t="array" ref="AI211">ROUND(MODE(IF(J:J=AE211,Z:Z)),1)</f>
        <v>#N/A</v>
      </c>
      <c r="AJ211">
        <f>_xlfn.MAXIFS(Z:Z,J:J,AE211)</f>
        <v>7.3</v>
      </c>
      <c r="AK211">
        <f>_xlfn.MINIFS(Z:Z,J:J,AE211)</f>
        <v>5.2</v>
      </c>
      <c r="AL211" cm="1">
        <f t="array" ref="AL211">ROUND(VAR(IF(J:J=AE211,Z:Z)),1)</f>
        <v>2.2000000000000002</v>
      </c>
      <c r="AM211" cm="1">
        <f t="array" ref="AM211">ROUND(STDEV(IF(J:J = AE211,Z:Z)),1)</f>
        <v>1.5</v>
      </c>
      <c r="AQ211">
        <v>92</v>
      </c>
      <c r="AR211">
        <v>5.6</v>
      </c>
      <c r="BH211" t="str">
        <v>Kevin Lima</v>
      </c>
      <c r="BI211">
        <f t="shared" si="9"/>
        <v>6</v>
      </c>
      <c r="BJ211" t="b">
        <f t="shared" si="10"/>
        <v>0</v>
      </c>
      <c r="BO211">
        <v>153620822</v>
      </c>
      <c r="BP211">
        <v>50000000</v>
      </c>
      <c r="BR211">
        <f t="shared" si="11"/>
        <v>103620822</v>
      </c>
      <c r="BS211" t="str">
        <f>_xlfn.XLOOKUP(BO211,I:I,L:L)</f>
        <v>Jerry MaguireÂ </v>
      </c>
      <c r="BW211" t="s">
        <v>606</v>
      </c>
      <c r="BX211" t="s">
        <v>4431</v>
      </c>
      <c r="BY211" t="s">
        <v>5266</v>
      </c>
    </row>
    <row r="212" spans="1:80" x14ac:dyDescent="0.25">
      <c r="A212" t="s">
        <v>33</v>
      </c>
      <c r="B212" t="s">
        <v>1105</v>
      </c>
      <c r="C212">
        <v>276</v>
      </c>
      <c r="D212">
        <v>123</v>
      </c>
      <c r="E212">
        <v>160</v>
      </c>
      <c r="F212">
        <v>402</v>
      </c>
      <c r="G212" t="s">
        <v>1689</v>
      </c>
      <c r="H212">
        <v>12000</v>
      </c>
      <c r="I212">
        <v>115802596</v>
      </c>
      <c r="J212" t="s">
        <v>838</v>
      </c>
      <c r="K212" t="s">
        <v>863</v>
      </c>
      <c r="L212" t="s">
        <v>1690</v>
      </c>
      <c r="M212">
        <v>182661</v>
      </c>
      <c r="N212">
        <v>14017</v>
      </c>
      <c r="O212" t="s">
        <v>1691</v>
      </c>
      <c r="P212">
        <v>1</v>
      </c>
      <c r="Q212" t="s">
        <v>1692</v>
      </c>
      <c r="R212" t="s">
        <v>1693</v>
      </c>
      <c r="S212">
        <v>681</v>
      </c>
      <c r="T212" t="s">
        <v>42</v>
      </c>
      <c r="U212" t="s">
        <v>43</v>
      </c>
      <c r="V212" t="s">
        <v>44</v>
      </c>
      <c r="W212">
        <v>110000000</v>
      </c>
      <c r="X212">
        <v>2007</v>
      </c>
      <c r="Y212">
        <v>701</v>
      </c>
      <c r="Z212" s="2">
        <v>5.2</v>
      </c>
      <c r="AA212">
        <v>2.35</v>
      </c>
      <c r="AB212">
        <v>0</v>
      </c>
      <c r="AE212" t="s">
        <v>1694</v>
      </c>
      <c r="AF212">
        <f>COUNTIF(J:J,AE212)</f>
        <v>6</v>
      </c>
      <c r="AG212">
        <f>ROUND(AVERAGEIFS(Z:Z,J:J,AE212),1)</f>
        <v>7.1</v>
      </c>
      <c r="AH212" cm="1">
        <f t="array" ref="AH212">ROUND(MEDIAN(IF(J:J=AE212,Z:Z)),1)</f>
        <v>7.3</v>
      </c>
      <c r="AI212" cm="1">
        <f t="array" ref="AI212">ROUND(MODE(IF(J:J=AE212,Z:Z)),1)</f>
        <v>7.6</v>
      </c>
      <c r="AJ212">
        <f>_xlfn.MAXIFS(Z:Z,J:J,AE212)</f>
        <v>7.9</v>
      </c>
      <c r="AK212">
        <f>_xlfn.MINIFS(Z:Z,J:J,AE212)</f>
        <v>5.8</v>
      </c>
      <c r="AL212" cm="1">
        <f t="array" ref="AL212">ROUND(VAR(IF(J:J=AE212,Z:Z)),1)</f>
        <v>0.6</v>
      </c>
      <c r="AM212" cm="1">
        <f t="array" ref="AM212">ROUND(STDEV(IF(J:J = AE212,Z:Z)),1)</f>
        <v>0.8</v>
      </c>
      <c r="AQ212">
        <v>127</v>
      </c>
      <c r="AR212">
        <v>8</v>
      </c>
      <c r="BH212" t="str">
        <v>Daniel Espinosa</v>
      </c>
      <c r="BI212">
        <f t="shared" si="9"/>
        <v>6.6</v>
      </c>
      <c r="BJ212" t="b">
        <f t="shared" si="10"/>
        <v>0</v>
      </c>
      <c r="BO212">
        <v>204843350</v>
      </c>
      <c r="BP212">
        <v>102000000</v>
      </c>
      <c r="BR212">
        <f t="shared" si="11"/>
        <v>102843350</v>
      </c>
      <c r="BS212" t="str">
        <f>_xlfn.XLOOKUP(BO212,I:I,L:L)</f>
        <v>Terminator 2: Judgment DayÂ </v>
      </c>
      <c r="BW212" t="s">
        <v>2007</v>
      </c>
      <c r="BX212" t="s">
        <v>17601</v>
      </c>
      <c r="BY212" t="s">
        <v>5447</v>
      </c>
    </row>
    <row r="213" spans="1:80" x14ac:dyDescent="0.25">
      <c r="A213" t="s">
        <v>33</v>
      </c>
      <c r="B213" t="s">
        <v>972</v>
      </c>
      <c r="C213">
        <v>267</v>
      </c>
      <c r="D213">
        <v>123</v>
      </c>
      <c r="E213">
        <v>521</v>
      </c>
      <c r="F213">
        <v>265</v>
      </c>
      <c r="G213" t="s">
        <v>1697</v>
      </c>
      <c r="H213">
        <v>13000</v>
      </c>
      <c r="I213">
        <v>108521835</v>
      </c>
      <c r="J213" t="s">
        <v>79</v>
      </c>
      <c r="K213" t="s">
        <v>1437</v>
      </c>
      <c r="L213" t="s">
        <v>1698</v>
      </c>
      <c r="M213">
        <v>40123</v>
      </c>
      <c r="N213">
        <v>13752</v>
      </c>
      <c r="O213" t="s">
        <v>1699</v>
      </c>
      <c r="P213">
        <v>0</v>
      </c>
      <c r="Q213" t="s">
        <v>1700</v>
      </c>
      <c r="R213" t="s">
        <v>1701</v>
      </c>
      <c r="S213">
        <v>297</v>
      </c>
      <c r="T213" t="s">
        <v>42</v>
      </c>
      <c r="U213" t="s">
        <v>74</v>
      </c>
      <c r="V213" t="s">
        <v>44</v>
      </c>
      <c r="W213">
        <v>120000000</v>
      </c>
      <c r="X213">
        <v>2016</v>
      </c>
      <c r="Y213">
        <v>365</v>
      </c>
      <c r="Z213" s="2">
        <v>7.1</v>
      </c>
      <c r="AA213">
        <v>2.35</v>
      </c>
      <c r="AB213">
        <v>31000</v>
      </c>
      <c r="AE213" t="s">
        <v>1702</v>
      </c>
      <c r="AF213">
        <f>COUNTIF(J:J,AE213)</f>
        <v>2</v>
      </c>
      <c r="AG213">
        <f>ROUND(AVERAGEIFS(Z:Z,J:J,AE213),1)</f>
        <v>7.9</v>
      </c>
      <c r="AH213" cm="1">
        <f t="array" ref="AH213">ROUND(MEDIAN(IF(J:J=AE213,Z:Z)),1)</f>
        <v>7.9</v>
      </c>
      <c r="AI213" t="e" cm="1">
        <f t="array" ref="AI213">ROUND(MODE(IF(J:J=AE213,Z:Z)),1)</f>
        <v>#N/A</v>
      </c>
      <c r="AJ213">
        <f>_xlfn.MAXIFS(Z:Z,J:J,AE213)</f>
        <v>8</v>
      </c>
      <c r="AK213">
        <f>_xlfn.MINIFS(Z:Z,J:J,AE213)</f>
        <v>7.8</v>
      </c>
      <c r="AL213" cm="1">
        <f t="array" ref="AL213">ROUND(VAR(IF(J:J=AE213,Z:Z)),1)</f>
        <v>0</v>
      </c>
      <c r="AM213" cm="1">
        <f t="array" ref="AM213">ROUND(STDEV(IF(J:J = AE213,Z:Z)),1)</f>
        <v>0.1</v>
      </c>
      <c r="AQ213">
        <v>123</v>
      </c>
      <c r="AR213">
        <v>5.2</v>
      </c>
      <c r="BH213" t="str">
        <v>Nancy Meyers</v>
      </c>
      <c r="BI213">
        <f t="shared" si="9"/>
        <v>6.8</v>
      </c>
      <c r="BJ213" t="b">
        <f t="shared" si="10"/>
        <v>0</v>
      </c>
      <c r="BO213">
        <v>234277056</v>
      </c>
      <c r="BP213">
        <v>132000000</v>
      </c>
      <c r="BR213">
        <f t="shared" si="11"/>
        <v>102277056</v>
      </c>
      <c r="BS213" t="str">
        <f>_xlfn.XLOOKUP(BO213,I:I,L:L)</f>
        <v>War of the WorldsÂ </v>
      </c>
      <c r="BW213" t="s">
        <v>3743</v>
      </c>
      <c r="BX213" t="s">
        <v>2007</v>
      </c>
    </row>
    <row r="214" spans="1:80" x14ac:dyDescent="0.25">
      <c r="A214" t="s">
        <v>33</v>
      </c>
      <c r="B214" t="s">
        <v>348</v>
      </c>
      <c r="C214">
        <v>102</v>
      </c>
      <c r="D214">
        <v>107</v>
      </c>
      <c r="E214">
        <v>368</v>
      </c>
      <c r="F214">
        <v>1000</v>
      </c>
      <c r="G214" t="s">
        <v>981</v>
      </c>
      <c r="H214">
        <v>2000</v>
      </c>
      <c r="I214">
        <v>100685880</v>
      </c>
      <c r="J214" t="s">
        <v>845</v>
      </c>
      <c r="K214" t="s">
        <v>1704</v>
      </c>
      <c r="L214" t="s">
        <v>1705</v>
      </c>
      <c r="M214">
        <v>100821</v>
      </c>
      <c r="N214">
        <v>4046</v>
      </c>
      <c r="O214" t="s">
        <v>1706</v>
      </c>
      <c r="P214">
        <v>0</v>
      </c>
      <c r="Q214" t="s">
        <v>1707</v>
      </c>
      <c r="R214" t="s">
        <v>1708</v>
      </c>
      <c r="S214">
        <v>554</v>
      </c>
      <c r="T214" t="s">
        <v>42</v>
      </c>
      <c r="U214" t="s">
        <v>43</v>
      </c>
      <c r="V214" t="s">
        <v>44</v>
      </c>
      <c r="W214">
        <v>120000000</v>
      </c>
      <c r="X214">
        <v>2003</v>
      </c>
      <c r="Y214">
        <v>1000</v>
      </c>
      <c r="Z214" s="2">
        <v>4.8</v>
      </c>
      <c r="AA214">
        <v>2.35</v>
      </c>
      <c r="AB214">
        <v>0</v>
      </c>
      <c r="AE214" t="s">
        <v>1709</v>
      </c>
      <c r="AF214">
        <f>COUNTIF(J:J,AE214)</f>
        <v>3</v>
      </c>
      <c r="AG214">
        <f>ROUND(AVERAGEIFS(Z:Z,J:J,AE214),1)</f>
        <v>6.3</v>
      </c>
      <c r="AH214" cm="1">
        <f t="array" ref="AH214">ROUND(MEDIAN(IF(J:J=AE214,Z:Z)),1)</f>
        <v>6.4</v>
      </c>
      <c r="AI214" t="e" cm="1">
        <f t="array" ref="AI214">ROUND(MODE(IF(J:J=AE214,Z:Z)),1)</f>
        <v>#N/A</v>
      </c>
      <c r="AJ214">
        <f>_xlfn.MAXIFS(Z:Z,J:J,AE214)</f>
        <v>7</v>
      </c>
      <c r="AK214">
        <f>_xlfn.MINIFS(Z:Z,J:J,AE214)</f>
        <v>5.6</v>
      </c>
      <c r="AL214" cm="1">
        <f t="array" ref="AL214">ROUND(VAR(IF(J:J=AE214,Z:Z)),1)</f>
        <v>0.5</v>
      </c>
      <c r="AM214" cm="1">
        <f t="array" ref="AM214">ROUND(STDEV(IF(J:J = AE214,Z:Z)),1)</f>
        <v>0.7</v>
      </c>
      <c r="AQ214">
        <v>123</v>
      </c>
      <c r="AR214">
        <v>7.1</v>
      </c>
      <c r="BH214" t="str">
        <v>Roger Allers</v>
      </c>
      <c r="BI214">
        <f t="shared" si="9"/>
        <v>7.4</v>
      </c>
      <c r="BJ214" t="b">
        <f t="shared" si="10"/>
        <v>0</v>
      </c>
      <c r="BO214">
        <v>119938730</v>
      </c>
      <c r="BP214">
        <v>18000000</v>
      </c>
      <c r="BR214">
        <f t="shared" si="11"/>
        <v>101938730</v>
      </c>
      <c r="BS214" t="str">
        <f>_xlfn.XLOOKUP(BO214,I:I,L:L)</f>
        <v>The MaskÂ </v>
      </c>
      <c r="BW214" t="s">
        <v>826</v>
      </c>
      <c r="BX214" t="s">
        <v>606</v>
      </c>
      <c r="BY214" t="s">
        <v>2007</v>
      </c>
      <c r="BZ214" t="s">
        <v>17603</v>
      </c>
      <c r="CA214" t="s">
        <v>5447</v>
      </c>
    </row>
    <row r="215" spans="1:80" x14ac:dyDescent="0.25">
      <c r="A215" t="s">
        <v>33</v>
      </c>
      <c r="B215" t="s">
        <v>222</v>
      </c>
      <c r="C215">
        <v>775</v>
      </c>
      <c r="D215">
        <v>124</v>
      </c>
      <c r="E215">
        <v>0</v>
      </c>
      <c r="F215">
        <v>641</v>
      </c>
      <c r="G215" t="s">
        <v>1037</v>
      </c>
      <c r="H215">
        <v>13000</v>
      </c>
      <c r="I215">
        <v>126464904</v>
      </c>
      <c r="J215" t="s">
        <v>851</v>
      </c>
      <c r="K215" t="s">
        <v>594</v>
      </c>
      <c r="L215" t="s">
        <v>1712</v>
      </c>
      <c r="M215">
        <v>456260</v>
      </c>
      <c r="N215">
        <v>24098</v>
      </c>
      <c r="O215" t="s">
        <v>1091</v>
      </c>
      <c r="P215">
        <v>0</v>
      </c>
      <c r="Q215" t="s">
        <v>1713</v>
      </c>
      <c r="R215" t="s">
        <v>1714</v>
      </c>
      <c r="S215">
        <v>2326</v>
      </c>
      <c r="T215" t="s">
        <v>42</v>
      </c>
      <c r="U215" t="s">
        <v>43</v>
      </c>
      <c r="V215" t="s">
        <v>811</v>
      </c>
      <c r="W215">
        <v>130000000</v>
      </c>
      <c r="X215">
        <v>2012</v>
      </c>
      <c r="Y215">
        <v>9000</v>
      </c>
      <c r="Z215" s="2">
        <v>7</v>
      </c>
      <c r="AA215">
        <v>2.35</v>
      </c>
      <c r="AB215">
        <v>97000</v>
      </c>
      <c r="AE215" t="s">
        <v>1715</v>
      </c>
      <c r="AF215">
        <f>COUNTIF(J:J,AE215)</f>
        <v>0</v>
      </c>
      <c r="AG215" t="e">
        <f>ROUND(AVERAGEIFS(Z:Z,J:J,AE215),1)</f>
        <v>#DIV/0!</v>
      </c>
      <c r="AH215" t="e" cm="1">
        <f t="array" ref="AH215">ROUND(MEDIAN(IF(J:J=AE215,Z:Z)),1)</f>
        <v>#NUM!</v>
      </c>
      <c r="AI215" t="e" cm="1">
        <f t="array" ref="AI215">ROUND(MODE(IF(J:J=AE215,Z:Z)),1)</f>
        <v>#N/A</v>
      </c>
      <c r="AJ215">
        <f>_xlfn.MAXIFS(Z:Z,J:J,AE215)</f>
        <v>0</v>
      </c>
      <c r="AK215">
        <f>_xlfn.MINIFS(Z:Z,J:J,AE215)</f>
        <v>0</v>
      </c>
      <c r="AL215" t="e" cm="1">
        <f t="array" ref="AL215">ROUND(VAR(IF(J:J=AE215,Z:Z)),1)</f>
        <v>#DIV/0!</v>
      </c>
      <c r="AM215" t="e" cm="1">
        <f t="array" ref="AM215">ROUND(STDEV(IF(J:J = AE215,Z:Z)),1)</f>
        <v>#DIV/0!</v>
      </c>
      <c r="AQ215">
        <v>107</v>
      </c>
      <c r="AR215">
        <v>4.8</v>
      </c>
      <c r="BH215" t="str">
        <v>Neil Burger</v>
      </c>
      <c r="BI215">
        <f t="shared" si="9"/>
        <v>7.1</v>
      </c>
      <c r="BJ215" t="b">
        <f t="shared" si="10"/>
        <v>0</v>
      </c>
      <c r="BO215">
        <v>121697350</v>
      </c>
      <c r="BP215">
        <v>20000000</v>
      </c>
      <c r="BR215">
        <f t="shared" si="11"/>
        <v>101697350</v>
      </c>
      <c r="BS215" t="str">
        <f>_xlfn.XLOOKUP(BO215,I:I,L:L)</f>
        <v>Wayne's WorldÂ </v>
      </c>
      <c r="BW215" t="s">
        <v>4431</v>
      </c>
      <c r="BX215" t="s">
        <v>5266</v>
      </c>
    </row>
    <row r="216" spans="1:80" x14ac:dyDescent="0.25">
      <c r="A216" t="s">
        <v>33</v>
      </c>
      <c r="B216" t="s">
        <v>833</v>
      </c>
      <c r="C216">
        <v>71</v>
      </c>
      <c r="D216">
        <v>77</v>
      </c>
      <c r="E216">
        <v>50</v>
      </c>
      <c r="F216">
        <v>537</v>
      </c>
      <c r="G216" t="s">
        <v>110</v>
      </c>
      <c r="H216">
        <v>886</v>
      </c>
      <c r="I216">
        <v>64736114</v>
      </c>
      <c r="J216" t="s">
        <v>251</v>
      </c>
      <c r="K216" t="s">
        <v>1718</v>
      </c>
      <c r="L216" t="s">
        <v>1719</v>
      </c>
      <c r="M216">
        <v>36471</v>
      </c>
      <c r="N216">
        <v>2682</v>
      </c>
      <c r="O216" t="s">
        <v>1720</v>
      </c>
      <c r="P216">
        <v>0</v>
      </c>
      <c r="Q216" t="s">
        <v>1721</v>
      </c>
      <c r="R216" t="s">
        <v>1722</v>
      </c>
      <c r="S216">
        <v>69</v>
      </c>
      <c r="T216" t="s">
        <v>42</v>
      </c>
      <c r="U216" t="s">
        <v>43</v>
      </c>
      <c r="V216" t="s">
        <v>115</v>
      </c>
      <c r="W216">
        <v>120000000</v>
      </c>
      <c r="X216">
        <v>2002</v>
      </c>
      <c r="Y216">
        <v>799</v>
      </c>
      <c r="Z216" s="2">
        <v>5.4</v>
      </c>
      <c r="AA216">
        <v>1.85</v>
      </c>
      <c r="AB216">
        <v>459</v>
      </c>
      <c r="AE216" t="s">
        <v>1723</v>
      </c>
      <c r="AF216">
        <f>COUNTIF(J:J,AE216)</f>
        <v>1</v>
      </c>
      <c r="AG216">
        <f>ROUND(AVERAGEIFS(Z:Z,J:J,AE216),1)</f>
        <v>8.5</v>
      </c>
      <c r="AH216" cm="1">
        <f t="array" ref="AH216">ROUND(MEDIAN(IF(J:J=AE216,Z:Z)),1)</f>
        <v>8.5</v>
      </c>
      <c r="AI216" t="e" cm="1">
        <f t="array" ref="AI216">ROUND(MODE(IF(J:J=AE216,Z:Z)),1)</f>
        <v>#N/A</v>
      </c>
      <c r="AJ216">
        <f>_xlfn.MAXIFS(Z:Z,J:J,AE216)</f>
        <v>8.5</v>
      </c>
      <c r="AK216">
        <f>_xlfn.MINIFS(Z:Z,J:J,AE216)</f>
        <v>8.5</v>
      </c>
      <c r="AL216" t="e" cm="1">
        <f t="array" ref="AL216">ROUND(VAR(IF(J:J=AE216,Z:Z)),1)</f>
        <v>#DIV/0!</v>
      </c>
      <c r="AM216" t="e" cm="1">
        <f t="array" ref="AM216">ROUND(STDEV(IF(J:J = AE216,Z:Z)),1)</f>
        <v>#DIV/0!</v>
      </c>
      <c r="AQ216">
        <v>124</v>
      </c>
      <c r="AR216">
        <v>7</v>
      </c>
      <c r="BH216" t="str">
        <v>Jean-Jacques Annaud</v>
      </c>
      <c r="BI216">
        <f t="shared" si="9"/>
        <v>7.2</v>
      </c>
      <c r="BJ216" t="b">
        <f t="shared" si="10"/>
        <v>0</v>
      </c>
      <c r="BO216">
        <v>105500000</v>
      </c>
      <c r="BP216">
        <v>4000000</v>
      </c>
      <c r="BR216">
        <f t="shared" si="11"/>
        <v>101500000</v>
      </c>
      <c r="BS216" t="str">
        <f>_xlfn.XLOOKUP(BO216,I:I,L:L)</f>
        <v>Porky'sÂ </v>
      </c>
      <c r="BW216" t="s">
        <v>606</v>
      </c>
      <c r="BX216" t="s">
        <v>4431</v>
      </c>
      <c r="BY216" t="s">
        <v>2007</v>
      </c>
      <c r="BZ216" t="s">
        <v>5266</v>
      </c>
      <c r="CA216" t="s">
        <v>17601</v>
      </c>
    </row>
    <row r="217" spans="1:80" x14ac:dyDescent="0.25">
      <c r="A217" t="s">
        <v>33</v>
      </c>
      <c r="B217" t="s">
        <v>1114</v>
      </c>
      <c r="C217">
        <v>476</v>
      </c>
      <c r="D217">
        <v>109</v>
      </c>
      <c r="E217">
        <v>662</v>
      </c>
      <c r="F217">
        <v>1000</v>
      </c>
      <c r="G217" t="s">
        <v>722</v>
      </c>
      <c r="H217">
        <v>13000</v>
      </c>
      <c r="I217">
        <v>93050117</v>
      </c>
      <c r="J217" t="s">
        <v>859</v>
      </c>
      <c r="K217" t="s">
        <v>1437</v>
      </c>
      <c r="L217" t="s">
        <v>1726</v>
      </c>
      <c r="M217">
        <v>338087</v>
      </c>
      <c r="N217">
        <v>17689</v>
      </c>
      <c r="O217" t="s">
        <v>951</v>
      </c>
      <c r="P217">
        <v>0</v>
      </c>
      <c r="Q217" t="s">
        <v>1727</v>
      </c>
      <c r="R217" t="s">
        <v>1728</v>
      </c>
      <c r="S217">
        <v>814</v>
      </c>
      <c r="T217" t="s">
        <v>42</v>
      </c>
      <c r="U217" t="s">
        <v>43</v>
      </c>
      <c r="V217" t="s">
        <v>811</v>
      </c>
      <c r="W217">
        <v>115000000</v>
      </c>
      <c r="X217">
        <v>2013</v>
      </c>
      <c r="Y217">
        <v>2000</v>
      </c>
      <c r="Z217" s="2">
        <v>6.6</v>
      </c>
      <c r="AA217">
        <v>2.35</v>
      </c>
      <c r="AB217">
        <v>61000</v>
      </c>
      <c r="AE217" t="s">
        <v>1729</v>
      </c>
      <c r="AF217">
        <f>COUNTIF(J:J,AE217)</f>
        <v>1</v>
      </c>
      <c r="AG217">
        <f>ROUND(AVERAGEIFS(Z:Z,J:J,AE217),1)</f>
        <v>6.5</v>
      </c>
      <c r="AH217" cm="1">
        <f t="array" ref="AH217">ROUND(MEDIAN(IF(J:J=AE217,Z:Z)),1)</f>
        <v>6.5</v>
      </c>
      <c r="AI217" t="e" cm="1">
        <f t="array" ref="AI217">ROUND(MODE(IF(J:J=AE217,Z:Z)),1)</f>
        <v>#N/A</v>
      </c>
      <c r="AJ217">
        <f>_xlfn.MAXIFS(Z:Z,J:J,AE217)</f>
        <v>6.5</v>
      </c>
      <c r="AK217">
        <f>_xlfn.MINIFS(Z:Z,J:J,AE217)</f>
        <v>6.5</v>
      </c>
      <c r="AL217" t="e" cm="1">
        <f t="array" ref="AL217">ROUND(VAR(IF(J:J=AE217,Z:Z)),1)</f>
        <v>#DIV/0!</v>
      </c>
      <c r="AM217" t="e" cm="1">
        <f t="array" ref="AM217">ROUND(STDEV(IF(J:J = AE217,Z:Z)),1)</f>
        <v>#DIV/0!</v>
      </c>
      <c r="AQ217">
        <v>77</v>
      </c>
      <c r="AR217">
        <v>5.4</v>
      </c>
      <c r="BH217" t="str">
        <v>Sarah Smith</v>
      </c>
      <c r="BI217">
        <f t="shared" si="9"/>
        <v>7.1</v>
      </c>
      <c r="BJ217" t="b">
        <f t="shared" si="10"/>
        <v>0</v>
      </c>
      <c r="BO217">
        <v>121463226</v>
      </c>
      <c r="BP217">
        <v>20000000</v>
      </c>
      <c r="BR217">
        <f t="shared" si="11"/>
        <v>101463226</v>
      </c>
      <c r="BS217" t="str">
        <f>_xlfn.XLOOKUP(BO217,I:I,L:L)</f>
        <v>SuperbadÂ </v>
      </c>
      <c r="BW217" t="s">
        <v>4431</v>
      </c>
      <c r="BX217" t="s">
        <v>1247</v>
      </c>
      <c r="BY217" t="s">
        <v>5266</v>
      </c>
      <c r="BZ217" t="s">
        <v>17600</v>
      </c>
      <c r="CA217" t="s">
        <v>4556</v>
      </c>
    </row>
    <row r="218" spans="1:80" x14ac:dyDescent="0.25">
      <c r="A218" t="s">
        <v>33</v>
      </c>
      <c r="B218" t="s">
        <v>1121</v>
      </c>
      <c r="C218">
        <v>207</v>
      </c>
      <c r="D218">
        <v>134</v>
      </c>
      <c r="E218">
        <v>123</v>
      </c>
      <c r="F218">
        <v>567</v>
      </c>
      <c r="G218" t="s">
        <v>1612</v>
      </c>
      <c r="H218">
        <v>14000</v>
      </c>
      <c r="I218">
        <v>57637485</v>
      </c>
      <c r="J218" t="s">
        <v>220</v>
      </c>
      <c r="K218" t="s">
        <v>449</v>
      </c>
      <c r="L218" t="s">
        <v>1732</v>
      </c>
      <c r="M218">
        <v>183909</v>
      </c>
      <c r="N218">
        <v>17159</v>
      </c>
      <c r="O218" t="s">
        <v>1733</v>
      </c>
      <c r="P218">
        <v>0</v>
      </c>
      <c r="Q218" t="s">
        <v>1734</v>
      </c>
      <c r="R218" t="s">
        <v>1735</v>
      </c>
      <c r="S218">
        <v>666</v>
      </c>
      <c r="T218" t="s">
        <v>42</v>
      </c>
      <c r="U218" t="s">
        <v>43</v>
      </c>
      <c r="V218" t="s">
        <v>44</v>
      </c>
      <c r="W218">
        <v>105000000</v>
      </c>
      <c r="X218">
        <v>2004</v>
      </c>
      <c r="Y218">
        <v>850</v>
      </c>
      <c r="Z218" s="2">
        <v>6.7</v>
      </c>
      <c r="AA218">
        <v>2.35</v>
      </c>
      <c r="AB218">
        <v>0</v>
      </c>
      <c r="AE218" t="s">
        <v>1736</v>
      </c>
      <c r="AF218">
        <f>COUNTIF(J:J,AE218)</f>
        <v>1</v>
      </c>
      <c r="AG218">
        <f>ROUND(AVERAGEIFS(Z:Z,J:J,AE218),1)</f>
        <v>7.8</v>
      </c>
      <c r="AH218" cm="1">
        <f t="array" ref="AH218">ROUND(MEDIAN(IF(J:J=AE218,Z:Z)),1)</f>
        <v>7.8</v>
      </c>
      <c r="AI218" t="e" cm="1">
        <f t="array" ref="AI218">ROUND(MODE(IF(J:J=AE218,Z:Z)),1)</f>
        <v>#N/A</v>
      </c>
      <c r="AJ218">
        <f>_xlfn.MAXIFS(Z:Z,J:J,AE218)</f>
        <v>7.8</v>
      </c>
      <c r="AK218">
        <f>_xlfn.MINIFS(Z:Z,J:J,AE218)</f>
        <v>7.8</v>
      </c>
      <c r="AL218" t="e" cm="1">
        <f t="array" ref="AL218">ROUND(VAR(IF(J:J=AE218,Z:Z)),1)</f>
        <v>#DIV/0!</v>
      </c>
      <c r="AM218" t="e" cm="1">
        <f t="array" ref="AM218">ROUND(STDEV(IF(J:J = AE218,Z:Z)),1)</f>
        <v>#DIV/0!</v>
      </c>
      <c r="AQ218">
        <v>109</v>
      </c>
      <c r="AR218">
        <v>6.6</v>
      </c>
      <c r="BH218" t="str">
        <v>Martin Brest</v>
      </c>
      <c r="BI218">
        <f t="shared" si="9"/>
        <v>6.1</v>
      </c>
      <c r="BJ218" t="b">
        <f t="shared" si="10"/>
        <v>0</v>
      </c>
      <c r="BO218">
        <v>141340178</v>
      </c>
      <c r="BP218">
        <v>40000000</v>
      </c>
      <c r="BR218">
        <f t="shared" si="11"/>
        <v>101340178</v>
      </c>
      <c r="BS218" t="str">
        <f>_xlfn.XLOOKUP(BO218,I:I,L:L)</f>
        <v>A Few Good MenÂ </v>
      </c>
      <c r="BW218" t="s">
        <v>606</v>
      </c>
      <c r="BX218" t="s">
        <v>4431</v>
      </c>
      <c r="BY218" t="s">
        <v>2007</v>
      </c>
      <c r="BZ218" t="s">
        <v>5266</v>
      </c>
      <c r="CA218" t="s">
        <v>17600</v>
      </c>
    </row>
    <row r="219" spans="1:80" x14ac:dyDescent="0.25">
      <c r="A219" t="s">
        <v>33</v>
      </c>
      <c r="B219" t="s">
        <v>1129</v>
      </c>
      <c r="C219">
        <v>492</v>
      </c>
      <c r="D219">
        <v>117</v>
      </c>
      <c r="E219">
        <v>294</v>
      </c>
      <c r="F219">
        <v>1000</v>
      </c>
      <c r="G219" t="s">
        <v>1739</v>
      </c>
      <c r="H219">
        <v>10000</v>
      </c>
      <c r="I219">
        <v>58607007</v>
      </c>
      <c r="J219" t="s">
        <v>868</v>
      </c>
      <c r="K219" t="s">
        <v>566</v>
      </c>
      <c r="L219" t="s">
        <v>1740</v>
      </c>
      <c r="M219">
        <v>182899</v>
      </c>
      <c r="N219">
        <v>14161</v>
      </c>
      <c r="O219" t="s">
        <v>1741</v>
      </c>
      <c r="P219">
        <v>0</v>
      </c>
      <c r="Q219" t="s">
        <v>1742</v>
      </c>
      <c r="R219" t="s">
        <v>1743</v>
      </c>
      <c r="S219">
        <v>630</v>
      </c>
      <c r="T219" t="s">
        <v>42</v>
      </c>
      <c r="U219" t="s">
        <v>43</v>
      </c>
      <c r="V219" t="s">
        <v>44</v>
      </c>
      <c r="W219">
        <v>100000000</v>
      </c>
      <c r="X219">
        <v>2014</v>
      </c>
      <c r="Y219">
        <v>2000</v>
      </c>
      <c r="Z219" s="2">
        <v>6.2</v>
      </c>
      <c r="AA219">
        <v>2.35</v>
      </c>
      <c r="AB219">
        <v>60000</v>
      </c>
      <c r="AE219" t="s">
        <v>1744</v>
      </c>
      <c r="AF219">
        <f>COUNTIF(J:J,AE219)</f>
        <v>6</v>
      </c>
      <c r="AG219">
        <f>ROUND(AVERAGEIFS(Z:Z,J:J,AE219),1)</f>
        <v>6.7</v>
      </c>
      <c r="AH219" cm="1">
        <f t="array" ref="AH219">ROUND(MEDIAN(IF(J:J=AE219,Z:Z)),1)</f>
        <v>6.8</v>
      </c>
      <c r="AI219" t="e" cm="1">
        <f t="array" ref="AI219">ROUND(MODE(IF(J:J=AE219,Z:Z)),1)</f>
        <v>#N/A</v>
      </c>
      <c r="AJ219">
        <f>_xlfn.MAXIFS(Z:Z,J:J,AE219)</f>
        <v>8.1999999999999993</v>
      </c>
      <c r="AK219">
        <f>_xlfn.MINIFS(Z:Z,J:J,AE219)</f>
        <v>5</v>
      </c>
      <c r="AL219" cm="1">
        <f t="array" ref="AL219">ROUND(VAR(IF(J:J=AE219,Z:Z)),1)</f>
        <v>1.4</v>
      </c>
      <c r="AM219" cm="1">
        <f t="array" ref="AM219">ROUND(STDEV(IF(J:J = AE219,Z:Z)),1)</f>
        <v>1.2</v>
      </c>
      <c r="AQ219">
        <v>134</v>
      </c>
      <c r="AR219">
        <v>6.7</v>
      </c>
      <c r="BH219" t="str">
        <v>Andrew Davis</v>
      </c>
      <c r="BI219">
        <f t="shared" si="9"/>
        <v>6.5</v>
      </c>
      <c r="BJ219" t="b">
        <f t="shared" si="10"/>
        <v>0</v>
      </c>
      <c r="BO219">
        <v>176049130</v>
      </c>
      <c r="BP219">
        <v>75000000</v>
      </c>
      <c r="BR219">
        <f t="shared" si="11"/>
        <v>101049130</v>
      </c>
      <c r="BS219" t="str">
        <f>_xlfn.XLOOKUP(BO219,I:I,L:L)</f>
        <v>The Bourne SupremacyÂ </v>
      </c>
      <c r="BW219" t="s">
        <v>4556</v>
      </c>
      <c r="BX219" t="s">
        <v>4490</v>
      </c>
    </row>
    <row r="220" spans="1:80" x14ac:dyDescent="0.25">
      <c r="A220" t="s">
        <v>33</v>
      </c>
      <c r="B220" t="s">
        <v>439</v>
      </c>
      <c r="C220">
        <v>284</v>
      </c>
      <c r="D220">
        <v>135</v>
      </c>
      <c r="E220">
        <v>0</v>
      </c>
      <c r="F220">
        <v>87</v>
      </c>
      <c r="G220" t="s">
        <v>1747</v>
      </c>
      <c r="H220">
        <v>690</v>
      </c>
      <c r="I220">
        <v>43929341</v>
      </c>
      <c r="J220" t="s">
        <v>875</v>
      </c>
      <c r="K220" t="s">
        <v>1748</v>
      </c>
      <c r="L220" t="s">
        <v>1749</v>
      </c>
      <c r="M220">
        <v>57873</v>
      </c>
      <c r="N220">
        <v>902</v>
      </c>
      <c r="O220" t="s">
        <v>1750</v>
      </c>
      <c r="P220">
        <v>0</v>
      </c>
      <c r="Q220" t="s">
        <v>1751</v>
      </c>
      <c r="R220" t="s">
        <v>1752</v>
      </c>
      <c r="S220">
        <v>414</v>
      </c>
      <c r="T220" t="s">
        <v>42</v>
      </c>
      <c r="U220" t="s">
        <v>43</v>
      </c>
      <c r="V220" t="s">
        <v>115</v>
      </c>
      <c r="W220">
        <v>120000000</v>
      </c>
      <c r="X220">
        <v>2008</v>
      </c>
      <c r="Y220">
        <v>107</v>
      </c>
      <c r="Z220" s="2">
        <v>6.1</v>
      </c>
      <c r="AA220">
        <v>2.35</v>
      </c>
      <c r="AB220">
        <v>0</v>
      </c>
      <c r="AE220" t="s">
        <v>1753</v>
      </c>
      <c r="AF220">
        <f>COUNTIF(J:J,AE220)</f>
        <v>5</v>
      </c>
      <c r="AG220">
        <f>ROUND(AVERAGEIFS(Z:Z,J:J,AE220),1)</f>
        <v>6</v>
      </c>
      <c r="AH220" cm="1">
        <f t="array" ref="AH220">ROUND(MEDIAN(IF(J:J=AE220,Z:Z)),1)</f>
        <v>5.6</v>
      </c>
      <c r="AI220" t="e" cm="1">
        <f t="array" ref="AI220">ROUND(MODE(IF(J:J=AE220,Z:Z)),1)</f>
        <v>#N/A</v>
      </c>
      <c r="AJ220">
        <f>_xlfn.MAXIFS(Z:Z,J:J,AE220)</f>
        <v>7.7</v>
      </c>
      <c r="AK220">
        <f>_xlfn.MINIFS(Z:Z,J:J,AE220)</f>
        <v>4.8</v>
      </c>
      <c r="AL220" cm="1">
        <f t="array" ref="AL220">ROUND(VAR(IF(J:J=AE220,Z:Z)),1)</f>
        <v>1.5</v>
      </c>
      <c r="AM220" cm="1">
        <f t="array" ref="AM220">ROUND(STDEV(IF(J:J = AE220,Z:Z)),1)</f>
        <v>1.2</v>
      </c>
      <c r="AQ220">
        <v>117</v>
      </c>
      <c r="AR220">
        <v>6.2</v>
      </c>
      <c r="BH220" t="str">
        <v>Tarsem Singh</v>
      </c>
      <c r="BI220">
        <f t="shared" si="9"/>
        <v>6.1</v>
      </c>
      <c r="BJ220" t="b">
        <f t="shared" si="10"/>
        <v>0</v>
      </c>
      <c r="BO220">
        <v>180965237</v>
      </c>
      <c r="BP220">
        <v>80000000</v>
      </c>
      <c r="BR220">
        <f t="shared" si="11"/>
        <v>100965237</v>
      </c>
      <c r="BS220" t="str">
        <f>_xlfn.XLOOKUP(BO220,I:I,L:L)</f>
        <v>Mission: ImpossibleÂ </v>
      </c>
      <c r="BW220" t="s">
        <v>4431</v>
      </c>
      <c r="BX220" t="s">
        <v>1247</v>
      </c>
      <c r="BY220" t="s">
        <v>5266</v>
      </c>
    </row>
    <row r="221" spans="1:80" x14ac:dyDescent="0.25">
      <c r="A221" t="s">
        <v>33</v>
      </c>
      <c r="B221" t="s">
        <v>1135</v>
      </c>
      <c r="C221">
        <v>168</v>
      </c>
      <c r="D221">
        <v>121</v>
      </c>
      <c r="E221">
        <v>274</v>
      </c>
      <c r="F221">
        <v>157</v>
      </c>
      <c r="G221" t="s">
        <v>1756</v>
      </c>
      <c r="H221">
        <v>273</v>
      </c>
      <c r="I221">
        <v>30212620</v>
      </c>
      <c r="J221" t="s">
        <v>881</v>
      </c>
      <c r="K221" t="s">
        <v>1757</v>
      </c>
      <c r="L221" t="s">
        <v>1758</v>
      </c>
      <c r="M221">
        <v>35066</v>
      </c>
      <c r="N221">
        <v>993</v>
      </c>
      <c r="O221" t="s">
        <v>1759</v>
      </c>
      <c r="P221">
        <v>4</v>
      </c>
      <c r="Q221" t="s">
        <v>1760</v>
      </c>
      <c r="R221" t="s">
        <v>1761</v>
      </c>
      <c r="S221">
        <v>196</v>
      </c>
      <c r="T221" t="s">
        <v>42</v>
      </c>
      <c r="U221" t="s">
        <v>43</v>
      </c>
      <c r="V221" t="s">
        <v>44</v>
      </c>
      <c r="W221">
        <v>120000000</v>
      </c>
      <c r="X221">
        <v>2010</v>
      </c>
      <c r="Y221">
        <v>216</v>
      </c>
      <c r="Z221" s="2">
        <v>5.3</v>
      </c>
      <c r="AA221">
        <v>1.85</v>
      </c>
      <c r="AB221">
        <v>0</v>
      </c>
      <c r="AE221" t="s">
        <v>1762</v>
      </c>
      <c r="AF221">
        <f>COUNTIF(J:J,AE221)</f>
        <v>2</v>
      </c>
      <c r="AG221">
        <f>ROUND(AVERAGEIFS(Z:Z,J:J,AE221),1)</f>
        <v>5.8</v>
      </c>
      <c r="AH221" cm="1">
        <f t="array" ref="AH221">ROUND(MEDIAN(IF(J:J=AE221,Z:Z)),1)</f>
        <v>5.8</v>
      </c>
      <c r="AI221" t="e" cm="1">
        <f t="array" ref="AI221">ROUND(MODE(IF(J:J=AE221,Z:Z)),1)</f>
        <v>#N/A</v>
      </c>
      <c r="AJ221">
        <f>_xlfn.MAXIFS(Z:Z,J:J,AE221)</f>
        <v>6.7</v>
      </c>
      <c r="AK221">
        <f>_xlfn.MINIFS(Z:Z,J:J,AE221)</f>
        <v>4.8</v>
      </c>
      <c r="AL221" cm="1">
        <f t="array" ref="AL221">ROUND(VAR(IF(J:J=AE221,Z:Z)),1)</f>
        <v>1.8</v>
      </c>
      <c r="AM221" cm="1">
        <f t="array" ref="AM221">ROUND(STDEV(IF(J:J = AE221,Z:Z)),1)</f>
        <v>1.3</v>
      </c>
      <c r="AQ221">
        <v>135</v>
      </c>
      <c r="AR221">
        <v>6.1</v>
      </c>
      <c r="BH221" t="str">
        <v>Edgar Wright</v>
      </c>
      <c r="BI221">
        <f t="shared" si="9"/>
        <v>7.6</v>
      </c>
      <c r="BJ221" t="str">
        <f t="shared" si="10"/>
        <v>TRUE</v>
      </c>
      <c r="BO221">
        <v>111722000</v>
      </c>
      <c r="BP221">
        <v>11000000</v>
      </c>
      <c r="BR221">
        <f t="shared" si="11"/>
        <v>100722000</v>
      </c>
      <c r="BS221" t="str">
        <f>_xlfn.XLOOKUP(BO221,I:I,L:L)</f>
        <v>Doctor ZhivagoÂ </v>
      </c>
      <c r="BW221" t="s">
        <v>826</v>
      </c>
      <c r="BX221" t="s">
        <v>17605</v>
      </c>
      <c r="BY221" t="s">
        <v>17600</v>
      </c>
      <c r="BZ221" t="s">
        <v>4490</v>
      </c>
    </row>
    <row r="222" spans="1:80" x14ac:dyDescent="0.25">
      <c r="A222" t="s">
        <v>33</v>
      </c>
      <c r="B222" t="s">
        <v>1142</v>
      </c>
      <c r="C222">
        <v>283</v>
      </c>
      <c r="D222">
        <v>117</v>
      </c>
      <c r="E222">
        <v>446</v>
      </c>
      <c r="F222">
        <v>877</v>
      </c>
      <c r="G222" t="s">
        <v>1765</v>
      </c>
      <c r="H222">
        <v>10000</v>
      </c>
      <c r="I222">
        <v>76418654</v>
      </c>
      <c r="J222" t="s">
        <v>889</v>
      </c>
      <c r="K222" t="s">
        <v>670</v>
      </c>
      <c r="L222" t="s">
        <v>1766</v>
      </c>
      <c r="M222">
        <v>148280</v>
      </c>
      <c r="N222">
        <v>12731</v>
      </c>
      <c r="O222" t="s">
        <v>1482</v>
      </c>
      <c r="P222">
        <v>0</v>
      </c>
      <c r="Q222" t="s">
        <v>1767</v>
      </c>
      <c r="R222" t="s">
        <v>1768</v>
      </c>
      <c r="S222">
        <v>348</v>
      </c>
      <c r="T222" t="s">
        <v>42</v>
      </c>
      <c r="U222" t="s">
        <v>43</v>
      </c>
      <c r="V222" t="s">
        <v>44</v>
      </c>
      <c r="W222">
        <v>117000000</v>
      </c>
      <c r="X222">
        <v>2010</v>
      </c>
      <c r="Y222">
        <v>973</v>
      </c>
      <c r="Z222" s="2">
        <v>6.3</v>
      </c>
      <c r="AA222">
        <v>2.35</v>
      </c>
      <c r="AB222">
        <v>11000</v>
      </c>
      <c r="AE222" t="s">
        <v>1769</v>
      </c>
      <c r="AF222">
        <f>COUNTIF(J:J,AE222)</f>
        <v>2</v>
      </c>
      <c r="AG222">
        <f>ROUND(AVERAGEIFS(Z:Z,J:J,AE222),1)</f>
        <v>5.6</v>
      </c>
      <c r="AH222" cm="1">
        <f t="array" ref="AH222">ROUND(MEDIAN(IF(J:J=AE222,Z:Z)),1)</f>
        <v>5.6</v>
      </c>
      <c r="AI222" t="e" cm="1">
        <f t="array" ref="AI222">ROUND(MODE(IF(J:J=AE222,Z:Z)),1)</f>
        <v>#N/A</v>
      </c>
      <c r="AJ222">
        <f>_xlfn.MAXIFS(Z:Z,J:J,AE222)</f>
        <v>6.7</v>
      </c>
      <c r="AK222">
        <f>_xlfn.MINIFS(Z:Z,J:J,AE222)</f>
        <v>4.5</v>
      </c>
      <c r="AL222" cm="1">
        <f t="array" ref="AL222">ROUND(VAR(IF(J:J=AE222,Z:Z)),1)</f>
        <v>2.4</v>
      </c>
      <c r="AM222" cm="1">
        <f t="array" ref="AM222">ROUND(STDEV(IF(J:J = AE222,Z:Z)),1)</f>
        <v>1.6</v>
      </c>
      <c r="AQ222">
        <v>121</v>
      </c>
      <c r="AR222">
        <v>5.3</v>
      </c>
      <c r="BH222" t="str">
        <v>Jon Amiel</v>
      </c>
      <c r="BI222">
        <f t="shared" si="9"/>
        <v>6.2</v>
      </c>
      <c r="BJ222" t="b">
        <f t="shared" si="10"/>
        <v>0</v>
      </c>
      <c r="BO222">
        <v>110175871</v>
      </c>
      <c r="BP222">
        <v>10000000</v>
      </c>
      <c r="BR222">
        <f t="shared" si="11"/>
        <v>100175871</v>
      </c>
      <c r="BS222" t="str">
        <f>_xlfn.XLOOKUP(BO222,I:I,L:L)</f>
        <v>The GrudgeÂ </v>
      </c>
      <c r="BW222" t="s">
        <v>1247</v>
      </c>
      <c r="BX222" t="s">
        <v>2007</v>
      </c>
      <c r="BY222" t="s">
        <v>5266</v>
      </c>
      <c r="BZ222" t="s">
        <v>17607</v>
      </c>
      <c r="CA222" t="s">
        <v>17601</v>
      </c>
      <c r="CB222" t="s">
        <v>5447</v>
      </c>
    </row>
    <row r="223" spans="1:80" x14ac:dyDescent="0.25">
      <c r="A223" t="s">
        <v>33</v>
      </c>
      <c r="B223" t="s">
        <v>315</v>
      </c>
      <c r="C223">
        <v>539</v>
      </c>
      <c r="D223">
        <v>124</v>
      </c>
      <c r="E223">
        <v>364</v>
      </c>
      <c r="F223">
        <v>1000</v>
      </c>
      <c r="G223" t="s">
        <v>670</v>
      </c>
      <c r="H223">
        <v>11000</v>
      </c>
      <c r="I223">
        <v>89021735</v>
      </c>
      <c r="J223" t="s">
        <v>898</v>
      </c>
      <c r="K223" t="s">
        <v>603</v>
      </c>
      <c r="L223" t="s">
        <v>1772</v>
      </c>
      <c r="M223">
        <v>387436</v>
      </c>
      <c r="N223">
        <v>22004</v>
      </c>
      <c r="O223" t="s">
        <v>1773</v>
      </c>
      <c r="P223">
        <v>0</v>
      </c>
      <c r="Q223" t="s">
        <v>1774</v>
      </c>
      <c r="R223" t="s">
        <v>1775</v>
      </c>
      <c r="S223">
        <v>892</v>
      </c>
      <c r="T223" t="s">
        <v>42</v>
      </c>
      <c r="U223" t="s">
        <v>43</v>
      </c>
      <c r="V223" t="s">
        <v>44</v>
      </c>
      <c r="W223">
        <v>120000000</v>
      </c>
      <c r="X223">
        <v>2013</v>
      </c>
      <c r="Y223">
        <v>10000</v>
      </c>
      <c r="Z223" s="2">
        <v>7</v>
      </c>
      <c r="AA223">
        <v>2.35</v>
      </c>
      <c r="AB223">
        <v>71000</v>
      </c>
      <c r="AE223" t="s">
        <v>1776</v>
      </c>
      <c r="AF223">
        <f>COUNTIF(J:J,AE223)</f>
        <v>33</v>
      </c>
      <c r="AG223">
        <f>ROUND(AVERAGEIFS(Z:Z,J:J,AE223),1)</f>
        <v>5.9</v>
      </c>
      <c r="AH223" cm="1">
        <f t="array" ref="AH223">ROUND(MEDIAN(IF(J:J=AE223,Z:Z)),1)</f>
        <v>5.7</v>
      </c>
      <c r="AI223" cm="1">
        <f t="array" ref="AI223">ROUND(MODE(IF(J:J=AE223,Z:Z)),1)</f>
        <v>4.8</v>
      </c>
      <c r="AJ223">
        <f>_xlfn.MAXIFS(Z:Z,J:J,AE223)</f>
        <v>8.5</v>
      </c>
      <c r="AK223">
        <f>_xlfn.MINIFS(Z:Z,J:J,AE223)</f>
        <v>4.0999999999999996</v>
      </c>
      <c r="AL223" cm="1">
        <f t="array" ref="AL223">ROUND(VAR(IF(J:J=AE223,Z:Z)),1)</f>
        <v>1.1000000000000001</v>
      </c>
      <c r="AM223" cm="1">
        <f t="array" ref="AM223">ROUND(STDEV(IF(J:J = AE223,Z:Z)),1)</f>
        <v>1</v>
      </c>
      <c r="AQ223">
        <v>117</v>
      </c>
      <c r="AR223">
        <v>6.3</v>
      </c>
      <c r="BH223" t="str">
        <v>Peter Segal</v>
      </c>
      <c r="BI223">
        <f t="shared" si="9"/>
        <v>6.2</v>
      </c>
      <c r="BJ223" t="b">
        <f t="shared" si="10"/>
        <v>0</v>
      </c>
      <c r="BO223">
        <v>107930000</v>
      </c>
      <c r="BP223">
        <v>8000000</v>
      </c>
      <c r="BR223">
        <f t="shared" si="11"/>
        <v>99930000</v>
      </c>
      <c r="BS223" t="str">
        <f>_xlfn.XLOOKUP(BO223,I:I,L:L)</f>
        <v>Pulp FictionÂ </v>
      </c>
      <c r="BW223" t="s">
        <v>3105</v>
      </c>
      <c r="BX223" t="s">
        <v>17602</v>
      </c>
      <c r="BY223" t="s">
        <v>4490</v>
      </c>
    </row>
    <row r="224" spans="1:80" x14ac:dyDescent="0.25">
      <c r="A224" t="s">
        <v>33</v>
      </c>
      <c r="B224" t="s">
        <v>1151</v>
      </c>
      <c r="C224">
        <v>359</v>
      </c>
      <c r="D224">
        <v>140</v>
      </c>
      <c r="E224">
        <v>0</v>
      </c>
      <c r="F224">
        <v>4000</v>
      </c>
      <c r="G224" t="s">
        <v>263</v>
      </c>
      <c r="H224">
        <v>20000</v>
      </c>
      <c r="I224">
        <v>380262555</v>
      </c>
      <c r="J224" t="s">
        <v>36</v>
      </c>
      <c r="K224" t="s">
        <v>1030</v>
      </c>
      <c r="L224" t="s">
        <v>271</v>
      </c>
      <c r="M224">
        <v>520104</v>
      </c>
      <c r="N224">
        <v>44042</v>
      </c>
      <c r="O224" t="s">
        <v>1779</v>
      </c>
      <c r="P224">
        <v>4</v>
      </c>
      <c r="Q224" t="s">
        <v>1780</v>
      </c>
      <c r="R224" t="s">
        <v>1781</v>
      </c>
      <c r="S224">
        <v>3286</v>
      </c>
      <c r="T224" t="s">
        <v>42</v>
      </c>
      <c r="U224" t="s">
        <v>43</v>
      </c>
      <c r="V224" t="s">
        <v>44</v>
      </c>
      <c r="W224">
        <v>113000000</v>
      </c>
      <c r="X224">
        <v>2005</v>
      </c>
      <c r="Y224">
        <v>16000</v>
      </c>
      <c r="Z224" s="2">
        <v>7.6</v>
      </c>
      <c r="AA224">
        <v>2.35</v>
      </c>
      <c r="AB224">
        <v>10000</v>
      </c>
      <c r="AE224" t="s">
        <v>1782</v>
      </c>
      <c r="AF224">
        <f>COUNTIF(J:J,AE224)</f>
        <v>8</v>
      </c>
      <c r="AG224">
        <f>ROUND(AVERAGEIFS(Z:Z,J:J,AE224),1)</f>
        <v>4.8</v>
      </c>
      <c r="AH224" cm="1">
        <f t="array" ref="AH224">ROUND(MEDIAN(IF(J:J=AE224,Z:Z)),1)</f>
        <v>4.7</v>
      </c>
      <c r="AI224" cm="1">
        <f t="array" ref="AI224">ROUND(MODE(IF(J:J=AE224,Z:Z)),1)</f>
        <v>4.0999999999999996</v>
      </c>
      <c r="AJ224">
        <f>_xlfn.MAXIFS(Z:Z,J:J,AE224)</f>
        <v>6.1</v>
      </c>
      <c r="AK224">
        <f>_xlfn.MINIFS(Z:Z,J:J,AE224)</f>
        <v>3.6</v>
      </c>
      <c r="AL224" cm="1">
        <f t="array" ref="AL224">ROUND(VAR(IF(J:J=AE224,Z:Z)),1)</f>
        <v>0.9</v>
      </c>
      <c r="AM224" cm="1">
        <f t="array" ref="AM224">ROUND(STDEV(IF(J:J = AE224,Z:Z)),1)</f>
        <v>1</v>
      </c>
      <c r="AQ224">
        <v>124</v>
      </c>
      <c r="AR224">
        <v>7</v>
      </c>
      <c r="BH224" t="str">
        <v>Sylvester Stallone</v>
      </c>
      <c r="BI224">
        <f t="shared" si="9"/>
        <v>6.9</v>
      </c>
      <c r="BJ224" t="b">
        <f t="shared" si="10"/>
        <v>0</v>
      </c>
      <c r="BO224">
        <v>134455175</v>
      </c>
      <c r="BP224">
        <v>35000000</v>
      </c>
      <c r="BR224">
        <f t="shared" si="11"/>
        <v>99455175</v>
      </c>
      <c r="BS224" t="str">
        <f>_xlfn.XLOOKUP(BO224,I:I,L:L)</f>
        <v>Identity ThiefÂ </v>
      </c>
      <c r="BW224" t="s">
        <v>826</v>
      </c>
      <c r="BX224" t="s">
        <v>606</v>
      </c>
      <c r="BY224" t="s">
        <v>1247</v>
      </c>
      <c r="BZ224" t="s">
        <v>5266</v>
      </c>
      <c r="CA224" t="s">
        <v>4556</v>
      </c>
    </row>
    <row r="225" spans="1:79" x14ac:dyDescent="0.25">
      <c r="A225" t="s">
        <v>33</v>
      </c>
      <c r="B225" t="s">
        <v>1151</v>
      </c>
      <c r="C225">
        <v>284</v>
      </c>
      <c r="D225">
        <v>142</v>
      </c>
      <c r="E225">
        <v>0</v>
      </c>
      <c r="F225">
        <v>4000</v>
      </c>
      <c r="G225" t="s">
        <v>263</v>
      </c>
      <c r="H225">
        <v>20000</v>
      </c>
      <c r="I225">
        <v>310675583</v>
      </c>
      <c r="J225" t="s">
        <v>36</v>
      </c>
      <c r="K225" t="s">
        <v>1030</v>
      </c>
      <c r="L225" t="s">
        <v>511</v>
      </c>
      <c r="M225">
        <v>464310</v>
      </c>
      <c r="N225">
        <v>42990</v>
      </c>
      <c r="O225" t="s">
        <v>1779</v>
      </c>
      <c r="P225">
        <v>3</v>
      </c>
      <c r="Q225" t="s">
        <v>1785</v>
      </c>
      <c r="R225" t="s">
        <v>1786</v>
      </c>
      <c r="S225">
        <v>3516</v>
      </c>
      <c r="T225" t="s">
        <v>42</v>
      </c>
      <c r="U225" t="s">
        <v>43</v>
      </c>
      <c r="V225" t="s">
        <v>115</v>
      </c>
      <c r="W225">
        <v>115000000</v>
      </c>
      <c r="X225">
        <v>2002</v>
      </c>
      <c r="Y225">
        <v>16000</v>
      </c>
      <c r="Z225" s="2">
        <v>6.7</v>
      </c>
      <c r="AA225">
        <v>1.78</v>
      </c>
      <c r="AB225">
        <v>0</v>
      </c>
      <c r="AE225" t="s">
        <v>1787</v>
      </c>
      <c r="AF225">
        <f>COUNTIF(J:J,AE225)</f>
        <v>18</v>
      </c>
      <c r="AG225">
        <f>ROUND(AVERAGEIFS(Z:Z,J:J,AE225),1)</f>
        <v>5.2</v>
      </c>
      <c r="AH225" cm="1">
        <f t="array" ref="AH225">ROUND(MEDIAN(IF(J:J=AE225,Z:Z)),1)</f>
        <v>5.4</v>
      </c>
      <c r="AI225" cm="1">
        <f t="array" ref="AI225">ROUND(MODE(IF(J:J=AE225,Z:Z)),1)</f>
        <v>5.4</v>
      </c>
      <c r="AJ225">
        <f>_xlfn.MAXIFS(Z:Z,J:J,AE225)</f>
        <v>6.6</v>
      </c>
      <c r="AK225">
        <f>_xlfn.MINIFS(Z:Z,J:J,AE225)</f>
        <v>2.9</v>
      </c>
      <c r="AL225" cm="1">
        <f t="array" ref="AL225">ROUND(VAR(IF(J:J=AE225,Z:Z)),1)</f>
        <v>1.3</v>
      </c>
      <c r="AM225" cm="1">
        <f t="array" ref="AM225">ROUND(STDEV(IF(J:J = AE225,Z:Z)),1)</f>
        <v>1.1000000000000001</v>
      </c>
      <c r="AQ225">
        <v>140</v>
      </c>
      <c r="AR225">
        <v>7.6</v>
      </c>
      <c r="BH225" t="str">
        <v>Todd Phillips</v>
      </c>
      <c r="BI225">
        <f t="shared" si="9"/>
        <v>6.8</v>
      </c>
      <c r="BJ225" t="b">
        <f t="shared" si="10"/>
        <v>0</v>
      </c>
      <c r="BO225">
        <v>106593296</v>
      </c>
      <c r="BP225">
        <v>7500000</v>
      </c>
      <c r="BR225">
        <f t="shared" si="11"/>
        <v>99093296</v>
      </c>
      <c r="BS225" t="str">
        <f>_xlfn.XLOOKUP(BO225,I:I,L:L)</f>
        <v>Driving Miss DaisyÂ </v>
      </c>
      <c r="BW225" t="s">
        <v>1247</v>
      </c>
      <c r="BX225" t="s">
        <v>5266</v>
      </c>
    </row>
    <row r="226" spans="1:79" x14ac:dyDescent="0.25">
      <c r="A226" t="s">
        <v>33</v>
      </c>
      <c r="B226" t="s">
        <v>445</v>
      </c>
      <c r="C226">
        <v>250</v>
      </c>
      <c r="D226">
        <v>92</v>
      </c>
      <c r="E226">
        <v>0</v>
      </c>
      <c r="F226">
        <v>773</v>
      </c>
      <c r="G226" t="s">
        <v>433</v>
      </c>
      <c r="H226">
        <v>12000</v>
      </c>
      <c r="I226">
        <v>289907418</v>
      </c>
      <c r="J226" t="s">
        <v>251</v>
      </c>
      <c r="K226" t="s">
        <v>361</v>
      </c>
      <c r="L226" t="s">
        <v>625</v>
      </c>
      <c r="M226">
        <v>585659</v>
      </c>
      <c r="N226">
        <v>15013</v>
      </c>
      <c r="O226" t="s">
        <v>1790</v>
      </c>
      <c r="P226">
        <v>0</v>
      </c>
      <c r="Q226" t="s">
        <v>1791</v>
      </c>
      <c r="R226" t="s">
        <v>1792</v>
      </c>
      <c r="S226">
        <v>593</v>
      </c>
      <c r="T226" t="s">
        <v>42</v>
      </c>
      <c r="U226" t="s">
        <v>43</v>
      </c>
      <c r="V226" t="s">
        <v>366</v>
      </c>
      <c r="W226">
        <v>115000000</v>
      </c>
      <c r="X226">
        <v>2001</v>
      </c>
      <c r="Y226">
        <v>1000</v>
      </c>
      <c r="Z226" s="2">
        <v>8.1</v>
      </c>
      <c r="AA226">
        <v>1.85</v>
      </c>
      <c r="AB226">
        <v>0</v>
      </c>
      <c r="AE226" t="s">
        <v>1793</v>
      </c>
      <c r="AF226">
        <f>COUNTIF(J:J,AE226)</f>
        <v>3</v>
      </c>
      <c r="AG226">
        <f>ROUND(AVERAGEIFS(Z:Z,J:J,AE226),1)</f>
        <v>7.4</v>
      </c>
      <c r="AH226" cm="1">
        <f t="array" ref="AH226">ROUND(MEDIAN(IF(J:J=AE226,Z:Z)),1)</f>
        <v>7.2</v>
      </c>
      <c r="AI226" t="e" cm="1">
        <f t="array" ref="AI226">ROUND(MODE(IF(J:J=AE226,Z:Z)),1)</f>
        <v>#N/A</v>
      </c>
      <c r="AJ226">
        <f>_xlfn.MAXIFS(Z:Z,J:J,AE226)</f>
        <v>7.8</v>
      </c>
      <c r="AK226">
        <f>_xlfn.MINIFS(Z:Z,J:J,AE226)</f>
        <v>7.1</v>
      </c>
      <c r="AL226" cm="1">
        <f t="array" ref="AL226">ROUND(VAR(IF(J:J=AE226,Z:Z)),1)</f>
        <v>0.1</v>
      </c>
      <c r="AM226" cm="1">
        <f t="array" ref="AM226">ROUND(STDEV(IF(J:J = AE226,Z:Z)),1)</f>
        <v>0.4</v>
      </c>
      <c r="AQ226">
        <v>142</v>
      </c>
      <c r="AR226">
        <v>6.7</v>
      </c>
      <c r="BH226" t="str">
        <v>Mimi Leder</v>
      </c>
      <c r="BI226">
        <f t="shared" si="9"/>
        <v>6.4</v>
      </c>
      <c r="BJ226" t="b">
        <f t="shared" si="10"/>
        <v>0</v>
      </c>
      <c r="BO226">
        <v>104007828</v>
      </c>
      <c r="BP226">
        <v>5000000</v>
      </c>
      <c r="BR226">
        <f t="shared" si="11"/>
        <v>99007828</v>
      </c>
      <c r="BS226" t="str">
        <f>_xlfn.XLOOKUP(BO226,I:I,L:L)</f>
        <v>Paranormal Activity 3Â </v>
      </c>
      <c r="BW226" t="s">
        <v>4682</v>
      </c>
      <c r="BX226" t="s">
        <v>1247</v>
      </c>
      <c r="BY226" t="s">
        <v>2007</v>
      </c>
      <c r="BZ226" t="s">
        <v>17603</v>
      </c>
    </row>
    <row r="227" spans="1:79" x14ac:dyDescent="0.25">
      <c r="A227" t="s">
        <v>33</v>
      </c>
      <c r="B227" t="s">
        <v>1142</v>
      </c>
      <c r="C227">
        <v>440</v>
      </c>
      <c r="D227">
        <v>138</v>
      </c>
      <c r="E227">
        <v>446</v>
      </c>
      <c r="F227">
        <v>929</v>
      </c>
      <c r="G227" t="s">
        <v>1796</v>
      </c>
      <c r="H227">
        <v>20000</v>
      </c>
      <c r="I227">
        <v>132550960</v>
      </c>
      <c r="J227" t="s">
        <v>220</v>
      </c>
      <c r="K227" t="s">
        <v>351</v>
      </c>
      <c r="L227" t="s">
        <v>1797</v>
      </c>
      <c r="M227">
        <v>328067</v>
      </c>
      <c r="N227">
        <v>23755</v>
      </c>
      <c r="O227" t="s">
        <v>1798</v>
      </c>
      <c r="P227">
        <v>1</v>
      </c>
      <c r="Q227" t="s">
        <v>1799</v>
      </c>
      <c r="R227" t="s">
        <v>1800</v>
      </c>
      <c r="S227">
        <v>533</v>
      </c>
      <c r="T227" t="s">
        <v>42</v>
      </c>
      <c r="U227" t="s">
        <v>43</v>
      </c>
      <c r="V227" t="s">
        <v>44</v>
      </c>
      <c r="W227">
        <v>120000000</v>
      </c>
      <c r="X227">
        <v>2013</v>
      </c>
      <c r="Y227">
        <v>992</v>
      </c>
      <c r="Z227" s="2">
        <v>6.7</v>
      </c>
      <c r="AA227">
        <v>2.35</v>
      </c>
      <c r="AB227">
        <v>68000</v>
      </c>
      <c r="AE227" t="s">
        <v>1801</v>
      </c>
      <c r="AF227">
        <f>COUNTIF(J:J,AE227)</f>
        <v>1</v>
      </c>
      <c r="AG227">
        <f>ROUND(AVERAGEIFS(Z:Z,J:J,AE227),1)</f>
        <v>6.5</v>
      </c>
      <c r="AH227" cm="1">
        <f t="array" ref="AH227">ROUND(MEDIAN(IF(J:J=AE227,Z:Z)),1)</f>
        <v>6.5</v>
      </c>
      <c r="AI227" t="e" cm="1">
        <f t="array" ref="AI227">ROUND(MODE(IF(J:J=AE227,Z:Z)),1)</f>
        <v>#N/A</v>
      </c>
      <c r="AJ227">
        <f>_xlfn.MAXIFS(Z:Z,J:J,AE227)</f>
        <v>6.5</v>
      </c>
      <c r="AK227">
        <f>_xlfn.MINIFS(Z:Z,J:J,AE227)</f>
        <v>6.5</v>
      </c>
      <c r="AL227" t="e" cm="1">
        <f t="array" ref="AL227">ROUND(VAR(IF(J:J=AE227,Z:Z)),1)</f>
        <v>#DIV/0!</v>
      </c>
      <c r="AM227" t="e" cm="1">
        <f t="array" ref="AM227">ROUND(STDEV(IF(J:J = AE227,Z:Z)),1)</f>
        <v>#DIV/0!</v>
      </c>
      <c r="AQ227">
        <v>92</v>
      </c>
      <c r="AR227">
        <v>8.1</v>
      </c>
      <c r="BH227" t="str">
        <v>Seth Gordon</v>
      </c>
      <c r="BI227">
        <f t="shared" si="9"/>
        <v>6.1</v>
      </c>
      <c r="BJ227" t="b">
        <f t="shared" si="10"/>
        <v>0</v>
      </c>
      <c r="BO227">
        <v>138614544</v>
      </c>
      <c r="BP227">
        <v>40000000</v>
      </c>
      <c r="BR227">
        <f t="shared" si="11"/>
        <v>98614544</v>
      </c>
      <c r="BS227" t="str">
        <f>_xlfn.XLOOKUP(BO227,I:I,L:L)</f>
        <v>Cheaper by the DozenÂ </v>
      </c>
      <c r="BW227" t="s">
        <v>2007</v>
      </c>
      <c r="BX227" t="s">
        <v>17607</v>
      </c>
      <c r="BY227" t="s">
        <v>17601</v>
      </c>
    </row>
    <row r="228" spans="1:79" x14ac:dyDescent="0.25">
      <c r="A228" t="s">
        <v>33</v>
      </c>
      <c r="B228" t="s">
        <v>1151</v>
      </c>
      <c r="C228">
        <v>320</v>
      </c>
      <c r="D228">
        <v>136</v>
      </c>
      <c r="E228">
        <v>0</v>
      </c>
      <c r="F228">
        <v>1000</v>
      </c>
      <c r="G228" t="s">
        <v>299</v>
      </c>
      <c r="H228">
        <v>20000</v>
      </c>
      <c r="I228">
        <v>474544677</v>
      </c>
      <c r="J228" t="s">
        <v>36</v>
      </c>
      <c r="K228" t="s">
        <v>1030</v>
      </c>
      <c r="L228" t="s">
        <v>145</v>
      </c>
      <c r="M228">
        <v>534658</v>
      </c>
      <c r="N228">
        <v>37723</v>
      </c>
      <c r="O228" t="s">
        <v>1804</v>
      </c>
      <c r="P228">
        <v>1</v>
      </c>
      <c r="Q228" t="s">
        <v>1805</v>
      </c>
      <c r="R228" t="s">
        <v>1806</v>
      </c>
      <c r="S228">
        <v>3597</v>
      </c>
      <c r="T228" t="s">
        <v>42</v>
      </c>
      <c r="U228" t="s">
        <v>43</v>
      </c>
      <c r="V228" t="s">
        <v>115</v>
      </c>
      <c r="W228">
        <v>115000000</v>
      </c>
      <c r="X228">
        <v>1999</v>
      </c>
      <c r="Y228">
        <v>14000</v>
      </c>
      <c r="Z228" s="2">
        <v>6.5</v>
      </c>
      <c r="AA228">
        <v>2.35</v>
      </c>
      <c r="AB228">
        <v>13000</v>
      </c>
      <c r="AE228" t="s">
        <v>1807</v>
      </c>
      <c r="AF228">
        <f>COUNTIF(J:J,AE228)</f>
        <v>1</v>
      </c>
      <c r="AG228">
        <f>ROUND(AVERAGEIFS(Z:Z,J:J,AE228),1)</f>
        <v>5.7</v>
      </c>
      <c r="AH228" cm="1">
        <f t="array" ref="AH228">ROUND(MEDIAN(IF(J:J=AE228,Z:Z)),1)</f>
        <v>5.7</v>
      </c>
      <c r="AI228" t="e" cm="1">
        <f t="array" ref="AI228">ROUND(MODE(IF(J:J=AE228,Z:Z)),1)</f>
        <v>#N/A</v>
      </c>
      <c r="AJ228">
        <f>_xlfn.MAXIFS(Z:Z,J:J,AE228)</f>
        <v>5.7</v>
      </c>
      <c r="AK228">
        <f>_xlfn.MINIFS(Z:Z,J:J,AE228)</f>
        <v>5.7</v>
      </c>
      <c r="AL228" t="e" cm="1">
        <f t="array" ref="AL228">ROUND(VAR(IF(J:J=AE228,Z:Z)),1)</f>
        <v>#DIV/0!</v>
      </c>
      <c r="AM228" t="e" cm="1">
        <f t="array" ref="AM228">ROUND(STDEV(IF(J:J = AE228,Z:Z)),1)</f>
        <v>#DIV/0!</v>
      </c>
      <c r="AQ228">
        <v>138</v>
      </c>
      <c r="AR228">
        <v>6.7</v>
      </c>
      <c r="BH228" t="str">
        <v>Adam Shankman</v>
      </c>
      <c r="BI228">
        <f t="shared" si="9"/>
        <v>6</v>
      </c>
      <c r="BJ228" t="b">
        <f t="shared" si="10"/>
        <v>0</v>
      </c>
      <c r="BO228">
        <v>183405771</v>
      </c>
      <c r="BP228">
        <v>85000000</v>
      </c>
      <c r="BR228">
        <f t="shared" si="11"/>
        <v>98405771</v>
      </c>
      <c r="BS228" t="str">
        <f>_xlfn.XLOOKUP(BO228,I:I,L:L)</f>
        <v>Ocean's ElevenÂ </v>
      </c>
      <c r="BW228" t="s">
        <v>1247</v>
      </c>
      <c r="BX228" t="s">
        <v>17605</v>
      </c>
      <c r="BY228" t="s">
        <v>17607</v>
      </c>
    </row>
    <row r="229" spans="1:79" x14ac:dyDescent="0.25">
      <c r="A229" t="s">
        <v>33</v>
      </c>
      <c r="B229" t="s">
        <v>1157</v>
      </c>
      <c r="C229">
        <v>257</v>
      </c>
      <c r="D229">
        <v>98</v>
      </c>
      <c r="E229">
        <v>16</v>
      </c>
      <c r="F229">
        <v>12000</v>
      </c>
      <c r="G229" t="s">
        <v>236</v>
      </c>
      <c r="H229">
        <v>16000</v>
      </c>
      <c r="I229">
        <v>187165546</v>
      </c>
      <c r="J229" t="s">
        <v>251</v>
      </c>
      <c r="K229" t="s">
        <v>425</v>
      </c>
      <c r="L229" t="s">
        <v>1810</v>
      </c>
      <c r="M229">
        <v>150618</v>
      </c>
      <c r="N229">
        <v>43286</v>
      </c>
      <c r="O229" t="s">
        <v>863</v>
      </c>
      <c r="P229">
        <v>3</v>
      </c>
      <c r="Q229" t="s">
        <v>1811</v>
      </c>
      <c r="R229" t="s">
        <v>1812</v>
      </c>
      <c r="S229">
        <v>195</v>
      </c>
      <c r="T229" t="s">
        <v>42</v>
      </c>
      <c r="U229" t="s">
        <v>43</v>
      </c>
      <c r="V229" t="s">
        <v>115</v>
      </c>
      <c r="W229">
        <v>135000000</v>
      </c>
      <c r="X229">
        <v>2013</v>
      </c>
      <c r="Y229">
        <v>15000</v>
      </c>
      <c r="Z229" s="2">
        <v>7.3</v>
      </c>
      <c r="AA229">
        <v>2.35</v>
      </c>
      <c r="AB229">
        <v>28000</v>
      </c>
      <c r="AE229" t="s">
        <v>1813</v>
      </c>
      <c r="AF229">
        <f>COUNTIF(J:J,AE229)</f>
        <v>1</v>
      </c>
      <c r="AG229">
        <f>ROUND(AVERAGEIFS(Z:Z,J:J,AE229),1)</f>
        <v>5.4</v>
      </c>
      <c r="AH229" cm="1">
        <f t="array" ref="AH229">ROUND(MEDIAN(IF(J:J=AE229,Z:Z)),1)</f>
        <v>5.4</v>
      </c>
      <c r="AI229" t="e" cm="1">
        <f t="array" ref="AI229">ROUND(MODE(IF(J:J=AE229,Z:Z)),1)</f>
        <v>#N/A</v>
      </c>
      <c r="AJ229">
        <f>_xlfn.MAXIFS(Z:Z,J:J,AE229)</f>
        <v>5.4</v>
      </c>
      <c r="AK229">
        <f>_xlfn.MINIFS(Z:Z,J:J,AE229)</f>
        <v>5.4</v>
      </c>
      <c r="AL229" t="e" cm="1">
        <f t="array" ref="AL229">ROUND(VAR(IF(J:J=AE229,Z:Z)),1)</f>
        <v>#DIV/0!</v>
      </c>
      <c r="AM229" t="e" cm="1">
        <f t="array" ref="AM229">ROUND(STDEV(IF(J:J = AE229,Z:Z)),1)</f>
        <v>#DIV/0!</v>
      </c>
      <c r="AQ229">
        <v>136</v>
      </c>
      <c r="AR229">
        <v>6.5</v>
      </c>
      <c r="BH229" t="str">
        <v>D.J. Caruso</v>
      </c>
      <c r="BI229">
        <f t="shared" si="9"/>
        <v>6.7</v>
      </c>
      <c r="BJ229" t="b">
        <f t="shared" si="10"/>
        <v>0</v>
      </c>
      <c r="BO229">
        <v>197992827</v>
      </c>
      <c r="BP229">
        <v>100000000</v>
      </c>
      <c r="BR229">
        <f t="shared" si="11"/>
        <v>97992827</v>
      </c>
      <c r="BS229" t="str">
        <f>_xlfn.XLOOKUP(BO229,I:I,L:L)</f>
        <v>Happy FeetÂ </v>
      </c>
      <c r="BW229" t="s">
        <v>826</v>
      </c>
      <c r="BX229" t="s">
        <v>1247</v>
      </c>
      <c r="BY229" t="s">
        <v>5447</v>
      </c>
      <c r="BZ229" t="s">
        <v>4490</v>
      </c>
    </row>
    <row r="230" spans="1:79" x14ac:dyDescent="0.25">
      <c r="A230" t="s">
        <v>33</v>
      </c>
      <c r="B230" t="s">
        <v>1096</v>
      </c>
      <c r="C230">
        <v>152</v>
      </c>
      <c r="D230">
        <v>153</v>
      </c>
      <c r="E230">
        <v>610</v>
      </c>
      <c r="F230">
        <v>617</v>
      </c>
      <c r="G230" t="s">
        <v>1820</v>
      </c>
      <c r="H230">
        <v>12000</v>
      </c>
      <c r="I230">
        <v>40911830</v>
      </c>
      <c r="J230" t="s">
        <v>906</v>
      </c>
      <c r="K230" t="s">
        <v>863</v>
      </c>
      <c r="L230" t="s">
        <v>1821</v>
      </c>
      <c r="M230">
        <v>55994</v>
      </c>
      <c r="N230">
        <v>15046</v>
      </c>
      <c r="O230" t="s">
        <v>1822</v>
      </c>
      <c r="P230">
        <v>0</v>
      </c>
      <c r="Q230" t="s">
        <v>1823</v>
      </c>
      <c r="R230" t="s">
        <v>1824</v>
      </c>
      <c r="S230">
        <v>454</v>
      </c>
      <c r="T230" t="s">
        <v>42</v>
      </c>
      <c r="U230" t="s">
        <v>43</v>
      </c>
      <c r="V230" t="s">
        <v>811</v>
      </c>
      <c r="W230">
        <v>115000000</v>
      </c>
      <c r="X230">
        <v>2002</v>
      </c>
      <c r="Y230">
        <v>836</v>
      </c>
      <c r="Z230" s="2">
        <v>6</v>
      </c>
      <c r="AA230">
        <v>2.35</v>
      </c>
      <c r="AB230">
        <v>0</v>
      </c>
      <c r="AE230" t="s">
        <v>1825</v>
      </c>
      <c r="AF230">
        <f>COUNTIF(J:J,AE230)</f>
        <v>4</v>
      </c>
      <c r="AG230">
        <f>ROUND(AVERAGEIFS(Z:Z,J:J,AE230),1)</f>
        <v>6.8</v>
      </c>
      <c r="AH230" cm="1">
        <f t="array" ref="AH230">ROUND(MEDIAN(IF(J:J=AE230,Z:Z)),1)</f>
        <v>6.6</v>
      </c>
      <c r="AI230" cm="1">
        <f t="array" ref="AI230">ROUND(MODE(IF(J:J=AE230,Z:Z)),1)</f>
        <v>6.6</v>
      </c>
      <c r="AJ230">
        <f>_xlfn.MAXIFS(Z:Z,J:J,AE230)</f>
        <v>7.5</v>
      </c>
      <c r="AK230">
        <f>_xlfn.MINIFS(Z:Z,J:J,AE230)</f>
        <v>6.6</v>
      </c>
      <c r="AL230" cm="1">
        <f t="array" ref="AL230">ROUND(VAR(IF(J:J=AE230,Z:Z)),1)</f>
        <v>0.2</v>
      </c>
      <c r="AM230" cm="1">
        <f t="array" ref="AM230">ROUND(STDEV(IF(J:J = AE230,Z:Z)),1)</f>
        <v>0.5</v>
      </c>
      <c r="AQ230">
        <v>116</v>
      </c>
      <c r="AR230">
        <v>5.0999999999999996</v>
      </c>
      <c r="BH230" t="str">
        <v>Anthony Minghella</v>
      </c>
      <c r="BI230">
        <f t="shared" si="9"/>
        <v>7.3</v>
      </c>
      <c r="BJ230" t="b">
        <f t="shared" si="10"/>
        <v>0</v>
      </c>
      <c r="BO230">
        <v>117224271</v>
      </c>
      <c r="BP230">
        <v>20000000</v>
      </c>
      <c r="BR230">
        <f t="shared" si="11"/>
        <v>97224271</v>
      </c>
      <c r="BS230" t="str">
        <f>_xlfn.XLOOKUP(BO230,I:I,L:L)</f>
        <v>Jackass 3DÂ </v>
      </c>
      <c r="BW230" t="s">
        <v>1247</v>
      </c>
      <c r="BX230" t="s">
        <v>17605</v>
      </c>
      <c r="BY230" t="s">
        <v>2007</v>
      </c>
      <c r="BZ230" t="s">
        <v>5447</v>
      </c>
    </row>
    <row r="231" spans="1:79" x14ac:dyDescent="0.25">
      <c r="A231" t="s">
        <v>33</v>
      </c>
      <c r="B231" t="s">
        <v>1173</v>
      </c>
      <c r="C231">
        <v>231</v>
      </c>
      <c r="D231">
        <v>120</v>
      </c>
      <c r="E231">
        <v>19</v>
      </c>
      <c r="F231">
        <v>9000</v>
      </c>
      <c r="G231" t="s">
        <v>205</v>
      </c>
      <c r="H231">
        <v>26000</v>
      </c>
      <c r="I231">
        <v>47952020</v>
      </c>
      <c r="J231" t="s">
        <v>403</v>
      </c>
      <c r="K231" t="s">
        <v>120</v>
      </c>
      <c r="L231" t="s">
        <v>1828</v>
      </c>
      <c r="M231">
        <v>37750</v>
      </c>
      <c r="N231">
        <v>46719</v>
      </c>
      <c r="O231" t="s">
        <v>1037</v>
      </c>
      <c r="P231">
        <v>2</v>
      </c>
      <c r="Q231" t="s">
        <v>1829</v>
      </c>
      <c r="R231" t="s">
        <v>1830</v>
      </c>
      <c r="S231">
        <v>134</v>
      </c>
      <c r="T231" t="s">
        <v>42</v>
      </c>
      <c r="U231" t="s">
        <v>43</v>
      </c>
      <c r="V231" t="s">
        <v>44</v>
      </c>
      <c r="W231">
        <v>115000000</v>
      </c>
      <c r="X231">
        <v>2016</v>
      </c>
      <c r="Y231">
        <v>11000</v>
      </c>
      <c r="Z231" s="2">
        <v>6.1</v>
      </c>
      <c r="AA231">
        <v>2.35</v>
      </c>
      <c r="AB231">
        <v>16000</v>
      </c>
      <c r="AE231" t="s">
        <v>1831</v>
      </c>
      <c r="AF231">
        <f>COUNTIF(J:J,AE231)</f>
        <v>1</v>
      </c>
      <c r="AG231">
        <f>ROUND(AVERAGEIFS(Z:Z,J:J,AE231),1)</f>
        <v>5.9</v>
      </c>
      <c r="AH231" cm="1">
        <f t="array" ref="AH231">ROUND(MEDIAN(IF(J:J=AE231,Z:Z)),1)</f>
        <v>5.9</v>
      </c>
      <c r="AI231" t="e" cm="1">
        <f t="array" ref="AI231">ROUND(MODE(IF(J:J=AE231,Z:Z)),1)</f>
        <v>#N/A</v>
      </c>
      <c r="AJ231">
        <f>_xlfn.MAXIFS(Z:Z,J:J,AE231)</f>
        <v>5.9</v>
      </c>
      <c r="AK231">
        <f>_xlfn.MINIFS(Z:Z,J:J,AE231)</f>
        <v>5.9</v>
      </c>
      <c r="AL231" t="e" cm="1">
        <f t="array" ref="AL231">ROUND(VAR(IF(J:J=AE231,Z:Z)),1)</f>
        <v>#DIV/0!</v>
      </c>
      <c r="AM231" t="e" cm="1">
        <f t="array" ref="AM231">ROUND(STDEV(IF(J:J = AE231,Z:Z)),1)</f>
        <v>#DIV/0!</v>
      </c>
      <c r="AQ231">
        <v>153</v>
      </c>
      <c r="AR231">
        <v>6</v>
      </c>
      <c r="BH231" t="str">
        <v>Albert Hughes</v>
      </c>
      <c r="BI231">
        <f t="shared" si="9"/>
        <v>7</v>
      </c>
      <c r="BJ231" t="b">
        <f t="shared" si="10"/>
        <v>0</v>
      </c>
      <c r="BO231">
        <v>114968774</v>
      </c>
      <c r="BP231">
        <v>18000000</v>
      </c>
      <c r="BR231">
        <f t="shared" si="11"/>
        <v>96968774</v>
      </c>
      <c r="BS231" t="str">
        <f>_xlfn.XLOOKUP(BO231,I:I,L:L)</f>
        <v>BigÂ </v>
      </c>
      <c r="BW231" t="s">
        <v>826</v>
      </c>
      <c r="BX231" t="s">
        <v>606</v>
      </c>
      <c r="BY231" t="s">
        <v>5447</v>
      </c>
      <c r="BZ231" t="s">
        <v>4490</v>
      </c>
    </row>
    <row r="232" spans="1:79" x14ac:dyDescent="0.25">
      <c r="A232" t="s">
        <v>33</v>
      </c>
      <c r="B232" t="s">
        <v>762</v>
      </c>
      <c r="C232">
        <v>348</v>
      </c>
      <c r="D232">
        <v>101</v>
      </c>
      <c r="E232">
        <v>473</v>
      </c>
      <c r="F232">
        <v>429</v>
      </c>
      <c r="G232" t="s">
        <v>1834</v>
      </c>
      <c r="H232">
        <v>833</v>
      </c>
      <c r="I232">
        <v>190871240</v>
      </c>
      <c r="J232" t="s">
        <v>367</v>
      </c>
      <c r="K232" t="s">
        <v>1835</v>
      </c>
      <c r="L232" t="s">
        <v>1836</v>
      </c>
      <c r="M232">
        <v>167085</v>
      </c>
      <c r="N232">
        <v>2690</v>
      </c>
      <c r="O232" t="s">
        <v>1837</v>
      </c>
      <c r="P232">
        <v>0</v>
      </c>
      <c r="Q232" t="s">
        <v>1838</v>
      </c>
      <c r="R232" t="s">
        <v>1839</v>
      </c>
      <c r="S232">
        <v>491</v>
      </c>
      <c r="T232" t="s">
        <v>42</v>
      </c>
      <c r="U232" t="s">
        <v>43</v>
      </c>
      <c r="V232" t="s">
        <v>44</v>
      </c>
      <c r="W232">
        <v>125000000</v>
      </c>
      <c r="X232">
        <v>2014</v>
      </c>
      <c r="Y232">
        <v>809</v>
      </c>
      <c r="Z232" s="2">
        <v>5.9</v>
      </c>
      <c r="AA232">
        <v>2.35</v>
      </c>
      <c r="AB232">
        <v>62000</v>
      </c>
      <c r="AE232" t="s">
        <v>1840</v>
      </c>
      <c r="AF232">
        <f>COUNTIF(J:J,AE232)</f>
        <v>1</v>
      </c>
      <c r="AG232">
        <f>ROUND(AVERAGEIFS(Z:Z,J:J,AE232),1)</f>
        <v>6.7</v>
      </c>
      <c r="AH232" cm="1">
        <f t="array" ref="AH232">ROUND(MEDIAN(IF(J:J=AE232,Z:Z)),1)</f>
        <v>6.7</v>
      </c>
      <c r="AI232" t="e" cm="1">
        <f t="array" ref="AI232">ROUND(MODE(IF(J:J=AE232,Z:Z)),1)</f>
        <v>#N/A</v>
      </c>
      <c r="AJ232">
        <f>_xlfn.MAXIFS(Z:Z,J:J,AE232)</f>
        <v>6.7</v>
      </c>
      <c r="AK232">
        <f>_xlfn.MINIFS(Z:Z,J:J,AE232)</f>
        <v>6.7</v>
      </c>
      <c r="AL232" t="e" cm="1">
        <f t="array" ref="AL232">ROUND(VAR(IF(J:J=AE232,Z:Z)),1)</f>
        <v>#DIV/0!</v>
      </c>
      <c r="AM232" t="e" cm="1">
        <f t="array" ref="AM232">ROUND(STDEV(IF(J:J = AE232,Z:Z)),1)</f>
        <v>#DIV/0!</v>
      </c>
      <c r="AQ232">
        <v>120</v>
      </c>
      <c r="AR232">
        <v>6.1</v>
      </c>
      <c r="BH232" t="str">
        <v>Les Mayfield</v>
      </c>
      <c r="BI232">
        <f t="shared" si="9"/>
        <v>5.5</v>
      </c>
      <c r="BJ232" t="b">
        <f t="shared" si="10"/>
        <v>0</v>
      </c>
      <c r="BO232">
        <v>121945720</v>
      </c>
      <c r="BP232">
        <v>25000000</v>
      </c>
      <c r="BR232">
        <f t="shared" si="11"/>
        <v>96945720</v>
      </c>
      <c r="BS232" t="str">
        <f>_xlfn.XLOOKUP(BO232,I:I,L:L)</f>
        <v>The BodyguardÂ </v>
      </c>
      <c r="BW232" t="s">
        <v>2007</v>
      </c>
      <c r="BX232" t="s">
        <v>17603</v>
      </c>
      <c r="BY232" t="s">
        <v>5447</v>
      </c>
    </row>
    <row r="233" spans="1:79" x14ac:dyDescent="0.25">
      <c r="A233" t="s">
        <v>33</v>
      </c>
      <c r="B233" t="s">
        <v>1019</v>
      </c>
      <c r="C233">
        <v>738</v>
      </c>
      <c r="D233">
        <v>91</v>
      </c>
      <c r="E233">
        <v>0</v>
      </c>
      <c r="F233">
        <v>13</v>
      </c>
      <c r="G233" t="s">
        <v>1843</v>
      </c>
      <c r="H233">
        <v>39</v>
      </c>
      <c r="I233">
        <v>274084951</v>
      </c>
      <c r="J233" t="s">
        <v>914</v>
      </c>
      <c r="K233" t="s">
        <v>1844</v>
      </c>
      <c r="L233" t="s">
        <v>637</v>
      </c>
      <c r="M233">
        <v>582917</v>
      </c>
      <c r="N233">
        <v>87</v>
      </c>
      <c r="O233" t="s">
        <v>1845</v>
      </c>
      <c r="P233">
        <v>0</v>
      </c>
      <c r="Q233" t="s">
        <v>1846</v>
      </c>
      <c r="R233" t="s">
        <v>1847</v>
      </c>
      <c r="S233">
        <v>1885</v>
      </c>
      <c r="T233" t="s">
        <v>42</v>
      </c>
      <c r="U233" t="s">
        <v>74</v>
      </c>
      <c r="V233" t="s">
        <v>44</v>
      </c>
      <c r="W233">
        <v>100000000</v>
      </c>
      <c r="X233">
        <v>2013</v>
      </c>
      <c r="Y233">
        <v>23</v>
      </c>
      <c r="Z233" s="2">
        <v>7.8</v>
      </c>
      <c r="AA233">
        <v>2.35</v>
      </c>
      <c r="AB233">
        <v>147000</v>
      </c>
      <c r="AE233" t="s">
        <v>1848</v>
      </c>
      <c r="AF233">
        <f>COUNTIF(J:J,AE233)</f>
        <v>1</v>
      </c>
      <c r="AG233">
        <f>ROUND(AVERAGEIFS(Z:Z,J:J,AE233),1)</f>
        <v>6.1</v>
      </c>
      <c r="AH233" cm="1">
        <f t="array" ref="AH233">ROUND(MEDIAN(IF(J:J=AE233,Z:Z)),1)</f>
        <v>6.1</v>
      </c>
      <c r="AI233" t="e" cm="1">
        <f t="array" ref="AI233">ROUND(MODE(IF(J:J=AE233,Z:Z)),1)</f>
        <v>#N/A</v>
      </c>
      <c r="AJ233">
        <f>_xlfn.MAXIFS(Z:Z,J:J,AE233)</f>
        <v>6.1</v>
      </c>
      <c r="AK233">
        <f>_xlfn.MINIFS(Z:Z,J:J,AE233)</f>
        <v>6.1</v>
      </c>
      <c r="AL233" t="e" cm="1">
        <f t="array" ref="AL233">ROUND(VAR(IF(J:J=AE233,Z:Z)),1)</f>
        <v>#DIV/0!</v>
      </c>
      <c r="AM233" t="e" cm="1">
        <f t="array" ref="AM233">ROUND(STDEV(IF(J:J = AE233,Z:Z)),1)</f>
        <v>#DIV/0!</v>
      </c>
      <c r="AQ233">
        <v>101</v>
      </c>
      <c r="AR233">
        <v>5.9</v>
      </c>
      <c r="BH233" t="str">
        <v>Joe Pytka</v>
      </c>
      <c r="BI233">
        <f t="shared" si="9"/>
        <v>6.3</v>
      </c>
      <c r="BJ233" t="b">
        <f t="shared" si="10"/>
        <v>0</v>
      </c>
      <c r="BO233">
        <v>111936400</v>
      </c>
      <c r="BP233">
        <v>15000000</v>
      </c>
      <c r="BR233">
        <f t="shared" si="11"/>
        <v>96936400</v>
      </c>
      <c r="BS233" t="str">
        <f>_xlfn.XLOOKUP(BO233,I:I,L:L)</f>
        <v>TwinsÂ </v>
      </c>
      <c r="BW233" t="s">
        <v>826</v>
      </c>
      <c r="BX233" t="s">
        <v>2007</v>
      </c>
      <c r="BY233" t="s">
        <v>17600</v>
      </c>
      <c r="BZ233" t="s">
        <v>5447</v>
      </c>
    </row>
    <row r="234" spans="1:79" x14ac:dyDescent="0.25">
      <c r="A234" t="s">
        <v>33</v>
      </c>
      <c r="B234" t="s">
        <v>1180</v>
      </c>
      <c r="C234">
        <v>93</v>
      </c>
      <c r="D234">
        <v>108</v>
      </c>
      <c r="E234">
        <v>79</v>
      </c>
      <c r="F234">
        <v>268</v>
      </c>
      <c r="G234" t="s">
        <v>1851</v>
      </c>
      <c r="H234">
        <v>650</v>
      </c>
      <c r="I234">
        <v>67155742</v>
      </c>
      <c r="J234" t="s">
        <v>68</v>
      </c>
      <c r="K234" t="s">
        <v>1852</v>
      </c>
      <c r="L234" t="s">
        <v>1853</v>
      </c>
      <c r="M234">
        <v>62271</v>
      </c>
      <c r="N234">
        <v>1569</v>
      </c>
      <c r="O234" t="s">
        <v>546</v>
      </c>
      <c r="P234">
        <v>1</v>
      </c>
      <c r="Q234" t="s">
        <v>1854</v>
      </c>
      <c r="R234" t="s">
        <v>1855</v>
      </c>
      <c r="S234">
        <v>277</v>
      </c>
      <c r="T234" t="s">
        <v>42</v>
      </c>
      <c r="U234" t="s">
        <v>43</v>
      </c>
      <c r="V234" t="s">
        <v>44</v>
      </c>
      <c r="W234">
        <v>116000000</v>
      </c>
      <c r="X234">
        <v>1997</v>
      </c>
      <c r="Y234">
        <v>293</v>
      </c>
      <c r="Z234" s="2">
        <v>5.8</v>
      </c>
      <c r="AA234">
        <v>2.35</v>
      </c>
      <c r="AB234">
        <v>0</v>
      </c>
      <c r="AE234" t="s">
        <v>1856</v>
      </c>
      <c r="AF234">
        <f>COUNTIF(J:J,AE234)</f>
        <v>2</v>
      </c>
      <c r="AG234">
        <f>ROUND(AVERAGEIFS(Z:Z,J:J,AE234),1)</f>
        <v>6.3</v>
      </c>
      <c r="AH234" cm="1">
        <f t="array" ref="AH234">ROUND(MEDIAN(IF(J:J=AE234,Z:Z)),1)</f>
        <v>6.3</v>
      </c>
      <c r="AI234" t="e" cm="1">
        <f t="array" ref="AI234">ROUND(MODE(IF(J:J=AE234,Z:Z)),1)</f>
        <v>#N/A</v>
      </c>
      <c r="AJ234">
        <f>_xlfn.MAXIFS(Z:Z,J:J,AE234)</f>
        <v>6.6</v>
      </c>
      <c r="AK234">
        <f>_xlfn.MINIFS(Z:Z,J:J,AE234)</f>
        <v>5.9</v>
      </c>
      <c r="AL234" cm="1">
        <f t="array" ref="AL234">ROUND(VAR(IF(J:J=AE234,Z:Z)),1)</f>
        <v>0.2</v>
      </c>
      <c r="AM234" cm="1">
        <f t="array" ref="AM234">ROUND(STDEV(IF(J:J = AE234,Z:Z)),1)</f>
        <v>0.5</v>
      </c>
      <c r="AQ234">
        <v>91</v>
      </c>
      <c r="AR234">
        <v>7.8</v>
      </c>
      <c r="BH234" t="str">
        <v>Scott Derrickson</v>
      </c>
      <c r="BI234">
        <f t="shared" si="9"/>
        <v>6.1</v>
      </c>
      <c r="BJ234" t="b">
        <f t="shared" si="10"/>
        <v>0</v>
      </c>
      <c r="BO234">
        <v>138447667</v>
      </c>
      <c r="BP234">
        <v>42000000</v>
      </c>
      <c r="BR234">
        <f t="shared" si="11"/>
        <v>96447667</v>
      </c>
      <c r="BS234" t="str">
        <f>_xlfn.XLOOKUP(BO234,I:I,L:L)</f>
        <v>21 Jump StreetÂ </v>
      </c>
      <c r="BW234" t="s">
        <v>826</v>
      </c>
      <c r="BX234" t="s">
        <v>606</v>
      </c>
      <c r="BY234" t="s">
        <v>4431</v>
      </c>
      <c r="BZ234" t="s">
        <v>5266</v>
      </c>
      <c r="CA234" t="s">
        <v>4556</v>
      </c>
    </row>
    <row r="235" spans="1:79" x14ac:dyDescent="0.25">
      <c r="A235" t="s">
        <v>33</v>
      </c>
      <c r="B235" t="s">
        <v>1187</v>
      </c>
      <c r="C235">
        <v>181</v>
      </c>
      <c r="D235">
        <v>112</v>
      </c>
      <c r="E235">
        <v>13</v>
      </c>
      <c r="F235">
        <v>799</v>
      </c>
      <c r="G235" t="s">
        <v>1835</v>
      </c>
      <c r="H235">
        <v>5000</v>
      </c>
      <c r="I235">
        <v>81638674</v>
      </c>
      <c r="J235" t="s">
        <v>367</v>
      </c>
      <c r="K235" t="s">
        <v>1859</v>
      </c>
      <c r="L235" t="s">
        <v>1860</v>
      </c>
      <c r="M235">
        <v>17533</v>
      </c>
      <c r="N235">
        <v>8306</v>
      </c>
      <c r="O235" t="s">
        <v>110</v>
      </c>
      <c r="Q235" t="s">
        <v>1861</v>
      </c>
      <c r="R235" t="s">
        <v>1862</v>
      </c>
      <c r="S235">
        <v>115</v>
      </c>
      <c r="T235" t="s">
        <v>42</v>
      </c>
      <c r="U235" t="s">
        <v>43</v>
      </c>
      <c r="V235" t="s">
        <v>44</v>
      </c>
      <c r="W235">
        <v>135000000</v>
      </c>
      <c r="X235">
        <v>2016</v>
      </c>
      <c r="Y235">
        <v>833</v>
      </c>
      <c r="Z235" s="2">
        <v>6.3</v>
      </c>
      <c r="AA235">
        <v>2.35</v>
      </c>
      <c r="AB235">
        <v>12000</v>
      </c>
      <c r="AE235" t="s">
        <v>1863</v>
      </c>
      <c r="AF235">
        <f>COUNTIF(J:J,AE235)</f>
        <v>1</v>
      </c>
      <c r="AG235">
        <f>ROUND(AVERAGEIFS(Z:Z,J:J,AE235),1)</f>
        <v>6</v>
      </c>
      <c r="AH235" cm="1">
        <f t="array" ref="AH235">ROUND(MEDIAN(IF(J:J=AE235,Z:Z)),1)</f>
        <v>6</v>
      </c>
      <c r="AI235" t="e" cm="1">
        <f t="array" ref="AI235">ROUND(MODE(IF(J:J=AE235,Z:Z)),1)</f>
        <v>#N/A</v>
      </c>
      <c r="AJ235">
        <f>_xlfn.MAXIFS(Z:Z,J:J,AE235)</f>
        <v>6</v>
      </c>
      <c r="AK235">
        <f>_xlfn.MINIFS(Z:Z,J:J,AE235)</f>
        <v>6</v>
      </c>
      <c r="AL235" t="e" cm="1">
        <f t="array" ref="AL235">ROUND(VAR(IF(J:J=AE235,Z:Z)),1)</f>
        <v>#DIV/0!</v>
      </c>
      <c r="AM235" t="e" cm="1">
        <f t="array" ref="AM235">ROUND(STDEV(IF(J:J = AE235,Z:Z)),1)</f>
        <v>#DIV/0!</v>
      </c>
      <c r="AQ235">
        <v>108</v>
      </c>
      <c r="AR235">
        <v>5.8</v>
      </c>
      <c r="BH235" t="str">
        <v>Ivan Reitman</v>
      </c>
      <c r="BI235">
        <f t="shared" si="9"/>
        <v>6.1</v>
      </c>
      <c r="BJ235" t="b">
        <f t="shared" si="10"/>
        <v>0</v>
      </c>
      <c r="BO235">
        <v>102308900</v>
      </c>
      <c r="BP235">
        <v>6000000</v>
      </c>
      <c r="BR235">
        <f t="shared" si="11"/>
        <v>96308900</v>
      </c>
      <c r="BS235" t="str">
        <f>_xlfn.XLOOKUP(BO235,I:I,L:L)</f>
        <v>Butch Cassidy and the Sundance KidÂ </v>
      </c>
      <c r="BW235" t="s">
        <v>826</v>
      </c>
      <c r="BX235" t="s">
        <v>2007</v>
      </c>
      <c r="BY235" t="s">
        <v>4556</v>
      </c>
    </row>
    <row r="236" spans="1:79" x14ac:dyDescent="0.25">
      <c r="A236" t="s">
        <v>33</v>
      </c>
      <c r="B236" t="s">
        <v>1196</v>
      </c>
      <c r="C236">
        <v>369</v>
      </c>
      <c r="D236">
        <v>100</v>
      </c>
      <c r="E236">
        <v>128</v>
      </c>
      <c r="F236">
        <v>78</v>
      </c>
      <c r="G236" t="s">
        <v>1866</v>
      </c>
      <c r="H236">
        <v>596</v>
      </c>
      <c r="I236">
        <v>56114221</v>
      </c>
      <c r="J236" t="s">
        <v>89</v>
      </c>
      <c r="K236" t="s">
        <v>1867</v>
      </c>
      <c r="L236" t="s">
        <v>1868</v>
      </c>
      <c r="M236">
        <v>110486</v>
      </c>
      <c r="N236">
        <v>1261</v>
      </c>
      <c r="O236" t="s">
        <v>1869</v>
      </c>
      <c r="P236">
        <v>3</v>
      </c>
      <c r="Q236" t="s">
        <v>1870</v>
      </c>
      <c r="R236" t="s">
        <v>1871</v>
      </c>
      <c r="S236">
        <v>695</v>
      </c>
      <c r="T236" t="s">
        <v>42</v>
      </c>
      <c r="U236" t="s">
        <v>43</v>
      </c>
      <c r="V236" t="s">
        <v>44</v>
      </c>
      <c r="W236">
        <v>120000000</v>
      </c>
      <c r="X236">
        <v>2015</v>
      </c>
      <c r="Y236">
        <v>360</v>
      </c>
      <c r="Z236" s="2">
        <v>4.3</v>
      </c>
      <c r="AA236">
        <v>2.35</v>
      </c>
      <c r="AB236">
        <v>41000</v>
      </c>
      <c r="AE236" t="s">
        <v>1872</v>
      </c>
      <c r="AF236">
        <f>COUNTIF(J:J,AE236)</f>
        <v>1</v>
      </c>
      <c r="AG236">
        <f>ROUND(AVERAGEIFS(Z:Z,J:J,AE236),1)</f>
        <v>4.7</v>
      </c>
      <c r="AH236" cm="1">
        <f t="array" ref="AH236">ROUND(MEDIAN(IF(J:J=AE236,Z:Z)),1)</f>
        <v>4.7</v>
      </c>
      <c r="AI236" t="e" cm="1">
        <f t="array" ref="AI236">ROUND(MODE(IF(J:J=AE236,Z:Z)),1)</f>
        <v>#N/A</v>
      </c>
      <c r="AJ236">
        <f>_xlfn.MAXIFS(Z:Z,J:J,AE236)</f>
        <v>4.7</v>
      </c>
      <c r="AK236">
        <f>_xlfn.MINIFS(Z:Z,J:J,AE236)</f>
        <v>4.7</v>
      </c>
      <c r="AL236" t="e" cm="1">
        <f t="array" ref="AL236">ROUND(VAR(IF(J:J=AE236,Z:Z)),1)</f>
        <v>#DIV/0!</v>
      </c>
      <c r="AM236" t="e" cm="1">
        <f t="array" ref="AM236">ROUND(STDEV(IF(J:J = AE236,Z:Z)),1)</f>
        <v>#DIV/0!</v>
      </c>
      <c r="AQ236">
        <v>112</v>
      </c>
      <c r="AR236">
        <v>6.3</v>
      </c>
      <c r="BH236" t="str">
        <v>Eric Brevig</v>
      </c>
      <c r="BI236">
        <f t="shared" si="9"/>
        <v>5.2</v>
      </c>
      <c r="BJ236" t="b">
        <f t="shared" si="10"/>
        <v>0</v>
      </c>
      <c r="BO236">
        <v>102300000</v>
      </c>
      <c r="BP236">
        <v>6000000</v>
      </c>
      <c r="BR236">
        <f t="shared" si="11"/>
        <v>96300000</v>
      </c>
      <c r="BS236" t="str">
        <f>_xlfn.XLOOKUP(BO236,I:I,L:L)</f>
        <v>Mary PoppinsÂ </v>
      </c>
      <c r="BW236" t="s">
        <v>4431</v>
      </c>
      <c r="BX236" t="s">
        <v>1247</v>
      </c>
      <c r="BY236" t="s">
        <v>17600</v>
      </c>
    </row>
    <row r="237" spans="1:79" x14ac:dyDescent="0.25">
      <c r="A237" t="s">
        <v>33</v>
      </c>
      <c r="B237" t="s">
        <v>700</v>
      </c>
      <c r="C237">
        <v>179</v>
      </c>
      <c r="D237">
        <v>108</v>
      </c>
      <c r="E237">
        <v>189</v>
      </c>
      <c r="F237">
        <v>1000</v>
      </c>
      <c r="G237" t="s">
        <v>988</v>
      </c>
      <c r="H237">
        <v>49000</v>
      </c>
      <c r="I237">
        <v>250863268</v>
      </c>
      <c r="J237" t="s">
        <v>924</v>
      </c>
      <c r="K237" t="s">
        <v>989</v>
      </c>
      <c r="L237" t="s">
        <v>1012</v>
      </c>
      <c r="M237">
        <v>234480</v>
      </c>
      <c r="N237">
        <v>55486</v>
      </c>
      <c r="O237" t="s">
        <v>991</v>
      </c>
      <c r="P237">
        <v>2</v>
      </c>
      <c r="Q237" t="s">
        <v>1875</v>
      </c>
      <c r="R237" t="s">
        <v>1876</v>
      </c>
      <c r="S237">
        <v>444</v>
      </c>
      <c r="T237" t="s">
        <v>42</v>
      </c>
      <c r="U237" t="s">
        <v>43</v>
      </c>
      <c r="V237" t="s">
        <v>115</v>
      </c>
      <c r="W237">
        <v>110000000</v>
      </c>
      <c r="X237">
        <v>2006</v>
      </c>
      <c r="Y237">
        <v>3000</v>
      </c>
      <c r="Z237" s="2">
        <v>6.4</v>
      </c>
      <c r="AA237">
        <v>1.85</v>
      </c>
      <c r="AB237">
        <v>3000</v>
      </c>
      <c r="AE237" t="s">
        <v>1877</v>
      </c>
      <c r="AF237">
        <f>COUNTIF(J:J,AE237)</f>
        <v>1</v>
      </c>
      <c r="AG237">
        <f>ROUND(AVERAGEIFS(Z:Z,J:J,AE237),1)</f>
        <v>6.1</v>
      </c>
      <c r="AH237" cm="1">
        <f t="array" ref="AH237">ROUND(MEDIAN(IF(J:J=AE237,Z:Z)),1)</f>
        <v>6.1</v>
      </c>
      <c r="AI237" t="e" cm="1">
        <f t="array" ref="AI237">ROUND(MODE(IF(J:J=AE237,Z:Z)),1)</f>
        <v>#N/A</v>
      </c>
      <c r="AJ237">
        <f>_xlfn.MAXIFS(Z:Z,J:J,AE237)</f>
        <v>6.1</v>
      </c>
      <c r="AK237">
        <f>_xlfn.MINIFS(Z:Z,J:J,AE237)</f>
        <v>6.1</v>
      </c>
      <c r="AL237" t="e" cm="1">
        <f t="array" ref="AL237">ROUND(VAR(IF(J:J=AE237,Z:Z)),1)</f>
        <v>#DIV/0!</v>
      </c>
      <c r="AM237" t="e" cm="1">
        <f t="array" ref="AM237">ROUND(STDEV(IF(J:J = AE237,Z:Z)),1)</f>
        <v>#DIV/0!</v>
      </c>
      <c r="AQ237">
        <v>100</v>
      </c>
      <c r="AR237">
        <v>4.3</v>
      </c>
      <c r="BH237" t="str">
        <v>Kelly Asbury</v>
      </c>
      <c r="BI237">
        <f t="shared" si="9"/>
        <v>7</v>
      </c>
      <c r="BJ237" t="b">
        <f t="shared" si="10"/>
        <v>0</v>
      </c>
      <c r="BO237">
        <v>121248145</v>
      </c>
      <c r="BP237">
        <v>25000000</v>
      </c>
      <c r="BR237">
        <f t="shared" si="11"/>
        <v>96248145</v>
      </c>
      <c r="BS237" t="str">
        <f>_xlfn.XLOOKUP(BO237,I:I,L:L)</f>
        <v>SpeedÂ </v>
      </c>
      <c r="BW237" t="s">
        <v>826</v>
      </c>
      <c r="BX237" t="s">
        <v>17600</v>
      </c>
    </row>
    <row r="238" spans="1:79" x14ac:dyDescent="0.25">
      <c r="A238" t="s">
        <v>33</v>
      </c>
      <c r="B238" t="s">
        <v>1205</v>
      </c>
      <c r="C238">
        <v>358</v>
      </c>
      <c r="D238">
        <v>114</v>
      </c>
      <c r="E238">
        <v>62</v>
      </c>
      <c r="F238">
        <v>884</v>
      </c>
      <c r="G238" t="s">
        <v>1674</v>
      </c>
      <c r="H238">
        <v>12000</v>
      </c>
      <c r="I238">
        <v>155181732</v>
      </c>
      <c r="J238" t="s">
        <v>483</v>
      </c>
      <c r="K238" t="s">
        <v>1334</v>
      </c>
      <c r="L238" t="s">
        <v>1880</v>
      </c>
      <c r="M238">
        <v>147497</v>
      </c>
      <c r="N238">
        <v>16718</v>
      </c>
      <c r="O238" t="s">
        <v>1881</v>
      </c>
      <c r="P238">
        <v>0</v>
      </c>
      <c r="Q238" t="s">
        <v>1882</v>
      </c>
      <c r="R238" t="s">
        <v>1883</v>
      </c>
      <c r="S238">
        <v>499</v>
      </c>
      <c r="T238" t="s">
        <v>42</v>
      </c>
      <c r="U238" t="s">
        <v>43</v>
      </c>
      <c r="V238" t="s">
        <v>44</v>
      </c>
      <c r="W238">
        <v>110000000</v>
      </c>
      <c r="X238">
        <v>2015</v>
      </c>
      <c r="Y238">
        <v>2000</v>
      </c>
      <c r="Z238" s="2">
        <v>6.1</v>
      </c>
      <c r="AA238">
        <v>2.35</v>
      </c>
      <c r="AB238">
        <v>52000</v>
      </c>
      <c r="AE238" t="s">
        <v>1884</v>
      </c>
      <c r="AF238">
        <f>COUNTIF(J:J,AE238)</f>
        <v>1</v>
      </c>
      <c r="AG238">
        <f>ROUND(AVERAGEIFS(Z:Z,J:J,AE238),1)</f>
        <v>6.3</v>
      </c>
      <c r="AH238" cm="1">
        <f t="array" ref="AH238">ROUND(MEDIAN(IF(J:J=AE238,Z:Z)),1)</f>
        <v>6.3</v>
      </c>
      <c r="AI238" t="e" cm="1">
        <f t="array" ref="AI238">ROUND(MODE(IF(J:J=AE238,Z:Z)),1)</f>
        <v>#N/A</v>
      </c>
      <c r="AJ238">
        <f>_xlfn.MAXIFS(Z:Z,J:J,AE238)</f>
        <v>6.3</v>
      </c>
      <c r="AK238">
        <f>_xlfn.MINIFS(Z:Z,J:J,AE238)</f>
        <v>6.3</v>
      </c>
      <c r="AL238" t="e" cm="1">
        <f t="array" ref="AL238">ROUND(VAR(IF(J:J=AE238,Z:Z)),1)</f>
        <v>#DIV/0!</v>
      </c>
      <c r="AM238" t="e" cm="1">
        <f t="array" ref="AM238">ROUND(STDEV(IF(J:J = AE238,Z:Z)),1)</f>
        <v>#DIV/0!</v>
      </c>
      <c r="AQ238">
        <v>108</v>
      </c>
      <c r="AR238">
        <v>6.4</v>
      </c>
      <c r="BH238" t="str">
        <v>Stephen Hopkins</v>
      </c>
      <c r="BI238">
        <f t="shared" si="9"/>
        <v>5.8</v>
      </c>
      <c r="BJ238" t="b">
        <f t="shared" si="10"/>
        <v>0</v>
      </c>
      <c r="BO238">
        <v>125014030</v>
      </c>
      <c r="BP238">
        <v>30000000</v>
      </c>
      <c r="BR238">
        <f t="shared" si="11"/>
        <v>95014030</v>
      </c>
      <c r="BS238" t="str">
        <f>_xlfn.XLOOKUP(BO238,I:I,L:L)</f>
        <v>The VowÂ </v>
      </c>
      <c r="BW238" t="s">
        <v>826</v>
      </c>
      <c r="BX238" t="s">
        <v>4431</v>
      </c>
      <c r="BY238" t="s">
        <v>1247</v>
      </c>
      <c r="BZ238" t="s">
        <v>5266</v>
      </c>
    </row>
    <row r="239" spans="1:79" x14ac:dyDescent="0.25">
      <c r="A239" t="s">
        <v>33</v>
      </c>
      <c r="B239" t="s">
        <v>1213</v>
      </c>
      <c r="C239">
        <v>160</v>
      </c>
      <c r="D239">
        <v>119</v>
      </c>
      <c r="E239">
        <v>55</v>
      </c>
      <c r="F239">
        <v>387</v>
      </c>
      <c r="G239" t="s">
        <v>1189</v>
      </c>
      <c r="H239">
        <v>811</v>
      </c>
      <c r="I239">
        <v>125332007</v>
      </c>
      <c r="J239" t="s">
        <v>68</v>
      </c>
      <c r="K239" t="s">
        <v>1887</v>
      </c>
      <c r="L239" t="s">
        <v>1888</v>
      </c>
      <c r="M239">
        <v>149680</v>
      </c>
      <c r="N239">
        <v>2958</v>
      </c>
      <c r="O239" t="s">
        <v>1889</v>
      </c>
      <c r="P239">
        <v>3</v>
      </c>
      <c r="Q239" t="s">
        <v>1890</v>
      </c>
      <c r="R239" t="s">
        <v>1891</v>
      </c>
      <c r="S239">
        <v>328</v>
      </c>
      <c r="T239" t="s">
        <v>42</v>
      </c>
      <c r="U239" t="s">
        <v>74</v>
      </c>
      <c r="V239" t="s">
        <v>44</v>
      </c>
      <c r="W239">
        <v>110000000</v>
      </c>
      <c r="X239">
        <v>1997</v>
      </c>
      <c r="Y239">
        <v>766</v>
      </c>
      <c r="Z239" s="2">
        <v>6.5</v>
      </c>
      <c r="AA239">
        <v>2.35</v>
      </c>
      <c r="AB239">
        <v>0</v>
      </c>
      <c r="AE239" t="s">
        <v>1892</v>
      </c>
      <c r="AF239">
        <f>COUNTIF(J:J,AE239)</f>
        <v>1</v>
      </c>
      <c r="AG239">
        <f>ROUND(AVERAGEIFS(Z:Z,J:J,AE239),1)</f>
        <v>5.6</v>
      </c>
      <c r="AH239" cm="1">
        <f t="array" ref="AH239">ROUND(MEDIAN(IF(J:J=AE239,Z:Z)),1)</f>
        <v>5.6</v>
      </c>
      <c r="AI239" t="e" cm="1">
        <f t="array" ref="AI239">ROUND(MODE(IF(J:J=AE239,Z:Z)),1)</f>
        <v>#N/A</v>
      </c>
      <c r="AJ239">
        <f>_xlfn.MAXIFS(Z:Z,J:J,AE239)</f>
        <v>5.6</v>
      </c>
      <c r="AK239">
        <f>_xlfn.MINIFS(Z:Z,J:J,AE239)</f>
        <v>5.6</v>
      </c>
      <c r="AL239" t="e" cm="1">
        <f t="array" ref="AL239">ROUND(VAR(IF(J:J=AE239,Z:Z)),1)</f>
        <v>#DIV/0!</v>
      </c>
      <c r="AM239" t="e" cm="1">
        <f t="array" ref="AM239">ROUND(STDEV(IF(J:J = AE239,Z:Z)),1)</f>
        <v>#DIV/0!</v>
      </c>
      <c r="AQ239">
        <v>114</v>
      </c>
      <c r="AR239">
        <v>6.1</v>
      </c>
      <c r="BH239" t="str">
        <v>Jonathan Demme</v>
      </c>
      <c r="BI239">
        <f t="shared" si="9"/>
        <v>7.2</v>
      </c>
      <c r="BJ239" t="b">
        <f t="shared" si="10"/>
        <v>0</v>
      </c>
      <c r="BO239">
        <v>139852971</v>
      </c>
      <c r="BP239">
        <v>45000000</v>
      </c>
      <c r="BR239">
        <f t="shared" si="11"/>
        <v>94852971</v>
      </c>
      <c r="BS239" t="str">
        <f>_xlfn.XLOOKUP(BO239,I:I,L:L)</f>
        <v>Taken 2Â </v>
      </c>
      <c r="BW239" t="s">
        <v>826</v>
      </c>
      <c r="BX239" t="s">
        <v>606</v>
      </c>
      <c r="BY239" t="s">
        <v>1247</v>
      </c>
      <c r="BZ239" t="s">
        <v>5447</v>
      </c>
      <c r="CA239" t="s">
        <v>4490</v>
      </c>
    </row>
    <row r="240" spans="1:79" x14ac:dyDescent="0.25">
      <c r="A240" t="s">
        <v>33</v>
      </c>
      <c r="B240" t="s">
        <v>422</v>
      </c>
      <c r="C240">
        <v>192</v>
      </c>
      <c r="D240">
        <v>142</v>
      </c>
      <c r="E240">
        <v>776</v>
      </c>
      <c r="F240">
        <v>1000</v>
      </c>
      <c r="G240" t="s">
        <v>1895</v>
      </c>
      <c r="H240">
        <v>13000</v>
      </c>
      <c r="I240">
        <v>113330342</v>
      </c>
      <c r="J240" t="s">
        <v>643</v>
      </c>
      <c r="K240" t="s">
        <v>602</v>
      </c>
      <c r="L240" t="s">
        <v>1896</v>
      </c>
      <c r="M240">
        <v>207613</v>
      </c>
      <c r="N240">
        <v>19454</v>
      </c>
      <c r="O240" t="s">
        <v>173</v>
      </c>
      <c r="P240">
        <v>1</v>
      </c>
      <c r="Q240" t="s">
        <v>1897</v>
      </c>
      <c r="R240" t="s">
        <v>1898</v>
      </c>
      <c r="S240">
        <v>1144</v>
      </c>
      <c r="T240" t="s">
        <v>42</v>
      </c>
      <c r="U240" t="s">
        <v>43</v>
      </c>
      <c r="V240" t="s">
        <v>811</v>
      </c>
      <c r="W240">
        <v>110000000</v>
      </c>
      <c r="X240">
        <v>2000</v>
      </c>
      <c r="Y240">
        <v>2000</v>
      </c>
      <c r="Z240" s="2">
        <v>7.1</v>
      </c>
      <c r="AA240">
        <v>2.35</v>
      </c>
      <c r="AB240">
        <v>4000</v>
      </c>
      <c r="AE240" t="s">
        <v>1899</v>
      </c>
      <c r="AF240">
        <f>COUNTIF(J:J,AE240)</f>
        <v>3</v>
      </c>
      <c r="AG240">
        <f>ROUND(AVERAGEIFS(Z:Z,J:J,AE240),1)</f>
        <v>6.8</v>
      </c>
      <c r="AH240" cm="1">
        <f t="array" ref="AH240">ROUND(MEDIAN(IF(J:J=AE240,Z:Z)),1)</f>
        <v>6.6</v>
      </c>
      <c r="AI240" t="e" cm="1">
        <f t="array" ref="AI240">ROUND(MODE(IF(J:J=AE240,Z:Z)),1)</f>
        <v>#N/A</v>
      </c>
      <c r="AJ240">
        <f>_xlfn.MAXIFS(Z:Z,J:J,AE240)</f>
        <v>7.3</v>
      </c>
      <c r="AK240">
        <f>_xlfn.MINIFS(Z:Z,J:J,AE240)</f>
        <v>6.5</v>
      </c>
      <c r="AL240" cm="1">
        <f t="array" ref="AL240">ROUND(VAR(IF(J:J=AE240,Z:Z)),1)</f>
        <v>0.2</v>
      </c>
      <c r="AM240" cm="1">
        <f t="array" ref="AM240">ROUND(STDEV(IF(J:J = AE240,Z:Z)),1)</f>
        <v>0.4</v>
      </c>
      <c r="AQ240">
        <v>119</v>
      </c>
      <c r="AR240">
        <v>6.5</v>
      </c>
      <c r="BH240" t="str">
        <v>James Algar</v>
      </c>
      <c r="BI240">
        <f t="shared" si="9"/>
        <v>7.6</v>
      </c>
      <c r="BJ240" t="str">
        <f t="shared" si="10"/>
        <v>TRUE</v>
      </c>
      <c r="BO240">
        <v>114324072</v>
      </c>
      <c r="BP240">
        <v>20000000</v>
      </c>
      <c r="BR240">
        <f t="shared" si="11"/>
        <v>94324072</v>
      </c>
      <c r="BS240" t="str">
        <f>_xlfn.XLOOKUP(BO240,I:I,L:L)</f>
        <v>Dodgeball: A True Underdog StoryÂ </v>
      </c>
      <c r="BW240" t="s">
        <v>826</v>
      </c>
      <c r="BX240" t="s">
        <v>1247</v>
      </c>
      <c r="BY240" t="s">
        <v>17604</v>
      </c>
    </row>
    <row r="241" spans="1:80" x14ac:dyDescent="0.25">
      <c r="A241" t="s">
        <v>33</v>
      </c>
      <c r="B241" t="s">
        <v>1220</v>
      </c>
      <c r="C241">
        <v>198</v>
      </c>
      <c r="D241">
        <v>125</v>
      </c>
      <c r="E241">
        <v>0</v>
      </c>
      <c r="F241">
        <v>350</v>
      </c>
      <c r="G241" t="s">
        <v>1902</v>
      </c>
      <c r="H241">
        <v>11000</v>
      </c>
      <c r="I241">
        <v>125531634</v>
      </c>
      <c r="J241" t="s">
        <v>931</v>
      </c>
      <c r="K241" t="s">
        <v>455</v>
      </c>
      <c r="L241" t="s">
        <v>1903</v>
      </c>
      <c r="M241">
        <v>284852</v>
      </c>
      <c r="N241">
        <v>19359</v>
      </c>
      <c r="O241" t="s">
        <v>1904</v>
      </c>
      <c r="P241">
        <v>0</v>
      </c>
      <c r="Q241" t="s">
        <v>1905</v>
      </c>
      <c r="R241" t="s">
        <v>1906</v>
      </c>
      <c r="S241">
        <v>627</v>
      </c>
      <c r="T241" t="s">
        <v>42</v>
      </c>
      <c r="U241" t="s">
        <v>43</v>
      </c>
      <c r="V241" t="s">
        <v>44</v>
      </c>
      <c r="W241">
        <v>110000000</v>
      </c>
      <c r="X241">
        <v>2004</v>
      </c>
      <c r="Y241">
        <v>8000</v>
      </c>
      <c r="Z241" s="2">
        <v>6.4</v>
      </c>
      <c r="AA241">
        <v>2.35</v>
      </c>
      <c r="AB241">
        <v>0</v>
      </c>
      <c r="AE241" t="s">
        <v>1907</v>
      </c>
      <c r="AF241">
        <f>COUNTIF(J:J,AE241)</f>
        <v>5</v>
      </c>
      <c r="AG241">
        <f>ROUND(AVERAGEIFS(Z:Z,J:J,AE241),1)</f>
        <v>7.6</v>
      </c>
      <c r="AH241" cm="1">
        <f t="array" ref="AH241">ROUND(MEDIAN(IF(J:J=AE241,Z:Z)),1)</f>
        <v>7.4</v>
      </c>
      <c r="AI241" t="e" cm="1">
        <f t="array" ref="AI241">ROUND(MODE(IF(J:J=AE241,Z:Z)),1)</f>
        <v>#N/A</v>
      </c>
      <c r="AJ241">
        <f>_xlfn.MAXIFS(Z:Z,J:J,AE241)</f>
        <v>8.4</v>
      </c>
      <c r="AK241">
        <f>_xlfn.MINIFS(Z:Z,J:J,AE241)</f>
        <v>6.9</v>
      </c>
      <c r="AL241" cm="1">
        <f t="array" ref="AL241">ROUND(VAR(IF(J:J=AE241,Z:Z)),1)</f>
        <v>0.5</v>
      </c>
      <c r="AM241" cm="1">
        <f t="array" ref="AM241">ROUND(STDEV(IF(J:J = AE241,Z:Z)),1)</f>
        <v>0.7</v>
      </c>
      <c r="AQ241">
        <v>142</v>
      </c>
      <c r="AR241">
        <v>7.1</v>
      </c>
      <c r="BH241" t="str">
        <v>Vincent Ward</v>
      </c>
      <c r="BI241">
        <f t="shared" si="9"/>
        <v>7</v>
      </c>
      <c r="BJ241" t="b">
        <f t="shared" si="10"/>
        <v>0</v>
      </c>
      <c r="BO241">
        <v>114324072</v>
      </c>
      <c r="BP241">
        <v>20000000</v>
      </c>
      <c r="BR241">
        <f t="shared" si="11"/>
        <v>94324072</v>
      </c>
      <c r="BS241" t="str">
        <f>_xlfn.XLOOKUP(BO241,I:I,L:L)</f>
        <v>Dodgeball: A True Underdog StoryÂ </v>
      </c>
      <c r="BW241" t="s">
        <v>4682</v>
      </c>
      <c r="BX241" t="s">
        <v>2007</v>
      </c>
      <c r="BY241" t="s">
        <v>17603</v>
      </c>
      <c r="BZ241" t="s">
        <v>17606</v>
      </c>
    </row>
    <row r="242" spans="1:80" x14ac:dyDescent="0.25">
      <c r="A242" t="s">
        <v>33</v>
      </c>
      <c r="B242" t="s">
        <v>501</v>
      </c>
      <c r="C242">
        <v>233</v>
      </c>
      <c r="D242">
        <v>126</v>
      </c>
      <c r="E242">
        <v>218</v>
      </c>
      <c r="F242">
        <v>322</v>
      </c>
      <c r="G242" t="s">
        <v>723</v>
      </c>
      <c r="H242">
        <v>11000</v>
      </c>
      <c r="I242">
        <v>186336103</v>
      </c>
      <c r="J242" t="s">
        <v>940</v>
      </c>
      <c r="K242" t="s">
        <v>455</v>
      </c>
      <c r="L242" t="s">
        <v>1909</v>
      </c>
      <c r="M242">
        <v>348861</v>
      </c>
      <c r="N242">
        <v>22722</v>
      </c>
      <c r="O242" t="s">
        <v>1910</v>
      </c>
      <c r="P242">
        <v>2</v>
      </c>
      <c r="Q242" t="s">
        <v>1911</v>
      </c>
      <c r="R242" t="s">
        <v>1912</v>
      </c>
      <c r="S242">
        <v>798</v>
      </c>
      <c r="T242" t="s">
        <v>42</v>
      </c>
      <c r="U242" t="s">
        <v>43</v>
      </c>
      <c r="V242" t="s">
        <v>44</v>
      </c>
      <c r="W242">
        <v>120000000</v>
      </c>
      <c r="X242">
        <v>2005</v>
      </c>
      <c r="Y242">
        <v>11000</v>
      </c>
      <c r="Z242" s="2">
        <v>6.5</v>
      </c>
      <c r="AA242">
        <v>2.35</v>
      </c>
      <c r="AB242">
        <v>0</v>
      </c>
      <c r="AE242" t="s">
        <v>1913</v>
      </c>
      <c r="AF242">
        <f>COUNTIF(J:J,AE242)</f>
        <v>1</v>
      </c>
      <c r="AG242">
        <f>ROUND(AVERAGEIFS(Z:Z,J:J,AE242),1)</f>
        <v>7.4</v>
      </c>
      <c r="AH242" cm="1">
        <f t="array" ref="AH242">ROUND(MEDIAN(IF(J:J=AE242,Z:Z)),1)</f>
        <v>7.4</v>
      </c>
      <c r="AI242" t="e" cm="1">
        <f t="array" ref="AI242">ROUND(MODE(IF(J:J=AE242,Z:Z)),1)</f>
        <v>#N/A</v>
      </c>
      <c r="AJ242">
        <f>_xlfn.MAXIFS(Z:Z,J:J,AE242)</f>
        <v>7.4</v>
      </c>
      <c r="AK242">
        <f>_xlfn.MINIFS(Z:Z,J:J,AE242)</f>
        <v>7.4</v>
      </c>
      <c r="AL242" t="e" cm="1">
        <f t="array" ref="AL242">ROUND(VAR(IF(J:J=AE242,Z:Z)),1)</f>
        <v>#DIV/0!</v>
      </c>
      <c r="AM242" t="e" cm="1">
        <f t="array" ref="AM242">ROUND(STDEV(IF(J:J = AE242,Z:Z)),1)</f>
        <v>#DIV/0!</v>
      </c>
      <c r="AQ242">
        <v>125</v>
      </c>
      <c r="AR242">
        <v>6.4</v>
      </c>
      <c r="BH242" t="str">
        <v>Terry Gilliam</v>
      </c>
      <c r="BI242">
        <f t="shared" si="9"/>
        <v>7.5</v>
      </c>
      <c r="BJ242" t="str">
        <f t="shared" si="10"/>
        <v>TRUE</v>
      </c>
      <c r="BO242">
        <v>106952327</v>
      </c>
      <c r="BP242">
        <v>13000000</v>
      </c>
      <c r="BR242">
        <f t="shared" si="11"/>
        <v>93952327</v>
      </c>
      <c r="BS242" t="str">
        <f>_xlfn.XLOOKUP(BO242,I:I,L:L)</f>
        <v>Black SwanÂ </v>
      </c>
      <c r="BW242" t="s">
        <v>606</v>
      </c>
      <c r="BX242" t="s">
        <v>4431</v>
      </c>
      <c r="BY242" t="s">
        <v>1247</v>
      </c>
    </row>
    <row r="243" spans="1:80" x14ac:dyDescent="0.25">
      <c r="A243" t="s">
        <v>33</v>
      </c>
      <c r="B243" t="s">
        <v>1051</v>
      </c>
      <c r="C243">
        <v>263</v>
      </c>
      <c r="D243">
        <v>119</v>
      </c>
      <c r="E243">
        <v>124</v>
      </c>
      <c r="F243">
        <v>1000</v>
      </c>
      <c r="G243" t="s">
        <v>1916</v>
      </c>
      <c r="H243">
        <v>14000</v>
      </c>
      <c r="I243">
        <v>129995817</v>
      </c>
      <c r="J243" t="s">
        <v>744</v>
      </c>
      <c r="K243" t="s">
        <v>281</v>
      </c>
      <c r="L243" t="s">
        <v>1917</v>
      </c>
      <c r="M243">
        <v>154621</v>
      </c>
      <c r="N243">
        <v>22622</v>
      </c>
      <c r="O243" t="s">
        <v>1918</v>
      </c>
      <c r="P243">
        <v>0</v>
      </c>
      <c r="Q243" t="s">
        <v>1919</v>
      </c>
      <c r="R243" t="s">
        <v>1920</v>
      </c>
      <c r="S243">
        <v>258</v>
      </c>
      <c r="T243" t="s">
        <v>42</v>
      </c>
      <c r="U243" t="s">
        <v>43</v>
      </c>
      <c r="V243" t="s">
        <v>44</v>
      </c>
      <c r="W243">
        <v>110000000</v>
      </c>
      <c r="X243">
        <v>2015</v>
      </c>
      <c r="Y243">
        <v>5000</v>
      </c>
      <c r="Z243" s="2">
        <v>6.3</v>
      </c>
      <c r="AA243">
        <v>2.35</v>
      </c>
      <c r="AB243">
        <v>27000</v>
      </c>
      <c r="AE243" t="s">
        <v>1921</v>
      </c>
      <c r="AF243">
        <f>COUNTIF(J:J,AE243)</f>
        <v>3</v>
      </c>
      <c r="AG243">
        <f>ROUND(AVERAGEIFS(Z:Z,J:J,AE243),1)</f>
        <v>5.7</v>
      </c>
      <c r="AH243" cm="1">
        <f t="array" ref="AH243">ROUND(MEDIAN(IF(J:J=AE243,Z:Z)),1)</f>
        <v>5.9</v>
      </c>
      <c r="AI243" t="e" cm="1">
        <f t="array" ref="AI243">ROUND(MODE(IF(J:J=AE243,Z:Z)),1)</f>
        <v>#N/A</v>
      </c>
      <c r="AJ243">
        <f>_xlfn.MAXIFS(Z:Z,J:J,AE243)</f>
        <v>6.6</v>
      </c>
      <c r="AK243">
        <f>_xlfn.MINIFS(Z:Z,J:J,AE243)</f>
        <v>4.5</v>
      </c>
      <c r="AL243" cm="1">
        <f t="array" ref="AL243">ROUND(VAR(IF(J:J=AE243,Z:Z)),1)</f>
        <v>1.1000000000000001</v>
      </c>
      <c r="AM243" cm="1">
        <f t="array" ref="AM243">ROUND(STDEV(IF(J:J = AE243,Z:Z)),1)</f>
        <v>1.1000000000000001</v>
      </c>
      <c r="AQ243">
        <v>126</v>
      </c>
      <c r="AR243">
        <v>6.5</v>
      </c>
      <c r="BH243" t="str">
        <v>Barry Cook</v>
      </c>
      <c r="BI243">
        <f t="shared" si="9"/>
        <v>5.2</v>
      </c>
      <c r="BJ243" t="b">
        <f t="shared" si="10"/>
        <v>0</v>
      </c>
      <c r="BO243">
        <v>109306210</v>
      </c>
      <c r="BP243">
        <v>15800000</v>
      </c>
      <c r="BR243">
        <f t="shared" si="11"/>
        <v>93506210</v>
      </c>
      <c r="BS243" t="str">
        <f>_xlfn.XLOOKUP(BO243,I:I,L:L)</f>
        <v>Crocodile Dundee IIÂ </v>
      </c>
      <c r="BW243" t="s">
        <v>826</v>
      </c>
      <c r="BX243" t="s">
        <v>2007</v>
      </c>
      <c r="BY243" t="s">
        <v>17604</v>
      </c>
    </row>
    <row r="244" spans="1:80" x14ac:dyDescent="0.25">
      <c r="A244" t="s">
        <v>917</v>
      </c>
      <c r="B244" t="s">
        <v>467</v>
      </c>
      <c r="C244">
        <v>267</v>
      </c>
      <c r="D244">
        <v>170</v>
      </c>
      <c r="E244">
        <v>17000</v>
      </c>
      <c r="F244">
        <v>827</v>
      </c>
      <c r="G244" t="s">
        <v>1924</v>
      </c>
      <c r="H244">
        <v>29000</v>
      </c>
      <c r="I244">
        <v>102608827</v>
      </c>
      <c r="J244" t="s">
        <v>948</v>
      </c>
      <c r="K244" t="s">
        <v>282</v>
      </c>
      <c r="L244" t="s">
        <v>1925</v>
      </c>
      <c r="M244">
        <v>264318</v>
      </c>
      <c r="N244">
        <v>34582</v>
      </c>
      <c r="O244" t="s">
        <v>1926</v>
      </c>
      <c r="P244">
        <v>0</v>
      </c>
      <c r="Q244" t="s">
        <v>1927</v>
      </c>
      <c r="R244" t="s">
        <v>1928</v>
      </c>
      <c r="S244">
        <v>799</v>
      </c>
      <c r="T244" t="s">
        <v>42</v>
      </c>
      <c r="U244" t="s">
        <v>43</v>
      </c>
      <c r="V244" t="s">
        <v>44</v>
      </c>
      <c r="W244">
        <v>110000000</v>
      </c>
      <c r="X244">
        <v>2004</v>
      </c>
      <c r="Y244">
        <v>3000</v>
      </c>
      <c r="Z244" s="2">
        <v>7.5</v>
      </c>
      <c r="AA244">
        <v>2.35</v>
      </c>
      <c r="AB244">
        <v>0</v>
      </c>
      <c r="AE244" t="s">
        <v>1929</v>
      </c>
      <c r="AF244">
        <f>COUNTIF(J:J,AE244)</f>
        <v>4</v>
      </c>
      <c r="AG244">
        <f>ROUND(AVERAGEIFS(Z:Z,J:J,AE244),1)</f>
        <v>7</v>
      </c>
      <c r="AH244" cm="1">
        <f t="array" ref="AH244">ROUND(MEDIAN(IF(J:J=AE244,Z:Z)),1)</f>
        <v>7.2</v>
      </c>
      <c r="AI244" cm="1">
        <f t="array" ref="AI244">ROUND(MODE(IF(J:J=AE244,Z:Z)),1)</f>
        <v>7.3</v>
      </c>
      <c r="AJ244">
        <f>_xlfn.MAXIFS(Z:Z,J:J,AE244)</f>
        <v>7.3</v>
      </c>
      <c r="AK244">
        <f>_xlfn.MINIFS(Z:Z,J:J,AE244)</f>
        <v>6.2</v>
      </c>
      <c r="AL244" cm="1">
        <f t="array" ref="AL244">ROUND(VAR(IF(J:J=AE244,Z:Z)),1)</f>
        <v>0.3</v>
      </c>
      <c r="AM244" cm="1">
        <f t="array" ref="AM244">ROUND(STDEV(IF(J:J = AE244,Z:Z)),1)</f>
        <v>0.5</v>
      </c>
      <c r="AQ244">
        <v>119</v>
      </c>
      <c r="AR244">
        <v>6.3</v>
      </c>
      <c r="BH244" t="str">
        <v>Roger Christian</v>
      </c>
      <c r="BI244">
        <f t="shared" si="9"/>
        <v>2.4</v>
      </c>
      <c r="BJ244" t="b">
        <f t="shared" si="10"/>
        <v>0</v>
      </c>
      <c r="BO244">
        <v>217536138</v>
      </c>
      <c r="BP244">
        <v>125000000</v>
      </c>
      <c r="BR244">
        <f t="shared" si="11"/>
        <v>92536138</v>
      </c>
      <c r="BS244" t="str">
        <f>_xlfn.XLOOKUP(BO244,I:I,L:L)</f>
        <v>The Da Vinci CodeÂ </v>
      </c>
      <c r="BW244" t="s">
        <v>606</v>
      </c>
      <c r="BX244" t="s">
        <v>2007</v>
      </c>
      <c r="BY244" t="s">
        <v>5266</v>
      </c>
    </row>
    <row r="245" spans="1:80" x14ac:dyDescent="0.25">
      <c r="A245" t="s">
        <v>33</v>
      </c>
      <c r="B245" t="s">
        <v>453</v>
      </c>
      <c r="C245">
        <v>184</v>
      </c>
      <c r="D245">
        <v>85</v>
      </c>
      <c r="E245">
        <v>11</v>
      </c>
      <c r="F245">
        <v>116</v>
      </c>
      <c r="G245" t="s">
        <v>1931</v>
      </c>
      <c r="H245">
        <v>480</v>
      </c>
      <c r="I245">
        <v>42776259</v>
      </c>
      <c r="J245" t="s">
        <v>525</v>
      </c>
      <c r="K245" t="s">
        <v>1932</v>
      </c>
      <c r="L245" t="s">
        <v>1933</v>
      </c>
      <c r="M245">
        <v>53160</v>
      </c>
      <c r="N245">
        <v>1173</v>
      </c>
      <c r="O245" t="s">
        <v>1934</v>
      </c>
      <c r="P245">
        <v>1</v>
      </c>
      <c r="Q245" t="s">
        <v>1935</v>
      </c>
      <c r="R245" t="s">
        <v>1936</v>
      </c>
      <c r="S245">
        <v>121</v>
      </c>
      <c r="T245" t="s">
        <v>42</v>
      </c>
      <c r="U245" t="s">
        <v>43</v>
      </c>
      <c r="V245" t="s">
        <v>115</v>
      </c>
      <c r="W245">
        <v>112000000</v>
      </c>
      <c r="X245">
        <v>2010</v>
      </c>
      <c r="Y245">
        <v>392</v>
      </c>
      <c r="Z245" s="2">
        <v>4.9000000000000004</v>
      </c>
      <c r="AA245">
        <v>2.35</v>
      </c>
      <c r="AB245">
        <v>0</v>
      </c>
      <c r="AE245" t="s">
        <v>1937</v>
      </c>
      <c r="AF245">
        <f>COUNTIF(J:J,AE245)</f>
        <v>12</v>
      </c>
      <c r="AG245">
        <f>ROUND(AVERAGEIFS(Z:Z,J:J,AE245),1)</f>
        <v>6.7</v>
      </c>
      <c r="AH245" cm="1">
        <f t="array" ref="AH245">ROUND(MEDIAN(IF(J:J=AE245,Z:Z)),1)</f>
        <v>6.9</v>
      </c>
      <c r="AI245" cm="1">
        <f t="array" ref="AI245">ROUND(MODE(IF(J:J=AE245,Z:Z)),1)</f>
        <v>7</v>
      </c>
      <c r="AJ245">
        <f>_xlfn.MAXIFS(Z:Z,J:J,AE245)</f>
        <v>7.6</v>
      </c>
      <c r="AK245">
        <f>_xlfn.MINIFS(Z:Z,J:J,AE245)</f>
        <v>5.2</v>
      </c>
      <c r="AL245" cm="1">
        <f t="array" ref="AL245">ROUND(VAR(IF(J:J=AE245,Z:Z)),1)</f>
        <v>0.5</v>
      </c>
      <c r="AM245" cm="1">
        <f t="array" ref="AM245">ROUND(STDEV(IF(J:J = AE245,Z:Z)),1)</f>
        <v>0.7</v>
      </c>
      <c r="AQ245">
        <v>170</v>
      </c>
      <c r="AR245">
        <v>7.5</v>
      </c>
      <c r="BH245" t="str">
        <v>Joe Dante</v>
      </c>
      <c r="BI245">
        <f t="shared" si="9"/>
        <v>6.4</v>
      </c>
      <c r="BJ245" t="b">
        <f t="shared" si="10"/>
        <v>0</v>
      </c>
      <c r="BO245">
        <v>122012643</v>
      </c>
      <c r="BP245">
        <v>30000000</v>
      </c>
      <c r="BR245">
        <f t="shared" si="11"/>
        <v>92012643</v>
      </c>
      <c r="BS245" t="str">
        <f>_xlfn.XLOOKUP(BO245,I:I,L:L)</f>
        <v>The Hunt for Red OctoberÂ </v>
      </c>
      <c r="BW245" t="s">
        <v>2007</v>
      </c>
      <c r="BX245" t="s">
        <v>17602</v>
      </c>
      <c r="BY245" t="s">
        <v>5447</v>
      </c>
      <c r="BZ245" t="s">
        <v>4490</v>
      </c>
    </row>
    <row r="246" spans="1:80" x14ac:dyDescent="0.25">
      <c r="A246" t="s">
        <v>33</v>
      </c>
      <c r="B246" t="s">
        <v>1227</v>
      </c>
      <c r="C246">
        <v>447</v>
      </c>
      <c r="D246">
        <v>119</v>
      </c>
      <c r="E246">
        <v>1000</v>
      </c>
      <c r="F246">
        <v>741</v>
      </c>
      <c r="G246" t="s">
        <v>173</v>
      </c>
      <c r="H246">
        <v>11000</v>
      </c>
      <c r="I246">
        <v>98780042</v>
      </c>
      <c r="J246" t="s">
        <v>1940</v>
      </c>
      <c r="K246" t="s">
        <v>69</v>
      </c>
      <c r="L246" t="s">
        <v>1941</v>
      </c>
      <c r="M246">
        <v>136019</v>
      </c>
      <c r="N246">
        <v>13391</v>
      </c>
      <c r="O246" t="s">
        <v>1942</v>
      </c>
      <c r="P246">
        <v>0</v>
      </c>
      <c r="Q246" t="s">
        <v>1943</v>
      </c>
      <c r="R246" t="s">
        <v>1944</v>
      </c>
      <c r="S246">
        <v>443</v>
      </c>
      <c r="T246" t="s">
        <v>42</v>
      </c>
      <c r="U246" t="s">
        <v>43</v>
      </c>
      <c r="V246" t="s">
        <v>44</v>
      </c>
      <c r="W246">
        <v>120000000</v>
      </c>
      <c r="X246">
        <v>2011</v>
      </c>
      <c r="Y246">
        <v>1000</v>
      </c>
      <c r="Z246" s="2">
        <v>5.8</v>
      </c>
      <c r="AA246">
        <v>2.35</v>
      </c>
      <c r="AB246">
        <v>14000</v>
      </c>
      <c r="AE246" t="s">
        <v>1945</v>
      </c>
      <c r="AF246">
        <f>COUNTIF(J:J,AE246)</f>
        <v>1</v>
      </c>
      <c r="AG246">
        <f>ROUND(AVERAGEIFS(Z:Z,J:J,AE246),1)</f>
        <v>7.2</v>
      </c>
      <c r="AH246" cm="1">
        <f t="array" ref="AH246">ROUND(MEDIAN(IF(J:J=AE246,Z:Z)),1)</f>
        <v>7.2</v>
      </c>
      <c r="AI246" t="e" cm="1">
        <f t="array" ref="AI246">ROUND(MODE(IF(J:J=AE246,Z:Z)),1)</f>
        <v>#N/A</v>
      </c>
      <c r="AJ246">
        <f>_xlfn.MAXIFS(Z:Z,J:J,AE246)</f>
        <v>7.2</v>
      </c>
      <c r="AK246">
        <f>_xlfn.MINIFS(Z:Z,J:J,AE246)</f>
        <v>7.2</v>
      </c>
      <c r="AL246" t="e" cm="1">
        <f t="array" ref="AL246">ROUND(VAR(IF(J:J=AE246,Z:Z)),1)</f>
        <v>#DIV/0!</v>
      </c>
      <c r="AM246" t="e" cm="1">
        <f t="array" ref="AM246">ROUND(STDEV(IF(J:J = AE246,Z:Z)),1)</f>
        <v>#DIV/0!</v>
      </c>
      <c r="AQ246">
        <v>85</v>
      </c>
      <c r="AR246">
        <v>4.9000000000000004</v>
      </c>
      <c r="BH246" t="str">
        <v>Antony Hoffman</v>
      </c>
      <c r="BI246">
        <f t="shared" si="9"/>
        <v>5.7</v>
      </c>
      <c r="BJ246" t="b">
        <f t="shared" si="10"/>
        <v>0</v>
      </c>
      <c r="BO246">
        <v>143704210</v>
      </c>
      <c r="BP246">
        <v>52000000</v>
      </c>
      <c r="BR246">
        <f t="shared" si="11"/>
        <v>91704210</v>
      </c>
      <c r="BS246" t="str">
        <f>_xlfn.XLOOKUP(BO246,I:I,L:L)</f>
        <v>Mamma Mia!Â </v>
      </c>
      <c r="BW246" t="s">
        <v>606</v>
      </c>
      <c r="BX246" t="s">
        <v>4431</v>
      </c>
      <c r="BY246" t="s">
        <v>1247</v>
      </c>
      <c r="BZ246" t="s">
        <v>5266</v>
      </c>
      <c r="CA246" t="s">
        <v>17600</v>
      </c>
      <c r="CB246" t="s">
        <v>5447</v>
      </c>
    </row>
    <row r="247" spans="1:80" x14ac:dyDescent="0.25">
      <c r="A247" t="s">
        <v>33</v>
      </c>
      <c r="B247" t="s">
        <v>1234</v>
      </c>
      <c r="C247">
        <v>366</v>
      </c>
      <c r="D247">
        <v>102</v>
      </c>
      <c r="E247">
        <v>263</v>
      </c>
      <c r="F247">
        <v>1000</v>
      </c>
      <c r="G247" t="s">
        <v>1948</v>
      </c>
      <c r="H247">
        <v>6000</v>
      </c>
      <c r="I247">
        <v>106369117</v>
      </c>
      <c r="J247" t="s">
        <v>1949</v>
      </c>
      <c r="K247" t="s">
        <v>262</v>
      </c>
      <c r="L247" t="s">
        <v>1950</v>
      </c>
      <c r="M247">
        <v>225273</v>
      </c>
      <c r="N247">
        <v>10583</v>
      </c>
      <c r="O247" t="s">
        <v>1391</v>
      </c>
      <c r="P247">
        <v>0</v>
      </c>
      <c r="Q247" t="s">
        <v>1951</v>
      </c>
      <c r="R247" t="s">
        <v>1952</v>
      </c>
      <c r="S247">
        <v>523</v>
      </c>
      <c r="T247" t="s">
        <v>42</v>
      </c>
      <c r="U247" t="s">
        <v>43</v>
      </c>
      <c r="V247" t="s">
        <v>811</v>
      </c>
      <c r="W247">
        <v>110000000</v>
      </c>
      <c r="X247">
        <v>2014</v>
      </c>
      <c r="Y247">
        <v>1000</v>
      </c>
      <c r="Z247" s="2">
        <v>6.2</v>
      </c>
      <c r="AA247">
        <v>2.35</v>
      </c>
      <c r="AB247">
        <v>71000</v>
      </c>
      <c r="AE247" t="s">
        <v>1953</v>
      </c>
      <c r="AF247">
        <f>COUNTIF(J:J,AE247)</f>
        <v>2</v>
      </c>
      <c r="AG247">
        <f>ROUND(AVERAGEIFS(Z:Z,J:J,AE247),1)</f>
        <v>8.3000000000000007</v>
      </c>
      <c r="AH247" cm="1">
        <f t="array" ref="AH247">ROUND(MEDIAN(IF(J:J=AE247,Z:Z)),1)</f>
        <v>8.3000000000000007</v>
      </c>
      <c r="AI247" t="e" cm="1">
        <f t="array" ref="AI247">ROUND(MODE(IF(J:J=AE247,Z:Z)),1)</f>
        <v>#N/A</v>
      </c>
      <c r="AJ247">
        <f>_xlfn.MAXIFS(Z:Z,J:J,AE247)</f>
        <v>8.3000000000000007</v>
      </c>
      <c r="AK247">
        <f>_xlfn.MINIFS(Z:Z,J:J,AE247)</f>
        <v>8.1999999999999993</v>
      </c>
      <c r="AL247" cm="1">
        <f t="array" ref="AL247">ROUND(VAR(IF(J:J=AE247,Z:Z)),1)</f>
        <v>0</v>
      </c>
      <c r="AM247" cm="1">
        <f t="array" ref="AM247">ROUND(STDEV(IF(J:J = AE247,Z:Z)),1)</f>
        <v>0.1</v>
      </c>
      <c r="AQ247">
        <v>119</v>
      </c>
      <c r="AR247">
        <v>5.8</v>
      </c>
      <c r="BH247" t="str">
        <v>Jacques Perrin</v>
      </c>
      <c r="BI247">
        <f t="shared" si="9"/>
        <v>7.9</v>
      </c>
      <c r="BJ247" t="str">
        <f t="shared" si="10"/>
        <v>TRUE</v>
      </c>
      <c r="BO247">
        <v>136019448</v>
      </c>
      <c r="BP247">
        <v>44500000</v>
      </c>
      <c r="BR247">
        <f t="shared" si="11"/>
        <v>91519448</v>
      </c>
      <c r="BS247" t="str">
        <f>_xlfn.XLOOKUP(BO247,I:I,L:L)</f>
        <v>ArgoÂ </v>
      </c>
      <c r="BW247" t="s">
        <v>606</v>
      </c>
      <c r="BX247" t="s">
        <v>2007</v>
      </c>
      <c r="BY247" t="s">
        <v>17606</v>
      </c>
    </row>
    <row r="248" spans="1:80" x14ac:dyDescent="0.25">
      <c r="A248" t="s">
        <v>33</v>
      </c>
      <c r="B248" t="s">
        <v>1240</v>
      </c>
      <c r="C248">
        <v>172</v>
      </c>
      <c r="D248">
        <v>103</v>
      </c>
      <c r="E248">
        <v>67</v>
      </c>
      <c r="F248">
        <v>111</v>
      </c>
      <c r="G248" t="s">
        <v>1956</v>
      </c>
      <c r="H248">
        <v>383</v>
      </c>
      <c r="I248">
        <v>142614158</v>
      </c>
      <c r="J248" t="s">
        <v>251</v>
      </c>
      <c r="K248" t="s">
        <v>1957</v>
      </c>
      <c r="L248" t="s">
        <v>1958</v>
      </c>
      <c r="M248">
        <v>66593</v>
      </c>
      <c r="N248">
        <v>692</v>
      </c>
      <c r="O248" t="s">
        <v>1959</v>
      </c>
      <c r="P248">
        <v>3</v>
      </c>
      <c r="Q248" t="s">
        <v>1960</v>
      </c>
      <c r="R248" t="s">
        <v>1961</v>
      </c>
      <c r="S248">
        <v>153</v>
      </c>
      <c r="T248" t="s">
        <v>42</v>
      </c>
      <c r="U248" t="s">
        <v>43</v>
      </c>
      <c r="V248" t="s">
        <v>115</v>
      </c>
      <c r="W248">
        <v>110000000</v>
      </c>
      <c r="X248">
        <v>2011</v>
      </c>
      <c r="Y248">
        <v>113</v>
      </c>
      <c r="Z248" s="2">
        <v>5.5</v>
      </c>
      <c r="AA248">
        <v>1.78</v>
      </c>
      <c r="AB248">
        <v>31000</v>
      </c>
      <c r="AE248" t="s">
        <v>1962</v>
      </c>
      <c r="AF248">
        <f>COUNTIF(J:J,AE248)</f>
        <v>7</v>
      </c>
      <c r="AG248">
        <f>ROUND(AVERAGEIFS(Z:Z,J:J,AE248),1)</f>
        <v>6.4</v>
      </c>
      <c r="AH248" cm="1">
        <f t="array" ref="AH248">ROUND(MEDIAN(IF(J:J=AE248,Z:Z)),1)</f>
        <v>6.3</v>
      </c>
      <c r="AI248" cm="1">
        <f t="array" ref="AI248">ROUND(MODE(IF(J:J=AE248,Z:Z)),1)</f>
        <v>6.3</v>
      </c>
      <c r="AJ248">
        <f>_xlfn.MAXIFS(Z:Z,J:J,AE248)</f>
        <v>7.3</v>
      </c>
      <c r="AK248">
        <f>_xlfn.MINIFS(Z:Z,J:J,AE248)</f>
        <v>5.7</v>
      </c>
      <c r="AL248" cm="1">
        <f t="array" ref="AL248">ROUND(VAR(IF(J:J=AE248,Z:Z)),1)</f>
        <v>0.4</v>
      </c>
      <c r="AM248" cm="1">
        <f t="array" ref="AM248">ROUND(STDEV(IF(J:J = AE248,Z:Z)),1)</f>
        <v>0.6</v>
      </c>
      <c r="AQ248">
        <v>102</v>
      </c>
      <c r="AR248">
        <v>6.2</v>
      </c>
      <c r="BH248" t="str">
        <v>Cody Cameron</v>
      </c>
      <c r="BI248">
        <f t="shared" si="9"/>
        <v>6.5</v>
      </c>
      <c r="BJ248" t="b">
        <f t="shared" si="10"/>
        <v>0</v>
      </c>
      <c r="BO248">
        <v>119518352</v>
      </c>
      <c r="BP248">
        <v>28000000</v>
      </c>
      <c r="BR248">
        <f t="shared" si="11"/>
        <v>91518352</v>
      </c>
      <c r="BS248" t="str">
        <f>_xlfn.XLOOKUP(BO248,I:I,L:L)</f>
        <v>Walk the LineÂ </v>
      </c>
      <c r="BW248" t="s">
        <v>826</v>
      </c>
      <c r="BX248" t="s">
        <v>606</v>
      </c>
      <c r="BY248" t="s">
        <v>17605</v>
      </c>
      <c r="BZ248" t="s">
        <v>4490</v>
      </c>
    </row>
    <row r="249" spans="1:80" x14ac:dyDescent="0.25">
      <c r="A249" t="s">
        <v>33</v>
      </c>
      <c r="B249" t="s">
        <v>1248</v>
      </c>
      <c r="C249">
        <v>104</v>
      </c>
      <c r="D249">
        <v>76</v>
      </c>
      <c r="E249">
        <v>6</v>
      </c>
      <c r="F249">
        <v>421</v>
      </c>
      <c r="G249" t="s">
        <v>1965</v>
      </c>
      <c r="H249">
        <v>12000</v>
      </c>
      <c r="I249">
        <v>50026353</v>
      </c>
      <c r="J249" t="s">
        <v>956</v>
      </c>
      <c r="K249" t="s">
        <v>361</v>
      </c>
      <c r="L249" t="s">
        <v>1966</v>
      </c>
      <c r="M249">
        <v>13581</v>
      </c>
      <c r="N249">
        <v>13607</v>
      </c>
      <c r="O249" t="s">
        <v>1967</v>
      </c>
      <c r="P249">
        <v>0</v>
      </c>
      <c r="Q249" t="s">
        <v>1968</v>
      </c>
      <c r="R249" t="s">
        <v>1969</v>
      </c>
      <c r="S249">
        <v>88</v>
      </c>
      <c r="T249" t="s">
        <v>42</v>
      </c>
      <c r="U249" t="s">
        <v>43</v>
      </c>
      <c r="V249" t="s">
        <v>115</v>
      </c>
      <c r="W249">
        <v>110000000</v>
      </c>
      <c r="X249">
        <v>2004</v>
      </c>
      <c r="Y249">
        <v>513</v>
      </c>
      <c r="Z249" s="2">
        <v>5.4</v>
      </c>
      <c r="AA249">
        <v>1.78</v>
      </c>
      <c r="AB249">
        <v>304</v>
      </c>
      <c r="AE249" t="s">
        <v>1970</v>
      </c>
      <c r="AF249">
        <f>COUNTIF(J:J,AE249)</f>
        <v>1</v>
      </c>
      <c r="AG249">
        <f>ROUND(AVERAGEIFS(Z:Z,J:J,AE249),1)</f>
        <v>6.9</v>
      </c>
      <c r="AH249" cm="1">
        <f t="array" ref="AH249">ROUND(MEDIAN(IF(J:J=AE249,Z:Z)),1)</f>
        <v>6.9</v>
      </c>
      <c r="AI249" t="e" cm="1">
        <f t="array" ref="AI249">ROUND(MODE(IF(J:J=AE249,Z:Z)),1)</f>
        <v>#N/A</v>
      </c>
      <c r="AJ249">
        <f>_xlfn.MAXIFS(Z:Z,J:J,AE249)</f>
        <v>6.9</v>
      </c>
      <c r="AK249">
        <f>_xlfn.MINIFS(Z:Z,J:J,AE249)</f>
        <v>6.9</v>
      </c>
      <c r="AL249" t="e" cm="1">
        <f t="array" ref="AL249">ROUND(VAR(IF(J:J=AE249,Z:Z)),1)</f>
        <v>#DIV/0!</v>
      </c>
      <c r="AM249" t="e" cm="1">
        <f t="array" ref="AM249">ROUND(STDEV(IF(J:J = AE249,Z:Z)),1)</f>
        <v>#DIV/0!</v>
      </c>
      <c r="AQ249">
        <v>103</v>
      </c>
      <c r="AR249">
        <v>5.5</v>
      </c>
      <c r="BH249" t="str">
        <v>John Singleton</v>
      </c>
      <c r="BI249">
        <f t="shared" si="9"/>
        <v>6.3</v>
      </c>
      <c r="BJ249" t="b">
        <f t="shared" si="10"/>
        <v>0</v>
      </c>
      <c r="BO249">
        <v>94900000</v>
      </c>
      <c r="BP249">
        <v>4000000</v>
      </c>
      <c r="BR249">
        <f t="shared" si="11"/>
        <v>90900000</v>
      </c>
      <c r="BS249" t="str">
        <f>_xlfn.XLOOKUP(BO249,I:I,L:L)</f>
        <v>FlashdanceÂ </v>
      </c>
      <c r="BW249" t="s">
        <v>17600</v>
      </c>
      <c r="BX249" t="s">
        <v>17602</v>
      </c>
      <c r="BY249" t="s">
        <v>5447</v>
      </c>
      <c r="BZ249" t="s">
        <v>4556</v>
      </c>
      <c r="CA249" t="s">
        <v>4490</v>
      </c>
    </row>
    <row r="250" spans="1:80" x14ac:dyDescent="0.25">
      <c r="A250" t="s">
        <v>33</v>
      </c>
      <c r="B250" t="s">
        <v>1051</v>
      </c>
      <c r="C250">
        <v>181</v>
      </c>
      <c r="D250">
        <v>120</v>
      </c>
      <c r="E250">
        <v>124</v>
      </c>
      <c r="F250">
        <v>943</v>
      </c>
      <c r="G250" t="s">
        <v>1916</v>
      </c>
      <c r="H250">
        <v>6000</v>
      </c>
      <c r="I250">
        <v>66002193</v>
      </c>
      <c r="J250" t="s">
        <v>963</v>
      </c>
      <c r="K250" t="s">
        <v>273</v>
      </c>
      <c r="L250" t="s">
        <v>1972</v>
      </c>
      <c r="M250">
        <v>44296</v>
      </c>
      <c r="N250">
        <v>12452</v>
      </c>
      <c r="O250" t="s">
        <v>1039</v>
      </c>
      <c r="P250">
        <v>3</v>
      </c>
      <c r="Q250" t="s">
        <v>1973</v>
      </c>
      <c r="R250" t="s">
        <v>1974</v>
      </c>
      <c r="S250">
        <v>144</v>
      </c>
      <c r="T250" t="s">
        <v>42</v>
      </c>
      <c r="U250" t="s">
        <v>43</v>
      </c>
      <c r="V250" t="s">
        <v>44</v>
      </c>
      <c r="W250">
        <v>110000000</v>
      </c>
      <c r="X250">
        <v>2016</v>
      </c>
      <c r="Y250">
        <v>5000</v>
      </c>
      <c r="Z250" s="2">
        <v>5.8</v>
      </c>
      <c r="AA250">
        <v>2.35</v>
      </c>
      <c r="AB250">
        <v>12000</v>
      </c>
      <c r="AE250" t="s">
        <v>1975</v>
      </c>
      <c r="AF250">
        <f>COUNTIF(J:J,AE250)</f>
        <v>2</v>
      </c>
      <c r="AG250">
        <f>ROUND(AVERAGEIFS(Z:Z,J:J,AE250),1)</f>
        <v>5.6</v>
      </c>
      <c r="AH250" cm="1">
        <f t="array" ref="AH250">ROUND(MEDIAN(IF(J:J=AE250,Z:Z)),1)</f>
        <v>5.6</v>
      </c>
      <c r="AI250" cm="1">
        <f t="array" ref="AI250">ROUND(MODE(IF(J:J=AE250,Z:Z)),1)</f>
        <v>5.6</v>
      </c>
      <c r="AJ250">
        <f>_xlfn.MAXIFS(Z:Z,J:J,AE250)</f>
        <v>5.6</v>
      </c>
      <c r="AK250">
        <f>_xlfn.MINIFS(Z:Z,J:J,AE250)</f>
        <v>5.6</v>
      </c>
      <c r="AL250" cm="1">
        <f t="array" ref="AL250">ROUND(VAR(IF(J:J=AE250,Z:Z)),1)</f>
        <v>0</v>
      </c>
      <c r="AM250" cm="1">
        <f t="array" ref="AM250">ROUND(STDEV(IF(J:J = AE250,Z:Z)),1)</f>
        <v>0</v>
      </c>
      <c r="AQ250">
        <v>76</v>
      </c>
      <c r="AR250">
        <v>5.4</v>
      </c>
      <c r="BH250" t="str">
        <v>Oliver Hirschbiegel</v>
      </c>
      <c r="BI250">
        <f t="shared" si="9"/>
        <v>7.1</v>
      </c>
      <c r="BJ250" t="b">
        <f t="shared" si="10"/>
        <v>0</v>
      </c>
      <c r="BO250">
        <v>101736215</v>
      </c>
      <c r="BP250">
        <v>11000000</v>
      </c>
      <c r="BR250">
        <f t="shared" si="11"/>
        <v>90736215</v>
      </c>
      <c r="BS250" t="str">
        <f>_xlfn.XLOOKUP(BO250,I:I,L:L)</f>
        <v>American PieÂ </v>
      </c>
      <c r="BW250" t="s">
        <v>2007</v>
      </c>
      <c r="BX250" t="s">
        <v>17600</v>
      </c>
      <c r="BY250" t="s">
        <v>17602</v>
      </c>
      <c r="BZ250" t="s">
        <v>4490</v>
      </c>
    </row>
    <row r="251" spans="1:80" x14ac:dyDescent="0.25">
      <c r="A251" t="s">
        <v>33</v>
      </c>
      <c r="B251" t="s">
        <v>700</v>
      </c>
      <c r="C251">
        <v>327</v>
      </c>
      <c r="D251">
        <v>127</v>
      </c>
      <c r="E251">
        <v>189</v>
      </c>
      <c r="F251">
        <v>544</v>
      </c>
      <c r="G251" t="s">
        <v>1978</v>
      </c>
      <c r="H251">
        <v>20000</v>
      </c>
      <c r="I251">
        <v>85463309</v>
      </c>
      <c r="J251" t="s">
        <v>971</v>
      </c>
      <c r="K251" t="s">
        <v>351</v>
      </c>
      <c r="L251" t="s">
        <v>1979</v>
      </c>
      <c r="M251">
        <v>254841</v>
      </c>
      <c r="N251">
        <v>22254</v>
      </c>
      <c r="O251" t="s">
        <v>1980</v>
      </c>
      <c r="P251">
        <v>1</v>
      </c>
      <c r="Q251" t="s">
        <v>1981</v>
      </c>
      <c r="R251" t="s">
        <v>1982</v>
      </c>
      <c r="S251">
        <v>426</v>
      </c>
      <c r="T251" t="s">
        <v>42</v>
      </c>
      <c r="U251" t="s">
        <v>43</v>
      </c>
      <c r="V251" t="s">
        <v>44</v>
      </c>
      <c r="W251">
        <v>110000000</v>
      </c>
      <c r="X251">
        <v>2011</v>
      </c>
      <c r="Y251">
        <v>929</v>
      </c>
      <c r="Z251" s="2">
        <v>7.1</v>
      </c>
      <c r="AA251">
        <v>2.35</v>
      </c>
      <c r="AB251">
        <v>36000</v>
      </c>
      <c r="AE251" t="s">
        <v>1983</v>
      </c>
      <c r="AF251">
        <f>COUNTIF(J:J,AE251)</f>
        <v>2</v>
      </c>
      <c r="AG251">
        <f>ROUND(AVERAGEIFS(Z:Z,J:J,AE251),1)</f>
        <v>4.9000000000000004</v>
      </c>
      <c r="AH251" cm="1">
        <f t="array" ref="AH251">ROUND(MEDIAN(IF(J:J=AE251,Z:Z)),1)</f>
        <v>4.9000000000000004</v>
      </c>
      <c r="AI251" t="e" cm="1">
        <f t="array" ref="AI251">ROUND(MODE(IF(J:J=AE251,Z:Z)),1)</f>
        <v>#N/A</v>
      </c>
      <c r="AJ251">
        <f>_xlfn.MAXIFS(Z:Z,J:J,AE251)</f>
        <v>5.2</v>
      </c>
      <c r="AK251">
        <f>_xlfn.MINIFS(Z:Z,J:J,AE251)</f>
        <v>4.5</v>
      </c>
      <c r="AL251" cm="1">
        <f t="array" ref="AL251">ROUND(VAR(IF(J:J=AE251,Z:Z)),1)</f>
        <v>0.2</v>
      </c>
      <c r="AM251" cm="1">
        <f t="array" ref="AM251">ROUND(STDEV(IF(J:J = AE251,Z:Z)),1)</f>
        <v>0.5</v>
      </c>
      <c r="AQ251">
        <v>120</v>
      </c>
      <c r="AR251">
        <v>5.8</v>
      </c>
      <c r="BH251" t="str">
        <v>Des McAnuff</v>
      </c>
      <c r="BI251">
        <f t="shared" si="9"/>
        <v>4.0999999999999996</v>
      </c>
      <c r="BJ251" t="b">
        <f t="shared" si="10"/>
        <v>0</v>
      </c>
      <c r="BO251">
        <v>215397307</v>
      </c>
      <c r="BP251">
        <v>125000000</v>
      </c>
      <c r="BR251">
        <f t="shared" si="11"/>
        <v>90397307</v>
      </c>
      <c r="BS251" t="str">
        <f>_xlfn.XLOOKUP(BO251,I:I,L:L)</f>
        <v>Mission: Impossible IIÂ </v>
      </c>
      <c r="BW251" t="s">
        <v>4431</v>
      </c>
      <c r="BX251" t="s">
        <v>1247</v>
      </c>
      <c r="BY251" t="s">
        <v>5266</v>
      </c>
      <c r="BZ251" t="s">
        <v>17600</v>
      </c>
      <c r="CA251" t="s">
        <v>17607</v>
      </c>
    </row>
    <row r="252" spans="1:80" x14ac:dyDescent="0.25">
      <c r="A252" t="s">
        <v>33</v>
      </c>
      <c r="B252" t="s">
        <v>1240</v>
      </c>
      <c r="C252">
        <v>125</v>
      </c>
      <c r="D252">
        <v>105</v>
      </c>
      <c r="E252">
        <v>67</v>
      </c>
      <c r="F252">
        <v>40</v>
      </c>
      <c r="G252" t="s">
        <v>1985</v>
      </c>
      <c r="H252">
        <v>681</v>
      </c>
      <c r="I252">
        <v>71017784</v>
      </c>
      <c r="J252" t="s">
        <v>251</v>
      </c>
      <c r="K252" t="s">
        <v>1986</v>
      </c>
      <c r="L252" t="s">
        <v>1987</v>
      </c>
      <c r="M252">
        <v>27257</v>
      </c>
      <c r="N252">
        <v>914</v>
      </c>
      <c r="O252" t="s">
        <v>1988</v>
      </c>
      <c r="P252">
        <v>3</v>
      </c>
      <c r="Q252" t="s">
        <v>1989</v>
      </c>
      <c r="R252" t="s">
        <v>1990</v>
      </c>
      <c r="S252">
        <v>59</v>
      </c>
      <c r="T252" t="s">
        <v>42</v>
      </c>
      <c r="U252" t="s">
        <v>43</v>
      </c>
      <c r="V252" t="s">
        <v>115</v>
      </c>
      <c r="W252">
        <v>105000000</v>
      </c>
      <c r="X252">
        <v>2013</v>
      </c>
      <c r="Y252">
        <v>71</v>
      </c>
      <c r="Z252" s="2">
        <v>5.4</v>
      </c>
      <c r="AA252">
        <v>1.85</v>
      </c>
      <c r="AB252">
        <v>0</v>
      </c>
      <c r="AE252" t="s">
        <v>1991</v>
      </c>
      <c r="AF252">
        <f>COUNTIF(J:J,AE252)</f>
        <v>2</v>
      </c>
      <c r="AG252">
        <f>ROUND(AVERAGEIFS(Z:Z,J:J,AE252),1)</f>
        <v>6</v>
      </c>
      <c r="AH252" cm="1">
        <f t="array" ref="AH252">ROUND(MEDIAN(IF(J:J=AE252,Z:Z)),1)</f>
        <v>6</v>
      </c>
      <c r="AI252" t="e" cm="1">
        <f t="array" ref="AI252">ROUND(MODE(IF(J:J=AE252,Z:Z)),1)</f>
        <v>#N/A</v>
      </c>
      <c r="AJ252">
        <f>_xlfn.MAXIFS(Z:Z,J:J,AE252)</f>
        <v>6.2</v>
      </c>
      <c r="AK252">
        <f>_xlfn.MINIFS(Z:Z,J:J,AE252)</f>
        <v>5.8</v>
      </c>
      <c r="AL252" cm="1">
        <f t="array" ref="AL252">ROUND(VAR(IF(J:J=AE252,Z:Z)),1)</f>
        <v>0.1</v>
      </c>
      <c r="AM252" cm="1">
        <f t="array" ref="AM252">ROUND(STDEV(IF(J:J = AE252,Z:Z)),1)</f>
        <v>0.3</v>
      </c>
      <c r="AQ252">
        <v>127</v>
      </c>
      <c r="AR252">
        <v>7.1</v>
      </c>
      <c r="BH252" t="str">
        <v>Yarrow Cheney</v>
      </c>
      <c r="BI252">
        <f t="shared" si="9"/>
        <v>6.8</v>
      </c>
      <c r="BJ252" t="b">
        <f t="shared" si="10"/>
        <v>0</v>
      </c>
      <c r="BO252">
        <v>124732962</v>
      </c>
      <c r="BP252">
        <v>35000000</v>
      </c>
      <c r="BR252">
        <f t="shared" si="11"/>
        <v>89732962</v>
      </c>
      <c r="BS252" t="str">
        <f>_xlfn.XLOOKUP(BO252,I:I,L:L)</f>
        <v>The Devil Wears PradaÂ </v>
      </c>
      <c r="BW252" t="s">
        <v>2007</v>
      </c>
      <c r="BX252" t="s">
        <v>3105</v>
      </c>
      <c r="BY252" t="s">
        <v>5447</v>
      </c>
      <c r="BZ252" t="s">
        <v>4490</v>
      </c>
    </row>
    <row r="253" spans="1:80" x14ac:dyDescent="0.25">
      <c r="A253" t="s">
        <v>33</v>
      </c>
      <c r="B253" t="s">
        <v>1256</v>
      </c>
      <c r="C253">
        <v>79</v>
      </c>
      <c r="D253">
        <v>121</v>
      </c>
      <c r="E253">
        <v>101</v>
      </c>
      <c r="F253">
        <v>202</v>
      </c>
      <c r="G253" t="s">
        <v>424</v>
      </c>
      <c r="H253">
        <v>673</v>
      </c>
      <c r="I253">
        <v>48068396</v>
      </c>
      <c r="J253" t="s">
        <v>977</v>
      </c>
      <c r="K253" t="s">
        <v>1994</v>
      </c>
      <c r="L253" t="s">
        <v>1995</v>
      </c>
      <c r="M253">
        <v>60573</v>
      </c>
      <c r="N253">
        <v>2027</v>
      </c>
      <c r="O253" t="s">
        <v>1996</v>
      </c>
      <c r="P253">
        <v>0</v>
      </c>
      <c r="Q253" t="s">
        <v>1997</v>
      </c>
      <c r="R253" t="s">
        <v>1998</v>
      </c>
      <c r="S253">
        <v>248</v>
      </c>
      <c r="T253" t="s">
        <v>42</v>
      </c>
      <c r="U253" t="s">
        <v>43</v>
      </c>
      <c r="V253" t="s">
        <v>44</v>
      </c>
      <c r="W253">
        <v>160000000</v>
      </c>
      <c r="X253">
        <v>1997</v>
      </c>
      <c r="Y253">
        <v>368</v>
      </c>
      <c r="Z253" s="2">
        <v>3.7</v>
      </c>
      <c r="AA253">
        <v>2.35</v>
      </c>
      <c r="AB253">
        <v>894</v>
      </c>
      <c r="AE253" t="s">
        <v>1999</v>
      </c>
      <c r="AF253">
        <f>COUNTIF(J:J,AE253)</f>
        <v>16</v>
      </c>
      <c r="AG253">
        <f>ROUND(AVERAGEIFS(Z:Z,J:J,AE253),1)</f>
        <v>7.2</v>
      </c>
      <c r="AH253" cm="1">
        <f t="array" ref="AH253">ROUND(MEDIAN(IF(J:J=AE253,Z:Z)),1)</f>
        <v>7.3</v>
      </c>
      <c r="AI253" cm="1">
        <f t="array" ref="AI253">ROUND(MODE(IF(J:J=AE253,Z:Z)),1)</f>
        <v>7.6</v>
      </c>
      <c r="AJ253">
        <f>_xlfn.MAXIFS(Z:Z,J:J,AE253)</f>
        <v>8.5</v>
      </c>
      <c r="AK253">
        <f>_xlfn.MINIFS(Z:Z,J:J,AE253)</f>
        <v>5.8</v>
      </c>
      <c r="AL253" cm="1">
        <f t="array" ref="AL253">ROUND(VAR(IF(J:J=AE253,Z:Z)),1)</f>
        <v>0.6</v>
      </c>
      <c r="AM253" cm="1">
        <f t="array" ref="AM253">ROUND(STDEV(IF(J:J = AE253,Z:Z)),1)</f>
        <v>0.7</v>
      </c>
      <c r="AQ253">
        <v>105</v>
      </c>
      <c r="AR253">
        <v>5.4</v>
      </c>
      <c r="BH253" t="str">
        <v>Stephen Norrington</v>
      </c>
      <c r="BI253">
        <f t="shared" si="9"/>
        <v>6.5</v>
      </c>
      <c r="BJ253" t="b">
        <f t="shared" si="10"/>
        <v>0</v>
      </c>
      <c r="BO253">
        <v>169692572</v>
      </c>
      <c r="BP253">
        <v>80000000</v>
      </c>
      <c r="BR253">
        <f t="shared" si="11"/>
        <v>89692572</v>
      </c>
      <c r="BS253" t="str">
        <f>_xlfn.XLOOKUP(BO253,I:I,L:L)</f>
        <v>Hotel Transylvania 2Â </v>
      </c>
      <c r="BW253" t="s">
        <v>2007</v>
      </c>
      <c r="BX253" t="s">
        <v>17606</v>
      </c>
    </row>
    <row r="254" spans="1:80" x14ac:dyDescent="0.25">
      <c r="A254" t="s">
        <v>33</v>
      </c>
      <c r="B254" t="s">
        <v>707</v>
      </c>
      <c r="C254">
        <v>326</v>
      </c>
      <c r="D254">
        <v>114</v>
      </c>
      <c r="E254">
        <v>151</v>
      </c>
      <c r="F254">
        <v>430</v>
      </c>
      <c r="G254" t="s">
        <v>2002</v>
      </c>
      <c r="H254">
        <v>11000</v>
      </c>
      <c r="I254">
        <v>61656849</v>
      </c>
      <c r="J254" t="s">
        <v>461</v>
      </c>
      <c r="K254" t="s">
        <v>520</v>
      </c>
      <c r="L254" t="s">
        <v>2003</v>
      </c>
      <c r="M254">
        <v>184561</v>
      </c>
      <c r="N254">
        <v>12908</v>
      </c>
      <c r="O254" t="s">
        <v>2004</v>
      </c>
      <c r="P254">
        <v>4</v>
      </c>
      <c r="Q254" t="s">
        <v>2005</v>
      </c>
      <c r="R254" t="s">
        <v>2006</v>
      </c>
      <c r="S254">
        <v>554</v>
      </c>
      <c r="T254" t="s">
        <v>42</v>
      </c>
      <c r="U254" t="s">
        <v>43</v>
      </c>
      <c r="V254" t="s">
        <v>44</v>
      </c>
      <c r="W254">
        <v>110000000</v>
      </c>
      <c r="X254">
        <v>2013</v>
      </c>
      <c r="Y254">
        <v>635</v>
      </c>
      <c r="Z254" s="2">
        <v>6.7</v>
      </c>
      <c r="AA254">
        <v>2.35</v>
      </c>
      <c r="AB254">
        <v>123000</v>
      </c>
      <c r="AE254" t="s">
        <v>2007</v>
      </c>
      <c r="AF254">
        <f>COUNTIF(J:J,AE254)</f>
        <v>145</v>
      </c>
      <c r="AG254">
        <f>ROUND(AVERAGEIFS(Z:Z,J:J,AE254),1)</f>
        <v>7</v>
      </c>
      <c r="AH254" cm="1">
        <f t="array" ref="AH254">ROUND(MEDIAN(IF(J:J=AE254,Z:Z)),1)</f>
        <v>7.1</v>
      </c>
      <c r="AI254" cm="1">
        <f t="array" ref="AI254">ROUND(MODE(IF(J:J=AE254,Z:Z)),1)</f>
        <v>7.3</v>
      </c>
      <c r="AJ254">
        <f>_xlfn.MAXIFS(Z:Z,J:J,AE254)</f>
        <v>8.8000000000000007</v>
      </c>
      <c r="AK254">
        <f>_xlfn.MINIFS(Z:Z,J:J,AE254)</f>
        <v>3.4</v>
      </c>
      <c r="AL254" cm="1">
        <f t="array" ref="AL254">ROUND(VAR(IF(J:J=AE254,Z:Z)),1)</f>
        <v>0.7</v>
      </c>
      <c r="AM254" cm="1">
        <f t="array" ref="AM254">ROUND(STDEV(IF(J:J = AE254,Z:Z)),1)</f>
        <v>0.8</v>
      </c>
      <c r="AQ254">
        <v>121</v>
      </c>
      <c r="AR254">
        <v>3.7</v>
      </c>
      <c r="BH254" t="str">
        <v>Pierre Coffin</v>
      </c>
      <c r="BI254">
        <f t="shared" si="9"/>
        <v>7.6</v>
      </c>
      <c r="BJ254" t="str">
        <f t="shared" si="10"/>
        <v>TRUE</v>
      </c>
      <c r="BO254">
        <v>127214072</v>
      </c>
      <c r="BP254">
        <v>38000000</v>
      </c>
      <c r="BR254">
        <f t="shared" si="11"/>
        <v>89214072</v>
      </c>
      <c r="BS254" t="str">
        <f>_xlfn.XLOOKUP(BO254,I:I,L:L)</f>
        <v>Sweet Home AlabamaÂ </v>
      </c>
      <c r="BW254" t="s">
        <v>2007</v>
      </c>
    </row>
    <row r="255" spans="1:80" x14ac:dyDescent="0.25">
      <c r="A255" t="s">
        <v>33</v>
      </c>
      <c r="B255" t="s">
        <v>1264</v>
      </c>
      <c r="C255">
        <v>354</v>
      </c>
      <c r="D255">
        <v>129</v>
      </c>
      <c r="E255">
        <v>235</v>
      </c>
      <c r="F255">
        <v>297</v>
      </c>
      <c r="G255" t="s">
        <v>2010</v>
      </c>
      <c r="H255">
        <v>13000</v>
      </c>
      <c r="I255">
        <v>134520804</v>
      </c>
      <c r="J255" t="s">
        <v>68</v>
      </c>
      <c r="K255" t="s">
        <v>1207</v>
      </c>
      <c r="L255" t="s">
        <v>2011</v>
      </c>
      <c r="M255">
        <v>336235</v>
      </c>
      <c r="N255">
        <v>13961</v>
      </c>
      <c r="O255" t="s">
        <v>2012</v>
      </c>
      <c r="P255">
        <v>1</v>
      </c>
      <c r="Q255" t="s">
        <v>2013</v>
      </c>
      <c r="R255" t="s">
        <v>2014</v>
      </c>
      <c r="S255">
        <v>782</v>
      </c>
      <c r="T255" t="s">
        <v>42</v>
      </c>
      <c r="U255" t="s">
        <v>43</v>
      </c>
      <c r="V255" t="s">
        <v>44</v>
      </c>
      <c r="W255">
        <v>110000000</v>
      </c>
      <c r="X255">
        <v>2007</v>
      </c>
      <c r="Y255">
        <v>300</v>
      </c>
      <c r="Z255" s="2">
        <v>7.2</v>
      </c>
      <c r="AA255">
        <v>2.35</v>
      </c>
      <c r="AB255">
        <v>0</v>
      </c>
      <c r="AE255" t="s">
        <v>2015</v>
      </c>
      <c r="AF255">
        <f>COUNTIF(J:J,AE255)</f>
        <v>1</v>
      </c>
      <c r="AG255">
        <f>ROUND(AVERAGEIFS(Z:Z,J:J,AE255),1)</f>
        <v>6.3</v>
      </c>
      <c r="AH255" cm="1">
        <f t="array" ref="AH255">ROUND(MEDIAN(IF(J:J=AE255,Z:Z)),1)</f>
        <v>6.3</v>
      </c>
      <c r="AI255" t="e" cm="1">
        <f t="array" ref="AI255">ROUND(MODE(IF(J:J=AE255,Z:Z)),1)</f>
        <v>#N/A</v>
      </c>
      <c r="AJ255">
        <f>_xlfn.MAXIFS(Z:Z,J:J,AE255)</f>
        <v>6.3</v>
      </c>
      <c r="AK255">
        <f>_xlfn.MINIFS(Z:Z,J:J,AE255)</f>
        <v>6.3</v>
      </c>
      <c r="AL255" t="e" cm="1">
        <f t="array" ref="AL255">ROUND(VAR(IF(J:J=AE255,Z:Z)),1)</f>
        <v>#DIV/0!</v>
      </c>
      <c r="AM255" t="e" cm="1">
        <f t="array" ref="AM255">ROUND(STDEV(IF(J:J = AE255,Z:Z)),1)</f>
        <v>#DIV/0!</v>
      </c>
      <c r="AQ255">
        <v>114</v>
      </c>
      <c r="AR255">
        <v>6.7</v>
      </c>
      <c r="BH255" t="str">
        <v>Timur Bekmambetov</v>
      </c>
      <c r="BI255">
        <f t="shared" si="9"/>
        <v>6.4</v>
      </c>
      <c r="BJ255" t="b">
        <f t="shared" si="10"/>
        <v>0</v>
      </c>
      <c r="BO255">
        <v>162495848</v>
      </c>
      <c r="BP255">
        <v>74000000</v>
      </c>
      <c r="BR255">
        <f t="shared" si="11"/>
        <v>88495848</v>
      </c>
      <c r="BS255" t="str">
        <f>_xlfn.XLOOKUP(BO255,I:I,L:L)</f>
        <v>The SpongeBob Movie: Sponge Out of WaterÂ </v>
      </c>
      <c r="BW255" t="s">
        <v>826</v>
      </c>
      <c r="BX255" t="s">
        <v>2007</v>
      </c>
      <c r="BY255" t="s">
        <v>17600</v>
      </c>
      <c r="BZ255" t="s">
        <v>3105</v>
      </c>
      <c r="CA255" t="s">
        <v>17606</v>
      </c>
    </row>
    <row r="256" spans="1:80" x14ac:dyDescent="0.25">
      <c r="A256" t="s">
        <v>33</v>
      </c>
      <c r="B256" t="s">
        <v>203</v>
      </c>
      <c r="C256">
        <v>297</v>
      </c>
      <c r="D256">
        <v>171</v>
      </c>
      <c r="E256">
        <v>0</v>
      </c>
      <c r="F256">
        <v>857</v>
      </c>
      <c r="G256" t="s">
        <v>58</v>
      </c>
      <c r="H256">
        <v>16000</v>
      </c>
      <c r="I256">
        <v>313837577</v>
      </c>
      <c r="J256" t="s">
        <v>403</v>
      </c>
      <c r="K256" t="s">
        <v>263</v>
      </c>
      <c r="L256" t="s">
        <v>398</v>
      </c>
      <c r="M256">
        <v>1238746</v>
      </c>
      <c r="N256">
        <v>22342</v>
      </c>
      <c r="O256" t="s">
        <v>2018</v>
      </c>
      <c r="P256">
        <v>2</v>
      </c>
      <c r="Q256" t="s">
        <v>2019</v>
      </c>
      <c r="R256" t="s">
        <v>2020</v>
      </c>
      <c r="S256">
        <v>5060</v>
      </c>
      <c r="T256" t="s">
        <v>42</v>
      </c>
      <c r="U256" t="s">
        <v>230</v>
      </c>
      <c r="V256" t="s">
        <v>44</v>
      </c>
      <c r="W256">
        <v>93000000</v>
      </c>
      <c r="X256">
        <v>2001</v>
      </c>
      <c r="Y256">
        <v>5000</v>
      </c>
      <c r="Z256" s="2">
        <v>8.8000000000000007</v>
      </c>
      <c r="AA256">
        <v>2.35</v>
      </c>
      <c r="AB256">
        <v>21000</v>
      </c>
      <c r="AE256" t="s">
        <v>2021</v>
      </c>
      <c r="AF256">
        <f>COUNTIF(J:J,AE256)</f>
        <v>2</v>
      </c>
      <c r="AG256">
        <f>ROUND(AVERAGEIFS(Z:Z,J:J,AE256),1)</f>
        <v>7.9</v>
      </c>
      <c r="AH256" cm="1">
        <f t="array" ref="AH256">ROUND(MEDIAN(IF(J:J=AE256,Z:Z)),1)</f>
        <v>7.9</v>
      </c>
      <c r="AI256" t="e" cm="1">
        <f t="array" ref="AI256">ROUND(MODE(IF(J:J=AE256,Z:Z)),1)</f>
        <v>#N/A</v>
      </c>
      <c r="AJ256">
        <f>_xlfn.MAXIFS(Z:Z,J:J,AE256)</f>
        <v>8.1</v>
      </c>
      <c r="AK256">
        <f>_xlfn.MINIFS(Z:Z,J:J,AE256)</f>
        <v>7.7</v>
      </c>
      <c r="AL256" cm="1">
        <f t="array" ref="AL256">ROUND(VAR(IF(J:J=AE256,Z:Z)),1)</f>
        <v>0.1</v>
      </c>
      <c r="AM256" cm="1">
        <f t="array" ref="AM256">ROUND(STDEV(IF(J:J = AE256,Z:Z)),1)</f>
        <v>0.3</v>
      </c>
      <c r="AQ256">
        <v>129</v>
      </c>
      <c r="AR256">
        <v>7.2</v>
      </c>
      <c r="BH256" t="str">
        <v>David Kellogg</v>
      </c>
      <c r="BI256">
        <f t="shared" si="9"/>
        <v>4.0999999999999996</v>
      </c>
      <c r="BJ256" t="b">
        <f t="shared" si="10"/>
        <v>0</v>
      </c>
      <c r="BO256">
        <v>181166115</v>
      </c>
      <c r="BP256">
        <v>93000000</v>
      </c>
      <c r="BR256">
        <f t="shared" si="11"/>
        <v>88166115</v>
      </c>
      <c r="BS256" t="str">
        <f>_xlfn.XLOOKUP(BO256,I:I,L:L)</f>
        <v>Jurassic Park IIIÂ </v>
      </c>
      <c r="BW256" t="s">
        <v>606</v>
      </c>
      <c r="BX256" t="s">
        <v>5266</v>
      </c>
      <c r="BY256" t="s">
        <v>17600</v>
      </c>
      <c r="BZ256" t="s">
        <v>5447</v>
      </c>
    </row>
    <row r="257" spans="1:81" x14ac:dyDescent="0.25">
      <c r="A257" t="s">
        <v>33</v>
      </c>
      <c r="B257" t="s">
        <v>1272</v>
      </c>
      <c r="C257">
        <v>188</v>
      </c>
      <c r="D257">
        <v>120</v>
      </c>
      <c r="E257">
        <v>153</v>
      </c>
      <c r="F257">
        <v>447</v>
      </c>
      <c r="G257" t="s">
        <v>991</v>
      </c>
      <c r="H257">
        <v>1000</v>
      </c>
      <c r="I257">
        <v>24004159</v>
      </c>
      <c r="J257" t="s">
        <v>986</v>
      </c>
      <c r="K257" t="s">
        <v>522</v>
      </c>
      <c r="L257" t="s">
        <v>2024</v>
      </c>
      <c r="M257">
        <v>68720</v>
      </c>
      <c r="N257">
        <v>3175</v>
      </c>
      <c r="O257" t="s">
        <v>2025</v>
      </c>
      <c r="P257">
        <v>0</v>
      </c>
      <c r="Q257" t="s">
        <v>2026</v>
      </c>
      <c r="R257" t="s">
        <v>2027</v>
      </c>
      <c r="S257">
        <v>191</v>
      </c>
      <c r="T257" t="s">
        <v>42</v>
      </c>
      <c r="U257" t="s">
        <v>43</v>
      </c>
      <c r="V257" t="s">
        <v>115</v>
      </c>
      <c r="W257">
        <v>110000000</v>
      </c>
      <c r="X257">
        <v>2004</v>
      </c>
      <c r="Y257">
        <v>1000</v>
      </c>
      <c r="Z257" s="2">
        <v>5.8</v>
      </c>
      <c r="AA257">
        <v>2.35</v>
      </c>
      <c r="AB257">
        <v>0</v>
      </c>
      <c r="AE257" t="s">
        <v>2028</v>
      </c>
      <c r="AF257">
        <f>COUNTIF(J:J,AE257)</f>
        <v>3</v>
      </c>
      <c r="AG257">
        <f>ROUND(AVERAGEIFS(Z:Z,J:J,AE257),1)</f>
        <v>7.3</v>
      </c>
      <c r="AH257" cm="1">
        <f t="array" ref="AH257">ROUND(MEDIAN(IF(J:J=AE257,Z:Z)),1)</f>
        <v>7</v>
      </c>
      <c r="AI257" t="e" cm="1">
        <f t="array" ref="AI257">ROUND(MODE(IF(J:J=AE257,Z:Z)),1)</f>
        <v>#N/A</v>
      </c>
      <c r="AJ257">
        <f>_xlfn.MAXIFS(Z:Z,J:J,AE257)</f>
        <v>8.4</v>
      </c>
      <c r="AK257">
        <f>_xlfn.MINIFS(Z:Z,J:J,AE257)</f>
        <v>6.4</v>
      </c>
      <c r="AL257" cm="1">
        <f t="array" ref="AL257">ROUND(VAR(IF(J:J=AE257,Z:Z)),1)</f>
        <v>1.1000000000000001</v>
      </c>
      <c r="AM257" cm="1">
        <f t="array" ref="AM257">ROUND(STDEV(IF(J:J = AE257,Z:Z)),1)</f>
        <v>1</v>
      </c>
      <c r="AQ257">
        <v>171</v>
      </c>
      <c r="AR257">
        <v>8.8000000000000007</v>
      </c>
      <c r="BH257" t="str">
        <v>Mike Nichols</v>
      </c>
      <c r="BI257">
        <f t="shared" si="9"/>
        <v>6.6</v>
      </c>
      <c r="BJ257" t="b">
        <f t="shared" si="10"/>
        <v>0</v>
      </c>
      <c r="BO257">
        <v>103001286</v>
      </c>
      <c r="BP257">
        <v>15000000</v>
      </c>
      <c r="BR257">
        <f t="shared" si="11"/>
        <v>88001286</v>
      </c>
      <c r="BS257" t="str">
        <f>_xlfn.XLOOKUP(BO257,I:I,L:L)</f>
        <v>ScreamÂ </v>
      </c>
      <c r="BW257" t="s">
        <v>606</v>
      </c>
      <c r="BX257" t="s">
        <v>4682</v>
      </c>
      <c r="BY257" t="s">
        <v>2007</v>
      </c>
      <c r="BZ257" t="s">
        <v>17603</v>
      </c>
      <c r="CA257" t="s">
        <v>17606</v>
      </c>
    </row>
    <row r="258" spans="1:81" x14ac:dyDescent="0.25">
      <c r="A258" t="s">
        <v>917</v>
      </c>
      <c r="B258" t="s">
        <v>1279</v>
      </c>
      <c r="C258">
        <v>174</v>
      </c>
      <c r="D258">
        <v>165</v>
      </c>
      <c r="E258">
        <v>0</v>
      </c>
      <c r="F258">
        <v>780</v>
      </c>
      <c r="G258" t="s">
        <v>980</v>
      </c>
      <c r="H258">
        <v>10000</v>
      </c>
      <c r="I258">
        <v>58183966</v>
      </c>
      <c r="J258" t="s">
        <v>994</v>
      </c>
      <c r="K258" t="s">
        <v>215</v>
      </c>
      <c r="L258" t="s">
        <v>2031</v>
      </c>
      <c r="M258">
        <v>79186</v>
      </c>
      <c r="N258">
        <v>14196</v>
      </c>
      <c r="O258" t="s">
        <v>1299</v>
      </c>
      <c r="P258">
        <v>1</v>
      </c>
      <c r="Q258" t="s">
        <v>2032</v>
      </c>
      <c r="R258" t="s">
        <v>2033</v>
      </c>
      <c r="S258">
        <v>386</v>
      </c>
      <c r="T258" t="s">
        <v>42</v>
      </c>
      <c r="U258" t="s">
        <v>43</v>
      </c>
      <c r="V258" t="s">
        <v>811</v>
      </c>
      <c r="W258">
        <v>107000000</v>
      </c>
      <c r="X258">
        <v>2001</v>
      </c>
      <c r="Y258">
        <v>851</v>
      </c>
      <c r="Z258" s="2">
        <v>6.8</v>
      </c>
      <c r="AA258">
        <v>2.35</v>
      </c>
      <c r="AB258">
        <v>0</v>
      </c>
      <c r="AE258" t="s">
        <v>2034</v>
      </c>
      <c r="AF258">
        <f>COUNTIF(J:J,AE258)</f>
        <v>4</v>
      </c>
      <c r="AG258">
        <f>ROUND(AVERAGEIFS(Z:Z,J:J,AE258),1)</f>
        <v>6</v>
      </c>
      <c r="AH258" cm="1">
        <f t="array" ref="AH258">ROUND(MEDIAN(IF(J:J=AE258,Z:Z)),1)</f>
        <v>6</v>
      </c>
      <c r="AI258" t="e" cm="1">
        <f t="array" ref="AI258">ROUND(MODE(IF(J:J=AE258,Z:Z)),1)</f>
        <v>#N/A</v>
      </c>
      <c r="AJ258">
        <f>_xlfn.MAXIFS(Z:Z,J:J,AE258)</f>
        <v>7</v>
      </c>
      <c r="AK258">
        <f>_xlfn.MINIFS(Z:Z,J:J,AE258)</f>
        <v>5.2</v>
      </c>
      <c r="AL258" cm="1">
        <f t="array" ref="AL258">ROUND(VAR(IF(J:J=AE258,Z:Z)),1)</f>
        <v>0.5</v>
      </c>
      <c r="AM258" cm="1">
        <f t="array" ref="AM258">ROUND(STDEV(IF(J:J = AE258,Z:Z)),1)</f>
        <v>0.7</v>
      </c>
      <c r="AQ258">
        <v>120</v>
      </c>
      <c r="AR258">
        <v>5.8</v>
      </c>
      <c r="BH258" t="str">
        <v>F. Gary Gray</v>
      </c>
      <c r="BI258">
        <f t="shared" si="9"/>
        <v>6.9</v>
      </c>
      <c r="BJ258" t="b">
        <f t="shared" si="10"/>
        <v>0</v>
      </c>
      <c r="BO258">
        <v>148775460</v>
      </c>
      <c r="BP258">
        <v>61000000</v>
      </c>
      <c r="BR258">
        <f t="shared" si="11"/>
        <v>87775460</v>
      </c>
      <c r="BS258" t="str">
        <f>_xlfn.XLOOKUP(BO258,I:I,L:L)</f>
        <v>Les MisÃ©rablesÂ </v>
      </c>
      <c r="BW258" t="s">
        <v>826</v>
      </c>
      <c r="BX258" t="s">
        <v>606</v>
      </c>
      <c r="BY258" t="s">
        <v>3105</v>
      </c>
      <c r="BZ258" t="s">
        <v>4556</v>
      </c>
    </row>
    <row r="259" spans="1:81" x14ac:dyDescent="0.25">
      <c r="A259" t="s">
        <v>33</v>
      </c>
      <c r="B259" t="s">
        <v>1284</v>
      </c>
      <c r="C259">
        <v>109</v>
      </c>
      <c r="D259">
        <v>82</v>
      </c>
      <c r="E259">
        <v>34</v>
      </c>
      <c r="F259">
        <v>434</v>
      </c>
      <c r="G259" t="s">
        <v>2037</v>
      </c>
      <c r="H259">
        <v>760</v>
      </c>
      <c r="I259">
        <v>100446895</v>
      </c>
      <c r="J259" t="s">
        <v>525</v>
      </c>
      <c r="K259" t="s">
        <v>363</v>
      </c>
      <c r="L259" t="s">
        <v>2038</v>
      </c>
      <c r="M259">
        <v>36033</v>
      </c>
      <c r="N259">
        <v>2762</v>
      </c>
      <c r="O259" t="s">
        <v>2039</v>
      </c>
      <c r="P259">
        <v>1</v>
      </c>
      <c r="Q259" t="s">
        <v>2040</v>
      </c>
      <c r="R259" t="s">
        <v>2041</v>
      </c>
      <c r="S259">
        <v>456</v>
      </c>
      <c r="T259" t="s">
        <v>42</v>
      </c>
      <c r="U259" t="s">
        <v>43</v>
      </c>
      <c r="V259" t="s">
        <v>115</v>
      </c>
      <c r="W259">
        <v>109000000</v>
      </c>
      <c r="X259">
        <v>2003</v>
      </c>
      <c r="Y259">
        <v>743</v>
      </c>
      <c r="Z259" s="2">
        <v>3.8</v>
      </c>
      <c r="AA259">
        <v>1.85</v>
      </c>
      <c r="AB259">
        <v>946</v>
      </c>
      <c r="AE259" t="s">
        <v>2042</v>
      </c>
      <c r="AF259">
        <f>COUNTIF(J:J,AE259)</f>
        <v>4</v>
      </c>
      <c r="AG259">
        <f>ROUND(AVERAGEIFS(Z:Z,J:J,AE259),1)</f>
        <v>5.9</v>
      </c>
      <c r="AH259" cm="1">
        <f t="array" ref="AH259">ROUND(MEDIAN(IF(J:J=AE259,Z:Z)),1)</f>
        <v>6</v>
      </c>
      <c r="AI259" t="e" cm="1">
        <f t="array" ref="AI259">ROUND(MODE(IF(J:J=AE259,Z:Z)),1)</f>
        <v>#N/A</v>
      </c>
      <c r="AJ259">
        <f>_xlfn.MAXIFS(Z:Z,J:J,AE259)</f>
        <v>6.4</v>
      </c>
      <c r="AK259">
        <f>_xlfn.MINIFS(Z:Z,J:J,AE259)</f>
        <v>5.2</v>
      </c>
      <c r="AL259" cm="1">
        <f t="array" ref="AL259">ROUND(VAR(IF(J:J=AE259,Z:Z)),1)</f>
        <v>0.3</v>
      </c>
      <c r="AM259" cm="1">
        <f t="array" ref="AM259">ROUND(STDEV(IF(J:J = AE259,Z:Z)),1)</f>
        <v>0.5</v>
      </c>
      <c r="AQ259">
        <v>165</v>
      </c>
      <c r="AR259">
        <v>6.8</v>
      </c>
      <c r="BH259" t="str">
        <v>Antoine Fuqua</v>
      </c>
      <c r="BI259">
        <f t="shared" si="9"/>
        <v>6.9</v>
      </c>
      <c r="BJ259" t="b">
        <f t="shared" si="10"/>
        <v>0</v>
      </c>
      <c r="BO259">
        <v>172620724</v>
      </c>
      <c r="BP259">
        <v>85000000</v>
      </c>
      <c r="BR259">
        <f t="shared" ref="BR259:BR322" si="12">BO259-BP259</f>
        <v>87620724</v>
      </c>
      <c r="BS259" t="str">
        <f>_xlfn.XLOOKUP(BO259,I:I,L:L)</f>
        <v>Air Force OneÂ </v>
      </c>
      <c r="BW259" t="s">
        <v>826</v>
      </c>
      <c r="BX259" t="s">
        <v>17600</v>
      </c>
      <c r="BY259" t="s">
        <v>3105</v>
      </c>
    </row>
    <row r="260" spans="1:81" x14ac:dyDescent="0.25">
      <c r="A260" t="s">
        <v>33</v>
      </c>
      <c r="B260" t="s">
        <v>882</v>
      </c>
      <c r="C260">
        <v>225</v>
      </c>
      <c r="D260">
        <v>115</v>
      </c>
      <c r="E260">
        <v>295</v>
      </c>
      <c r="F260">
        <v>466</v>
      </c>
      <c r="G260" t="s">
        <v>469</v>
      </c>
      <c r="H260">
        <v>10000</v>
      </c>
      <c r="I260">
        <v>144795350</v>
      </c>
      <c r="J260" t="s">
        <v>1001</v>
      </c>
      <c r="K260" t="s">
        <v>215</v>
      </c>
      <c r="L260" t="s">
        <v>2045</v>
      </c>
      <c r="M260">
        <v>387632</v>
      </c>
      <c r="N260">
        <v>12068</v>
      </c>
      <c r="O260" t="s">
        <v>2046</v>
      </c>
      <c r="P260">
        <v>1</v>
      </c>
      <c r="Q260" t="s">
        <v>2047</v>
      </c>
      <c r="R260" t="s">
        <v>2048</v>
      </c>
      <c r="S260">
        <v>789</v>
      </c>
      <c r="T260" t="s">
        <v>42</v>
      </c>
      <c r="U260" t="s">
        <v>43</v>
      </c>
      <c r="V260" t="s">
        <v>44</v>
      </c>
      <c r="W260">
        <v>120000000</v>
      </c>
      <c r="X260">
        <v>2004</v>
      </c>
      <c r="Y260">
        <v>981</v>
      </c>
      <c r="Z260" s="2">
        <v>7.1</v>
      </c>
      <c r="AA260">
        <v>2.35</v>
      </c>
      <c r="AB260">
        <v>0</v>
      </c>
      <c r="AE260" t="s">
        <v>2049</v>
      </c>
      <c r="AF260">
        <f>COUNTIF(J:J,AE260)</f>
        <v>3</v>
      </c>
      <c r="AG260">
        <f>ROUND(AVERAGEIFS(Z:Z,J:J,AE260),1)</f>
        <v>5.7</v>
      </c>
      <c r="AH260" cm="1">
        <f t="array" ref="AH260">ROUND(MEDIAN(IF(J:J=AE260,Z:Z)),1)</f>
        <v>5.9</v>
      </c>
      <c r="AI260" t="e" cm="1">
        <f t="array" ref="AI260">ROUND(MODE(IF(J:J=AE260,Z:Z)),1)</f>
        <v>#N/A</v>
      </c>
      <c r="AJ260">
        <f>_xlfn.MAXIFS(Z:Z,J:J,AE260)</f>
        <v>6.2</v>
      </c>
      <c r="AK260">
        <f>_xlfn.MINIFS(Z:Z,J:J,AE260)</f>
        <v>5</v>
      </c>
      <c r="AL260" cm="1">
        <f t="array" ref="AL260">ROUND(VAR(IF(J:J=AE260,Z:Z)),1)</f>
        <v>0.4</v>
      </c>
      <c r="AM260" cm="1">
        <f t="array" ref="AM260">ROUND(STDEV(IF(J:J = AE260,Z:Z)),1)</f>
        <v>0.6</v>
      </c>
      <c r="AQ260">
        <v>82</v>
      </c>
      <c r="AR260">
        <v>3.8</v>
      </c>
      <c r="BH260" t="str">
        <v>Robert Luketic</v>
      </c>
      <c r="BI260">
        <f t="shared" ref="BI260:BI323" si="13">ROUND(AVERAGEIFS(Z:Z,B:B,BH260),1)</f>
        <v>6</v>
      </c>
      <c r="BJ260" t="b">
        <f t="shared" ref="BJ260:BJ323" si="14">IF(BI260&gt;=PERCENTILE($BI$3:$BI$1678,0.9),"TRUE")</f>
        <v>0</v>
      </c>
      <c r="BO260">
        <v>117559438</v>
      </c>
      <c r="BP260">
        <v>30000000</v>
      </c>
      <c r="BR260">
        <f t="shared" si="12"/>
        <v>87559438</v>
      </c>
      <c r="BS260" t="str">
        <f>_xlfn.XLOOKUP(BO260,I:I,L:L)</f>
        <v>Big Momma's HouseÂ </v>
      </c>
      <c r="BW260" t="s">
        <v>1247</v>
      </c>
      <c r="BX260" t="s">
        <v>2007</v>
      </c>
      <c r="BY260" t="s">
        <v>17601</v>
      </c>
      <c r="BZ260" t="s">
        <v>5447</v>
      </c>
    </row>
    <row r="261" spans="1:81" x14ac:dyDescent="0.25">
      <c r="A261" t="s">
        <v>33</v>
      </c>
      <c r="B261" t="s">
        <v>222</v>
      </c>
      <c r="C261">
        <v>239</v>
      </c>
      <c r="D261">
        <v>194</v>
      </c>
      <c r="E261">
        <v>0</v>
      </c>
      <c r="F261">
        <v>195</v>
      </c>
      <c r="G261" t="s">
        <v>58</v>
      </c>
      <c r="H261">
        <v>14000</v>
      </c>
      <c r="I261">
        <v>47396698</v>
      </c>
      <c r="J261" t="s">
        <v>692</v>
      </c>
      <c r="K261" t="s">
        <v>299</v>
      </c>
      <c r="L261" t="s">
        <v>2052</v>
      </c>
      <c r="M261">
        <v>217373</v>
      </c>
      <c r="N261">
        <v>19600</v>
      </c>
      <c r="O261" t="s">
        <v>2053</v>
      </c>
      <c r="P261">
        <v>1</v>
      </c>
      <c r="Q261" t="s">
        <v>2054</v>
      </c>
      <c r="R261" t="s">
        <v>2055</v>
      </c>
      <c r="S261">
        <v>942</v>
      </c>
      <c r="T261" t="s">
        <v>42</v>
      </c>
      <c r="U261" t="s">
        <v>43</v>
      </c>
      <c r="V261" t="s">
        <v>811</v>
      </c>
      <c r="W261">
        <v>130000000</v>
      </c>
      <c r="X261">
        <v>2005</v>
      </c>
      <c r="Y261">
        <v>5000</v>
      </c>
      <c r="Z261" s="2">
        <v>7.2</v>
      </c>
      <c r="AA261">
        <v>2.35</v>
      </c>
      <c r="AB261">
        <v>0</v>
      </c>
      <c r="AE261" t="s">
        <v>2056</v>
      </c>
      <c r="AF261">
        <f>COUNTIF(J:J,AE261)</f>
        <v>2</v>
      </c>
      <c r="AG261">
        <f>ROUND(AVERAGEIFS(Z:Z,J:J,AE261),1)</f>
        <v>4.8</v>
      </c>
      <c r="AH261" cm="1">
        <f t="array" ref="AH261">ROUND(MEDIAN(IF(J:J=AE261,Z:Z)),1)</f>
        <v>4.8</v>
      </c>
      <c r="AI261" t="e" cm="1">
        <f t="array" ref="AI261">ROUND(MODE(IF(J:J=AE261,Z:Z)),1)</f>
        <v>#N/A</v>
      </c>
      <c r="AJ261">
        <f>_xlfn.MAXIFS(Z:Z,J:J,AE261)</f>
        <v>6.5</v>
      </c>
      <c r="AK261">
        <f>_xlfn.MINIFS(Z:Z,J:J,AE261)</f>
        <v>3</v>
      </c>
      <c r="AL261" cm="1">
        <f t="array" ref="AL261">ROUND(VAR(IF(J:J=AE261,Z:Z)),1)</f>
        <v>6.1</v>
      </c>
      <c r="AM261" cm="1">
        <f t="array" ref="AM261">ROUND(STDEV(IF(J:J = AE261,Z:Z)),1)</f>
        <v>2.5</v>
      </c>
      <c r="AQ261">
        <v>115</v>
      </c>
      <c r="AR261">
        <v>7.1</v>
      </c>
      <c r="BH261" t="str">
        <v>Gil Kenan</v>
      </c>
      <c r="BI261">
        <f t="shared" si="13"/>
        <v>6.6</v>
      </c>
      <c r="BJ261" t="b">
        <f t="shared" si="14"/>
        <v>0</v>
      </c>
      <c r="BO261">
        <v>101978840</v>
      </c>
      <c r="BP261">
        <v>15000000</v>
      </c>
      <c r="BR261">
        <f t="shared" si="12"/>
        <v>86978840</v>
      </c>
      <c r="BS261" t="str">
        <f>_xlfn.XLOOKUP(BO261,I:I,L:L)</f>
        <v>Bad GrandpaÂ </v>
      </c>
      <c r="BW261" t="s">
        <v>826</v>
      </c>
      <c r="BX261" t="s">
        <v>4556</v>
      </c>
      <c r="BY261" t="s">
        <v>17604</v>
      </c>
    </row>
    <row r="262" spans="1:81" x14ac:dyDescent="0.25">
      <c r="A262" t="s">
        <v>33</v>
      </c>
      <c r="B262" t="s">
        <v>833</v>
      </c>
      <c r="C262">
        <v>101</v>
      </c>
      <c r="D262">
        <v>84</v>
      </c>
      <c r="E262">
        <v>50</v>
      </c>
      <c r="F262">
        <v>692</v>
      </c>
      <c r="G262" t="s">
        <v>1718</v>
      </c>
      <c r="H262">
        <v>979</v>
      </c>
      <c r="I262">
        <v>140015224</v>
      </c>
      <c r="J262" t="s">
        <v>525</v>
      </c>
      <c r="K262" t="s">
        <v>2059</v>
      </c>
      <c r="L262" t="s">
        <v>2060</v>
      </c>
      <c r="M262">
        <v>94172</v>
      </c>
      <c r="N262">
        <v>3382</v>
      </c>
      <c r="O262" t="s">
        <v>2061</v>
      </c>
      <c r="P262">
        <v>0</v>
      </c>
      <c r="Q262" t="s">
        <v>2062</v>
      </c>
      <c r="R262" t="s">
        <v>2063</v>
      </c>
      <c r="S262">
        <v>179</v>
      </c>
      <c r="T262" t="s">
        <v>42</v>
      </c>
      <c r="U262" t="s">
        <v>939</v>
      </c>
      <c r="V262" t="s">
        <v>115</v>
      </c>
      <c r="W262">
        <v>133000000</v>
      </c>
      <c r="X262">
        <v>1999</v>
      </c>
      <c r="Y262">
        <v>886</v>
      </c>
      <c r="Z262" s="2">
        <v>5.9</v>
      </c>
      <c r="AA262">
        <v>1.85</v>
      </c>
      <c r="AB262">
        <v>0</v>
      </c>
      <c r="AE262" t="s">
        <v>2064</v>
      </c>
      <c r="AF262">
        <f>COUNTIF(J:J,AE262)</f>
        <v>1</v>
      </c>
      <c r="AG262">
        <f>ROUND(AVERAGEIFS(Z:Z,J:J,AE262),1)</f>
        <v>6.2</v>
      </c>
      <c r="AH262" cm="1">
        <f t="array" ref="AH262">ROUND(MEDIAN(IF(J:J=AE262,Z:Z)),1)</f>
        <v>6.2</v>
      </c>
      <c r="AI262" t="e" cm="1">
        <f t="array" ref="AI262">ROUND(MODE(IF(J:J=AE262,Z:Z)),1)</f>
        <v>#N/A</v>
      </c>
      <c r="AJ262">
        <f>_xlfn.MAXIFS(Z:Z,J:J,AE262)</f>
        <v>6.2</v>
      </c>
      <c r="AK262">
        <f>_xlfn.MINIFS(Z:Z,J:J,AE262)</f>
        <v>6.2</v>
      </c>
      <c r="AL262" t="e" cm="1">
        <f t="array" ref="AL262">ROUND(VAR(IF(J:J=AE262,Z:Z)),1)</f>
        <v>#DIV/0!</v>
      </c>
      <c r="AM262" t="e" cm="1">
        <f t="array" ref="AM262">ROUND(STDEV(IF(J:J = AE262,Z:Z)),1)</f>
        <v>#DIV/0!</v>
      </c>
      <c r="AQ262">
        <v>194</v>
      </c>
      <c r="AR262">
        <v>7.2</v>
      </c>
      <c r="BH262" t="str">
        <v>Barry Levinson</v>
      </c>
      <c r="BI262">
        <f t="shared" si="13"/>
        <v>6.6</v>
      </c>
      <c r="BJ262" t="b">
        <f t="shared" si="14"/>
        <v>0</v>
      </c>
      <c r="BO262">
        <v>101157447</v>
      </c>
      <c r="BP262">
        <v>14400000</v>
      </c>
      <c r="BR262">
        <f t="shared" si="12"/>
        <v>86757447</v>
      </c>
      <c r="BS262" t="str">
        <f>_xlfn.XLOOKUP(BO262,I:I,L:L)</f>
        <v>UnforgivenÂ </v>
      </c>
      <c r="BW262" t="s">
        <v>826</v>
      </c>
      <c r="BX262" t="s">
        <v>606</v>
      </c>
      <c r="BY262" t="s">
        <v>4431</v>
      </c>
      <c r="BZ262" t="s">
        <v>1247</v>
      </c>
      <c r="CA262" t="s">
        <v>17605</v>
      </c>
      <c r="CB262" t="s">
        <v>5266</v>
      </c>
      <c r="CC262" t="s">
        <v>17600</v>
      </c>
    </row>
    <row r="263" spans="1:81" x14ac:dyDescent="0.25">
      <c r="A263" t="s">
        <v>33</v>
      </c>
      <c r="B263" t="s">
        <v>1290</v>
      </c>
      <c r="C263">
        <v>228</v>
      </c>
      <c r="D263">
        <v>97</v>
      </c>
      <c r="E263">
        <v>63</v>
      </c>
      <c r="F263">
        <v>525</v>
      </c>
      <c r="G263" t="s">
        <v>2067</v>
      </c>
      <c r="H263">
        <v>852</v>
      </c>
      <c r="I263">
        <v>104374107</v>
      </c>
      <c r="J263" t="s">
        <v>1010</v>
      </c>
      <c r="K263" t="s">
        <v>1107</v>
      </c>
      <c r="L263" t="s">
        <v>2068</v>
      </c>
      <c r="M263">
        <v>89351</v>
      </c>
      <c r="N263">
        <v>2480</v>
      </c>
      <c r="O263" t="s">
        <v>2069</v>
      </c>
      <c r="P263">
        <v>0</v>
      </c>
      <c r="Q263" t="s">
        <v>2070</v>
      </c>
      <c r="R263" t="s">
        <v>2071</v>
      </c>
      <c r="S263">
        <v>214</v>
      </c>
      <c r="T263" t="s">
        <v>42</v>
      </c>
      <c r="U263" t="s">
        <v>43</v>
      </c>
      <c r="V263" t="s">
        <v>366</v>
      </c>
      <c r="W263">
        <v>105000000</v>
      </c>
      <c r="X263">
        <v>2009</v>
      </c>
      <c r="Y263">
        <v>578</v>
      </c>
      <c r="Z263" s="2">
        <v>7.1</v>
      </c>
      <c r="AA263">
        <v>1.85</v>
      </c>
      <c r="AB263">
        <v>5000</v>
      </c>
      <c r="AE263" t="s">
        <v>2072</v>
      </c>
      <c r="AF263">
        <f>COUNTIF(J:J,AE263)</f>
        <v>1</v>
      </c>
      <c r="AG263">
        <f>ROUND(AVERAGEIFS(Z:Z,J:J,AE263),1)</f>
        <v>5.6</v>
      </c>
      <c r="AH263" cm="1">
        <f t="array" ref="AH263">ROUND(MEDIAN(IF(J:J=AE263,Z:Z)),1)</f>
        <v>5.6</v>
      </c>
      <c r="AI263" t="e" cm="1">
        <f t="array" ref="AI263">ROUND(MODE(IF(J:J=AE263,Z:Z)),1)</f>
        <v>#N/A</v>
      </c>
      <c r="AJ263">
        <f>_xlfn.MAXIFS(Z:Z,J:J,AE263)</f>
        <v>5.6</v>
      </c>
      <c r="AK263">
        <f>_xlfn.MINIFS(Z:Z,J:J,AE263)</f>
        <v>5.6</v>
      </c>
      <c r="AL263" t="e" cm="1">
        <f t="array" ref="AL263">ROUND(VAR(IF(J:J=AE263,Z:Z)),1)</f>
        <v>#DIV/0!</v>
      </c>
      <c r="AM263" t="e" cm="1">
        <f t="array" ref="AM263">ROUND(STDEV(IF(J:J = AE263,Z:Z)),1)</f>
        <v>#DIV/0!</v>
      </c>
      <c r="AQ263">
        <v>84</v>
      </c>
      <c r="AR263">
        <v>5.9</v>
      </c>
      <c r="BH263" t="str">
        <v>Jerry Zucker</v>
      </c>
      <c r="BI263">
        <f t="shared" si="13"/>
        <v>6.4</v>
      </c>
      <c r="BJ263" t="b">
        <f t="shared" si="14"/>
        <v>0</v>
      </c>
      <c r="BO263">
        <v>116631310</v>
      </c>
      <c r="BP263">
        <v>30000000</v>
      </c>
      <c r="BR263">
        <f t="shared" si="12"/>
        <v>86631310</v>
      </c>
      <c r="BS263" t="str">
        <f>_xlfn.XLOOKUP(BO263,I:I,L:L)</f>
        <v>Lee Daniels' The ButlerÂ </v>
      </c>
      <c r="BW263" t="s">
        <v>606</v>
      </c>
      <c r="BX263" t="s">
        <v>4431</v>
      </c>
      <c r="BY263" t="s">
        <v>5266</v>
      </c>
      <c r="BZ263" t="s">
        <v>17600</v>
      </c>
      <c r="CA263" t="s">
        <v>17601</v>
      </c>
    </row>
    <row r="264" spans="1:81" x14ac:dyDescent="0.25">
      <c r="A264" t="s">
        <v>33</v>
      </c>
      <c r="B264" t="s">
        <v>222</v>
      </c>
      <c r="C264">
        <v>568</v>
      </c>
      <c r="D264">
        <v>151</v>
      </c>
      <c r="E264">
        <v>0</v>
      </c>
      <c r="F264">
        <v>372</v>
      </c>
      <c r="G264" t="s">
        <v>2075</v>
      </c>
      <c r="H264">
        <v>13000</v>
      </c>
      <c r="I264">
        <v>228430993</v>
      </c>
      <c r="J264" t="s">
        <v>466</v>
      </c>
      <c r="K264" t="s">
        <v>1437</v>
      </c>
      <c r="L264" t="s">
        <v>1257</v>
      </c>
      <c r="M264">
        <v>472488</v>
      </c>
      <c r="N264">
        <v>14831</v>
      </c>
      <c r="O264" t="s">
        <v>2076</v>
      </c>
      <c r="P264">
        <v>1</v>
      </c>
      <c r="Q264" t="s">
        <v>2077</v>
      </c>
      <c r="R264" t="s">
        <v>2078</v>
      </c>
      <c r="S264">
        <v>1023</v>
      </c>
      <c r="T264" t="s">
        <v>42</v>
      </c>
      <c r="U264" t="s">
        <v>43</v>
      </c>
      <c r="V264" t="s">
        <v>44</v>
      </c>
      <c r="W264">
        <v>108000000</v>
      </c>
      <c r="X264">
        <v>2015</v>
      </c>
      <c r="Y264">
        <v>801</v>
      </c>
      <c r="Z264" s="2">
        <v>8.1</v>
      </c>
      <c r="AA264">
        <v>2.35</v>
      </c>
      <c r="AB264">
        <v>153000</v>
      </c>
      <c r="AE264" t="s">
        <v>2079</v>
      </c>
      <c r="AF264">
        <f>COUNTIF(J:J,AE264)</f>
        <v>1</v>
      </c>
      <c r="AG264">
        <f>ROUND(AVERAGEIFS(Z:Z,J:J,AE264),1)</f>
        <v>6.7</v>
      </c>
      <c r="AH264" cm="1">
        <f t="array" ref="AH264">ROUND(MEDIAN(IF(J:J=AE264,Z:Z)),1)</f>
        <v>6.7</v>
      </c>
      <c r="AI264" t="e" cm="1">
        <f t="array" ref="AI264">ROUND(MODE(IF(J:J=AE264,Z:Z)),1)</f>
        <v>#N/A</v>
      </c>
      <c r="AJ264">
        <f>_xlfn.MAXIFS(Z:Z,J:J,AE264)</f>
        <v>6.7</v>
      </c>
      <c r="AK264">
        <f>_xlfn.MINIFS(Z:Z,J:J,AE264)</f>
        <v>6.7</v>
      </c>
      <c r="AL264" t="e" cm="1">
        <f t="array" ref="AL264">ROUND(VAR(IF(J:J=AE264,Z:Z)),1)</f>
        <v>#DIV/0!</v>
      </c>
      <c r="AM264" t="e" cm="1">
        <f t="array" ref="AM264">ROUND(STDEV(IF(J:J = AE264,Z:Z)),1)</f>
        <v>#DIV/0!</v>
      </c>
      <c r="AQ264">
        <v>97</v>
      </c>
      <c r="AR264">
        <v>7.1</v>
      </c>
      <c r="BH264" t="str">
        <v>Andy Tennant</v>
      </c>
      <c r="BI264">
        <f t="shared" si="13"/>
        <v>6.3</v>
      </c>
      <c r="BJ264" t="b">
        <f t="shared" si="14"/>
        <v>0</v>
      </c>
      <c r="BO264">
        <v>141600000</v>
      </c>
      <c r="BP264">
        <v>55000000</v>
      </c>
      <c r="BR264">
        <f t="shared" si="12"/>
        <v>86600000</v>
      </c>
      <c r="BS264" t="str">
        <f>_xlfn.XLOOKUP(BO264,I:I,L:L)</f>
        <v>PocahontasÂ </v>
      </c>
      <c r="BW264" t="s">
        <v>826</v>
      </c>
      <c r="BX264" t="s">
        <v>17605</v>
      </c>
      <c r="BY264" t="s">
        <v>17602</v>
      </c>
      <c r="BZ264" t="s">
        <v>4556</v>
      </c>
      <c r="CA264" t="s">
        <v>4490</v>
      </c>
    </row>
    <row r="265" spans="1:81" x14ac:dyDescent="0.25">
      <c r="A265" t="s">
        <v>33</v>
      </c>
      <c r="B265" t="s">
        <v>306</v>
      </c>
      <c r="C265">
        <v>257</v>
      </c>
      <c r="D265">
        <v>136</v>
      </c>
      <c r="E265">
        <v>0</v>
      </c>
      <c r="F265">
        <v>3000</v>
      </c>
      <c r="G265" t="s">
        <v>361</v>
      </c>
      <c r="H265">
        <v>19000</v>
      </c>
      <c r="I265">
        <v>35799026</v>
      </c>
      <c r="J265" t="s">
        <v>1018</v>
      </c>
      <c r="K265" t="s">
        <v>122</v>
      </c>
      <c r="L265" t="s">
        <v>2081</v>
      </c>
      <c r="M265">
        <v>263329</v>
      </c>
      <c r="N265">
        <v>34839</v>
      </c>
      <c r="O265" t="s">
        <v>815</v>
      </c>
      <c r="P265">
        <v>1</v>
      </c>
      <c r="Q265" t="s">
        <v>2082</v>
      </c>
      <c r="R265" t="s">
        <v>2083</v>
      </c>
      <c r="S265">
        <v>899</v>
      </c>
      <c r="T265" t="s">
        <v>42</v>
      </c>
      <c r="U265" t="s">
        <v>43</v>
      </c>
      <c r="V265" t="s">
        <v>44</v>
      </c>
      <c r="W265">
        <v>126000000</v>
      </c>
      <c r="X265">
        <v>2005</v>
      </c>
      <c r="Y265">
        <v>12000</v>
      </c>
      <c r="Z265" s="2">
        <v>6.9</v>
      </c>
      <c r="AA265">
        <v>2.35</v>
      </c>
      <c r="AB265">
        <v>0</v>
      </c>
      <c r="AE265" t="s">
        <v>2084</v>
      </c>
      <c r="AF265">
        <f>COUNTIF(J:J,AE265)</f>
        <v>7</v>
      </c>
      <c r="AG265">
        <f>ROUND(AVERAGEIFS(Z:Z,J:J,AE265),1)</f>
        <v>5.8</v>
      </c>
      <c r="AH265" cm="1">
        <f t="array" ref="AH265">ROUND(MEDIAN(IF(J:J=AE265,Z:Z)),1)</f>
        <v>5.6</v>
      </c>
      <c r="AI265" t="e" cm="1">
        <f t="array" ref="AI265">ROUND(MODE(IF(J:J=AE265,Z:Z)),1)</f>
        <v>#N/A</v>
      </c>
      <c r="AJ265">
        <f>_xlfn.MAXIFS(Z:Z,J:J,AE265)</f>
        <v>6.8</v>
      </c>
      <c r="AK265">
        <f>_xlfn.MINIFS(Z:Z,J:J,AE265)</f>
        <v>4.0999999999999996</v>
      </c>
      <c r="AL265" cm="1">
        <f t="array" ref="AL265">ROUND(VAR(IF(J:J=AE265,Z:Z)),1)</f>
        <v>1</v>
      </c>
      <c r="AM265" cm="1">
        <f t="array" ref="AM265">ROUND(STDEV(IF(J:J = AE265,Z:Z)),1)</f>
        <v>1</v>
      </c>
      <c r="AQ265">
        <v>151</v>
      </c>
      <c r="AR265">
        <v>8.1</v>
      </c>
      <c r="BH265" t="str">
        <v>Florent-Emilio Siri</v>
      </c>
      <c r="BI265">
        <f t="shared" si="13"/>
        <v>6.6</v>
      </c>
      <c r="BJ265" t="b">
        <f t="shared" si="14"/>
        <v>0</v>
      </c>
      <c r="BO265">
        <v>126546825</v>
      </c>
      <c r="BP265">
        <v>40000000</v>
      </c>
      <c r="BR265">
        <f t="shared" si="12"/>
        <v>86546825</v>
      </c>
      <c r="BS265" t="str">
        <f>_xlfn.XLOOKUP(BO265,I:I,L:L)</f>
        <v>LucyÂ </v>
      </c>
      <c r="BW265" t="s">
        <v>826</v>
      </c>
      <c r="BX265" t="s">
        <v>1247</v>
      </c>
      <c r="BY265" t="s">
        <v>17605</v>
      </c>
      <c r="BZ265" t="s">
        <v>2007</v>
      </c>
      <c r="CA265" t="s">
        <v>4490</v>
      </c>
    </row>
    <row r="266" spans="1:81" x14ac:dyDescent="0.25">
      <c r="A266" t="s">
        <v>33</v>
      </c>
      <c r="B266" t="s">
        <v>1298</v>
      </c>
      <c r="C266">
        <v>62</v>
      </c>
      <c r="D266">
        <v>104</v>
      </c>
      <c r="E266">
        <v>23</v>
      </c>
      <c r="F266">
        <v>591</v>
      </c>
      <c r="G266" t="s">
        <v>2087</v>
      </c>
      <c r="H266">
        <v>752</v>
      </c>
      <c r="I266">
        <v>6712451</v>
      </c>
      <c r="J266" t="s">
        <v>1027</v>
      </c>
      <c r="K266" t="s">
        <v>2088</v>
      </c>
      <c r="L266" t="s">
        <v>2089</v>
      </c>
      <c r="M266">
        <v>4102</v>
      </c>
      <c r="N266">
        <v>3133</v>
      </c>
      <c r="O266" t="s">
        <v>703</v>
      </c>
      <c r="P266">
        <v>0</v>
      </c>
      <c r="Q266" t="s">
        <v>2090</v>
      </c>
      <c r="R266" t="s">
        <v>2091</v>
      </c>
      <c r="S266">
        <v>89</v>
      </c>
      <c r="T266" t="s">
        <v>42</v>
      </c>
      <c r="U266" t="s">
        <v>2092</v>
      </c>
      <c r="V266" t="s">
        <v>811</v>
      </c>
      <c r="W266">
        <v>90000000</v>
      </c>
      <c r="X266">
        <v>2001</v>
      </c>
      <c r="Y266">
        <v>631</v>
      </c>
      <c r="Z266" s="2">
        <v>4.4000000000000004</v>
      </c>
      <c r="AA266">
        <v>1.85</v>
      </c>
      <c r="AB266">
        <v>53</v>
      </c>
      <c r="AE266" t="s">
        <v>2093</v>
      </c>
      <c r="AF266">
        <f>COUNTIF(J:J,AE266)</f>
        <v>1</v>
      </c>
      <c r="AG266">
        <f>ROUND(AVERAGEIFS(Z:Z,J:J,AE266),1)</f>
        <v>7.2</v>
      </c>
      <c r="AH266" cm="1">
        <f t="array" ref="AH266">ROUND(MEDIAN(IF(J:J=AE266,Z:Z)),1)</f>
        <v>7.2</v>
      </c>
      <c r="AI266" t="e" cm="1">
        <f t="array" ref="AI266">ROUND(MODE(IF(J:J=AE266,Z:Z)),1)</f>
        <v>#N/A</v>
      </c>
      <c r="AJ266">
        <f>_xlfn.MAXIFS(Z:Z,J:J,AE266)</f>
        <v>7.2</v>
      </c>
      <c r="AK266">
        <f>_xlfn.MINIFS(Z:Z,J:J,AE266)</f>
        <v>7.2</v>
      </c>
      <c r="AL266" t="e" cm="1">
        <f t="array" ref="AL266">ROUND(VAR(IF(J:J=AE266,Z:Z)),1)</f>
        <v>#DIV/0!</v>
      </c>
      <c r="AM266" t="e" cm="1">
        <f t="array" ref="AM266">ROUND(STDEV(IF(J:J = AE266,Z:Z)),1)</f>
        <v>#DIV/0!</v>
      </c>
      <c r="AQ266">
        <v>136</v>
      </c>
      <c r="AR266">
        <v>6.9</v>
      </c>
      <c r="BH266" t="str">
        <v>Don Bluth</v>
      </c>
      <c r="BI266">
        <f t="shared" si="13"/>
        <v>7</v>
      </c>
      <c r="BJ266" t="b">
        <f t="shared" si="14"/>
        <v>0</v>
      </c>
      <c r="BO266">
        <v>160762022</v>
      </c>
      <c r="BP266">
        <v>75000000</v>
      </c>
      <c r="BR266">
        <f t="shared" si="12"/>
        <v>85762022</v>
      </c>
      <c r="BS266" t="str">
        <f>_xlfn.XLOOKUP(BO266,I:I,L:L)</f>
        <v>Shark TaleÂ </v>
      </c>
      <c r="BW266" t="s">
        <v>606</v>
      </c>
      <c r="BX266" t="s">
        <v>2007</v>
      </c>
      <c r="BY266" t="s">
        <v>17603</v>
      </c>
      <c r="BZ266" t="s">
        <v>5447</v>
      </c>
    </row>
    <row r="267" spans="1:81" x14ac:dyDescent="0.25">
      <c r="A267" t="s">
        <v>33</v>
      </c>
      <c r="B267" t="s">
        <v>1306</v>
      </c>
      <c r="C267">
        <v>175</v>
      </c>
      <c r="D267">
        <v>127</v>
      </c>
      <c r="E267">
        <v>57</v>
      </c>
      <c r="F267">
        <v>3000</v>
      </c>
      <c r="G267" t="s">
        <v>723</v>
      </c>
      <c r="H267">
        <v>12000</v>
      </c>
      <c r="I267">
        <v>101643008</v>
      </c>
      <c r="J267" t="s">
        <v>268</v>
      </c>
      <c r="K267" t="s">
        <v>863</v>
      </c>
      <c r="L267" t="s">
        <v>2096</v>
      </c>
      <c r="M267">
        <v>218341</v>
      </c>
      <c r="N267">
        <v>29069</v>
      </c>
      <c r="O267" t="s">
        <v>2097</v>
      </c>
      <c r="P267">
        <v>1</v>
      </c>
      <c r="Q267" t="s">
        <v>2098</v>
      </c>
      <c r="R267" t="s">
        <v>2099</v>
      </c>
      <c r="S267">
        <v>498</v>
      </c>
      <c r="T267" t="s">
        <v>42</v>
      </c>
      <c r="U267" t="s">
        <v>43</v>
      </c>
      <c r="V267" t="s">
        <v>44</v>
      </c>
      <c r="W267">
        <v>90000000</v>
      </c>
      <c r="X267">
        <v>2000</v>
      </c>
      <c r="Y267">
        <v>11000</v>
      </c>
      <c r="Z267" s="2">
        <v>6.5</v>
      </c>
      <c r="AA267">
        <v>2.35</v>
      </c>
      <c r="AB267">
        <v>0</v>
      </c>
      <c r="AE267" t="s">
        <v>2100</v>
      </c>
      <c r="AF267">
        <f>COUNTIF(J:J,AE267)</f>
        <v>6</v>
      </c>
      <c r="AG267">
        <f>ROUND(AVERAGEIFS(Z:Z,J:J,AE267),1)</f>
        <v>7.1</v>
      </c>
      <c r="AH267" cm="1">
        <f t="array" ref="AH267">ROUND(MEDIAN(IF(J:J=AE267,Z:Z)),1)</f>
        <v>7</v>
      </c>
      <c r="AI267" cm="1">
        <f t="array" ref="AI267">ROUND(MODE(IF(J:J=AE267,Z:Z)),1)</f>
        <v>7.9</v>
      </c>
      <c r="AJ267">
        <f>_xlfn.MAXIFS(Z:Z,J:J,AE267)</f>
        <v>7.9</v>
      </c>
      <c r="AK267">
        <f>_xlfn.MINIFS(Z:Z,J:J,AE267)</f>
        <v>6.2</v>
      </c>
      <c r="AL267" cm="1">
        <f t="array" ref="AL267">ROUND(VAR(IF(J:J=AE267,Z:Z)),1)</f>
        <v>0.5</v>
      </c>
      <c r="AM267" cm="1">
        <f t="array" ref="AM267">ROUND(STDEV(IF(J:J = AE267,Z:Z)),1)</f>
        <v>0.7</v>
      </c>
      <c r="AQ267">
        <v>104</v>
      </c>
      <c r="AR267">
        <v>4.4000000000000004</v>
      </c>
      <c r="BH267" t="str">
        <v>Ron Shelton</v>
      </c>
      <c r="BI267">
        <f t="shared" si="13"/>
        <v>5.9</v>
      </c>
      <c r="BJ267" t="b">
        <f t="shared" si="14"/>
        <v>0</v>
      </c>
      <c r="BO267">
        <v>115648585</v>
      </c>
      <c r="BP267">
        <v>30000000</v>
      </c>
      <c r="BR267">
        <f t="shared" si="12"/>
        <v>85648585</v>
      </c>
      <c r="BS267" t="str">
        <f>_xlfn.XLOOKUP(BO267,I:I,L:L)</f>
        <v>Remember the TitansÂ </v>
      </c>
      <c r="BW267" t="s">
        <v>4682</v>
      </c>
      <c r="BX267" t="s">
        <v>2007</v>
      </c>
      <c r="BY267" t="s">
        <v>4490</v>
      </c>
    </row>
    <row r="268" spans="1:81" x14ac:dyDescent="0.25">
      <c r="A268" t="s">
        <v>33</v>
      </c>
      <c r="B268" t="s">
        <v>222</v>
      </c>
      <c r="C268">
        <v>265</v>
      </c>
      <c r="D268">
        <v>171</v>
      </c>
      <c r="E268">
        <v>0</v>
      </c>
      <c r="F268">
        <v>695</v>
      </c>
      <c r="G268" t="s">
        <v>2103</v>
      </c>
      <c r="H268">
        <v>3000</v>
      </c>
      <c r="I268">
        <v>187670866</v>
      </c>
      <c r="J268" t="s">
        <v>1034</v>
      </c>
      <c r="K268" t="s">
        <v>815</v>
      </c>
      <c r="L268" t="s">
        <v>2104</v>
      </c>
      <c r="M268">
        <v>982637</v>
      </c>
      <c r="N268">
        <v>6521</v>
      </c>
      <c r="O268" t="s">
        <v>2105</v>
      </c>
      <c r="P268">
        <v>0</v>
      </c>
      <c r="Q268" t="s">
        <v>2106</v>
      </c>
      <c r="R268" t="s">
        <v>2107</v>
      </c>
      <c r="S268">
        <v>2368</v>
      </c>
      <c r="T268" t="s">
        <v>42</v>
      </c>
      <c r="U268" t="s">
        <v>43</v>
      </c>
      <c r="V268" t="s">
        <v>811</v>
      </c>
      <c r="W268">
        <v>103000000</v>
      </c>
      <c r="X268">
        <v>2000</v>
      </c>
      <c r="Y268">
        <v>933</v>
      </c>
      <c r="Z268" s="2">
        <v>8.5</v>
      </c>
      <c r="AA268">
        <v>2.35</v>
      </c>
      <c r="AB268">
        <v>21000</v>
      </c>
      <c r="AE268" t="s">
        <v>2108</v>
      </c>
      <c r="AF268">
        <f>COUNTIF(J:J,AE268)</f>
        <v>1</v>
      </c>
      <c r="AG268">
        <f>ROUND(AVERAGEIFS(Z:Z,J:J,AE268),1)</f>
        <v>5.4</v>
      </c>
      <c r="AH268" cm="1">
        <f t="array" ref="AH268">ROUND(MEDIAN(IF(J:J=AE268,Z:Z)),1)</f>
        <v>5.4</v>
      </c>
      <c r="AI268" t="e" cm="1">
        <f t="array" ref="AI268">ROUND(MODE(IF(J:J=AE268,Z:Z)),1)</f>
        <v>#N/A</v>
      </c>
      <c r="AJ268">
        <f>_xlfn.MAXIFS(Z:Z,J:J,AE268)</f>
        <v>5.4</v>
      </c>
      <c r="AK268">
        <f>_xlfn.MINIFS(Z:Z,J:J,AE268)</f>
        <v>5.4</v>
      </c>
      <c r="AL268" t="e" cm="1">
        <f t="array" ref="AL268">ROUND(VAR(IF(J:J=AE268,Z:Z)),1)</f>
        <v>#DIV/0!</v>
      </c>
      <c r="AM268" t="e" cm="1">
        <f t="array" ref="AM268">ROUND(STDEV(IF(J:J = AE268,Z:Z)),1)</f>
        <v>#DIV/0!</v>
      </c>
      <c r="AQ268">
        <v>127</v>
      </c>
      <c r="AR268">
        <v>6.5</v>
      </c>
      <c r="BH268" t="str">
        <v>Henry Selick</v>
      </c>
      <c r="BI268">
        <f t="shared" si="13"/>
        <v>6.2</v>
      </c>
      <c r="BJ268" t="b">
        <f t="shared" si="14"/>
        <v>0</v>
      </c>
      <c r="BO268">
        <v>115646235</v>
      </c>
      <c r="BP268">
        <v>30000000</v>
      </c>
      <c r="BR268">
        <f t="shared" si="12"/>
        <v>85646235</v>
      </c>
      <c r="BS268" t="str">
        <f>_xlfn.XLOOKUP(BO268,I:I,L:L)</f>
        <v>District 9Â </v>
      </c>
      <c r="BW268" t="s">
        <v>826</v>
      </c>
      <c r="BX268" t="s">
        <v>606</v>
      </c>
      <c r="BY268" t="s">
        <v>17600</v>
      </c>
      <c r="BZ268" t="s">
        <v>17606</v>
      </c>
    </row>
    <row r="269" spans="1:81" x14ac:dyDescent="0.25">
      <c r="A269" t="s">
        <v>33</v>
      </c>
      <c r="B269" t="s">
        <v>405</v>
      </c>
      <c r="C269">
        <v>252</v>
      </c>
      <c r="D269">
        <v>145</v>
      </c>
      <c r="E269">
        <v>14000</v>
      </c>
      <c r="F269">
        <v>533</v>
      </c>
      <c r="G269" t="s">
        <v>2111</v>
      </c>
      <c r="H269">
        <v>10000</v>
      </c>
      <c r="I269">
        <v>132014112</v>
      </c>
      <c r="J269" t="s">
        <v>1001</v>
      </c>
      <c r="K269" t="s">
        <v>670</v>
      </c>
      <c r="L269" t="s">
        <v>2112</v>
      </c>
      <c r="M269">
        <v>399651</v>
      </c>
      <c r="N269">
        <v>12546</v>
      </c>
      <c r="O269" t="s">
        <v>2113</v>
      </c>
      <c r="P269">
        <v>0</v>
      </c>
      <c r="Q269" t="s">
        <v>2114</v>
      </c>
      <c r="R269" t="s">
        <v>2115</v>
      </c>
      <c r="S269">
        <v>1331</v>
      </c>
      <c r="T269" t="s">
        <v>42</v>
      </c>
      <c r="U269" t="s">
        <v>43</v>
      </c>
      <c r="V269" t="s">
        <v>44</v>
      </c>
      <c r="W269">
        <v>102000000</v>
      </c>
      <c r="X269">
        <v>2002</v>
      </c>
      <c r="Y269">
        <v>798</v>
      </c>
      <c r="Z269" s="2">
        <v>7.7</v>
      </c>
      <c r="AA269">
        <v>2.35</v>
      </c>
      <c r="AB269">
        <v>0</v>
      </c>
      <c r="AE269" t="s">
        <v>2116</v>
      </c>
      <c r="AF269">
        <f>COUNTIF(J:J,AE269)</f>
        <v>12</v>
      </c>
      <c r="AG269">
        <f>ROUND(AVERAGEIFS(Z:Z,J:J,AE269),1)</f>
        <v>6.4</v>
      </c>
      <c r="AH269" cm="1">
        <f t="array" ref="AH269">ROUND(MEDIAN(IF(J:J=AE269,Z:Z)),1)</f>
        <v>6.4</v>
      </c>
      <c r="AI269" cm="1">
        <f t="array" ref="AI269">ROUND(MODE(IF(J:J=AE269,Z:Z)),1)</f>
        <v>6.4</v>
      </c>
      <c r="AJ269">
        <f>_xlfn.MAXIFS(Z:Z,J:J,AE269)</f>
        <v>8.1</v>
      </c>
      <c r="AK269">
        <f>_xlfn.MINIFS(Z:Z,J:J,AE269)</f>
        <v>5.2</v>
      </c>
      <c r="AL269" cm="1">
        <f t="array" ref="AL269">ROUND(VAR(IF(J:J=AE269,Z:Z)),1)</f>
        <v>0.7</v>
      </c>
      <c r="AM269" cm="1">
        <f t="array" ref="AM269">ROUND(STDEV(IF(J:J = AE269,Z:Z)),1)</f>
        <v>0.8</v>
      </c>
      <c r="AQ269">
        <v>171</v>
      </c>
      <c r="AR269">
        <v>8.5</v>
      </c>
      <c r="BH269" t="str">
        <v>Kyle Balda</v>
      </c>
      <c r="BI269">
        <f t="shared" si="13"/>
        <v>6.4</v>
      </c>
      <c r="BJ269" t="b">
        <f t="shared" si="14"/>
        <v>0</v>
      </c>
      <c r="BO269">
        <v>130512915</v>
      </c>
      <c r="BP269">
        <v>45000000</v>
      </c>
      <c r="BR269">
        <f t="shared" si="12"/>
        <v>85512915</v>
      </c>
      <c r="BS269" t="str">
        <f>_xlfn.XLOOKUP(BO269,I:I,L:L)</f>
        <v>The FlintstonesÂ </v>
      </c>
      <c r="BW269" t="s">
        <v>1247</v>
      </c>
      <c r="BX269" t="s">
        <v>17600</v>
      </c>
      <c r="BY269" t="s">
        <v>5447</v>
      </c>
    </row>
    <row r="270" spans="1:81" x14ac:dyDescent="0.25">
      <c r="A270" t="s">
        <v>33</v>
      </c>
      <c r="B270" t="s">
        <v>1043</v>
      </c>
      <c r="C270">
        <v>232</v>
      </c>
      <c r="D270">
        <v>174</v>
      </c>
      <c r="E270">
        <v>0</v>
      </c>
      <c r="F270">
        <v>9000</v>
      </c>
      <c r="G270" t="s">
        <v>131</v>
      </c>
      <c r="H270">
        <v>11000</v>
      </c>
      <c r="I270">
        <v>261970615</v>
      </c>
      <c r="J270" t="s">
        <v>128</v>
      </c>
      <c r="K270" t="s">
        <v>127</v>
      </c>
      <c r="L270" t="s">
        <v>737</v>
      </c>
      <c r="M270">
        <v>387616</v>
      </c>
      <c r="N270">
        <v>35672</v>
      </c>
      <c r="O270" t="s">
        <v>1503</v>
      </c>
      <c r="P270">
        <v>1</v>
      </c>
      <c r="Q270" t="s">
        <v>2119</v>
      </c>
      <c r="R270" t="s">
        <v>2120</v>
      </c>
      <c r="S270">
        <v>858</v>
      </c>
      <c r="T270" t="s">
        <v>42</v>
      </c>
      <c r="U270" t="s">
        <v>74</v>
      </c>
      <c r="V270" t="s">
        <v>115</v>
      </c>
      <c r="W270">
        <v>100000000</v>
      </c>
      <c r="X270">
        <v>2002</v>
      </c>
      <c r="Y270">
        <v>10000</v>
      </c>
      <c r="Z270" s="2">
        <v>7.4</v>
      </c>
      <c r="AA270">
        <v>2.35</v>
      </c>
      <c r="AB270">
        <v>0</v>
      </c>
      <c r="AE270" t="s">
        <v>2121</v>
      </c>
      <c r="AF270">
        <f>COUNTIF(J:J,AE270)</f>
        <v>9</v>
      </c>
      <c r="AG270">
        <f>ROUND(AVERAGEIFS(Z:Z,J:J,AE270),1)</f>
        <v>5.9</v>
      </c>
      <c r="AH270" cm="1">
        <f t="array" ref="AH270">ROUND(MEDIAN(IF(J:J=AE270,Z:Z)),1)</f>
        <v>6</v>
      </c>
      <c r="AI270" cm="1">
        <f t="array" ref="AI270">ROUND(MODE(IF(J:J=AE270,Z:Z)),1)</f>
        <v>6</v>
      </c>
      <c r="AJ270">
        <f>_xlfn.MAXIFS(Z:Z,J:J,AE270)</f>
        <v>7.6</v>
      </c>
      <c r="AK270">
        <f>_xlfn.MINIFS(Z:Z,J:J,AE270)</f>
        <v>4.7</v>
      </c>
      <c r="AL270" cm="1">
        <f t="array" ref="AL270">ROUND(VAR(IF(J:J=AE270,Z:Z)),1)</f>
        <v>0.8</v>
      </c>
      <c r="AM270" cm="1">
        <f t="array" ref="AM270">ROUND(STDEV(IF(J:J = AE270,Z:Z)),1)</f>
        <v>0.9</v>
      </c>
      <c r="AQ270">
        <v>145</v>
      </c>
      <c r="AR270">
        <v>7.7</v>
      </c>
      <c r="BH270" t="str">
        <v>Clay Kaytis</v>
      </c>
      <c r="BI270">
        <f t="shared" si="13"/>
        <v>6.3</v>
      </c>
      <c r="BJ270" t="b">
        <f t="shared" si="14"/>
        <v>0</v>
      </c>
      <c r="BO270">
        <v>215395021</v>
      </c>
      <c r="BP270">
        <v>130000000</v>
      </c>
      <c r="BR270">
        <f t="shared" si="12"/>
        <v>85395021</v>
      </c>
      <c r="BS270" t="str">
        <f>_xlfn.XLOOKUP(BO270,I:I,L:L)</f>
        <v>Kung Fu PandaÂ </v>
      </c>
      <c r="BW270" t="s">
        <v>2007</v>
      </c>
      <c r="BX270" t="s">
        <v>3105</v>
      </c>
      <c r="BY270" t="s">
        <v>4556</v>
      </c>
      <c r="BZ270" t="s">
        <v>4490</v>
      </c>
    </row>
    <row r="271" spans="1:81" x14ac:dyDescent="0.25">
      <c r="A271" t="s">
        <v>917</v>
      </c>
      <c r="B271" t="s">
        <v>331</v>
      </c>
      <c r="C271">
        <v>400</v>
      </c>
      <c r="D271">
        <v>144</v>
      </c>
      <c r="E271">
        <v>258</v>
      </c>
      <c r="F271">
        <v>834</v>
      </c>
      <c r="G271" t="s">
        <v>2123</v>
      </c>
      <c r="H271">
        <v>6000</v>
      </c>
      <c r="I271">
        <v>167007184</v>
      </c>
      <c r="J271" t="s">
        <v>68</v>
      </c>
      <c r="K271" t="s">
        <v>262</v>
      </c>
      <c r="L271" t="s">
        <v>2124</v>
      </c>
      <c r="M271">
        <v>470483</v>
      </c>
      <c r="N271">
        <v>9125</v>
      </c>
      <c r="O271" t="s">
        <v>2125</v>
      </c>
      <c r="P271">
        <v>1</v>
      </c>
      <c r="Q271" t="s">
        <v>2126</v>
      </c>
      <c r="R271" t="s">
        <v>2127</v>
      </c>
      <c r="S271">
        <v>2301</v>
      </c>
      <c r="T271" t="s">
        <v>42</v>
      </c>
      <c r="U271" t="s">
        <v>74</v>
      </c>
      <c r="V271" t="s">
        <v>44</v>
      </c>
      <c r="W271">
        <v>150000000</v>
      </c>
      <c r="X271">
        <v>2006</v>
      </c>
      <c r="Y271">
        <v>1000</v>
      </c>
      <c r="Z271" s="2">
        <v>8</v>
      </c>
      <c r="AA271">
        <v>2.35</v>
      </c>
      <c r="AB271">
        <v>0</v>
      </c>
      <c r="AE271" t="s">
        <v>2128</v>
      </c>
      <c r="AF271">
        <f>COUNTIF(J:J,AE271)</f>
        <v>3</v>
      </c>
      <c r="AG271">
        <f>ROUND(AVERAGEIFS(Z:Z,J:J,AE271),1)</f>
        <v>7.6</v>
      </c>
      <c r="AH271" cm="1">
        <f t="array" ref="AH271">ROUND(MEDIAN(IF(J:J=AE271,Z:Z)),1)</f>
        <v>7.6</v>
      </c>
      <c r="AI271" t="e" cm="1">
        <f t="array" ref="AI271">ROUND(MODE(IF(J:J=AE271,Z:Z)),1)</f>
        <v>#N/A</v>
      </c>
      <c r="AJ271">
        <f>_xlfn.MAXIFS(Z:Z,J:J,AE271)</f>
        <v>7.9</v>
      </c>
      <c r="AK271">
        <f>_xlfn.MINIFS(Z:Z,J:J,AE271)</f>
        <v>7.4</v>
      </c>
      <c r="AL271" cm="1">
        <f t="array" ref="AL271">ROUND(VAR(IF(J:J=AE271,Z:Z)),1)</f>
        <v>0.1</v>
      </c>
      <c r="AM271" cm="1">
        <f t="array" ref="AM271">ROUND(STDEV(IF(J:J = AE271,Z:Z)),1)</f>
        <v>0.3</v>
      </c>
      <c r="AQ271">
        <v>174</v>
      </c>
      <c r="AR271">
        <v>7.4</v>
      </c>
      <c r="BH271" t="str">
        <v>Judd Apatow</v>
      </c>
      <c r="BI271">
        <f t="shared" si="13"/>
        <v>6.6</v>
      </c>
      <c r="BJ271" t="b">
        <f t="shared" si="14"/>
        <v>0</v>
      </c>
      <c r="BO271">
        <v>125069696</v>
      </c>
      <c r="BP271">
        <v>40000000</v>
      </c>
      <c r="BR271">
        <f t="shared" si="12"/>
        <v>85069696</v>
      </c>
      <c r="BS271" t="str">
        <f>_xlfn.XLOOKUP(BO271,I:I,L:L)</f>
        <v>Lone SurvivorÂ </v>
      </c>
      <c r="BW271" t="s">
        <v>606</v>
      </c>
      <c r="BX271" t="s">
        <v>2007</v>
      </c>
      <c r="BY271" t="s">
        <v>17603</v>
      </c>
    </row>
    <row r="272" spans="1:81" x14ac:dyDescent="0.25">
      <c r="A272" t="s">
        <v>33</v>
      </c>
      <c r="B272" t="s">
        <v>279</v>
      </c>
      <c r="C272">
        <v>230</v>
      </c>
      <c r="D272">
        <v>119</v>
      </c>
      <c r="E272">
        <v>13000</v>
      </c>
      <c r="F272">
        <v>567</v>
      </c>
      <c r="G272" t="s">
        <v>2131</v>
      </c>
      <c r="H272">
        <v>1000</v>
      </c>
      <c r="I272">
        <v>180011740</v>
      </c>
      <c r="J272" t="s">
        <v>220</v>
      </c>
      <c r="K272" t="s">
        <v>738</v>
      </c>
      <c r="L272" t="s">
        <v>2132</v>
      </c>
      <c r="M272">
        <v>177725</v>
      </c>
      <c r="N272">
        <v>2776</v>
      </c>
      <c r="O272" t="s">
        <v>2133</v>
      </c>
      <c r="P272">
        <v>0</v>
      </c>
      <c r="Q272" t="s">
        <v>2134</v>
      </c>
      <c r="R272" t="s">
        <v>2135</v>
      </c>
      <c r="S272">
        <v>1368</v>
      </c>
      <c r="T272" t="s">
        <v>42</v>
      </c>
      <c r="U272" t="s">
        <v>43</v>
      </c>
      <c r="V272" t="s">
        <v>44</v>
      </c>
      <c r="W272">
        <v>100000000</v>
      </c>
      <c r="X272">
        <v>2001</v>
      </c>
      <c r="Y272">
        <v>658</v>
      </c>
      <c r="Z272" s="2">
        <v>5.7</v>
      </c>
      <c r="AA272">
        <v>2.35</v>
      </c>
      <c r="AB272">
        <v>0</v>
      </c>
      <c r="AE272" t="s">
        <v>2136</v>
      </c>
      <c r="AF272">
        <f>COUNTIF(J:J,AE272)</f>
        <v>1</v>
      </c>
      <c r="AG272">
        <f>ROUND(AVERAGEIFS(Z:Z,J:J,AE272),1)</f>
        <v>6.7</v>
      </c>
      <c r="AH272" cm="1">
        <f t="array" ref="AH272">ROUND(MEDIAN(IF(J:J=AE272,Z:Z)),1)</f>
        <v>6.7</v>
      </c>
      <c r="AI272" t="e" cm="1">
        <f t="array" ref="AI272">ROUND(MODE(IF(J:J=AE272,Z:Z)),1)</f>
        <v>#N/A</v>
      </c>
      <c r="AJ272">
        <f>_xlfn.MAXIFS(Z:Z,J:J,AE272)</f>
        <v>6.7</v>
      </c>
      <c r="AK272">
        <f>_xlfn.MINIFS(Z:Z,J:J,AE272)</f>
        <v>6.7</v>
      </c>
      <c r="AL272" t="e" cm="1">
        <f t="array" ref="AL272">ROUND(VAR(IF(J:J=AE272,Z:Z)),1)</f>
        <v>#DIV/0!</v>
      </c>
      <c r="AM272" t="e" cm="1">
        <f t="array" ref="AM272">ROUND(STDEV(IF(J:J = AE272,Z:Z)),1)</f>
        <v>#DIV/0!</v>
      </c>
      <c r="AQ272">
        <v>144</v>
      </c>
      <c r="AR272">
        <v>8</v>
      </c>
      <c r="BH272" t="str">
        <v>Steve Carr</v>
      </c>
      <c r="BI272">
        <f t="shared" si="13"/>
        <v>5.4</v>
      </c>
      <c r="BJ272" t="b">
        <f t="shared" si="14"/>
        <v>0</v>
      </c>
      <c r="BO272">
        <v>135014968</v>
      </c>
      <c r="BP272">
        <v>50000000</v>
      </c>
      <c r="BR272">
        <f t="shared" si="12"/>
        <v>85014968</v>
      </c>
      <c r="BS272" t="str">
        <f>_xlfn.XLOOKUP(BO272,I:I,L:L)</f>
        <v>Patch AdamsÂ </v>
      </c>
      <c r="BW272" t="s">
        <v>826</v>
      </c>
      <c r="BX272" t="s">
        <v>606</v>
      </c>
      <c r="BY272" t="s">
        <v>1247</v>
      </c>
      <c r="BZ272" t="s">
        <v>5447</v>
      </c>
      <c r="CA272" t="s">
        <v>4490</v>
      </c>
      <c r="CB272" t="s">
        <v>4892</v>
      </c>
    </row>
    <row r="273" spans="1:81" x14ac:dyDescent="0.25">
      <c r="A273" t="s">
        <v>33</v>
      </c>
      <c r="B273" t="s">
        <v>34</v>
      </c>
      <c r="C273">
        <v>210</v>
      </c>
      <c r="D273">
        <v>153</v>
      </c>
      <c r="E273">
        <v>0</v>
      </c>
      <c r="F273">
        <v>539</v>
      </c>
      <c r="G273" t="s">
        <v>2139</v>
      </c>
      <c r="H273">
        <v>780</v>
      </c>
      <c r="I273">
        <v>204843350</v>
      </c>
      <c r="J273" t="s">
        <v>461</v>
      </c>
      <c r="K273" t="s">
        <v>1299</v>
      </c>
      <c r="L273" t="s">
        <v>1696</v>
      </c>
      <c r="M273">
        <v>744891</v>
      </c>
      <c r="N273">
        <v>2829</v>
      </c>
      <c r="O273" t="s">
        <v>2140</v>
      </c>
      <c r="P273">
        <v>0</v>
      </c>
      <c r="Q273" t="s">
        <v>2141</v>
      </c>
      <c r="R273" t="s">
        <v>2142</v>
      </c>
      <c r="S273">
        <v>983</v>
      </c>
      <c r="T273" t="s">
        <v>42</v>
      </c>
      <c r="U273" t="s">
        <v>43</v>
      </c>
      <c r="V273" t="s">
        <v>811</v>
      </c>
      <c r="W273">
        <v>102000000</v>
      </c>
      <c r="X273">
        <v>1991</v>
      </c>
      <c r="Y273">
        <v>604</v>
      </c>
      <c r="Z273" s="2">
        <v>8.5</v>
      </c>
      <c r="AA273">
        <v>2.35</v>
      </c>
      <c r="AB273">
        <v>13000</v>
      </c>
      <c r="AE273" t="s">
        <v>2143</v>
      </c>
      <c r="AF273">
        <f>COUNTIF(J:J,AE273)</f>
        <v>2</v>
      </c>
      <c r="AG273">
        <f>ROUND(AVERAGEIFS(Z:Z,J:J,AE273),1)</f>
        <v>7.2</v>
      </c>
      <c r="AH273" cm="1">
        <f t="array" ref="AH273">ROUND(MEDIAN(IF(J:J=AE273,Z:Z)),1)</f>
        <v>7.2</v>
      </c>
      <c r="AI273" cm="1">
        <f t="array" ref="AI273">ROUND(MODE(IF(J:J=AE273,Z:Z)),1)</f>
        <v>7.2</v>
      </c>
      <c r="AJ273">
        <f>_xlfn.MAXIFS(Z:Z,J:J,AE273)</f>
        <v>7.2</v>
      </c>
      <c r="AK273">
        <f>_xlfn.MINIFS(Z:Z,J:J,AE273)</f>
        <v>7.2</v>
      </c>
      <c r="AL273" cm="1">
        <f t="array" ref="AL273">ROUND(VAR(IF(J:J=AE273,Z:Z)),1)</f>
        <v>0</v>
      </c>
      <c r="AM273" cm="1">
        <f t="array" ref="AM273">ROUND(STDEV(IF(J:J = AE273,Z:Z)),1)</f>
        <v>0</v>
      </c>
      <c r="AQ273">
        <v>119</v>
      </c>
      <c r="AR273">
        <v>5.7</v>
      </c>
      <c r="BH273" t="str">
        <v>Mel Gibson</v>
      </c>
      <c r="BI273">
        <f t="shared" si="13"/>
        <v>7.8</v>
      </c>
      <c r="BJ273" t="str">
        <f t="shared" si="14"/>
        <v>TRUE</v>
      </c>
      <c r="BO273">
        <v>209805005</v>
      </c>
      <c r="BP273">
        <v>125000000</v>
      </c>
      <c r="BR273">
        <f t="shared" si="12"/>
        <v>84805005</v>
      </c>
      <c r="BS273" t="str">
        <f>_xlfn.XLOOKUP(BO273,I:I,L:L)</f>
        <v>Fast FiveÂ </v>
      </c>
      <c r="BW273" t="s">
        <v>4682</v>
      </c>
      <c r="BX273" t="s">
        <v>2007</v>
      </c>
      <c r="BY273" t="s">
        <v>17604</v>
      </c>
      <c r="BZ273" t="s">
        <v>17606</v>
      </c>
    </row>
    <row r="274" spans="1:81" x14ac:dyDescent="0.25">
      <c r="A274" t="s">
        <v>33</v>
      </c>
      <c r="B274" t="s">
        <v>1279</v>
      </c>
      <c r="C274">
        <v>357</v>
      </c>
      <c r="D274">
        <v>140</v>
      </c>
      <c r="E274">
        <v>0</v>
      </c>
      <c r="F274">
        <v>1000</v>
      </c>
      <c r="G274" t="s">
        <v>78</v>
      </c>
      <c r="H274">
        <v>40000</v>
      </c>
      <c r="I274">
        <v>97030725</v>
      </c>
      <c r="J274" t="s">
        <v>1042</v>
      </c>
      <c r="K274" t="s">
        <v>60</v>
      </c>
      <c r="L274" t="s">
        <v>2145</v>
      </c>
      <c r="M274">
        <v>230931</v>
      </c>
      <c r="N274">
        <v>64599</v>
      </c>
      <c r="O274" t="s">
        <v>207</v>
      </c>
      <c r="P274">
        <v>1</v>
      </c>
      <c r="Q274" t="s">
        <v>2146</v>
      </c>
      <c r="R274" t="s">
        <v>2147</v>
      </c>
      <c r="S274">
        <v>585</v>
      </c>
      <c r="T274" t="s">
        <v>42</v>
      </c>
      <c r="U274" t="s">
        <v>43</v>
      </c>
      <c r="V274" t="s">
        <v>811</v>
      </c>
      <c r="W274">
        <v>100000000</v>
      </c>
      <c r="X274">
        <v>2009</v>
      </c>
      <c r="Y274">
        <v>23000</v>
      </c>
      <c r="Z274" s="2">
        <v>7</v>
      </c>
      <c r="AA274">
        <v>2.35</v>
      </c>
      <c r="AB274">
        <v>0</v>
      </c>
      <c r="AE274" t="s">
        <v>2148</v>
      </c>
      <c r="AF274">
        <f>COUNTIF(J:J,AE274)</f>
        <v>1</v>
      </c>
      <c r="AG274">
        <f>ROUND(AVERAGEIFS(Z:Z,J:J,AE274),1)</f>
        <v>5.2</v>
      </c>
      <c r="AH274" cm="1">
        <f t="array" ref="AH274">ROUND(MEDIAN(IF(J:J=AE274,Z:Z)),1)</f>
        <v>5.2</v>
      </c>
      <c r="AI274" t="e" cm="1">
        <f t="array" ref="AI274">ROUND(MODE(IF(J:J=AE274,Z:Z)),1)</f>
        <v>#N/A</v>
      </c>
      <c r="AJ274">
        <f>_xlfn.MAXIFS(Z:Z,J:J,AE274)</f>
        <v>5.2</v>
      </c>
      <c r="AK274">
        <f>_xlfn.MINIFS(Z:Z,J:J,AE274)</f>
        <v>5.2</v>
      </c>
      <c r="AL274" t="e" cm="1">
        <f t="array" ref="AL274">ROUND(VAR(IF(J:J=AE274,Z:Z)),1)</f>
        <v>#DIV/0!</v>
      </c>
      <c r="AM274" t="e" cm="1">
        <f t="array" ref="AM274">ROUND(STDEV(IF(J:J = AE274,Z:Z)),1)</f>
        <v>#DIV/0!</v>
      </c>
      <c r="AQ274">
        <v>153</v>
      </c>
      <c r="AR274">
        <v>8.5</v>
      </c>
      <c r="BH274" t="str">
        <v>David Silverman</v>
      </c>
      <c r="BI274">
        <f t="shared" si="13"/>
        <v>7.4</v>
      </c>
      <c r="BJ274" t="b">
        <f t="shared" si="14"/>
        <v>0</v>
      </c>
      <c r="BO274">
        <v>109713132</v>
      </c>
      <c r="BP274">
        <v>25000000</v>
      </c>
      <c r="BR274">
        <f t="shared" si="12"/>
        <v>84713132</v>
      </c>
      <c r="BS274" t="str">
        <f>_xlfn.XLOOKUP(BO274,I:I,L:L)</f>
        <v>Star Trek IV: The Voyage HomeÂ </v>
      </c>
      <c r="BW274" t="s">
        <v>1247</v>
      </c>
      <c r="BX274" t="s">
        <v>2007</v>
      </c>
      <c r="BY274" t="s">
        <v>5266</v>
      </c>
      <c r="BZ274" t="s">
        <v>17601</v>
      </c>
    </row>
    <row r="275" spans="1:81" x14ac:dyDescent="0.25">
      <c r="A275" t="s">
        <v>33</v>
      </c>
      <c r="B275" t="s">
        <v>222</v>
      </c>
      <c r="C275">
        <v>300</v>
      </c>
      <c r="D275">
        <v>176</v>
      </c>
      <c r="E275">
        <v>0</v>
      </c>
      <c r="F275">
        <v>561</v>
      </c>
      <c r="G275" t="s">
        <v>2151</v>
      </c>
      <c r="H275">
        <v>18000</v>
      </c>
      <c r="I275">
        <v>130127620</v>
      </c>
      <c r="J275" t="s">
        <v>1050</v>
      </c>
      <c r="K275" t="s">
        <v>2152</v>
      </c>
      <c r="L275" t="s">
        <v>2153</v>
      </c>
      <c r="M275">
        <v>324671</v>
      </c>
      <c r="N275">
        <v>20354</v>
      </c>
      <c r="O275" t="s">
        <v>2154</v>
      </c>
      <c r="P275">
        <v>0</v>
      </c>
      <c r="Q275" t="s">
        <v>2155</v>
      </c>
      <c r="R275" t="s">
        <v>2156</v>
      </c>
      <c r="S275">
        <v>458</v>
      </c>
      <c r="T275" t="s">
        <v>42</v>
      </c>
      <c r="U275" t="s">
        <v>43</v>
      </c>
      <c r="V275" t="s">
        <v>811</v>
      </c>
      <c r="W275">
        <v>100000000</v>
      </c>
      <c r="X275">
        <v>2007</v>
      </c>
      <c r="Y275">
        <v>782</v>
      </c>
      <c r="Z275" s="2">
        <v>7.8</v>
      </c>
      <c r="AA275">
        <v>1.85</v>
      </c>
      <c r="AB275">
        <v>0</v>
      </c>
      <c r="AE275" t="s">
        <v>2157</v>
      </c>
      <c r="AF275">
        <f>COUNTIF(J:J,AE275)</f>
        <v>1</v>
      </c>
      <c r="AG275">
        <f>ROUND(AVERAGEIFS(Z:Z,J:J,AE275),1)</f>
        <v>5.9</v>
      </c>
      <c r="AH275" cm="1">
        <f t="array" ref="AH275">ROUND(MEDIAN(IF(J:J=AE275,Z:Z)),1)</f>
        <v>5.9</v>
      </c>
      <c r="AI275" t="e" cm="1">
        <f t="array" ref="AI275">ROUND(MODE(IF(J:J=AE275,Z:Z)),1)</f>
        <v>#N/A</v>
      </c>
      <c r="AJ275">
        <f>_xlfn.MAXIFS(Z:Z,J:J,AE275)</f>
        <v>5.9</v>
      </c>
      <c r="AK275">
        <f>_xlfn.MINIFS(Z:Z,J:J,AE275)</f>
        <v>5.9</v>
      </c>
      <c r="AL275" t="e" cm="1">
        <f t="array" ref="AL275">ROUND(VAR(IF(J:J=AE275,Z:Z)),1)</f>
        <v>#DIV/0!</v>
      </c>
      <c r="AM275" t="e" cm="1">
        <f t="array" ref="AM275">ROUND(STDEV(IF(J:J = AE275,Z:Z)),1)</f>
        <v>#DIV/0!</v>
      </c>
      <c r="AQ275">
        <v>140</v>
      </c>
      <c r="AR275">
        <v>7</v>
      </c>
      <c r="BH275" t="str">
        <v>Frank Darabont</v>
      </c>
      <c r="BI275">
        <f t="shared" si="13"/>
        <v>8</v>
      </c>
      <c r="BJ275" t="str">
        <f t="shared" si="14"/>
        <v>TRUE</v>
      </c>
      <c r="BO275">
        <v>187670866</v>
      </c>
      <c r="BP275">
        <v>103000000</v>
      </c>
      <c r="BR275">
        <f t="shared" si="12"/>
        <v>84670866</v>
      </c>
      <c r="BS275" t="str">
        <f>_xlfn.XLOOKUP(BO275,I:I,L:L)</f>
        <v>GladiatorÂ </v>
      </c>
      <c r="BW275" t="s">
        <v>826</v>
      </c>
      <c r="BX275" t="s">
        <v>606</v>
      </c>
      <c r="BY275" t="s">
        <v>17600</v>
      </c>
      <c r="BZ275" t="s">
        <v>3105</v>
      </c>
      <c r="CA275" t="s">
        <v>4556</v>
      </c>
      <c r="CB275" t="s">
        <v>4490</v>
      </c>
    </row>
    <row r="276" spans="1:81" x14ac:dyDescent="0.25">
      <c r="A276" t="s">
        <v>33</v>
      </c>
      <c r="B276" t="s">
        <v>34</v>
      </c>
      <c r="C276">
        <v>94</v>
      </c>
      <c r="D276">
        <v>141</v>
      </c>
      <c r="E276">
        <v>0</v>
      </c>
      <c r="F276">
        <v>618</v>
      </c>
      <c r="G276" t="s">
        <v>2159</v>
      </c>
      <c r="H276">
        <v>2000</v>
      </c>
      <c r="I276">
        <v>146282411</v>
      </c>
      <c r="J276" t="s">
        <v>1056</v>
      </c>
      <c r="K276" t="s">
        <v>2160</v>
      </c>
      <c r="L276" t="s">
        <v>2161</v>
      </c>
      <c r="M276">
        <v>190439</v>
      </c>
      <c r="N276">
        <v>4528</v>
      </c>
      <c r="O276" t="s">
        <v>2162</v>
      </c>
      <c r="P276">
        <v>0</v>
      </c>
      <c r="Q276" t="s">
        <v>2163</v>
      </c>
      <c r="R276" t="s">
        <v>2164</v>
      </c>
      <c r="S276">
        <v>351</v>
      </c>
      <c r="T276" t="s">
        <v>42</v>
      </c>
      <c r="U276" t="s">
        <v>43</v>
      </c>
      <c r="V276" t="s">
        <v>811</v>
      </c>
      <c r="W276">
        <v>115000000</v>
      </c>
      <c r="X276">
        <v>1994</v>
      </c>
      <c r="Y276">
        <v>1000</v>
      </c>
      <c r="Z276" s="2">
        <v>7.2</v>
      </c>
      <c r="AA276">
        <v>2.35</v>
      </c>
      <c r="AB276">
        <v>0</v>
      </c>
      <c r="AE276" t="s">
        <v>2165</v>
      </c>
      <c r="AF276">
        <f>COUNTIF(J:J,AE276)</f>
        <v>22</v>
      </c>
      <c r="AG276">
        <f>ROUND(AVERAGEIFS(Z:Z,J:J,AE276),1)</f>
        <v>7.1</v>
      </c>
      <c r="AH276" cm="1">
        <f t="array" ref="AH276">ROUND(MEDIAN(IF(J:J=AE276,Z:Z)),1)</f>
        <v>6.9</v>
      </c>
      <c r="AI276" cm="1">
        <f t="array" ref="AI276">ROUND(MODE(IF(J:J=AE276,Z:Z)),1)</f>
        <v>6.8</v>
      </c>
      <c r="AJ276">
        <f>_xlfn.MAXIFS(Z:Z,J:J,AE276)</f>
        <v>8.1999999999999993</v>
      </c>
      <c r="AK276">
        <f>_xlfn.MINIFS(Z:Z,J:J,AE276)</f>
        <v>6</v>
      </c>
      <c r="AL276" cm="1">
        <f t="array" ref="AL276">ROUND(VAR(IF(J:J=AE276,Z:Z)),1)</f>
        <v>0.4</v>
      </c>
      <c r="AM276" cm="1">
        <f t="array" ref="AM276">ROUND(STDEV(IF(J:J = AE276,Z:Z)),1)</f>
        <v>0.6</v>
      </c>
      <c r="AQ276">
        <v>176</v>
      </c>
      <c r="AR276">
        <v>7.8</v>
      </c>
      <c r="BH276" t="str">
        <v>Betty Thomas</v>
      </c>
      <c r="BI276">
        <f t="shared" si="13"/>
        <v>5.3</v>
      </c>
      <c r="BJ276" t="b">
        <f t="shared" si="14"/>
        <v>0</v>
      </c>
      <c r="BO276">
        <v>110222438</v>
      </c>
      <c r="BP276">
        <v>26000000</v>
      </c>
      <c r="BR276">
        <f t="shared" si="12"/>
        <v>84222438</v>
      </c>
      <c r="BS276" t="str">
        <f>_xlfn.XLOOKUP(BO276,I:I,L:L)</f>
        <v>Freaky FridayÂ </v>
      </c>
      <c r="BW276" t="s">
        <v>2007</v>
      </c>
      <c r="BX276" t="s">
        <v>17604</v>
      </c>
    </row>
    <row r="277" spans="1:81" x14ac:dyDescent="0.25">
      <c r="A277" t="s">
        <v>33</v>
      </c>
      <c r="B277" t="s">
        <v>1315</v>
      </c>
      <c r="C277">
        <v>267</v>
      </c>
      <c r="D277">
        <v>106</v>
      </c>
      <c r="E277">
        <v>12000</v>
      </c>
      <c r="F277">
        <v>385</v>
      </c>
      <c r="G277" t="s">
        <v>374</v>
      </c>
      <c r="H277">
        <v>18000</v>
      </c>
      <c r="I277">
        <v>65452312</v>
      </c>
      <c r="J277" t="s">
        <v>268</v>
      </c>
      <c r="K277" t="s">
        <v>2152</v>
      </c>
      <c r="L277" t="s">
        <v>2168</v>
      </c>
      <c r="M277">
        <v>149998</v>
      </c>
      <c r="N277">
        <v>19906</v>
      </c>
      <c r="O277" t="s">
        <v>2169</v>
      </c>
      <c r="P277">
        <v>1</v>
      </c>
      <c r="Q277" t="s">
        <v>2170</v>
      </c>
      <c r="R277" t="s">
        <v>2171</v>
      </c>
      <c r="S277">
        <v>285</v>
      </c>
      <c r="T277" t="s">
        <v>42</v>
      </c>
      <c r="U277" t="s">
        <v>43</v>
      </c>
      <c r="V277" t="s">
        <v>811</v>
      </c>
      <c r="W277">
        <v>100000000</v>
      </c>
      <c r="X277">
        <v>2009</v>
      </c>
      <c r="Y277">
        <v>464</v>
      </c>
      <c r="Z277" s="2">
        <v>6.4</v>
      </c>
      <c r="AA277">
        <v>2.35</v>
      </c>
      <c r="AB277">
        <v>0</v>
      </c>
      <c r="AE277" t="s">
        <v>2172</v>
      </c>
      <c r="AF277">
        <f>COUNTIF(J:J,AE277)</f>
        <v>1</v>
      </c>
      <c r="AG277">
        <f>ROUND(AVERAGEIFS(Z:Z,J:J,AE277),1)</f>
        <v>5.0999999999999996</v>
      </c>
      <c r="AH277" cm="1">
        <f t="array" ref="AH277">ROUND(MEDIAN(IF(J:J=AE277,Z:Z)),1)</f>
        <v>5.0999999999999996</v>
      </c>
      <c r="AI277" t="e" cm="1">
        <f t="array" ref="AI277">ROUND(MODE(IF(J:J=AE277,Z:Z)),1)</f>
        <v>#N/A</v>
      </c>
      <c r="AJ277">
        <f>_xlfn.MAXIFS(Z:Z,J:J,AE277)</f>
        <v>5.0999999999999996</v>
      </c>
      <c r="AK277">
        <f>_xlfn.MINIFS(Z:Z,J:J,AE277)</f>
        <v>5.0999999999999996</v>
      </c>
      <c r="AL277" t="e" cm="1">
        <f t="array" ref="AL277">ROUND(VAR(IF(J:J=AE277,Z:Z)),1)</f>
        <v>#DIV/0!</v>
      </c>
      <c r="AM277" t="e" cm="1">
        <f t="array" ref="AM277">ROUND(STDEV(IF(J:J = AE277,Z:Z)),1)</f>
        <v>#DIV/0!</v>
      </c>
      <c r="AQ277">
        <v>141</v>
      </c>
      <c r="AR277">
        <v>7.2</v>
      </c>
      <c r="BH277" t="str">
        <v>Garry Marshall</v>
      </c>
      <c r="BI277">
        <f t="shared" si="13"/>
        <v>6</v>
      </c>
      <c r="BJ277" t="b">
        <f t="shared" si="14"/>
        <v>0</v>
      </c>
      <c r="BO277">
        <v>184031112</v>
      </c>
      <c r="BP277">
        <v>100000000</v>
      </c>
      <c r="BR277">
        <f t="shared" si="12"/>
        <v>84031112</v>
      </c>
      <c r="BS277" t="str">
        <f>_xlfn.XLOOKUP(BO277,I:I,L:L)</f>
        <v>Batman ForeverÂ </v>
      </c>
      <c r="BW277" t="s">
        <v>826</v>
      </c>
      <c r="BX277" t="s">
        <v>17600</v>
      </c>
      <c r="BY277" t="s">
        <v>4556</v>
      </c>
      <c r="BZ277" t="s">
        <v>4490</v>
      </c>
    </row>
    <row r="278" spans="1:81" x14ac:dyDescent="0.25">
      <c r="A278" t="s">
        <v>33</v>
      </c>
      <c r="B278" t="s">
        <v>1323</v>
      </c>
      <c r="C278">
        <v>180</v>
      </c>
      <c r="D278">
        <v>98</v>
      </c>
      <c r="E278">
        <v>80</v>
      </c>
      <c r="F278">
        <v>708</v>
      </c>
      <c r="G278" t="s">
        <v>2175</v>
      </c>
      <c r="H278">
        <v>22000</v>
      </c>
      <c r="I278">
        <v>148383780</v>
      </c>
      <c r="J278" t="s">
        <v>1027</v>
      </c>
      <c r="K278" t="s">
        <v>2176</v>
      </c>
      <c r="L278" t="s">
        <v>2177</v>
      </c>
      <c r="M278">
        <v>85531</v>
      </c>
      <c r="N278">
        <v>24082</v>
      </c>
      <c r="O278" t="s">
        <v>2178</v>
      </c>
      <c r="P278">
        <v>10</v>
      </c>
      <c r="Q278" t="s">
        <v>2179</v>
      </c>
      <c r="R278" t="s">
        <v>2180</v>
      </c>
      <c r="S278">
        <v>152</v>
      </c>
      <c r="T278" t="s">
        <v>42</v>
      </c>
      <c r="U278" t="s">
        <v>43</v>
      </c>
      <c r="V278" t="s">
        <v>44</v>
      </c>
      <c r="W278">
        <v>100000000</v>
      </c>
      <c r="X278">
        <v>2010</v>
      </c>
      <c r="Y278">
        <v>713</v>
      </c>
      <c r="Z278" s="2">
        <v>5.5</v>
      </c>
      <c r="AA278">
        <v>1.85</v>
      </c>
      <c r="AB278">
        <v>0</v>
      </c>
      <c r="AE278" t="s">
        <v>2181</v>
      </c>
      <c r="AF278">
        <f>COUNTIF(J:J,AE278)</f>
        <v>3</v>
      </c>
      <c r="AG278">
        <f>ROUND(AVERAGEIFS(Z:Z,J:J,AE278),1)</f>
        <v>6.1</v>
      </c>
      <c r="AH278" cm="1">
        <f t="array" ref="AH278">ROUND(MEDIAN(IF(J:J=AE278,Z:Z)),1)</f>
        <v>6.4</v>
      </c>
      <c r="AI278" t="e" cm="1">
        <f t="array" ref="AI278">ROUND(MODE(IF(J:J=AE278,Z:Z)),1)</f>
        <v>#N/A</v>
      </c>
      <c r="AJ278">
        <f>_xlfn.MAXIFS(Z:Z,J:J,AE278)</f>
        <v>6.8</v>
      </c>
      <c r="AK278">
        <f>_xlfn.MINIFS(Z:Z,J:J,AE278)</f>
        <v>5.0999999999999996</v>
      </c>
      <c r="AL278" cm="1">
        <f t="array" ref="AL278">ROUND(VAR(IF(J:J=AE278,Z:Z)),1)</f>
        <v>0.8</v>
      </c>
      <c r="AM278" cm="1">
        <f t="array" ref="AM278">ROUND(STDEV(IF(J:J = AE278,Z:Z)),1)</f>
        <v>0.9</v>
      </c>
      <c r="AQ278">
        <v>106</v>
      </c>
      <c r="AR278">
        <v>6.4</v>
      </c>
      <c r="BH278" t="str">
        <v>Paul Tibbitt</v>
      </c>
      <c r="BI278">
        <f t="shared" si="13"/>
        <v>6</v>
      </c>
      <c r="BJ278" t="b">
        <f t="shared" si="14"/>
        <v>0</v>
      </c>
      <c r="BO278">
        <v>176740650</v>
      </c>
      <c r="BP278">
        <v>93000000</v>
      </c>
      <c r="BR278">
        <f t="shared" si="12"/>
        <v>83740650</v>
      </c>
      <c r="BS278" t="str">
        <f>_xlfn.XLOOKUP(BO278,I:I,L:L)</f>
        <v>Rise of the Planet of the ApesÂ </v>
      </c>
      <c r="BW278" t="s">
        <v>2007</v>
      </c>
      <c r="BX278" t="s">
        <v>17602</v>
      </c>
      <c r="BY278" t="s">
        <v>5447</v>
      </c>
    </row>
    <row r="279" spans="1:81" x14ac:dyDescent="0.25">
      <c r="A279" t="s">
        <v>33</v>
      </c>
      <c r="B279" t="s">
        <v>1332</v>
      </c>
      <c r="C279">
        <v>265</v>
      </c>
      <c r="D279">
        <v>116</v>
      </c>
      <c r="E279">
        <v>285</v>
      </c>
      <c r="F279">
        <v>107</v>
      </c>
      <c r="G279" t="s">
        <v>1554</v>
      </c>
      <c r="H279">
        <v>12000</v>
      </c>
      <c r="I279">
        <v>119219978</v>
      </c>
      <c r="J279" t="s">
        <v>1064</v>
      </c>
      <c r="K279" t="s">
        <v>1334</v>
      </c>
      <c r="L279" t="s">
        <v>2184</v>
      </c>
      <c r="M279">
        <v>189806</v>
      </c>
      <c r="N279">
        <v>20233</v>
      </c>
      <c r="O279" t="s">
        <v>2185</v>
      </c>
      <c r="P279">
        <v>2</v>
      </c>
      <c r="Q279" t="s">
        <v>2186</v>
      </c>
      <c r="R279" t="s">
        <v>2187</v>
      </c>
      <c r="S279">
        <v>316</v>
      </c>
      <c r="T279" t="s">
        <v>42</v>
      </c>
      <c r="U279" t="s">
        <v>43</v>
      </c>
      <c r="V279" t="s">
        <v>44</v>
      </c>
      <c r="W279">
        <v>100000000</v>
      </c>
      <c r="X279">
        <v>2010</v>
      </c>
      <c r="Y279">
        <v>8000</v>
      </c>
      <c r="Z279" s="2">
        <v>6.7</v>
      </c>
      <c r="AA279">
        <v>2.35</v>
      </c>
      <c r="AB279">
        <v>16000</v>
      </c>
      <c r="AE279" t="s">
        <v>2188</v>
      </c>
      <c r="AF279">
        <f>COUNTIF(J:J,AE279)</f>
        <v>1</v>
      </c>
      <c r="AG279">
        <f>ROUND(AVERAGEIFS(Z:Z,J:J,AE279),1)</f>
        <v>7.1</v>
      </c>
      <c r="AH279" cm="1">
        <f t="array" ref="AH279">ROUND(MEDIAN(IF(J:J=AE279,Z:Z)),1)</f>
        <v>7.1</v>
      </c>
      <c r="AI279" t="e" cm="1">
        <f t="array" ref="AI279">ROUND(MODE(IF(J:J=AE279,Z:Z)),1)</f>
        <v>#N/A</v>
      </c>
      <c r="AJ279">
        <f>_xlfn.MAXIFS(Z:Z,J:J,AE279)</f>
        <v>7.1</v>
      </c>
      <c r="AK279">
        <f>_xlfn.MINIFS(Z:Z,J:J,AE279)</f>
        <v>7.1</v>
      </c>
      <c r="AL279" t="e" cm="1">
        <f t="array" ref="AL279">ROUND(VAR(IF(J:J=AE279,Z:Z)),1)</f>
        <v>#DIV/0!</v>
      </c>
      <c r="AM279" t="e" cm="1">
        <f t="array" ref="AM279">ROUND(STDEV(IF(J:J = AE279,Z:Z)),1)</f>
        <v>#DIV/0!</v>
      </c>
      <c r="AQ279">
        <v>98</v>
      </c>
      <c r="AR279">
        <v>5.5</v>
      </c>
      <c r="BH279" t="str">
        <v>Clark Johnson</v>
      </c>
      <c r="BI279">
        <f t="shared" si="13"/>
        <v>6.1</v>
      </c>
      <c r="BJ279" t="b">
        <f t="shared" si="14"/>
        <v>0</v>
      </c>
      <c r="BO279">
        <v>86300000</v>
      </c>
      <c r="BP279">
        <v>2800000</v>
      </c>
      <c r="BR279">
        <f t="shared" si="12"/>
        <v>83500000</v>
      </c>
      <c r="BS279" t="str">
        <f>_xlfn.XLOOKUP(BO279,I:I,L:L)</f>
        <v>Young FrankensteinÂ </v>
      </c>
      <c r="BW279" t="s">
        <v>606</v>
      </c>
      <c r="BX279" t="s">
        <v>4682</v>
      </c>
      <c r="BY279" t="s">
        <v>2007</v>
      </c>
      <c r="BZ279" t="s">
        <v>17603</v>
      </c>
      <c r="CA279" t="s">
        <v>17604</v>
      </c>
      <c r="CB279" t="s">
        <v>4490</v>
      </c>
    </row>
    <row r="280" spans="1:81" x14ac:dyDescent="0.25">
      <c r="A280" t="s">
        <v>33</v>
      </c>
      <c r="B280" t="s">
        <v>1339</v>
      </c>
      <c r="C280">
        <v>81</v>
      </c>
      <c r="D280">
        <v>115</v>
      </c>
      <c r="E280">
        <v>55</v>
      </c>
      <c r="F280">
        <v>383</v>
      </c>
      <c r="G280" t="s">
        <v>1790</v>
      </c>
      <c r="H280">
        <v>1000</v>
      </c>
      <c r="I280">
        <v>101228120</v>
      </c>
      <c r="J280" t="s">
        <v>1073</v>
      </c>
      <c r="K280" t="s">
        <v>2191</v>
      </c>
      <c r="L280" t="s">
        <v>2192</v>
      </c>
      <c r="M280">
        <v>84424</v>
      </c>
      <c r="N280">
        <v>3454</v>
      </c>
      <c r="O280" t="s">
        <v>2193</v>
      </c>
      <c r="P280">
        <v>1</v>
      </c>
      <c r="Q280" t="s">
        <v>2194</v>
      </c>
      <c r="R280" t="s">
        <v>2195</v>
      </c>
      <c r="S280">
        <v>131</v>
      </c>
      <c r="T280" t="s">
        <v>42</v>
      </c>
      <c r="U280" t="s">
        <v>43</v>
      </c>
      <c r="V280" t="s">
        <v>811</v>
      </c>
      <c r="W280">
        <v>100000000</v>
      </c>
      <c r="X280">
        <v>1996</v>
      </c>
      <c r="Y280">
        <v>773</v>
      </c>
      <c r="Z280" s="2">
        <v>6.1</v>
      </c>
      <c r="AA280">
        <v>2.35</v>
      </c>
      <c r="AB280">
        <v>0</v>
      </c>
      <c r="AE280" t="s">
        <v>2196</v>
      </c>
      <c r="AF280">
        <f>COUNTIF(J:J,AE280)</f>
        <v>1</v>
      </c>
      <c r="AG280">
        <f>ROUND(AVERAGEIFS(Z:Z,J:J,AE280),1)</f>
        <v>7.5</v>
      </c>
      <c r="AH280" cm="1">
        <f t="array" ref="AH280">ROUND(MEDIAN(IF(J:J=AE280,Z:Z)),1)</f>
        <v>7.5</v>
      </c>
      <c r="AI280" t="e" cm="1">
        <f t="array" ref="AI280">ROUND(MODE(IF(J:J=AE280,Z:Z)),1)</f>
        <v>#N/A</v>
      </c>
      <c r="AJ280">
        <f>_xlfn.MAXIFS(Z:Z,J:J,AE280)</f>
        <v>7.5</v>
      </c>
      <c r="AK280">
        <f>_xlfn.MINIFS(Z:Z,J:J,AE280)</f>
        <v>7.5</v>
      </c>
      <c r="AL280" t="e" cm="1">
        <f t="array" ref="AL280">ROUND(VAR(IF(J:J=AE280,Z:Z)),1)</f>
        <v>#DIV/0!</v>
      </c>
      <c r="AM280" t="e" cm="1">
        <f t="array" ref="AM280">ROUND(STDEV(IF(J:J = AE280,Z:Z)),1)</f>
        <v>#DIV/0!</v>
      </c>
      <c r="AQ280">
        <v>116</v>
      </c>
      <c r="AR280">
        <v>6.7</v>
      </c>
      <c r="BH280" t="str">
        <v>Cameron Crowe</v>
      </c>
      <c r="BI280">
        <f t="shared" si="13"/>
        <v>6.6</v>
      </c>
      <c r="BJ280" t="b">
        <f t="shared" si="14"/>
        <v>0</v>
      </c>
      <c r="BO280">
        <v>109243478</v>
      </c>
      <c r="BP280">
        <v>26000000</v>
      </c>
      <c r="BR280">
        <f t="shared" si="12"/>
        <v>83243478</v>
      </c>
      <c r="BS280" t="str">
        <f>_xlfn.XLOOKUP(BO280,I:I,L:L)</f>
        <v>The 40-Year-Old VirginÂ </v>
      </c>
      <c r="BW280" t="s">
        <v>17605</v>
      </c>
      <c r="BX280" t="s">
        <v>2007</v>
      </c>
      <c r="BY280" t="s">
        <v>17600</v>
      </c>
    </row>
    <row r="281" spans="1:81" x14ac:dyDescent="0.25">
      <c r="A281" t="s">
        <v>33</v>
      </c>
      <c r="B281" t="s">
        <v>1345</v>
      </c>
      <c r="C281">
        <v>765</v>
      </c>
      <c r="D281">
        <v>165</v>
      </c>
      <c r="E281">
        <v>16000</v>
      </c>
      <c r="F281">
        <v>265</v>
      </c>
      <c r="G281" t="s">
        <v>69</v>
      </c>
      <c r="H281">
        <v>29000</v>
      </c>
      <c r="I281">
        <v>162804648</v>
      </c>
      <c r="J281" t="s">
        <v>1081</v>
      </c>
      <c r="K281" t="s">
        <v>282</v>
      </c>
      <c r="L281" t="s">
        <v>2199</v>
      </c>
      <c r="M281">
        <v>955174</v>
      </c>
      <c r="N281">
        <v>40978</v>
      </c>
      <c r="O281" t="s">
        <v>1699</v>
      </c>
      <c r="P281">
        <v>1</v>
      </c>
      <c r="Q281" t="s">
        <v>2200</v>
      </c>
      <c r="R281" t="s">
        <v>2201</v>
      </c>
      <c r="S281">
        <v>1193</v>
      </c>
      <c r="T281" t="s">
        <v>42</v>
      </c>
      <c r="U281" t="s">
        <v>43</v>
      </c>
      <c r="V281" t="s">
        <v>811</v>
      </c>
      <c r="W281">
        <v>100000000</v>
      </c>
      <c r="X281">
        <v>2012</v>
      </c>
      <c r="Y281">
        <v>11000</v>
      </c>
      <c r="Z281" s="2">
        <v>8.5</v>
      </c>
      <c r="AA281">
        <v>2.35</v>
      </c>
      <c r="AB281">
        <v>199000</v>
      </c>
      <c r="AE281" t="s">
        <v>2202</v>
      </c>
      <c r="AF281">
        <f>COUNTIF(J:J,AE281)</f>
        <v>1</v>
      </c>
      <c r="AG281">
        <f>ROUND(AVERAGEIFS(Z:Z,J:J,AE281),1)</f>
        <v>6.6</v>
      </c>
      <c r="AH281" cm="1">
        <f t="array" ref="AH281">ROUND(MEDIAN(IF(J:J=AE281,Z:Z)),1)</f>
        <v>6.6</v>
      </c>
      <c r="AI281" t="e" cm="1">
        <f t="array" ref="AI281">ROUND(MODE(IF(J:J=AE281,Z:Z)),1)</f>
        <v>#N/A</v>
      </c>
      <c r="AJ281">
        <f>_xlfn.MAXIFS(Z:Z,J:J,AE281)</f>
        <v>6.6</v>
      </c>
      <c r="AK281">
        <f>_xlfn.MINIFS(Z:Z,J:J,AE281)</f>
        <v>6.6</v>
      </c>
      <c r="AL281" t="e" cm="1">
        <f t="array" ref="AL281">ROUND(VAR(IF(J:J=AE281,Z:Z)),1)</f>
        <v>#DIV/0!</v>
      </c>
      <c r="AM281" t="e" cm="1">
        <f t="array" ref="AM281">ROUND(STDEV(IF(J:J = AE281,Z:Z)),1)</f>
        <v>#DIV/0!</v>
      </c>
      <c r="AQ281">
        <v>115</v>
      </c>
      <c r="AR281">
        <v>6.1</v>
      </c>
      <c r="BH281" t="str">
        <v>Randall Wallace</v>
      </c>
      <c r="BI281">
        <f t="shared" si="13"/>
        <v>6.9</v>
      </c>
      <c r="BJ281" t="b">
        <f t="shared" si="14"/>
        <v>0</v>
      </c>
      <c r="BO281">
        <v>143151473</v>
      </c>
      <c r="BP281">
        <v>60000000</v>
      </c>
      <c r="BR281">
        <f t="shared" si="12"/>
        <v>83151473</v>
      </c>
      <c r="BS281" t="str">
        <f>_xlfn.XLOOKUP(BO281,I:I,L:L)</f>
        <v>Marley &amp; MeÂ </v>
      </c>
      <c r="BW281" t="s">
        <v>606</v>
      </c>
      <c r="BX281" t="s">
        <v>4682</v>
      </c>
      <c r="BY281" t="s">
        <v>17605</v>
      </c>
      <c r="BZ281" t="s">
        <v>2007</v>
      </c>
      <c r="CA281" t="s">
        <v>4892</v>
      </c>
    </row>
    <row r="282" spans="1:81" x14ac:dyDescent="0.25">
      <c r="A282" t="s">
        <v>33</v>
      </c>
      <c r="B282" t="s">
        <v>1353</v>
      </c>
      <c r="C282">
        <v>80</v>
      </c>
      <c r="D282">
        <v>91</v>
      </c>
      <c r="E282">
        <v>21</v>
      </c>
      <c r="F282">
        <v>542</v>
      </c>
      <c r="G282" t="s">
        <v>2205</v>
      </c>
      <c r="H282">
        <v>2000</v>
      </c>
      <c r="I282">
        <v>100117603</v>
      </c>
      <c r="J282" t="s">
        <v>1087</v>
      </c>
      <c r="K282" t="s">
        <v>1704</v>
      </c>
      <c r="L282" t="s">
        <v>2206</v>
      </c>
      <c r="M282">
        <v>102933</v>
      </c>
      <c r="N282">
        <v>4842</v>
      </c>
      <c r="O282" t="s">
        <v>2207</v>
      </c>
      <c r="P282">
        <v>0</v>
      </c>
      <c r="Q282" t="s">
        <v>2208</v>
      </c>
      <c r="R282" t="s">
        <v>2209</v>
      </c>
      <c r="S282">
        <v>230</v>
      </c>
      <c r="T282" t="s">
        <v>42</v>
      </c>
      <c r="U282" t="s">
        <v>43</v>
      </c>
      <c r="V282" t="s">
        <v>366</v>
      </c>
      <c r="W282">
        <v>100000000</v>
      </c>
      <c r="X282">
        <v>1996</v>
      </c>
      <c r="Y282">
        <v>700</v>
      </c>
      <c r="Z282" s="2">
        <v>6.9</v>
      </c>
      <c r="AA282">
        <v>1.78</v>
      </c>
      <c r="AB282">
        <v>0</v>
      </c>
      <c r="AE282" t="s">
        <v>2210</v>
      </c>
      <c r="AF282">
        <f>COUNTIF(J:J,AE282)</f>
        <v>1</v>
      </c>
      <c r="AG282">
        <f>ROUND(AVERAGEIFS(Z:Z,J:J,AE282),1)</f>
        <v>6.6</v>
      </c>
      <c r="AH282" cm="1">
        <f t="array" ref="AH282">ROUND(MEDIAN(IF(J:J=AE282,Z:Z)),1)</f>
        <v>6.6</v>
      </c>
      <c r="AI282" t="e" cm="1">
        <f t="array" ref="AI282">ROUND(MODE(IF(J:J=AE282,Z:Z)),1)</f>
        <v>#N/A</v>
      </c>
      <c r="AJ282">
        <f>_xlfn.MAXIFS(Z:Z,J:J,AE282)</f>
        <v>6.6</v>
      </c>
      <c r="AK282">
        <f>_xlfn.MINIFS(Z:Z,J:J,AE282)</f>
        <v>6.6</v>
      </c>
      <c r="AL282" t="e" cm="1">
        <f t="array" ref="AL282">ROUND(VAR(IF(J:J=AE282,Z:Z)),1)</f>
        <v>#DIV/0!</v>
      </c>
      <c r="AM282" t="e" cm="1">
        <f t="array" ref="AM282">ROUND(STDEV(IF(J:J = AE282,Z:Z)),1)</f>
        <v>#DIV/0!</v>
      </c>
      <c r="AQ282">
        <v>165</v>
      </c>
      <c r="AR282">
        <v>8.5</v>
      </c>
      <c r="BH282" t="str">
        <v>Jonathan Frakes</v>
      </c>
      <c r="BI282">
        <f t="shared" si="13"/>
        <v>5.9</v>
      </c>
      <c r="BJ282" t="b">
        <f t="shared" si="14"/>
        <v>0</v>
      </c>
      <c r="BO282">
        <v>87025093</v>
      </c>
      <c r="BP282">
        <v>4000000</v>
      </c>
      <c r="BR282">
        <f t="shared" si="12"/>
        <v>83025093</v>
      </c>
      <c r="BS282" t="str">
        <f>_xlfn.XLOOKUP(BO282,I:I,L:L)</f>
        <v>Saw IIÂ </v>
      </c>
      <c r="BW282" t="s">
        <v>826</v>
      </c>
      <c r="BX282" t="s">
        <v>17606</v>
      </c>
    </row>
    <row r="283" spans="1:81" x14ac:dyDescent="0.25">
      <c r="A283" t="s">
        <v>33</v>
      </c>
      <c r="B283" t="s">
        <v>1360</v>
      </c>
      <c r="C283">
        <v>141</v>
      </c>
      <c r="D283">
        <v>78</v>
      </c>
      <c r="E283">
        <v>10</v>
      </c>
      <c r="F283">
        <v>253</v>
      </c>
      <c r="G283" t="s">
        <v>2213</v>
      </c>
      <c r="H283">
        <v>558</v>
      </c>
      <c r="I283">
        <v>89296573</v>
      </c>
      <c r="J283" t="s">
        <v>251</v>
      </c>
      <c r="K283" t="s">
        <v>2214</v>
      </c>
      <c r="L283" t="s">
        <v>2215</v>
      </c>
      <c r="M283">
        <v>128285</v>
      </c>
      <c r="N283">
        <v>2039</v>
      </c>
      <c r="O283" t="s">
        <v>2216</v>
      </c>
      <c r="P283">
        <v>1</v>
      </c>
      <c r="Q283" t="s">
        <v>2217</v>
      </c>
      <c r="R283" t="s">
        <v>2218</v>
      </c>
      <c r="S283">
        <v>297</v>
      </c>
      <c r="T283" t="s">
        <v>42</v>
      </c>
      <c r="U283" t="s">
        <v>43</v>
      </c>
      <c r="V283" t="s">
        <v>366</v>
      </c>
      <c r="W283">
        <v>100000000</v>
      </c>
      <c r="X283">
        <v>2000</v>
      </c>
      <c r="Y283">
        <v>452</v>
      </c>
      <c r="Z283" s="2">
        <v>7.3</v>
      </c>
      <c r="AA283">
        <v>1.66</v>
      </c>
      <c r="AB283">
        <v>0</v>
      </c>
      <c r="AE283" t="s">
        <v>2219</v>
      </c>
      <c r="AF283">
        <f>COUNTIF(J:J,AE283)</f>
        <v>5</v>
      </c>
      <c r="AG283">
        <f>ROUND(AVERAGEIFS(Z:Z,J:J,AE283),1)</f>
        <v>5.7</v>
      </c>
      <c r="AH283" cm="1">
        <f t="array" ref="AH283">ROUND(MEDIAN(IF(J:J=AE283,Z:Z)),1)</f>
        <v>5.7</v>
      </c>
      <c r="AI283" t="e" cm="1">
        <f t="array" ref="AI283">ROUND(MODE(IF(J:J=AE283,Z:Z)),1)</f>
        <v>#N/A</v>
      </c>
      <c r="AJ283">
        <f>_xlfn.MAXIFS(Z:Z,J:J,AE283)</f>
        <v>7.3</v>
      </c>
      <c r="AK283">
        <f>_xlfn.MINIFS(Z:Z,J:J,AE283)</f>
        <v>3.8</v>
      </c>
      <c r="AL283" cm="1">
        <f t="array" ref="AL283">ROUND(VAR(IF(J:J=AE283,Z:Z)),1)</f>
        <v>1.6</v>
      </c>
      <c r="AM283" cm="1">
        <f t="array" ref="AM283">ROUND(STDEV(IF(J:J = AE283,Z:Z)),1)</f>
        <v>1.3</v>
      </c>
      <c r="AQ283">
        <v>91</v>
      </c>
      <c r="AR283">
        <v>6.9</v>
      </c>
      <c r="BH283" t="str">
        <v>George Clooney</v>
      </c>
      <c r="BI283">
        <f t="shared" si="13"/>
        <v>6.7</v>
      </c>
      <c r="BJ283" t="b">
        <f t="shared" si="14"/>
        <v>0</v>
      </c>
      <c r="BO283">
        <v>102922376</v>
      </c>
      <c r="BP283">
        <v>20000000</v>
      </c>
      <c r="BR283">
        <f t="shared" si="12"/>
        <v>82922376</v>
      </c>
      <c r="BS283" t="str">
        <f>_xlfn.XLOOKUP(BO283,I:I,L:L)</f>
        <v>Jaws 2Â </v>
      </c>
      <c r="BW283" t="s">
        <v>1247</v>
      </c>
      <c r="BX283" t="s">
        <v>5447</v>
      </c>
      <c r="BY283" t="s">
        <v>17604</v>
      </c>
    </row>
    <row r="284" spans="1:81" x14ac:dyDescent="0.25">
      <c r="A284" t="s">
        <v>33</v>
      </c>
      <c r="B284" t="s">
        <v>1368</v>
      </c>
      <c r="C284">
        <v>383</v>
      </c>
      <c r="D284">
        <v>103</v>
      </c>
      <c r="E284">
        <v>165</v>
      </c>
      <c r="F284">
        <v>13000</v>
      </c>
      <c r="G284" t="s">
        <v>1794</v>
      </c>
      <c r="H284">
        <v>26000</v>
      </c>
      <c r="I284">
        <v>85017401</v>
      </c>
      <c r="J284" t="s">
        <v>68</v>
      </c>
      <c r="K284" t="s">
        <v>447</v>
      </c>
      <c r="L284" t="s">
        <v>2222</v>
      </c>
      <c r="M284">
        <v>246803</v>
      </c>
      <c r="N284">
        <v>57881</v>
      </c>
      <c r="O284" t="s">
        <v>1207</v>
      </c>
      <c r="P284">
        <v>3</v>
      </c>
      <c r="Q284" t="s">
        <v>2223</v>
      </c>
      <c r="R284" t="s">
        <v>2224</v>
      </c>
      <c r="S284">
        <v>474</v>
      </c>
      <c r="T284" t="s">
        <v>42</v>
      </c>
      <c r="U284" t="s">
        <v>43</v>
      </c>
      <c r="V284" t="s">
        <v>811</v>
      </c>
      <c r="W284">
        <v>92000000</v>
      </c>
      <c r="X284">
        <v>2012</v>
      </c>
      <c r="Y284">
        <v>13000</v>
      </c>
      <c r="Z284" s="2">
        <v>6.7</v>
      </c>
      <c r="AA284">
        <v>2.35</v>
      </c>
      <c r="AB284">
        <v>108000</v>
      </c>
      <c r="AE284" t="s">
        <v>2225</v>
      </c>
      <c r="AF284">
        <f>COUNTIF(J:J,AE284)</f>
        <v>1</v>
      </c>
      <c r="AG284">
        <f>ROUND(AVERAGEIFS(Z:Z,J:J,AE284),1)</f>
        <v>7.9</v>
      </c>
      <c r="AH284" cm="1">
        <f t="array" ref="AH284">ROUND(MEDIAN(IF(J:J=AE284,Z:Z)),1)</f>
        <v>7.9</v>
      </c>
      <c r="AI284" t="e" cm="1">
        <f t="array" ref="AI284">ROUND(MODE(IF(J:J=AE284,Z:Z)),1)</f>
        <v>#N/A</v>
      </c>
      <c r="AJ284">
        <f>_xlfn.MAXIFS(Z:Z,J:J,AE284)</f>
        <v>7.9</v>
      </c>
      <c r="AK284">
        <f>_xlfn.MINIFS(Z:Z,J:J,AE284)</f>
        <v>7.9</v>
      </c>
      <c r="AL284" t="e" cm="1">
        <f t="array" ref="AL284">ROUND(VAR(IF(J:J=AE284,Z:Z)),1)</f>
        <v>#DIV/0!</v>
      </c>
      <c r="AM284" t="e" cm="1">
        <f t="array" ref="AM284">ROUND(STDEV(IF(J:J = AE284,Z:Z)),1)</f>
        <v>#DIV/0!</v>
      </c>
      <c r="AQ284">
        <v>78</v>
      </c>
      <c r="AR284">
        <v>7.3</v>
      </c>
      <c r="BH284" t="str">
        <v>Gary Shore</v>
      </c>
      <c r="BI284">
        <f t="shared" si="13"/>
        <v>6.3</v>
      </c>
      <c r="BJ284" t="b">
        <f t="shared" si="14"/>
        <v>0</v>
      </c>
      <c r="BO284">
        <v>162831698</v>
      </c>
      <c r="BP284">
        <v>80000000</v>
      </c>
      <c r="BR284">
        <f t="shared" si="12"/>
        <v>82831698</v>
      </c>
      <c r="BS284" t="str">
        <f>_xlfn.XLOOKUP(BO284,I:I,L:L)</f>
        <v>Batman ReturnsÂ </v>
      </c>
      <c r="BW284" t="s">
        <v>17605</v>
      </c>
      <c r="BX284" t="s">
        <v>2007</v>
      </c>
      <c r="BY284" t="s">
        <v>17602</v>
      </c>
      <c r="BZ284" t="s">
        <v>4490</v>
      </c>
      <c r="CA284" t="s">
        <v>4892</v>
      </c>
    </row>
    <row r="285" spans="1:81" x14ac:dyDescent="0.25">
      <c r="A285" t="s">
        <v>33</v>
      </c>
      <c r="B285" t="s">
        <v>629</v>
      </c>
      <c r="C285">
        <v>193</v>
      </c>
      <c r="D285">
        <v>131</v>
      </c>
      <c r="E285">
        <v>226</v>
      </c>
      <c r="F285">
        <v>341</v>
      </c>
      <c r="G285" t="s">
        <v>2228</v>
      </c>
      <c r="H285">
        <v>12000</v>
      </c>
      <c r="I285">
        <v>173005002</v>
      </c>
      <c r="J285" t="s">
        <v>1095</v>
      </c>
      <c r="K285" t="s">
        <v>863</v>
      </c>
      <c r="L285" t="s">
        <v>2229</v>
      </c>
      <c r="M285">
        <v>255447</v>
      </c>
      <c r="N285">
        <v>13679</v>
      </c>
      <c r="O285" t="s">
        <v>2230</v>
      </c>
      <c r="P285">
        <v>0</v>
      </c>
      <c r="Q285" t="s">
        <v>2231</v>
      </c>
      <c r="R285" t="s">
        <v>2232</v>
      </c>
      <c r="S285">
        <v>692</v>
      </c>
      <c r="T285" t="s">
        <v>42</v>
      </c>
      <c r="U285" t="s">
        <v>43</v>
      </c>
      <c r="V285" t="s">
        <v>115</v>
      </c>
      <c r="W285">
        <v>100000000</v>
      </c>
      <c r="X285">
        <v>2004</v>
      </c>
      <c r="Y285">
        <v>625</v>
      </c>
      <c r="Z285" s="2">
        <v>6.9</v>
      </c>
      <c r="AA285">
        <v>2.35</v>
      </c>
      <c r="AB285">
        <v>0</v>
      </c>
      <c r="AE285" t="s">
        <v>2233</v>
      </c>
      <c r="AF285">
        <f>COUNTIF(J:J,AE285)</f>
        <v>14</v>
      </c>
      <c r="AG285">
        <f>ROUND(AVERAGEIFS(Z:Z,J:J,AE285),1)</f>
        <v>6.1</v>
      </c>
      <c r="AH285" cm="1">
        <f t="array" ref="AH285">ROUND(MEDIAN(IF(J:J=AE285,Z:Z)),1)</f>
        <v>6.3</v>
      </c>
      <c r="AI285" cm="1">
        <f t="array" ref="AI285">ROUND(MODE(IF(J:J=AE285,Z:Z)),1)</f>
        <v>6.3</v>
      </c>
      <c r="AJ285">
        <f>_xlfn.MAXIFS(Z:Z,J:J,AE285)</f>
        <v>7.2</v>
      </c>
      <c r="AK285">
        <f>_xlfn.MINIFS(Z:Z,J:J,AE285)</f>
        <v>2</v>
      </c>
      <c r="AL285" cm="1">
        <f t="array" ref="AL285">ROUND(VAR(IF(J:J=AE285,Z:Z)),1)</f>
        <v>1.6</v>
      </c>
      <c r="AM285" cm="1">
        <f t="array" ref="AM285">ROUND(STDEV(IF(J:J = AE285,Z:Z)),1)</f>
        <v>1.3</v>
      </c>
      <c r="AQ285">
        <v>103</v>
      </c>
      <c r="AR285">
        <v>6.7</v>
      </c>
      <c r="BH285" t="str">
        <v>Andrzej Bartkowiak</v>
      </c>
      <c r="BI285">
        <f t="shared" si="13"/>
        <v>5.3</v>
      </c>
      <c r="BJ285" t="b">
        <f t="shared" si="14"/>
        <v>0</v>
      </c>
      <c r="BO285">
        <v>90800000</v>
      </c>
      <c r="BP285">
        <v>8000000</v>
      </c>
      <c r="BR285">
        <f t="shared" si="12"/>
        <v>82800000</v>
      </c>
      <c r="BS285" t="str">
        <f>_xlfn.XLOOKUP(BO285,I:I,L:L)</f>
        <v>The Karate KidÂ </v>
      </c>
      <c r="BW285" t="s">
        <v>1247</v>
      </c>
      <c r="BX285" t="s">
        <v>17604</v>
      </c>
    </row>
    <row r="286" spans="1:81" x14ac:dyDescent="0.25">
      <c r="A286" t="s">
        <v>917</v>
      </c>
      <c r="B286" t="s">
        <v>1377</v>
      </c>
      <c r="C286">
        <v>170</v>
      </c>
      <c r="D286">
        <v>104</v>
      </c>
      <c r="E286">
        <v>14</v>
      </c>
      <c r="F286">
        <v>203</v>
      </c>
      <c r="G286" t="s">
        <v>2236</v>
      </c>
      <c r="H286">
        <v>3000</v>
      </c>
      <c r="I286">
        <v>75030163</v>
      </c>
      <c r="J286" t="s">
        <v>162</v>
      </c>
      <c r="K286" t="s">
        <v>815</v>
      </c>
      <c r="L286" t="s">
        <v>2237</v>
      </c>
      <c r="M286">
        <v>108076</v>
      </c>
      <c r="N286">
        <v>4487</v>
      </c>
      <c r="O286" t="s">
        <v>2238</v>
      </c>
      <c r="P286">
        <v>0</v>
      </c>
      <c r="Q286" t="s">
        <v>2239</v>
      </c>
      <c r="R286" t="s">
        <v>2240</v>
      </c>
      <c r="S286">
        <v>1690</v>
      </c>
      <c r="T286" t="s">
        <v>42</v>
      </c>
      <c r="U286" t="s">
        <v>43</v>
      </c>
      <c r="V286" t="s">
        <v>115</v>
      </c>
      <c r="W286">
        <v>100000000</v>
      </c>
      <c r="X286">
        <v>2006</v>
      </c>
      <c r="Y286">
        <v>762</v>
      </c>
      <c r="Z286" s="2">
        <v>5.0999999999999996</v>
      </c>
      <c r="AA286">
        <v>2.35</v>
      </c>
      <c r="AB286">
        <v>0</v>
      </c>
      <c r="AE286" t="s">
        <v>2241</v>
      </c>
      <c r="AF286">
        <f>COUNTIF(J:J,AE286)</f>
        <v>11</v>
      </c>
      <c r="AG286">
        <f>ROUND(AVERAGEIFS(Z:Z,J:J,AE286),1)</f>
        <v>6.8</v>
      </c>
      <c r="AH286" cm="1">
        <f t="array" ref="AH286">ROUND(MEDIAN(IF(J:J=AE286,Z:Z)),1)</f>
        <v>6.8</v>
      </c>
      <c r="AI286" cm="1">
        <f t="array" ref="AI286">ROUND(MODE(IF(J:J=AE286,Z:Z)),1)</f>
        <v>6.8</v>
      </c>
      <c r="AJ286">
        <f>_xlfn.MAXIFS(Z:Z,J:J,AE286)</f>
        <v>8.6</v>
      </c>
      <c r="AK286">
        <f>_xlfn.MINIFS(Z:Z,J:J,AE286)</f>
        <v>5.7</v>
      </c>
      <c r="AL286" cm="1">
        <f t="array" ref="AL286">ROUND(VAR(IF(J:J=AE286,Z:Z)),1)</f>
        <v>0.7</v>
      </c>
      <c r="AM286" cm="1">
        <f t="array" ref="AM286">ROUND(STDEV(IF(J:J = AE286,Z:Z)),1)</f>
        <v>0.9</v>
      </c>
      <c r="AQ286">
        <v>131</v>
      </c>
      <c r="AR286">
        <v>6.9</v>
      </c>
      <c r="BH286" t="str">
        <v>MÃ¥ns MÃ¥rlind</v>
      </c>
      <c r="BI286">
        <f t="shared" si="13"/>
        <v>6.4</v>
      </c>
      <c r="BJ286" t="b">
        <f t="shared" si="14"/>
        <v>0</v>
      </c>
      <c r="BO286">
        <v>90800000</v>
      </c>
      <c r="BP286">
        <v>8000000</v>
      </c>
      <c r="BR286">
        <f t="shared" si="12"/>
        <v>82800000</v>
      </c>
      <c r="BS286" t="str">
        <f>_xlfn.XLOOKUP(BO286,I:I,L:L)</f>
        <v>The Karate KidÂ </v>
      </c>
      <c r="BW286" t="s">
        <v>1247</v>
      </c>
      <c r="BX286" t="s">
        <v>2007</v>
      </c>
      <c r="BY286" t="s">
        <v>5266</v>
      </c>
    </row>
    <row r="287" spans="1:81" x14ac:dyDescent="0.25">
      <c r="A287" t="s">
        <v>33</v>
      </c>
      <c r="B287" t="s">
        <v>1383</v>
      </c>
      <c r="C287">
        <v>333</v>
      </c>
      <c r="D287">
        <v>101</v>
      </c>
      <c r="E287">
        <v>0</v>
      </c>
      <c r="F287">
        <v>279</v>
      </c>
      <c r="G287" t="s">
        <v>2243</v>
      </c>
      <c r="H287">
        <v>925</v>
      </c>
      <c r="I287">
        <v>77222184</v>
      </c>
      <c r="J287" t="s">
        <v>395</v>
      </c>
      <c r="K287" t="s">
        <v>2244</v>
      </c>
      <c r="L287" t="s">
        <v>2245</v>
      </c>
      <c r="M287">
        <v>87677</v>
      </c>
      <c r="N287">
        <v>1738</v>
      </c>
      <c r="O287" t="s">
        <v>2246</v>
      </c>
      <c r="P287">
        <v>0</v>
      </c>
      <c r="Q287" t="s">
        <v>2247</v>
      </c>
      <c r="R287" t="s">
        <v>2248</v>
      </c>
      <c r="S287">
        <v>388</v>
      </c>
      <c r="T287" t="s">
        <v>42</v>
      </c>
      <c r="U287" t="s">
        <v>939</v>
      </c>
      <c r="V287" t="s">
        <v>115</v>
      </c>
      <c r="W287">
        <v>100000000</v>
      </c>
      <c r="X287">
        <v>2009</v>
      </c>
      <c r="Y287">
        <v>468</v>
      </c>
      <c r="Z287" s="2">
        <v>6.8</v>
      </c>
      <c r="AA287">
        <v>2.35</v>
      </c>
      <c r="AB287">
        <v>11000</v>
      </c>
      <c r="AE287" t="s">
        <v>2249</v>
      </c>
      <c r="AF287">
        <f>COUNTIF(J:J,AE287)</f>
        <v>1</v>
      </c>
      <c r="AG287">
        <f>ROUND(AVERAGEIFS(Z:Z,J:J,AE287),1)</f>
        <v>8.5</v>
      </c>
      <c r="AH287" cm="1">
        <f t="array" ref="AH287">ROUND(MEDIAN(IF(J:J=AE287,Z:Z)),1)</f>
        <v>8.5</v>
      </c>
      <c r="AI287" t="e" cm="1">
        <f t="array" ref="AI287">ROUND(MODE(IF(J:J=AE287,Z:Z)),1)</f>
        <v>#N/A</v>
      </c>
      <c r="AJ287">
        <f>_xlfn.MAXIFS(Z:Z,J:J,AE287)</f>
        <v>8.5</v>
      </c>
      <c r="AK287">
        <f>_xlfn.MINIFS(Z:Z,J:J,AE287)</f>
        <v>8.5</v>
      </c>
      <c r="AL287" t="e" cm="1">
        <f t="array" ref="AL287">ROUND(VAR(IF(J:J=AE287,Z:Z)),1)</f>
        <v>#DIV/0!</v>
      </c>
      <c r="AM287" t="e" cm="1">
        <f t="array" ref="AM287">ROUND(STDEV(IF(J:J = AE287,Z:Z)),1)</f>
        <v>#DIV/0!</v>
      </c>
      <c r="AQ287">
        <v>104</v>
      </c>
      <c r="AR287">
        <v>5.0999999999999996</v>
      </c>
      <c r="BH287" t="str">
        <v>Gregory Hoblit</v>
      </c>
      <c r="BI287">
        <f t="shared" si="13"/>
        <v>6.6</v>
      </c>
      <c r="BJ287" t="b">
        <f t="shared" si="14"/>
        <v>0</v>
      </c>
      <c r="BO287">
        <v>117528646</v>
      </c>
      <c r="BP287">
        <v>35000000</v>
      </c>
      <c r="BR287">
        <f t="shared" si="12"/>
        <v>82528646</v>
      </c>
      <c r="BS287" t="str">
        <f>_xlfn.XLOOKUP(BO287,I:I,L:L)</f>
        <v>Horrible BossesÂ </v>
      </c>
      <c r="BW287" t="s">
        <v>17605</v>
      </c>
      <c r="BX287" t="s">
        <v>2007</v>
      </c>
      <c r="BY287" t="s">
        <v>17600</v>
      </c>
      <c r="BZ287" t="s">
        <v>17602</v>
      </c>
    </row>
    <row r="288" spans="1:81" x14ac:dyDescent="0.25">
      <c r="A288" t="s">
        <v>33</v>
      </c>
      <c r="B288" t="s">
        <v>827</v>
      </c>
      <c r="C288">
        <v>256</v>
      </c>
      <c r="D288">
        <v>111</v>
      </c>
      <c r="E288">
        <v>456</v>
      </c>
      <c r="F288">
        <v>394</v>
      </c>
      <c r="G288" t="s">
        <v>1159</v>
      </c>
      <c r="H288">
        <v>20000</v>
      </c>
      <c r="I288">
        <v>34964818</v>
      </c>
      <c r="J288" t="s">
        <v>195</v>
      </c>
      <c r="K288" t="s">
        <v>351</v>
      </c>
      <c r="L288" t="s">
        <v>1160</v>
      </c>
      <c r="M288">
        <v>39956</v>
      </c>
      <c r="N288">
        <v>21393</v>
      </c>
      <c r="O288" t="s">
        <v>1161</v>
      </c>
      <c r="P288">
        <v>4</v>
      </c>
      <c r="Q288" t="s">
        <v>1162</v>
      </c>
      <c r="R288" t="s">
        <v>1163</v>
      </c>
      <c r="S288">
        <v>186</v>
      </c>
      <c r="T288" t="s">
        <v>42</v>
      </c>
      <c r="U288" t="s">
        <v>43</v>
      </c>
      <c r="V288" t="s">
        <v>115</v>
      </c>
      <c r="W288">
        <v>150000000</v>
      </c>
      <c r="X288">
        <v>2015</v>
      </c>
      <c r="Y288">
        <v>548</v>
      </c>
      <c r="Z288" s="2">
        <v>5.8</v>
      </c>
      <c r="AA288">
        <v>2.35</v>
      </c>
      <c r="AB288">
        <v>24000</v>
      </c>
      <c r="AE288" t="s">
        <v>2252</v>
      </c>
      <c r="AF288">
        <f>COUNTIF(J:J,AE288)</f>
        <v>1</v>
      </c>
      <c r="AG288">
        <f>ROUND(AVERAGEIFS(Z:Z,J:J,AE288),1)</f>
        <v>7</v>
      </c>
      <c r="AH288" cm="1">
        <f t="array" ref="AH288">ROUND(MEDIAN(IF(J:J=AE288,Z:Z)),1)</f>
        <v>7</v>
      </c>
      <c r="AI288" t="e" cm="1">
        <f t="array" ref="AI288">ROUND(MODE(IF(J:J=AE288,Z:Z)),1)</f>
        <v>#N/A</v>
      </c>
      <c r="AJ288">
        <f>_xlfn.MAXIFS(Z:Z,J:J,AE288)</f>
        <v>7</v>
      </c>
      <c r="AK288">
        <f>_xlfn.MINIFS(Z:Z,J:J,AE288)</f>
        <v>7</v>
      </c>
      <c r="AL288" t="e" cm="1">
        <f t="array" ref="AL288">ROUND(VAR(IF(J:J=AE288,Z:Z)),1)</f>
        <v>#DIV/0!</v>
      </c>
      <c r="AM288" t="e" cm="1">
        <f t="array" ref="AM288">ROUND(STDEV(IF(J:J = AE288,Z:Z)),1)</f>
        <v>#DIV/0!</v>
      </c>
      <c r="AQ288">
        <v>101</v>
      </c>
      <c r="AR288">
        <v>6.8</v>
      </c>
      <c r="BH288" t="str">
        <v>Gary McKendry</v>
      </c>
      <c r="BI288">
        <f t="shared" si="13"/>
        <v>6.5</v>
      </c>
      <c r="BJ288" t="b">
        <f t="shared" si="14"/>
        <v>0</v>
      </c>
      <c r="BO288">
        <v>157299717</v>
      </c>
      <c r="BP288">
        <v>75000000</v>
      </c>
      <c r="BR288">
        <f t="shared" si="12"/>
        <v>82299717</v>
      </c>
      <c r="BS288" t="str">
        <f>_xlfn.XLOOKUP(BO288,I:I,L:L)</f>
        <v>X-MenÂ </v>
      </c>
      <c r="BW288" t="s">
        <v>606</v>
      </c>
      <c r="BX288" t="s">
        <v>4431</v>
      </c>
      <c r="BY288" t="s">
        <v>4682</v>
      </c>
      <c r="BZ288" t="s">
        <v>2007</v>
      </c>
      <c r="CA288" t="s">
        <v>5266</v>
      </c>
      <c r="CB288" t="s">
        <v>17600</v>
      </c>
      <c r="CC288" t="s">
        <v>17601</v>
      </c>
    </row>
    <row r="289" spans="1:79" x14ac:dyDescent="0.25">
      <c r="A289" t="s">
        <v>33</v>
      </c>
      <c r="B289" t="s">
        <v>1389</v>
      </c>
      <c r="C289">
        <v>203</v>
      </c>
      <c r="D289">
        <v>102</v>
      </c>
      <c r="E289">
        <v>77</v>
      </c>
      <c r="F289">
        <v>120</v>
      </c>
      <c r="G289" t="s">
        <v>2255</v>
      </c>
      <c r="H289">
        <v>14000</v>
      </c>
      <c r="I289">
        <v>107515297</v>
      </c>
      <c r="J289" t="s">
        <v>452</v>
      </c>
      <c r="K289" t="s">
        <v>856</v>
      </c>
      <c r="L289" t="s">
        <v>2256</v>
      </c>
      <c r="M289">
        <v>85833</v>
      </c>
      <c r="N289">
        <v>14552</v>
      </c>
      <c r="O289" t="s">
        <v>2257</v>
      </c>
      <c r="P289">
        <v>2</v>
      </c>
      <c r="Q289" t="s">
        <v>2258</v>
      </c>
      <c r="R289" t="s">
        <v>2259</v>
      </c>
      <c r="S289">
        <v>113</v>
      </c>
      <c r="T289" t="s">
        <v>42</v>
      </c>
      <c r="U289" t="s">
        <v>43</v>
      </c>
      <c r="V289" t="s">
        <v>115</v>
      </c>
      <c r="W289">
        <v>100000000</v>
      </c>
      <c r="X289">
        <v>2013</v>
      </c>
      <c r="Y289">
        <v>151</v>
      </c>
      <c r="Z289" s="2">
        <v>6.7</v>
      </c>
      <c r="AA289">
        <v>2.35</v>
      </c>
      <c r="AB289">
        <v>17000</v>
      </c>
      <c r="AE289" t="s">
        <v>2260</v>
      </c>
      <c r="AF289">
        <f>COUNTIF(J:J,AE289)</f>
        <v>5</v>
      </c>
      <c r="AG289">
        <f>ROUND(AVERAGEIFS(Z:Z,J:J,AE289),1)</f>
        <v>6.6</v>
      </c>
      <c r="AH289" cm="1">
        <f t="array" ref="AH289">ROUND(MEDIAN(IF(J:J=AE289,Z:Z)),1)</f>
        <v>6.5</v>
      </c>
      <c r="AI289" cm="1">
        <f t="array" ref="AI289">ROUND(MODE(IF(J:J=AE289,Z:Z)),1)</f>
        <v>6.5</v>
      </c>
      <c r="AJ289">
        <f>_xlfn.MAXIFS(Z:Z,J:J,AE289)</f>
        <v>7.5</v>
      </c>
      <c r="AK289">
        <f>_xlfn.MINIFS(Z:Z,J:J,AE289)</f>
        <v>5.8</v>
      </c>
      <c r="AL289" cm="1">
        <f t="array" ref="AL289">ROUND(VAR(IF(J:J=AE289,Z:Z)),1)</f>
        <v>0.4</v>
      </c>
      <c r="AM289" cm="1">
        <f t="array" ref="AM289">ROUND(STDEV(IF(J:J = AE289,Z:Z)),1)</f>
        <v>0.6</v>
      </c>
      <c r="AQ289">
        <v>111</v>
      </c>
      <c r="AR289">
        <v>5.8</v>
      </c>
      <c r="BH289" t="str">
        <v>Wych Kaosayananda</v>
      </c>
      <c r="BI289">
        <f t="shared" si="13"/>
        <v>3.6</v>
      </c>
      <c r="BJ289" t="b">
        <f t="shared" si="14"/>
        <v>0</v>
      </c>
      <c r="BO289">
        <v>152149590</v>
      </c>
      <c r="BP289">
        <v>70000000</v>
      </c>
      <c r="BR289">
        <f t="shared" si="12"/>
        <v>82149590</v>
      </c>
      <c r="BS289" t="str">
        <f>_xlfn.XLOOKUP(BO289,I:I,L:L)</f>
        <v>Runaway BrideÂ </v>
      </c>
      <c r="BW289" t="s">
        <v>2007</v>
      </c>
      <c r="BX289" t="s">
        <v>5447</v>
      </c>
      <c r="BY289" t="s">
        <v>4892</v>
      </c>
    </row>
    <row r="290" spans="1:79" x14ac:dyDescent="0.25">
      <c r="A290" t="s">
        <v>33</v>
      </c>
      <c r="B290" t="s">
        <v>1396</v>
      </c>
      <c r="C290">
        <v>321</v>
      </c>
      <c r="D290">
        <v>103</v>
      </c>
      <c r="E290">
        <v>207</v>
      </c>
      <c r="F290">
        <v>3000</v>
      </c>
      <c r="G290" t="s">
        <v>723</v>
      </c>
      <c r="H290">
        <v>40000</v>
      </c>
      <c r="I290">
        <v>67631157</v>
      </c>
      <c r="J290" t="s">
        <v>1102</v>
      </c>
      <c r="K290" t="s">
        <v>60</v>
      </c>
      <c r="L290" t="s">
        <v>2263</v>
      </c>
      <c r="M290">
        <v>176598</v>
      </c>
      <c r="N290">
        <v>55175</v>
      </c>
      <c r="O290" t="s">
        <v>2264</v>
      </c>
      <c r="P290">
        <v>0</v>
      </c>
      <c r="Q290" t="s">
        <v>2265</v>
      </c>
      <c r="R290" t="s">
        <v>2266</v>
      </c>
      <c r="S290">
        <v>374</v>
      </c>
      <c r="T290" t="s">
        <v>42</v>
      </c>
      <c r="U290" t="s">
        <v>43</v>
      </c>
      <c r="V290" t="s">
        <v>44</v>
      </c>
      <c r="W290">
        <v>100000000</v>
      </c>
      <c r="X290">
        <v>2010</v>
      </c>
      <c r="Y290">
        <v>11000</v>
      </c>
      <c r="Z290" s="2">
        <v>6</v>
      </c>
      <c r="AA290">
        <v>2.35</v>
      </c>
      <c r="AB290">
        <v>25000</v>
      </c>
      <c r="AE290" t="s">
        <v>2267</v>
      </c>
      <c r="AF290">
        <f>COUNTIF(J:J,AE290)</f>
        <v>7</v>
      </c>
      <c r="AG290">
        <f>ROUND(AVERAGEIFS(Z:Z,J:J,AE290),1)</f>
        <v>5.7</v>
      </c>
      <c r="AH290" cm="1">
        <f t="array" ref="AH290">ROUND(MEDIAN(IF(J:J=AE290,Z:Z)),1)</f>
        <v>5.9</v>
      </c>
      <c r="AI290" t="e" cm="1">
        <f t="array" ref="AI290">ROUND(MODE(IF(J:J=AE290,Z:Z)),1)</f>
        <v>#N/A</v>
      </c>
      <c r="AJ290">
        <f>_xlfn.MAXIFS(Z:Z,J:J,AE290)</f>
        <v>8.5</v>
      </c>
      <c r="AK290">
        <f>_xlfn.MINIFS(Z:Z,J:J,AE290)</f>
        <v>1.6</v>
      </c>
      <c r="AL290" cm="1">
        <f t="array" ref="AL290">ROUND(VAR(IF(J:J=AE290,Z:Z)),1)</f>
        <v>5.5</v>
      </c>
      <c r="AM290" cm="1">
        <f t="array" ref="AM290">ROUND(STDEV(IF(J:J = AE290,Z:Z)),1)</f>
        <v>2.2999999999999998</v>
      </c>
      <c r="AQ290">
        <v>102</v>
      </c>
      <c r="AR290">
        <v>6.7</v>
      </c>
      <c r="BH290" t="str">
        <v>Mikael Salomon</v>
      </c>
      <c r="BI290">
        <f t="shared" si="13"/>
        <v>5.8</v>
      </c>
      <c r="BJ290" t="b">
        <f t="shared" si="14"/>
        <v>0</v>
      </c>
      <c r="BO290">
        <v>162001186</v>
      </c>
      <c r="BP290">
        <v>80000000</v>
      </c>
      <c r="BR290">
        <f t="shared" si="12"/>
        <v>82001186</v>
      </c>
      <c r="BS290" t="str">
        <f>_xlfn.XLOOKUP(BO290,I:I,L:L)</f>
        <v>Grown UpsÂ </v>
      </c>
      <c r="BW290" t="s">
        <v>3743</v>
      </c>
      <c r="BX290" t="s">
        <v>17607</v>
      </c>
    </row>
    <row r="291" spans="1:79" x14ac:dyDescent="0.25">
      <c r="A291" t="s">
        <v>33</v>
      </c>
      <c r="B291" t="s">
        <v>1405</v>
      </c>
      <c r="C291">
        <v>174</v>
      </c>
      <c r="D291">
        <v>121</v>
      </c>
      <c r="E291">
        <v>0</v>
      </c>
      <c r="F291">
        <v>595</v>
      </c>
      <c r="G291" t="s">
        <v>2270</v>
      </c>
      <c r="H291">
        <v>1000</v>
      </c>
      <c r="I291">
        <v>66862068</v>
      </c>
      <c r="J291" t="s">
        <v>1104</v>
      </c>
      <c r="K291" t="s">
        <v>37</v>
      </c>
      <c r="L291" t="s">
        <v>2271</v>
      </c>
      <c r="M291">
        <v>89509</v>
      </c>
      <c r="N291">
        <v>3903</v>
      </c>
      <c r="O291" t="s">
        <v>2272</v>
      </c>
      <c r="P291">
        <v>0</v>
      </c>
      <c r="Q291" t="s">
        <v>2273</v>
      </c>
      <c r="R291" t="s">
        <v>2274</v>
      </c>
      <c r="S291">
        <v>524</v>
      </c>
      <c r="T291" t="s">
        <v>42</v>
      </c>
      <c r="U291" t="s">
        <v>43</v>
      </c>
      <c r="V291" t="s">
        <v>811</v>
      </c>
      <c r="W291">
        <v>83000000</v>
      </c>
      <c r="X291">
        <v>1999</v>
      </c>
      <c r="Y291">
        <v>1000</v>
      </c>
      <c r="Z291" s="2">
        <v>5.7</v>
      </c>
      <c r="AA291">
        <v>2.35</v>
      </c>
      <c r="AB291">
        <v>2000</v>
      </c>
      <c r="AE291" t="s">
        <v>2275</v>
      </c>
      <c r="AF291">
        <f>COUNTIF(J:J,AE291)</f>
        <v>38</v>
      </c>
      <c r="AG291">
        <f>ROUND(AVERAGEIFS(Z:Z,J:J,AE291),1)</f>
        <v>6.7</v>
      </c>
      <c r="AH291" cm="1">
        <f t="array" ref="AH291">ROUND(MEDIAN(IF(J:J=AE291,Z:Z)),1)</f>
        <v>6.8</v>
      </c>
      <c r="AI291" cm="1">
        <f t="array" ref="AI291">ROUND(MODE(IF(J:J=AE291,Z:Z)),1)</f>
        <v>6.8</v>
      </c>
      <c r="AJ291">
        <f>_xlfn.MAXIFS(Z:Z,J:J,AE291)</f>
        <v>8.5</v>
      </c>
      <c r="AK291">
        <f>_xlfn.MINIFS(Z:Z,J:J,AE291)</f>
        <v>3.9</v>
      </c>
      <c r="AL291" cm="1">
        <f t="array" ref="AL291">ROUND(VAR(IF(J:J=AE291,Z:Z)),1)</f>
        <v>0.7</v>
      </c>
      <c r="AM291" cm="1">
        <f t="array" ref="AM291">ROUND(STDEV(IF(J:J = AE291,Z:Z)),1)</f>
        <v>0.9</v>
      </c>
      <c r="AQ291">
        <v>103</v>
      </c>
      <c r="AR291">
        <v>6</v>
      </c>
      <c r="BH291" t="str">
        <v>Bobby Farrelly</v>
      </c>
      <c r="BI291">
        <f t="shared" si="13"/>
        <v>6.2</v>
      </c>
      <c r="BJ291" t="b">
        <f t="shared" si="14"/>
        <v>0</v>
      </c>
      <c r="BO291">
        <v>84749884</v>
      </c>
      <c r="BP291">
        <v>3000000</v>
      </c>
      <c r="BR291">
        <f t="shared" si="12"/>
        <v>81749884</v>
      </c>
      <c r="BS291" t="str">
        <f>_xlfn.XLOOKUP(BO291,I:I,L:L)</f>
        <v>Paranormal Activity 2Â </v>
      </c>
      <c r="BW291" t="s">
        <v>2007</v>
      </c>
      <c r="BX291" t="s">
        <v>4490</v>
      </c>
    </row>
    <row r="292" spans="1:79" x14ac:dyDescent="0.25">
      <c r="A292" t="s">
        <v>33</v>
      </c>
      <c r="B292" t="s">
        <v>876</v>
      </c>
      <c r="C292">
        <v>166</v>
      </c>
      <c r="D292">
        <v>143</v>
      </c>
      <c r="E292">
        <v>380</v>
      </c>
      <c r="F292">
        <v>452</v>
      </c>
      <c r="G292" t="s">
        <v>815</v>
      </c>
      <c r="H292">
        <v>29000</v>
      </c>
      <c r="I292">
        <v>57366262</v>
      </c>
      <c r="J292" t="s">
        <v>1113</v>
      </c>
      <c r="K292" t="s">
        <v>282</v>
      </c>
      <c r="L292" t="s">
        <v>2278</v>
      </c>
      <c r="M292">
        <v>400292</v>
      </c>
      <c r="N292">
        <v>33160</v>
      </c>
      <c r="O292" t="s">
        <v>2279</v>
      </c>
      <c r="P292">
        <v>0</v>
      </c>
      <c r="Q292" t="s">
        <v>2280</v>
      </c>
      <c r="R292" t="s">
        <v>2281</v>
      </c>
      <c r="S292">
        <v>657</v>
      </c>
      <c r="T292" t="s">
        <v>42</v>
      </c>
      <c r="U292" t="s">
        <v>939</v>
      </c>
      <c r="V292" t="s">
        <v>811</v>
      </c>
      <c r="W292">
        <v>100000000</v>
      </c>
      <c r="X292">
        <v>2006</v>
      </c>
      <c r="Y292">
        <v>3000</v>
      </c>
      <c r="Z292" s="2">
        <v>8</v>
      </c>
      <c r="AA292">
        <v>2.35</v>
      </c>
      <c r="AB292">
        <v>14000</v>
      </c>
      <c r="AE292" t="s">
        <v>2282</v>
      </c>
      <c r="AF292">
        <f>COUNTIF(J:J,AE292)</f>
        <v>1</v>
      </c>
      <c r="AG292">
        <f>ROUND(AVERAGEIFS(Z:Z,J:J,AE292),1)</f>
        <v>7.7</v>
      </c>
      <c r="AH292" cm="1">
        <f t="array" ref="AH292">ROUND(MEDIAN(IF(J:J=AE292,Z:Z)),1)</f>
        <v>7.7</v>
      </c>
      <c r="AI292" t="e" cm="1">
        <f t="array" ref="AI292">ROUND(MODE(IF(J:J=AE292,Z:Z)),1)</f>
        <v>#N/A</v>
      </c>
      <c r="AJ292">
        <f>_xlfn.MAXIFS(Z:Z,J:J,AE292)</f>
        <v>7.7</v>
      </c>
      <c r="AK292">
        <f>_xlfn.MINIFS(Z:Z,J:J,AE292)</f>
        <v>7.7</v>
      </c>
      <c r="AL292" t="e" cm="1">
        <f t="array" ref="AL292">ROUND(VAR(IF(J:J=AE292,Z:Z)),1)</f>
        <v>#DIV/0!</v>
      </c>
      <c r="AM292" t="e" cm="1">
        <f t="array" ref="AM292">ROUND(STDEV(IF(J:J = AE292,Z:Z)),1)</f>
        <v>#DIV/0!</v>
      </c>
      <c r="AQ292">
        <v>121</v>
      </c>
      <c r="AR292">
        <v>5.7</v>
      </c>
      <c r="BH292" t="str">
        <v>Kerry Conran</v>
      </c>
      <c r="BI292">
        <f t="shared" si="13"/>
        <v>6.1</v>
      </c>
      <c r="BJ292" t="b">
        <f t="shared" si="14"/>
        <v>0</v>
      </c>
      <c r="BO292">
        <v>84300000</v>
      </c>
      <c r="BP292">
        <v>2600000</v>
      </c>
      <c r="BR292">
        <f t="shared" si="12"/>
        <v>81700000</v>
      </c>
      <c r="BS292" t="str">
        <f>_xlfn.XLOOKUP(BO292,I:I,L:L)</f>
        <v>PinocchioÂ </v>
      </c>
      <c r="BW292" t="s">
        <v>4431</v>
      </c>
      <c r="BX292" t="s">
        <v>5266</v>
      </c>
      <c r="BY292" t="s">
        <v>17600</v>
      </c>
    </row>
    <row r="293" spans="1:79" x14ac:dyDescent="0.25">
      <c r="A293" t="s">
        <v>33</v>
      </c>
      <c r="B293" t="s">
        <v>467</v>
      </c>
      <c r="C293">
        <v>606</v>
      </c>
      <c r="D293">
        <v>240</v>
      </c>
      <c r="E293">
        <v>17000</v>
      </c>
      <c r="F293">
        <v>4000</v>
      </c>
      <c r="G293" t="s">
        <v>821</v>
      </c>
      <c r="H293">
        <v>29000</v>
      </c>
      <c r="I293">
        <v>116866727</v>
      </c>
      <c r="J293" t="s">
        <v>1120</v>
      </c>
      <c r="K293" t="s">
        <v>282</v>
      </c>
      <c r="L293" t="s">
        <v>2285</v>
      </c>
      <c r="M293">
        <v>780588</v>
      </c>
      <c r="N293">
        <v>46057</v>
      </c>
      <c r="O293" t="s">
        <v>333</v>
      </c>
      <c r="P293">
        <v>3</v>
      </c>
      <c r="Q293" t="s">
        <v>2286</v>
      </c>
      <c r="R293" t="s">
        <v>2287</v>
      </c>
      <c r="S293">
        <v>1138</v>
      </c>
      <c r="T293" t="s">
        <v>42</v>
      </c>
      <c r="U293" t="s">
        <v>43</v>
      </c>
      <c r="V293" t="s">
        <v>811</v>
      </c>
      <c r="W293">
        <v>100000000</v>
      </c>
      <c r="X293">
        <v>2013</v>
      </c>
      <c r="Y293">
        <v>11000</v>
      </c>
      <c r="Z293" s="2">
        <v>8.1999999999999993</v>
      </c>
      <c r="AA293">
        <v>2.35</v>
      </c>
      <c r="AB293">
        <v>138000</v>
      </c>
      <c r="AE293" t="s">
        <v>2288</v>
      </c>
      <c r="AF293">
        <f>COUNTIF(J:J,AE293)</f>
        <v>1</v>
      </c>
      <c r="AG293">
        <f>ROUND(AVERAGEIFS(Z:Z,J:J,AE293),1)</f>
        <v>6.8</v>
      </c>
      <c r="AH293" cm="1">
        <f t="array" ref="AH293">ROUND(MEDIAN(IF(J:J=AE293,Z:Z)),1)</f>
        <v>6.8</v>
      </c>
      <c r="AI293" t="e" cm="1">
        <f t="array" ref="AI293">ROUND(MODE(IF(J:J=AE293,Z:Z)),1)</f>
        <v>#N/A</v>
      </c>
      <c r="AJ293">
        <f>_xlfn.MAXIFS(Z:Z,J:J,AE293)</f>
        <v>6.8</v>
      </c>
      <c r="AK293">
        <f>_xlfn.MINIFS(Z:Z,J:J,AE293)</f>
        <v>6.8</v>
      </c>
      <c r="AL293" t="e" cm="1">
        <f t="array" ref="AL293">ROUND(VAR(IF(J:J=AE293,Z:Z)),1)</f>
        <v>#DIV/0!</v>
      </c>
      <c r="AM293" t="e" cm="1">
        <f t="array" ref="AM293">ROUND(STDEV(IF(J:J = AE293,Z:Z)),1)</f>
        <v>#DIV/0!</v>
      </c>
      <c r="AQ293">
        <v>143</v>
      </c>
      <c r="AR293">
        <v>8</v>
      </c>
      <c r="BH293" t="str">
        <v>Michael Caton-Jones</v>
      </c>
      <c r="BI293">
        <f t="shared" si="13"/>
        <v>5.9</v>
      </c>
      <c r="BJ293" t="b">
        <f t="shared" si="14"/>
        <v>0</v>
      </c>
      <c r="BO293">
        <v>100292856</v>
      </c>
      <c r="BP293">
        <v>20000000</v>
      </c>
      <c r="BR293">
        <f t="shared" si="12"/>
        <v>80292856</v>
      </c>
      <c r="BS293" t="str">
        <f>_xlfn.XLOOKUP(BO293,I:I,L:L)</f>
        <v>Bad TeacherÂ </v>
      </c>
      <c r="BW293" t="s">
        <v>826</v>
      </c>
      <c r="BX293" t="s">
        <v>17600</v>
      </c>
      <c r="BY293" t="s">
        <v>3105</v>
      </c>
      <c r="BZ293" t="s">
        <v>4556</v>
      </c>
    </row>
    <row r="294" spans="1:79" x14ac:dyDescent="0.25">
      <c r="A294" t="s">
        <v>33</v>
      </c>
      <c r="B294" t="s">
        <v>1088</v>
      </c>
      <c r="C294">
        <v>144</v>
      </c>
      <c r="D294">
        <v>121</v>
      </c>
      <c r="E294">
        <v>541</v>
      </c>
      <c r="F294">
        <v>680</v>
      </c>
      <c r="G294" t="s">
        <v>2291</v>
      </c>
      <c r="H294">
        <v>920</v>
      </c>
      <c r="I294">
        <v>184031112</v>
      </c>
      <c r="J294" t="s">
        <v>59</v>
      </c>
      <c r="K294" t="s">
        <v>1640</v>
      </c>
      <c r="L294" t="s">
        <v>2174</v>
      </c>
      <c r="M294">
        <v>190786</v>
      </c>
      <c r="N294">
        <v>2880</v>
      </c>
      <c r="O294" t="s">
        <v>2292</v>
      </c>
      <c r="P294">
        <v>4</v>
      </c>
      <c r="Q294" t="s">
        <v>2293</v>
      </c>
      <c r="R294" t="s">
        <v>2294</v>
      </c>
      <c r="S294">
        <v>539</v>
      </c>
      <c r="T294" t="s">
        <v>42</v>
      </c>
      <c r="U294" t="s">
        <v>43</v>
      </c>
      <c r="V294" t="s">
        <v>44</v>
      </c>
      <c r="W294">
        <v>100000000</v>
      </c>
      <c r="X294">
        <v>1995</v>
      </c>
      <c r="Y294">
        <v>710</v>
      </c>
      <c r="Z294" s="2">
        <v>5.4</v>
      </c>
      <c r="AA294">
        <v>1.85</v>
      </c>
      <c r="AB294">
        <v>0</v>
      </c>
      <c r="AE294" t="s">
        <v>2295</v>
      </c>
      <c r="AF294">
        <f>COUNTIF(J:J,AE294)</f>
        <v>4</v>
      </c>
      <c r="AG294">
        <f>ROUND(AVERAGEIFS(Z:Z,J:J,AE294),1)</f>
        <v>7.1</v>
      </c>
      <c r="AH294" cm="1">
        <f t="array" ref="AH294">ROUND(MEDIAN(IF(J:J=AE294,Z:Z)),1)</f>
        <v>7</v>
      </c>
      <c r="AI294" t="e" cm="1">
        <f t="array" ref="AI294">ROUND(MODE(IF(J:J=AE294,Z:Z)),1)</f>
        <v>#N/A</v>
      </c>
      <c r="AJ294">
        <f>_xlfn.MAXIFS(Z:Z,J:J,AE294)</f>
        <v>7.9</v>
      </c>
      <c r="AK294">
        <f>_xlfn.MINIFS(Z:Z,J:J,AE294)</f>
        <v>6.4</v>
      </c>
      <c r="AL294" cm="1">
        <f t="array" ref="AL294">ROUND(VAR(IF(J:J=AE294,Z:Z)),1)</f>
        <v>0.5</v>
      </c>
      <c r="AM294" cm="1">
        <f t="array" ref="AM294">ROUND(STDEV(IF(J:J = AE294,Z:Z)),1)</f>
        <v>0.7</v>
      </c>
      <c r="AQ294">
        <v>240</v>
      </c>
      <c r="AR294">
        <v>8.1999999999999993</v>
      </c>
      <c r="BH294" t="str">
        <v>Mikael HÃ¥fstrÃ¶m</v>
      </c>
      <c r="BI294">
        <f t="shared" si="13"/>
        <v>6.5</v>
      </c>
      <c r="BJ294" t="b">
        <f t="shared" si="14"/>
        <v>0</v>
      </c>
      <c r="BO294">
        <v>330249062</v>
      </c>
      <c r="BP294">
        <v>250000000</v>
      </c>
      <c r="BR294">
        <f t="shared" si="12"/>
        <v>80249062</v>
      </c>
      <c r="BS294" t="str">
        <f>_xlfn.XLOOKUP(BO294,I:I,L:L)</f>
        <v>Batman v Superman: Dawn of JusticeÂ </v>
      </c>
      <c r="BW294" t="s">
        <v>4682</v>
      </c>
      <c r="BX294" t="s">
        <v>1247</v>
      </c>
      <c r="BY294" t="s">
        <v>2007</v>
      </c>
    </row>
    <row r="295" spans="1:79" x14ac:dyDescent="0.25">
      <c r="A295" t="s">
        <v>33</v>
      </c>
      <c r="B295" t="s">
        <v>1065</v>
      </c>
      <c r="C295">
        <v>192</v>
      </c>
      <c r="D295">
        <v>129</v>
      </c>
      <c r="E295">
        <v>719</v>
      </c>
      <c r="F295">
        <v>423</v>
      </c>
      <c r="G295" t="s">
        <v>2297</v>
      </c>
      <c r="H295">
        <v>660</v>
      </c>
      <c r="I295">
        <v>54700065</v>
      </c>
      <c r="J295" t="s">
        <v>1128</v>
      </c>
      <c r="K295" t="s">
        <v>2298</v>
      </c>
      <c r="L295" t="s">
        <v>2299</v>
      </c>
      <c r="M295">
        <v>221521</v>
      </c>
      <c r="N295">
        <v>2031</v>
      </c>
      <c r="O295" t="s">
        <v>2300</v>
      </c>
      <c r="P295">
        <v>0</v>
      </c>
      <c r="Q295" t="s">
        <v>2301</v>
      </c>
      <c r="R295" t="s">
        <v>2302</v>
      </c>
      <c r="S295">
        <v>1049</v>
      </c>
      <c r="T295" t="s">
        <v>42</v>
      </c>
      <c r="U295" t="s">
        <v>43</v>
      </c>
      <c r="V295" t="s">
        <v>811</v>
      </c>
      <c r="W295">
        <v>105000000</v>
      </c>
      <c r="X295">
        <v>1997</v>
      </c>
      <c r="Y295">
        <v>475</v>
      </c>
      <c r="Z295" s="2">
        <v>7.2</v>
      </c>
      <c r="AA295">
        <v>1.85</v>
      </c>
      <c r="AB295">
        <v>0</v>
      </c>
      <c r="AE295" t="s">
        <v>2303</v>
      </c>
      <c r="AF295">
        <f>COUNTIF(J:J,AE295)</f>
        <v>6</v>
      </c>
      <c r="AG295">
        <f>ROUND(AVERAGEIFS(Z:Z,J:J,AE295),1)</f>
        <v>6.4</v>
      </c>
      <c r="AH295" cm="1">
        <f t="array" ref="AH295">ROUND(MEDIAN(IF(J:J=AE295,Z:Z)),1)</f>
        <v>6.4</v>
      </c>
      <c r="AI295" t="e" cm="1">
        <f t="array" ref="AI295">ROUND(MODE(IF(J:J=AE295,Z:Z)),1)</f>
        <v>#N/A</v>
      </c>
      <c r="AJ295">
        <f>_xlfn.MAXIFS(Z:Z,J:J,AE295)</f>
        <v>7.8</v>
      </c>
      <c r="AK295">
        <f>_xlfn.MINIFS(Z:Z,J:J,AE295)</f>
        <v>4.9000000000000004</v>
      </c>
      <c r="AL295" cm="1">
        <f t="array" ref="AL295">ROUND(VAR(IF(J:J=AE295,Z:Z)),1)</f>
        <v>0.9</v>
      </c>
      <c r="AM295" cm="1">
        <f t="array" ref="AM295">ROUND(STDEV(IF(J:J = AE295,Z:Z)),1)</f>
        <v>0.9</v>
      </c>
      <c r="AQ295">
        <v>121</v>
      </c>
      <c r="AR295">
        <v>5.4</v>
      </c>
      <c r="BH295" t="str">
        <v>Phil Alden Robinson</v>
      </c>
      <c r="BI295">
        <f t="shared" si="13"/>
        <v>6.4</v>
      </c>
      <c r="BJ295" t="b">
        <f t="shared" si="14"/>
        <v>0</v>
      </c>
      <c r="BO295">
        <v>180011740</v>
      </c>
      <c r="BP295">
        <v>100000000</v>
      </c>
      <c r="BR295">
        <f t="shared" si="12"/>
        <v>80011740</v>
      </c>
      <c r="BS295" t="str">
        <f>_xlfn.XLOOKUP(BO295,I:I,L:L)</f>
        <v>Planet of the ApesÂ </v>
      </c>
      <c r="BW295" t="s">
        <v>826</v>
      </c>
      <c r="BX295" t="s">
        <v>3105</v>
      </c>
      <c r="BY295" t="s">
        <v>4556</v>
      </c>
    </row>
    <row r="296" spans="1:79" x14ac:dyDescent="0.25">
      <c r="A296" t="s">
        <v>33</v>
      </c>
      <c r="B296" t="s">
        <v>1412</v>
      </c>
      <c r="C296">
        <v>511</v>
      </c>
      <c r="D296">
        <v>172</v>
      </c>
      <c r="E296">
        <v>670</v>
      </c>
      <c r="F296">
        <v>1000</v>
      </c>
      <c r="G296" t="s">
        <v>2305</v>
      </c>
      <c r="H296">
        <v>15000</v>
      </c>
      <c r="I296">
        <v>27098580</v>
      </c>
      <c r="J296" t="s">
        <v>1134</v>
      </c>
      <c r="K296" t="s">
        <v>434</v>
      </c>
      <c r="L296" t="s">
        <v>2306</v>
      </c>
      <c r="M296">
        <v>284825</v>
      </c>
      <c r="N296">
        <v>22686</v>
      </c>
      <c r="O296" t="s">
        <v>522</v>
      </c>
      <c r="P296">
        <v>5</v>
      </c>
      <c r="Q296" t="s">
        <v>2307</v>
      </c>
      <c r="R296" t="s">
        <v>2308</v>
      </c>
      <c r="S296">
        <v>828</v>
      </c>
      <c r="T296" t="s">
        <v>42</v>
      </c>
      <c r="U296" t="s">
        <v>939</v>
      </c>
      <c r="V296" t="s">
        <v>811</v>
      </c>
      <c r="W296">
        <v>102000000</v>
      </c>
      <c r="X296">
        <v>2012</v>
      </c>
      <c r="Y296">
        <v>5000</v>
      </c>
      <c r="Z296" s="2">
        <v>7.5</v>
      </c>
      <c r="AA296">
        <v>2.35</v>
      </c>
      <c r="AB296">
        <v>124000</v>
      </c>
      <c r="AE296" t="s">
        <v>2309</v>
      </c>
      <c r="AF296">
        <f>COUNTIF(J:J,AE296)</f>
        <v>12</v>
      </c>
      <c r="AG296">
        <f>ROUND(AVERAGEIFS(Z:Z,J:J,AE296),1)</f>
        <v>5.9</v>
      </c>
      <c r="AH296" cm="1">
        <f t="array" ref="AH296">ROUND(MEDIAN(IF(J:J=AE296,Z:Z)),1)</f>
        <v>6.3</v>
      </c>
      <c r="AI296" cm="1">
        <f t="array" ref="AI296">ROUND(MODE(IF(J:J=AE296,Z:Z)),1)</f>
        <v>6.3</v>
      </c>
      <c r="AJ296">
        <f>_xlfn.MAXIFS(Z:Z,J:J,AE296)</f>
        <v>7.4</v>
      </c>
      <c r="AK296">
        <f>_xlfn.MINIFS(Z:Z,J:J,AE296)</f>
        <v>2.2999999999999998</v>
      </c>
      <c r="AL296" cm="1">
        <f t="array" ref="AL296">ROUND(VAR(IF(J:J=AE296,Z:Z)),1)</f>
        <v>1.8</v>
      </c>
      <c r="AM296" cm="1">
        <f t="array" ref="AM296">ROUND(STDEV(IF(J:J = AE296,Z:Z)),1)</f>
        <v>1.3</v>
      </c>
      <c r="AQ296">
        <v>129</v>
      </c>
      <c r="AR296">
        <v>7.2</v>
      </c>
      <c r="BH296" t="str">
        <v>David Slade</v>
      </c>
      <c r="BI296">
        <f t="shared" si="13"/>
        <v>5.8</v>
      </c>
      <c r="BJ296" t="b">
        <f t="shared" si="14"/>
        <v>0</v>
      </c>
      <c r="BO296">
        <v>83400000</v>
      </c>
      <c r="BP296">
        <v>3500000</v>
      </c>
      <c r="BR296">
        <f t="shared" si="12"/>
        <v>79900000</v>
      </c>
      <c r="BS296" t="str">
        <f>_xlfn.XLOOKUP(BO296,I:I,L:L)</f>
        <v>Airplane!Â </v>
      </c>
      <c r="BW296" t="s">
        <v>606</v>
      </c>
      <c r="BX296" t="s">
        <v>1247</v>
      </c>
    </row>
    <row r="297" spans="1:79" x14ac:dyDescent="0.25">
      <c r="A297" t="s">
        <v>33</v>
      </c>
      <c r="B297" t="s">
        <v>136</v>
      </c>
      <c r="C297">
        <v>188</v>
      </c>
      <c r="D297">
        <v>101</v>
      </c>
      <c r="E297">
        <v>0</v>
      </c>
      <c r="F297">
        <v>577</v>
      </c>
      <c r="G297" t="s">
        <v>1302</v>
      </c>
      <c r="H297">
        <v>2000</v>
      </c>
      <c r="I297">
        <v>55673333</v>
      </c>
      <c r="J297" t="s">
        <v>1141</v>
      </c>
      <c r="K297" t="s">
        <v>1739</v>
      </c>
      <c r="L297" t="s">
        <v>2312</v>
      </c>
      <c r="M297">
        <v>65785</v>
      </c>
      <c r="N297">
        <v>4286</v>
      </c>
      <c r="O297" t="s">
        <v>2313</v>
      </c>
      <c r="P297">
        <v>1</v>
      </c>
      <c r="Q297" t="s">
        <v>2314</v>
      </c>
      <c r="R297" t="s">
        <v>2315</v>
      </c>
      <c r="S297">
        <v>160</v>
      </c>
      <c r="T297" t="s">
        <v>42</v>
      </c>
      <c r="U297" t="s">
        <v>43</v>
      </c>
      <c r="V297" t="s">
        <v>115</v>
      </c>
      <c r="W297">
        <v>80000000</v>
      </c>
      <c r="X297">
        <v>2010</v>
      </c>
      <c r="Y297">
        <v>653</v>
      </c>
      <c r="Z297" s="2">
        <v>7</v>
      </c>
      <c r="AA297">
        <v>2.35</v>
      </c>
      <c r="AB297">
        <v>16000</v>
      </c>
      <c r="AE297" t="s">
        <v>2316</v>
      </c>
      <c r="AF297">
        <f>COUNTIF(J:J,AE297)</f>
        <v>2</v>
      </c>
      <c r="AG297">
        <f>ROUND(AVERAGEIFS(Z:Z,J:J,AE297),1)</f>
        <v>7.5</v>
      </c>
      <c r="AH297" cm="1">
        <f t="array" ref="AH297">ROUND(MEDIAN(IF(J:J=AE297,Z:Z)),1)</f>
        <v>7.5</v>
      </c>
      <c r="AI297" t="e" cm="1">
        <f t="array" ref="AI297">ROUND(MODE(IF(J:J=AE297,Z:Z)),1)</f>
        <v>#N/A</v>
      </c>
      <c r="AJ297">
        <f>_xlfn.MAXIFS(Z:Z,J:J,AE297)</f>
        <v>7.5</v>
      </c>
      <c r="AK297">
        <f>_xlfn.MINIFS(Z:Z,J:J,AE297)</f>
        <v>7.4</v>
      </c>
      <c r="AL297" cm="1">
        <f t="array" ref="AL297">ROUND(VAR(IF(J:J=AE297,Z:Z)),1)</f>
        <v>0</v>
      </c>
      <c r="AM297" cm="1">
        <f t="array" ref="AM297">ROUND(STDEV(IF(J:J = AE297,Z:Z)),1)</f>
        <v>0.1</v>
      </c>
      <c r="AQ297">
        <v>172</v>
      </c>
      <c r="AR297">
        <v>7.5</v>
      </c>
      <c r="BH297" t="str">
        <v>Joseph Ruben</v>
      </c>
      <c r="BI297">
        <f t="shared" si="13"/>
        <v>5.6</v>
      </c>
      <c r="BJ297" t="b">
        <f t="shared" si="14"/>
        <v>0</v>
      </c>
      <c r="BO297">
        <v>90556401</v>
      </c>
      <c r="BP297">
        <v>11000000</v>
      </c>
      <c r="BR297">
        <f t="shared" si="12"/>
        <v>79556401</v>
      </c>
      <c r="BS297" t="str">
        <f>_xlfn.XLOOKUP(BO297,I:I,L:L)</f>
        <v>High School Musical 3: Senior YearÂ </v>
      </c>
      <c r="BW297" t="s">
        <v>4682</v>
      </c>
      <c r="BX297" t="s">
        <v>2007</v>
      </c>
      <c r="BY297" t="s">
        <v>17603</v>
      </c>
      <c r="BZ297" t="s">
        <v>17604</v>
      </c>
    </row>
    <row r="298" spans="1:79" x14ac:dyDescent="0.25">
      <c r="A298" t="s">
        <v>33</v>
      </c>
      <c r="B298" t="s">
        <v>1420</v>
      </c>
      <c r="C298">
        <v>212</v>
      </c>
      <c r="D298">
        <v>87</v>
      </c>
      <c r="E298">
        <v>26</v>
      </c>
      <c r="F298">
        <v>566</v>
      </c>
      <c r="G298" t="s">
        <v>2319</v>
      </c>
      <c r="H298">
        <v>827</v>
      </c>
      <c r="I298">
        <v>40198710</v>
      </c>
      <c r="J298" t="s">
        <v>1150</v>
      </c>
      <c r="K298" t="s">
        <v>1926</v>
      </c>
      <c r="L298" t="s">
        <v>2320</v>
      </c>
      <c r="M298">
        <v>87451</v>
      </c>
      <c r="N298">
        <v>3144</v>
      </c>
      <c r="O298" t="s">
        <v>2321</v>
      </c>
      <c r="P298">
        <v>0</v>
      </c>
      <c r="Q298" t="s">
        <v>2322</v>
      </c>
      <c r="R298" t="s">
        <v>2323</v>
      </c>
      <c r="S298">
        <v>660</v>
      </c>
      <c r="T298" t="s">
        <v>42</v>
      </c>
      <c r="U298" t="s">
        <v>43</v>
      </c>
      <c r="V298" t="s">
        <v>44</v>
      </c>
      <c r="W298">
        <v>100000000</v>
      </c>
      <c r="X298">
        <v>2004</v>
      </c>
      <c r="Y298">
        <v>825</v>
      </c>
      <c r="Z298" s="2">
        <v>3.3</v>
      </c>
      <c r="AA298">
        <v>2.35</v>
      </c>
      <c r="AB298">
        <v>0</v>
      </c>
      <c r="AE298" t="s">
        <v>2324</v>
      </c>
      <c r="AF298">
        <f>COUNTIF(J:J,AE298)</f>
        <v>3</v>
      </c>
      <c r="AG298">
        <f>ROUND(AVERAGEIFS(Z:Z,J:J,AE298),1)</f>
        <v>6.3</v>
      </c>
      <c r="AH298" cm="1">
        <f t="array" ref="AH298">ROUND(MEDIAN(IF(J:J=AE298,Z:Z)),1)</f>
        <v>6.3</v>
      </c>
      <c r="AI298" t="e" cm="1">
        <f t="array" ref="AI298">ROUND(MODE(IF(J:J=AE298,Z:Z)),1)</f>
        <v>#N/A</v>
      </c>
      <c r="AJ298">
        <f>_xlfn.MAXIFS(Z:Z,J:J,AE298)</f>
        <v>6.5</v>
      </c>
      <c r="AK298">
        <f>_xlfn.MINIFS(Z:Z,J:J,AE298)</f>
        <v>6.2</v>
      </c>
      <c r="AL298" cm="1">
        <f t="array" ref="AL298">ROUND(VAR(IF(J:J=AE298,Z:Z)),1)</f>
        <v>0</v>
      </c>
      <c r="AM298" cm="1">
        <f t="array" ref="AM298">ROUND(STDEV(IF(J:J = AE298,Z:Z)),1)</f>
        <v>0.2</v>
      </c>
      <c r="AQ298">
        <v>101</v>
      </c>
      <c r="AR298">
        <v>7</v>
      </c>
      <c r="BH298" t="str">
        <v>Seth MacFarlane</v>
      </c>
      <c r="BI298">
        <f t="shared" si="13"/>
        <v>6.5</v>
      </c>
      <c r="BJ298" t="b">
        <f t="shared" si="14"/>
        <v>0</v>
      </c>
      <c r="BO298">
        <v>91547205</v>
      </c>
      <c r="BP298">
        <v>12000000</v>
      </c>
      <c r="BR298">
        <f t="shared" si="12"/>
        <v>79547205</v>
      </c>
      <c r="BS298" t="str">
        <f>_xlfn.XLOOKUP(BO298,I:I,L:L)</f>
        <v>Think Like a ManÂ </v>
      </c>
      <c r="BW298" t="s">
        <v>1247</v>
      </c>
      <c r="BX298" t="s">
        <v>17605</v>
      </c>
      <c r="BY298" t="s">
        <v>5447</v>
      </c>
      <c r="BZ298" t="s">
        <v>4490</v>
      </c>
    </row>
    <row r="299" spans="1:79" x14ac:dyDescent="0.25">
      <c r="A299" t="s">
        <v>33</v>
      </c>
      <c r="B299" t="s">
        <v>288</v>
      </c>
      <c r="C299">
        <v>245</v>
      </c>
      <c r="D299">
        <v>101</v>
      </c>
      <c r="E299">
        <v>420</v>
      </c>
      <c r="F299">
        <v>467</v>
      </c>
      <c r="G299" t="s">
        <v>2264</v>
      </c>
      <c r="H299">
        <v>12000</v>
      </c>
      <c r="I299">
        <v>72660029</v>
      </c>
      <c r="J299" t="s">
        <v>143</v>
      </c>
      <c r="K299" t="s">
        <v>1334</v>
      </c>
      <c r="L299" t="s">
        <v>2327</v>
      </c>
      <c r="M299">
        <v>115687</v>
      </c>
      <c r="N299">
        <v>16235</v>
      </c>
      <c r="O299" t="s">
        <v>2328</v>
      </c>
      <c r="P299">
        <v>0</v>
      </c>
      <c r="Q299" t="s">
        <v>2329</v>
      </c>
      <c r="R299" t="s">
        <v>2330</v>
      </c>
      <c r="S299">
        <v>269</v>
      </c>
      <c r="T299" t="s">
        <v>42</v>
      </c>
      <c r="U299" t="s">
        <v>43</v>
      </c>
      <c r="V299" t="s">
        <v>44</v>
      </c>
      <c r="W299">
        <v>100000000</v>
      </c>
      <c r="X299">
        <v>2014</v>
      </c>
      <c r="Y299">
        <v>3000</v>
      </c>
      <c r="Z299" s="2">
        <v>6</v>
      </c>
      <c r="AA299">
        <v>2.35</v>
      </c>
      <c r="AB299">
        <v>21000</v>
      </c>
      <c r="AE299" t="s">
        <v>2331</v>
      </c>
      <c r="AF299">
        <f>COUNTIF(J:J,AE299)</f>
        <v>11</v>
      </c>
      <c r="AG299">
        <f>ROUND(AVERAGEIFS(Z:Z,J:J,AE299),1)</f>
        <v>5.8</v>
      </c>
      <c r="AH299" cm="1">
        <f t="array" ref="AH299">ROUND(MEDIAN(IF(J:J=AE299,Z:Z)),1)</f>
        <v>6.2</v>
      </c>
      <c r="AI299" cm="1">
        <f t="array" ref="AI299">ROUND(MODE(IF(J:J=AE299,Z:Z)),1)</f>
        <v>6.2</v>
      </c>
      <c r="AJ299">
        <f>_xlfn.MAXIFS(Z:Z,J:J,AE299)</f>
        <v>6.6</v>
      </c>
      <c r="AK299">
        <f>_xlfn.MINIFS(Z:Z,J:J,AE299)</f>
        <v>2.4</v>
      </c>
      <c r="AL299" cm="1">
        <f t="array" ref="AL299">ROUND(VAR(IF(J:J=AE299,Z:Z)),1)</f>
        <v>1.3</v>
      </c>
      <c r="AM299" cm="1">
        <f t="array" ref="AM299">ROUND(STDEV(IF(J:J = AE299,Z:Z)),1)</f>
        <v>1.1000000000000001</v>
      </c>
      <c r="AQ299">
        <v>87</v>
      </c>
      <c r="AR299">
        <v>3.3</v>
      </c>
      <c r="BH299" t="str">
        <v>Alejandro AmenÃ¡bar</v>
      </c>
      <c r="BI299">
        <f t="shared" si="13"/>
        <v>7.6</v>
      </c>
      <c r="BJ299" t="str">
        <f t="shared" si="14"/>
        <v>TRUE</v>
      </c>
      <c r="BO299">
        <v>96471845</v>
      </c>
      <c r="BP299">
        <v>17000000</v>
      </c>
      <c r="BR299">
        <f t="shared" si="12"/>
        <v>79471845</v>
      </c>
      <c r="BS299" t="str">
        <f>_xlfn.XLOOKUP(BO299,I:I,L:L)</f>
        <v>The OthersÂ </v>
      </c>
      <c r="BW299" t="s">
        <v>1247</v>
      </c>
      <c r="BX299" t="s">
        <v>17605</v>
      </c>
      <c r="BY299" t="s">
        <v>5447</v>
      </c>
    </row>
    <row r="300" spans="1:79" x14ac:dyDescent="0.25">
      <c r="A300" t="s">
        <v>33</v>
      </c>
      <c r="B300" t="s">
        <v>1290</v>
      </c>
      <c r="C300">
        <v>127</v>
      </c>
      <c r="D300">
        <v>95</v>
      </c>
      <c r="E300">
        <v>63</v>
      </c>
      <c r="F300">
        <v>720</v>
      </c>
      <c r="G300" t="s">
        <v>1182</v>
      </c>
      <c r="H300">
        <v>23000</v>
      </c>
      <c r="I300">
        <v>38120554</v>
      </c>
      <c r="J300" t="s">
        <v>286</v>
      </c>
      <c r="K300" t="s">
        <v>82</v>
      </c>
      <c r="L300" t="s">
        <v>2334</v>
      </c>
      <c r="M300">
        <v>71527</v>
      </c>
      <c r="N300">
        <v>26940</v>
      </c>
      <c r="O300" t="s">
        <v>2335</v>
      </c>
      <c r="P300">
        <v>0</v>
      </c>
      <c r="Q300" t="s">
        <v>2336</v>
      </c>
      <c r="R300" t="s">
        <v>2337</v>
      </c>
      <c r="S300">
        <v>217</v>
      </c>
      <c r="T300" t="s">
        <v>42</v>
      </c>
      <c r="U300" t="s">
        <v>43</v>
      </c>
      <c r="V300" t="s">
        <v>115</v>
      </c>
      <c r="W300">
        <v>140000000</v>
      </c>
      <c r="X300">
        <v>2002</v>
      </c>
      <c r="Y300">
        <v>770</v>
      </c>
      <c r="Z300" s="2">
        <v>7.1</v>
      </c>
      <c r="AA300">
        <v>1.5</v>
      </c>
      <c r="AB300">
        <v>0</v>
      </c>
      <c r="AE300" t="s">
        <v>2338</v>
      </c>
      <c r="AF300">
        <f>COUNTIF(J:J,AE300)</f>
        <v>5</v>
      </c>
      <c r="AG300">
        <f>ROUND(AVERAGEIFS(Z:Z,J:J,AE300),1)</f>
        <v>5.7</v>
      </c>
      <c r="AH300" cm="1">
        <f t="array" ref="AH300">ROUND(MEDIAN(IF(J:J=AE300,Z:Z)),1)</f>
        <v>5.5</v>
      </c>
      <c r="AI300" t="e" cm="1">
        <f t="array" ref="AI300">ROUND(MODE(IF(J:J=AE300,Z:Z)),1)</f>
        <v>#N/A</v>
      </c>
      <c r="AJ300">
        <f>_xlfn.MAXIFS(Z:Z,J:J,AE300)</f>
        <v>7.2</v>
      </c>
      <c r="AK300">
        <f>_xlfn.MINIFS(Z:Z,J:J,AE300)</f>
        <v>5</v>
      </c>
      <c r="AL300" cm="1">
        <f t="array" ref="AL300">ROUND(VAR(IF(J:J=AE300,Z:Z)),1)</f>
        <v>0.8</v>
      </c>
      <c r="AM300" cm="1">
        <f t="array" ref="AM300">ROUND(STDEV(IF(J:J = AE300,Z:Z)),1)</f>
        <v>0.9</v>
      </c>
      <c r="AQ300">
        <v>101</v>
      </c>
      <c r="AR300">
        <v>6</v>
      </c>
      <c r="BH300" t="str">
        <v>Kinka Usher</v>
      </c>
      <c r="BI300">
        <f t="shared" si="13"/>
        <v>6</v>
      </c>
      <c r="BJ300" t="b">
        <f t="shared" si="14"/>
        <v>0</v>
      </c>
      <c r="BO300">
        <v>105444419</v>
      </c>
      <c r="BP300">
        <v>26000000</v>
      </c>
      <c r="BR300">
        <f t="shared" si="12"/>
        <v>79444419</v>
      </c>
      <c r="BS300" t="str">
        <f>_xlfn.XLOOKUP(BO300,I:I,L:L)</f>
        <v>The First Wives ClubÂ </v>
      </c>
      <c r="BW300" t="s">
        <v>3105</v>
      </c>
      <c r="BX300" t="s">
        <v>17602</v>
      </c>
      <c r="BY300" t="s">
        <v>4556</v>
      </c>
      <c r="BZ300" t="s">
        <v>4490</v>
      </c>
    </row>
    <row r="301" spans="1:79" x14ac:dyDescent="0.25">
      <c r="A301" t="s">
        <v>33</v>
      </c>
      <c r="B301" t="s">
        <v>1427</v>
      </c>
      <c r="C301">
        <v>167</v>
      </c>
      <c r="D301">
        <v>102</v>
      </c>
      <c r="E301">
        <v>52</v>
      </c>
      <c r="F301">
        <v>526</v>
      </c>
      <c r="G301" t="s">
        <v>2341</v>
      </c>
      <c r="H301">
        <v>8000</v>
      </c>
      <c r="I301">
        <v>49392095</v>
      </c>
      <c r="J301" t="s">
        <v>1156</v>
      </c>
      <c r="K301" t="s">
        <v>1554</v>
      </c>
      <c r="L301" t="s">
        <v>2342</v>
      </c>
      <c r="M301">
        <v>52029</v>
      </c>
      <c r="N301">
        <v>10552</v>
      </c>
      <c r="O301" t="s">
        <v>2343</v>
      </c>
      <c r="P301">
        <v>1</v>
      </c>
      <c r="Q301" t="s">
        <v>2344</v>
      </c>
      <c r="R301" t="s">
        <v>2345</v>
      </c>
      <c r="S301">
        <v>224</v>
      </c>
      <c r="T301" t="s">
        <v>42</v>
      </c>
      <c r="U301" t="s">
        <v>43</v>
      </c>
      <c r="V301" t="s">
        <v>44</v>
      </c>
      <c r="W301">
        <v>100000000</v>
      </c>
      <c r="X301">
        <v>2009</v>
      </c>
      <c r="Y301">
        <v>735</v>
      </c>
      <c r="Z301" s="2">
        <v>5.4</v>
      </c>
      <c r="AA301">
        <v>1.85</v>
      </c>
      <c r="AB301">
        <v>0</v>
      </c>
      <c r="AE301" t="s">
        <v>2346</v>
      </c>
      <c r="AF301">
        <f>COUNTIF(J:J,AE301)</f>
        <v>10</v>
      </c>
      <c r="AG301">
        <f>ROUND(AVERAGEIFS(Z:Z,J:J,AE301),1)</f>
        <v>7</v>
      </c>
      <c r="AH301" cm="1">
        <f t="array" ref="AH301">ROUND(MEDIAN(IF(J:J=AE301,Z:Z)),1)</f>
        <v>6.9</v>
      </c>
      <c r="AI301" cm="1">
        <f t="array" ref="AI301">ROUND(MODE(IF(J:J=AE301,Z:Z)),1)</f>
        <v>6.7</v>
      </c>
      <c r="AJ301">
        <f>_xlfn.MAXIFS(Z:Z,J:J,AE301)</f>
        <v>7.7</v>
      </c>
      <c r="AK301">
        <f>_xlfn.MINIFS(Z:Z,J:J,AE301)</f>
        <v>6.6</v>
      </c>
      <c r="AL301" cm="1">
        <f t="array" ref="AL301">ROUND(VAR(IF(J:J=AE301,Z:Z)),1)</f>
        <v>0.2</v>
      </c>
      <c r="AM301" cm="1">
        <f t="array" ref="AM301">ROUND(STDEV(IF(J:J = AE301,Z:Z)),1)</f>
        <v>0.4</v>
      </c>
      <c r="AQ301">
        <v>95</v>
      </c>
      <c r="AR301">
        <v>7.1</v>
      </c>
      <c r="BH301" t="str">
        <v>Rob Bowman</v>
      </c>
      <c r="BI301">
        <f t="shared" si="13"/>
        <v>6.1</v>
      </c>
      <c r="BJ301" t="b">
        <f t="shared" si="14"/>
        <v>0</v>
      </c>
      <c r="BO301">
        <v>139225854</v>
      </c>
      <c r="BP301">
        <v>60000000</v>
      </c>
      <c r="BR301">
        <f t="shared" si="12"/>
        <v>79225854</v>
      </c>
      <c r="BS301" t="str">
        <f>_xlfn.XLOOKUP(BO301,I:I,L:L)</f>
        <v>The Santa Clause 2Â </v>
      </c>
      <c r="BW301" t="s">
        <v>4682</v>
      </c>
      <c r="BX301" t="s">
        <v>2007</v>
      </c>
      <c r="BY301" t="s">
        <v>17607</v>
      </c>
    </row>
    <row r="302" spans="1:79" x14ac:dyDescent="0.25">
      <c r="A302" t="s">
        <v>33</v>
      </c>
      <c r="B302" t="s">
        <v>1435</v>
      </c>
      <c r="C302">
        <v>320</v>
      </c>
      <c r="D302">
        <v>131</v>
      </c>
      <c r="E302">
        <v>385</v>
      </c>
      <c r="F302">
        <v>11000</v>
      </c>
      <c r="G302" t="s">
        <v>1794</v>
      </c>
      <c r="H302">
        <v>26000</v>
      </c>
      <c r="I302">
        <v>39292022</v>
      </c>
      <c r="J302" t="s">
        <v>68</v>
      </c>
      <c r="K302" t="s">
        <v>447</v>
      </c>
      <c r="L302" t="s">
        <v>2349</v>
      </c>
      <c r="M302">
        <v>127258</v>
      </c>
      <c r="N302">
        <v>52610</v>
      </c>
      <c r="O302" t="s">
        <v>520</v>
      </c>
      <c r="P302">
        <v>15</v>
      </c>
      <c r="Q302" t="s">
        <v>2350</v>
      </c>
      <c r="R302" t="s">
        <v>2351</v>
      </c>
      <c r="S302">
        <v>351</v>
      </c>
      <c r="T302" t="s">
        <v>42</v>
      </c>
      <c r="U302" t="s">
        <v>43</v>
      </c>
      <c r="V302" t="s">
        <v>44</v>
      </c>
      <c r="W302">
        <v>90000000</v>
      </c>
      <c r="X302">
        <v>2014</v>
      </c>
      <c r="Y302">
        <v>13000</v>
      </c>
      <c r="Z302" s="2">
        <v>6.1</v>
      </c>
      <c r="AA302">
        <v>2.35</v>
      </c>
      <c r="AB302">
        <v>56000</v>
      </c>
      <c r="AE302" t="s">
        <v>2352</v>
      </c>
      <c r="AF302">
        <f>COUNTIF(J:J,AE302)</f>
        <v>1</v>
      </c>
      <c r="AG302">
        <f>ROUND(AVERAGEIFS(Z:Z,J:J,AE302),1)</f>
        <v>6.7</v>
      </c>
      <c r="AH302" cm="1">
        <f t="array" ref="AH302">ROUND(MEDIAN(IF(J:J=AE302,Z:Z)),1)</f>
        <v>6.7</v>
      </c>
      <c r="AI302" t="e" cm="1">
        <f t="array" ref="AI302">ROUND(MODE(IF(J:J=AE302,Z:Z)),1)</f>
        <v>#N/A</v>
      </c>
      <c r="AJ302">
        <f>_xlfn.MAXIFS(Z:Z,J:J,AE302)</f>
        <v>6.7</v>
      </c>
      <c r="AK302">
        <f>_xlfn.MINIFS(Z:Z,J:J,AE302)</f>
        <v>6.7</v>
      </c>
      <c r="AL302" t="e" cm="1">
        <f t="array" ref="AL302">ROUND(VAR(IF(J:J=AE302,Z:Z)),1)</f>
        <v>#DIV/0!</v>
      </c>
      <c r="AM302" t="e" cm="1">
        <f t="array" ref="AM302">ROUND(STDEV(IF(J:J = AE302,Z:Z)),1)</f>
        <v>#DIV/0!</v>
      </c>
      <c r="AQ302">
        <v>102</v>
      </c>
      <c r="AR302">
        <v>5.4</v>
      </c>
      <c r="BH302" t="str">
        <v>Doug Lefler</v>
      </c>
      <c r="BI302">
        <f t="shared" si="13"/>
        <v>5.4</v>
      </c>
      <c r="BJ302" t="b">
        <f t="shared" si="14"/>
        <v>0</v>
      </c>
      <c r="BO302">
        <v>134218018</v>
      </c>
      <c r="BP302">
        <v>55000000</v>
      </c>
      <c r="BR302">
        <f t="shared" si="12"/>
        <v>79218018</v>
      </c>
      <c r="BS302" t="str">
        <f>_xlfn.XLOOKUP(BO302,I:I,L:L)</f>
        <v>SupermanÂ </v>
      </c>
      <c r="BW302" t="s">
        <v>2007</v>
      </c>
      <c r="BX302" t="s">
        <v>17600</v>
      </c>
      <c r="BY302" t="s">
        <v>17604</v>
      </c>
    </row>
    <row r="303" spans="1:79" x14ac:dyDescent="0.25">
      <c r="A303" t="s">
        <v>33</v>
      </c>
      <c r="B303" t="s">
        <v>1441</v>
      </c>
      <c r="C303">
        <v>163</v>
      </c>
      <c r="D303">
        <v>114</v>
      </c>
      <c r="E303">
        <v>19</v>
      </c>
      <c r="F303">
        <v>848</v>
      </c>
      <c r="G303" t="s">
        <v>1076</v>
      </c>
      <c r="H303">
        <v>1000</v>
      </c>
      <c r="I303">
        <v>28772222</v>
      </c>
      <c r="J303" t="s">
        <v>1164</v>
      </c>
      <c r="K303" t="s">
        <v>519</v>
      </c>
      <c r="L303" t="s">
        <v>2355</v>
      </c>
      <c r="M303">
        <v>33953</v>
      </c>
      <c r="N303">
        <v>3962</v>
      </c>
      <c r="O303" t="s">
        <v>609</v>
      </c>
      <c r="P303">
        <v>1</v>
      </c>
      <c r="Q303" t="s">
        <v>2356</v>
      </c>
      <c r="R303" t="s">
        <v>2357</v>
      </c>
      <c r="S303">
        <v>163</v>
      </c>
      <c r="T303" t="s">
        <v>42</v>
      </c>
      <c r="U303" t="s">
        <v>43</v>
      </c>
      <c r="V303" t="s">
        <v>44</v>
      </c>
      <c r="W303">
        <v>105000000</v>
      </c>
      <c r="X303">
        <v>2015</v>
      </c>
      <c r="Y303">
        <v>897</v>
      </c>
      <c r="Z303" s="2">
        <v>5.3</v>
      </c>
      <c r="AA303">
        <v>2.35</v>
      </c>
      <c r="AB303">
        <v>37000</v>
      </c>
      <c r="AE303" t="s">
        <v>2358</v>
      </c>
      <c r="AF303">
        <f>COUNTIF(J:J,AE303)</f>
        <v>1</v>
      </c>
      <c r="AG303">
        <f>ROUND(AVERAGEIFS(Z:Z,J:J,AE303),1)</f>
        <v>7.9</v>
      </c>
      <c r="AH303" cm="1">
        <f t="array" ref="AH303">ROUND(MEDIAN(IF(J:J=AE303,Z:Z)),1)</f>
        <v>7.9</v>
      </c>
      <c r="AI303" t="e" cm="1">
        <f t="array" ref="AI303">ROUND(MODE(IF(J:J=AE303,Z:Z)),1)</f>
        <v>#N/A</v>
      </c>
      <c r="AJ303">
        <f>_xlfn.MAXIFS(Z:Z,J:J,AE303)</f>
        <v>7.9</v>
      </c>
      <c r="AK303">
        <f>_xlfn.MINIFS(Z:Z,J:J,AE303)</f>
        <v>7.9</v>
      </c>
      <c r="AL303" t="e" cm="1">
        <f t="array" ref="AL303">ROUND(VAR(IF(J:J=AE303,Z:Z)),1)</f>
        <v>#DIV/0!</v>
      </c>
      <c r="AM303" t="e" cm="1">
        <f t="array" ref="AM303">ROUND(STDEV(IF(J:J = AE303,Z:Z)),1)</f>
        <v>#DIV/0!</v>
      </c>
      <c r="AQ303">
        <v>131</v>
      </c>
      <c r="AR303">
        <v>6.1</v>
      </c>
      <c r="BH303" t="str">
        <v>Scott Waugh</v>
      </c>
      <c r="BI303">
        <f t="shared" si="13"/>
        <v>6.5</v>
      </c>
      <c r="BJ303" t="b">
        <f t="shared" si="14"/>
        <v>0</v>
      </c>
      <c r="BO303">
        <v>94175854</v>
      </c>
      <c r="BP303">
        <v>15000000</v>
      </c>
      <c r="BR303">
        <f t="shared" si="12"/>
        <v>79175854</v>
      </c>
      <c r="BS303" t="str">
        <f>_xlfn.XLOOKUP(BO303,I:I,L:L)</f>
        <v>The Color PurpleÂ </v>
      </c>
      <c r="BW303" t="s">
        <v>606</v>
      </c>
      <c r="BX303" t="s">
        <v>1247</v>
      </c>
      <c r="BY303" t="s">
        <v>2007</v>
      </c>
      <c r="BZ303" t="s">
        <v>17607</v>
      </c>
    </row>
    <row r="304" spans="1:79" x14ac:dyDescent="0.25">
      <c r="A304" t="s">
        <v>33</v>
      </c>
      <c r="B304" t="s">
        <v>1447</v>
      </c>
      <c r="C304">
        <v>78</v>
      </c>
      <c r="D304">
        <v>94</v>
      </c>
      <c r="E304">
        <v>6</v>
      </c>
      <c r="F304">
        <v>227</v>
      </c>
      <c r="G304" t="s">
        <v>2361</v>
      </c>
      <c r="H304">
        <v>490</v>
      </c>
      <c r="I304">
        <v>17010646</v>
      </c>
      <c r="J304" t="s">
        <v>377</v>
      </c>
      <c r="K304" t="s">
        <v>2362</v>
      </c>
      <c r="L304" t="s">
        <v>2363</v>
      </c>
      <c r="M304">
        <v>40751</v>
      </c>
      <c r="N304">
        <v>1195</v>
      </c>
      <c r="O304" t="s">
        <v>2364</v>
      </c>
      <c r="P304">
        <v>0</v>
      </c>
      <c r="Q304" t="s">
        <v>2365</v>
      </c>
      <c r="R304" t="s">
        <v>2366</v>
      </c>
      <c r="S304">
        <v>239</v>
      </c>
      <c r="T304" t="s">
        <v>42</v>
      </c>
      <c r="U304" t="s">
        <v>43</v>
      </c>
      <c r="V304" t="s">
        <v>115</v>
      </c>
      <c r="W304">
        <v>84000000</v>
      </c>
      <c r="X304">
        <v>2005</v>
      </c>
      <c r="Y304">
        <v>294</v>
      </c>
      <c r="Z304" s="2">
        <v>2.2000000000000002</v>
      </c>
      <c r="AA304">
        <v>1.85</v>
      </c>
      <c r="AB304">
        <v>881</v>
      </c>
      <c r="AE304" t="s">
        <v>2367</v>
      </c>
      <c r="AF304">
        <f>COUNTIF(J:J,AE304)</f>
        <v>2</v>
      </c>
      <c r="AG304">
        <f>ROUND(AVERAGEIFS(Z:Z,J:J,AE304),1)</f>
        <v>6.1</v>
      </c>
      <c r="AH304" cm="1">
        <f t="array" ref="AH304">ROUND(MEDIAN(IF(J:J=AE304,Z:Z)),1)</f>
        <v>6.1</v>
      </c>
      <c r="AI304" t="e" cm="1">
        <f t="array" ref="AI304">ROUND(MODE(IF(J:J=AE304,Z:Z)),1)</f>
        <v>#N/A</v>
      </c>
      <c r="AJ304">
        <f>_xlfn.MAXIFS(Z:Z,J:J,AE304)</f>
        <v>6.5</v>
      </c>
      <c r="AK304">
        <f>_xlfn.MINIFS(Z:Z,J:J,AE304)</f>
        <v>5.7</v>
      </c>
      <c r="AL304" cm="1">
        <f t="array" ref="AL304">ROUND(VAR(IF(J:J=AE304,Z:Z)),1)</f>
        <v>0.3</v>
      </c>
      <c r="AM304" cm="1">
        <f t="array" ref="AM304">ROUND(STDEV(IF(J:J = AE304,Z:Z)),1)</f>
        <v>0.6</v>
      </c>
      <c r="AQ304">
        <v>114</v>
      </c>
      <c r="AR304">
        <v>5.3</v>
      </c>
      <c r="BH304" t="str">
        <v>Lawrence Kasdan</v>
      </c>
      <c r="BI304">
        <f t="shared" si="13"/>
        <v>6.6</v>
      </c>
      <c r="BJ304" t="b">
        <f t="shared" si="14"/>
        <v>0</v>
      </c>
      <c r="BO304">
        <v>83574831</v>
      </c>
      <c r="BP304">
        <v>5000000</v>
      </c>
      <c r="BR304">
        <f t="shared" si="12"/>
        <v>78574831</v>
      </c>
      <c r="BS304" t="str">
        <f>_xlfn.XLOOKUP(BO304,I:I,L:L)</f>
        <v>Insidious: Chapter 2Â </v>
      </c>
      <c r="BW304" t="s">
        <v>826</v>
      </c>
      <c r="BX304" t="s">
        <v>17600</v>
      </c>
      <c r="BY304" t="s">
        <v>3105</v>
      </c>
      <c r="BZ304" t="s">
        <v>4556</v>
      </c>
      <c r="CA304" t="s">
        <v>4490</v>
      </c>
    </row>
    <row r="305" spans="1:81" x14ac:dyDescent="0.25">
      <c r="A305" t="s">
        <v>33</v>
      </c>
      <c r="B305" t="s">
        <v>729</v>
      </c>
      <c r="C305">
        <v>289</v>
      </c>
      <c r="D305">
        <v>122</v>
      </c>
      <c r="E305">
        <v>2000</v>
      </c>
      <c r="F305">
        <v>571</v>
      </c>
      <c r="G305" t="s">
        <v>2370</v>
      </c>
      <c r="H305">
        <v>26000</v>
      </c>
      <c r="I305">
        <v>24985612</v>
      </c>
      <c r="J305" t="s">
        <v>1172</v>
      </c>
      <c r="K305" t="s">
        <v>120</v>
      </c>
      <c r="L305" t="s">
        <v>2371</v>
      </c>
      <c r="M305">
        <v>71782</v>
      </c>
      <c r="N305">
        <v>28328</v>
      </c>
      <c r="O305" t="s">
        <v>2372</v>
      </c>
      <c r="P305">
        <v>0</v>
      </c>
      <c r="Q305" t="s">
        <v>2373</v>
      </c>
      <c r="R305" t="s">
        <v>2374</v>
      </c>
      <c r="S305">
        <v>161</v>
      </c>
      <c r="T305" t="s">
        <v>42</v>
      </c>
      <c r="U305" t="s">
        <v>43</v>
      </c>
      <c r="V305" t="s">
        <v>44</v>
      </c>
      <c r="W305">
        <v>100000000</v>
      </c>
      <c r="X305">
        <v>2015</v>
      </c>
      <c r="Y305">
        <v>911</v>
      </c>
      <c r="Z305" s="2">
        <v>7</v>
      </c>
      <c r="AA305">
        <v>1.85</v>
      </c>
      <c r="AB305">
        <v>27000</v>
      </c>
      <c r="AE305" t="s">
        <v>2375</v>
      </c>
      <c r="AF305">
        <f>COUNTIF(J:J,AE305)</f>
        <v>1</v>
      </c>
      <c r="AG305">
        <f>ROUND(AVERAGEIFS(Z:Z,J:J,AE305),1)</f>
        <v>6.7</v>
      </c>
      <c r="AH305" cm="1">
        <f t="array" ref="AH305">ROUND(MEDIAN(IF(J:J=AE305,Z:Z)),1)</f>
        <v>6.7</v>
      </c>
      <c r="AI305" t="e" cm="1">
        <f t="array" ref="AI305">ROUND(MODE(IF(J:J=AE305,Z:Z)),1)</f>
        <v>#N/A</v>
      </c>
      <c r="AJ305">
        <f>_xlfn.MAXIFS(Z:Z,J:J,AE305)</f>
        <v>6.7</v>
      </c>
      <c r="AK305">
        <f>_xlfn.MINIFS(Z:Z,J:J,AE305)</f>
        <v>6.7</v>
      </c>
      <c r="AL305" t="e" cm="1">
        <f t="array" ref="AL305">ROUND(VAR(IF(J:J=AE305,Z:Z)),1)</f>
        <v>#DIV/0!</v>
      </c>
      <c r="AM305" t="e" cm="1">
        <f t="array" ref="AM305">ROUND(STDEV(IF(J:J = AE305,Z:Z)),1)</f>
        <v>#DIV/0!</v>
      </c>
      <c r="AQ305">
        <v>94</v>
      </c>
      <c r="AR305">
        <v>2.2000000000000002</v>
      </c>
      <c r="BH305" t="str">
        <v>Michael Lembeck</v>
      </c>
      <c r="BI305">
        <f t="shared" si="13"/>
        <v>5.5</v>
      </c>
      <c r="BJ305" t="b">
        <f t="shared" si="14"/>
        <v>0</v>
      </c>
      <c r="BO305">
        <v>336530303</v>
      </c>
      <c r="BP305">
        <v>258000000</v>
      </c>
      <c r="BR305">
        <f t="shared" si="12"/>
        <v>78530303</v>
      </c>
      <c r="BS305" t="str">
        <f>_xlfn.XLOOKUP(BO305,I:I,L:L)</f>
        <v>Spider-Man 3Â </v>
      </c>
      <c r="BW305" t="s">
        <v>606</v>
      </c>
      <c r="BX305" t="s">
        <v>4431</v>
      </c>
      <c r="BY305" t="s">
        <v>1247</v>
      </c>
      <c r="BZ305" t="s">
        <v>2007</v>
      </c>
      <c r="CA305" t="s">
        <v>5266</v>
      </c>
      <c r="CB305" t="s">
        <v>17600</v>
      </c>
      <c r="CC305" t="s">
        <v>5447</v>
      </c>
    </row>
    <row r="306" spans="1:81" x14ac:dyDescent="0.25">
      <c r="A306" t="s">
        <v>33</v>
      </c>
      <c r="B306" t="s">
        <v>1454</v>
      </c>
      <c r="C306">
        <v>66</v>
      </c>
      <c r="D306">
        <v>95</v>
      </c>
      <c r="E306">
        <v>31</v>
      </c>
      <c r="F306">
        <v>683</v>
      </c>
      <c r="G306" t="s">
        <v>2377</v>
      </c>
      <c r="H306">
        <v>3000</v>
      </c>
      <c r="I306">
        <v>4411102</v>
      </c>
      <c r="J306" t="s">
        <v>1179</v>
      </c>
      <c r="K306" t="s">
        <v>1215</v>
      </c>
      <c r="L306" t="s">
        <v>2378</v>
      </c>
      <c r="M306">
        <v>20295</v>
      </c>
      <c r="N306">
        <v>6161</v>
      </c>
      <c r="O306" t="s">
        <v>2379</v>
      </c>
      <c r="P306">
        <v>1</v>
      </c>
      <c r="Q306" t="s">
        <v>2380</v>
      </c>
      <c r="R306" t="s">
        <v>2381</v>
      </c>
      <c r="S306">
        <v>164</v>
      </c>
      <c r="T306" t="s">
        <v>42</v>
      </c>
      <c r="U306" t="s">
        <v>43</v>
      </c>
      <c r="V306" t="s">
        <v>44</v>
      </c>
      <c r="W306">
        <v>100000000</v>
      </c>
      <c r="X306">
        <v>2002</v>
      </c>
      <c r="Y306">
        <v>695</v>
      </c>
      <c r="Z306" s="2">
        <v>3.8</v>
      </c>
      <c r="AA306">
        <v>1.85</v>
      </c>
      <c r="AB306">
        <v>416</v>
      </c>
      <c r="AE306" t="s">
        <v>2382</v>
      </c>
      <c r="AF306">
        <f>COUNTIF(J:J,AE306)</f>
        <v>12</v>
      </c>
      <c r="AG306">
        <f>ROUND(AVERAGEIFS(Z:Z,J:J,AE306),1)</f>
        <v>5.6</v>
      </c>
      <c r="AH306" cm="1">
        <f t="array" ref="AH306">ROUND(MEDIAN(IF(J:J=AE306,Z:Z)),1)</f>
        <v>5.6</v>
      </c>
      <c r="AI306" t="e" cm="1">
        <f t="array" ref="AI306">ROUND(MODE(IF(J:J=AE306,Z:Z)),1)</f>
        <v>#N/A</v>
      </c>
      <c r="AJ306">
        <f>_xlfn.MAXIFS(Z:Z,J:J,AE306)</f>
        <v>7.3</v>
      </c>
      <c r="AK306">
        <f>_xlfn.MINIFS(Z:Z,J:J,AE306)</f>
        <v>3.6</v>
      </c>
      <c r="AL306" cm="1">
        <f t="array" ref="AL306">ROUND(VAR(IF(J:J=AE306,Z:Z)),1)</f>
        <v>1.2</v>
      </c>
      <c r="AM306" cm="1">
        <f t="array" ref="AM306">ROUND(STDEV(IF(J:J = AE306,Z:Z)),1)</f>
        <v>1.1000000000000001</v>
      </c>
      <c r="AQ306">
        <v>122</v>
      </c>
      <c r="AR306">
        <v>7</v>
      </c>
      <c r="BH306" t="str">
        <v>Tom Hooper</v>
      </c>
      <c r="BI306">
        <f t="shared" si="13"/>
        <v>7.7</v>
      </c>
      <c r="BJ306" t="str">
        <f t="shared" si="14"/>
        <v>TRUE</v>
      </c>
      <c r="BO306">
        <v>336530303</v>
      </c>
      <c r="BP306">
        <v>258000000</v>
      </c>
      <c r="BR306">
        <f t="shared" si="12"/>
        <v>78530303</v>
      </c>
      <c r="BS306" t="str">
        <f>_xlfn.XLOOKUP(BO306,I:I,L:L)</f>
        <v>Spider-Man 3Â </v>
      </c>
      <c r="BW306" t="s">
        <v>3105</v>
      </c>
      <c r="BX306" t="s">
        <v>4556</v>
      </c>
      <c r="BY306" t="s">
        <v>4490</v>
      </c>
    </row>
    <row r="307" spans="1:81" x14ac:dyDescent="0.25">
      <c r="A307" t="s">
        <v>33</v>
      </c>
      <c r="B307" t="s">
        <v>972</v>
      </c>
      <c r="C307">
        <v>266</v>
      </c>
      <c r="D307">
        <v>115</v>
      </c>
      <c r="E307">
        <v>521</v>
      </c>
      <c r="F307">
        <v>95</v>
      </c>
      <c r="G307" t="s">
        <v>2384</v>
      </c>
      <c r="H307">
        <v>13000</v>
      </c>
      <c r="I307">
        <v>35024475</v>
      </c>
      <c r="J307" t="s">
        <v>1186</v>
      </c>
      <c r="K307" t="s">
        <v>1437</v>
      </c>
      <c r="L307" t="s">
        <v>2385</v>
      </c>
      <c r="M307">
        <v>110364</v>
      </c>
      <c r="N307">
        <v>13761</v>
      </c>
      <c r="O307" t="s">
        <v>2386</v>
      </c>
      <c r="P307">
        <v>1</v>
      </c>
      <c r="Q307" t="s">
        <v>2387</v>
      </c>
      <c r="R307" t="s">
        <v>2388</v>
      </c>
      <c r="S307">
        <v>261</v>
      </c>
      <c r="T307" t="s">
        <v>42</v>
      </c>
      <c r="U307" t="s">
        <v>1816</v>
      </c>
      <c r="V307" t="s">
        <v>811</v>
      </c>
      <c r="W307">
        <v>100000000</v>
      </c>
      <c r="X307">
        <v>2010</v>
      </c>
      <c r="Y307">
        <v>537</v>
      </c>
      <c r="Z307" s="2">
        <v>6.9</v>
      </c>
      <c r="AA307">
        <v>2.35</v>
      </c>
      <c r="AB307">
        <v>0</v>
      </c>
      <c r="AE307" t="s">
        <v>2389</v>
      </c>
      <c r="AF307">
        <f>COUNTIF(J:J,AE307)</f>
        <v>1</v>
      </c>
      <c r="AG307">
        <f>ROUND(AVERAGEIFS(Z:Z,J:J,AE307),1)</f>
        <v>6.1</v>
      </c>
      <c r="AH307" cm="1">
        <f t="array" ref="AH307">ROUND(MEDIAN(IF(J:J=AE307,Z:Z)),1)</f>
        <v>6.1</v>
      </c>
      <c r="AI307" t="e" cm="1">
        <f t="array" ref="AI307">ROUND(MODE(IF(J:J=AE307,Z:Z)),1)</f>
        <v>#N/A</v>
      </c>
      <c r="AJ307">
        <f>_xlfn.MAXIFS(Z:Z,J:J,AE307)</f>
        <v>6.1</v>
      </c>
      <c r="AK307">
        <f>_xlfn.MINIFS(Z:Z,J:J,AE307)</f>
        <v>6.1</v>
      </c>
      <c r="AL307" t="e" cm="1">
        <f t="array" ref="AL307">ROUND(VAR(IF(J:J=AE307,Z:Z)),1)</f>
        <v>#DIV/0!</v>
      </c>
      <c r="AM307" t="e" cm="1">
        <f t="array" ref="AM307">ROUND(STDEV(IF(J:J = AE307,Z:Z)),1)</f>
        <v>#DIV/0!</v>
      </c>
      <c r="AQ307">
        <v>95</v>
      </c>
      <c r="AR307">
        <v>3.8</v>
      </c>
      <c r="BH307" t="str">
        <v>Nora Ephron</v>
      </c>
      <c r="BI307">
        <f t="shared" si="13"/>
        <v>6.2</v>
      </c>
      <c r="BJ307" t="b">
        <f t="shared" si="14"/>
        <v>0</v>
      </c>
      <c r="BO307">
        <v>118500000</v>
      </c>
      <c r="BP307">
        <v>40000000</v>
      </c>
      <c r="BR307">
        <f t="shared" si="12"/>
        <v>78500000</v>
      </c>
      <c r="BS307" t="str">
        <f>_xlfn.XLOOKUP(BO307,I:I,L:L)</f>
        <v>Back to the Future Part IIÂ </v>
      </c>
      <c r="BW307" t="s">
        <v>2007</v>
      </c>
      <c r="BX307" t="s">
        <v>17600</v>
      </c>
      <c r="BY307" t="s">
        <v>17602</v>
      </c>
      <c r="BZ307" t="s">
        <v>5447</v>
      </c>
      <c r="CA307" t="s">
        <v>4490</v>
      </c>
    </row>
    <row r="308" spans="1:81" x14ac:dyDescent="0.25">
      <c r="A308" t="s">
        <v>33</v>
      </c>
      <c r="B308" t="s">
        <v>1460</v>
      </c>
      <c r="C308">
        <v>208</v>
      </c>
      <c r="D308">
        <v>88</v>
      </c>
      <c r="E308">
        <v>20</v>
      </c>
      <c r="F308">
        <v>36</v>
      </c>
      <c r="G308" t="s">
        <v>2392</v>
      </c>
      <c r="H308">
        <v>144</v>
      </c>
      <c r="I308">
        <v>130174897</v>
      </c>
      <c r="J308" t="s">
        <v>322</v>
      </c>
      <c r="K308" t="s">
        <v>2393</v>
      </c>
      <c r="L308" t="s">
        <v>2394</v>
      </c>
      <c r="M308">
        <v>27918</v>
      </c>
      <c r="N308">
        <v>309</v>
      </c>
      <c r="O308" t="s">
        <v>2395</v>
      </c>
      <c r="P308">
        <v>0</v>
      </c>
      <c r="Q308" t="s">
        <v>2396</v>
      </c>
      <c r="R308" t="s">
        <v>2397</v>
      </c>
      <c r="S308">
        <v>155</v>
      </c>
      <c r="T308" t="s">
        <v>42</v>
      </c>
      <c r="U308" t="s">
        <v>43</v>
      </c>
      <c r="V308" t="s">
        <v>366</v>
      </c>
      <c r="W308">
        <v>99000000</v>
      </c>
      <c r="X308">
        <v>2015</v>
      </c>
      <c r="Y308">
        <v>42</v>
      </c>
      <c r="Z308" s="2">
        <v>7.2</v>
      </c>
      <c r="AA308">
        <v>1.85</v>
      </c>
      <c r="AB308">
        <v>33000</v>
      </c>
      <c r="AE308" t="s">
        <v>2398</v>
      </c>
      <c r="AF308">
        <f>COUNTIF(J:J,AE308)</f>
        <v>1</v>
      </c>
      <c r="AG308">
        <f>ROUND(AVERAGEIFS(Z:Z,J:J,AE308),1)</f>
        <v>6.2</v>
      </c>
      <c r="AH308" cm="1">
        <f t="array" ref="AH308">ROUND(MEDIAN(IF(J:J=AE308,Z:Z)),1)</f>
        <v>6.2</v>
      </c>
      <c r="AI308" t="e" cm="1">
        <f t="array" ref="AI308">ROUND(MODE(IF(J:J=AE308,Z:Z)),1)</f>
        <v>#N/A</v>
      </c>
      <c r="AJ308">
        <f>_xlfn.MAXIFS(Z:Z,J:J,AE308)</f>
        <v>6.2</v>
      </c>
      <c r="AK308">
        <f>_xlfn.MINIFS(Z:Z,J:J,AE308)</f>
        <v>6.2</v>
      </c>
      <c r="AL308" t="e" cm="1">
        <f t="array" ref="AL308">ROUND(VAR(IF(J:J=AE308,Z:Z)),1)</f>
        <v>#DIV/0!</v>
      </c>
      <c r="AM308" t="e" cm="1">
        <f t="array" ref="AM308">ROUND(STDEV(IF(J:J = AE308,Z:Z)),1)</f>
        <v>#DIV/0!</v>
      </c>
      <c r="AQ308">
        <v>115</v>
      </c>
      <c r="AR308">
        <v>6.9</v>
      </c>
      <c r="BH308" t="str">
        <v>Angelina Jolie Pitt</v>
      </c>
      <c r="BI308">
        <f t="shared" si="13"/>
        <v>6</v>
      </c>
      <c r="BJ308" t="b">
        <f t="shared" si="14"/>
        <v>0</v>
      </c>
      <c r="BO308">
        <v>108360000</v>
      </c>
      <c r="BP308">
        <v>30000000</v>
      </c>
      <c r="BR308">
        <f t="shared" si="12"/>
        <v>78360000</v>
      </c>
      <c r="BS308" t="str">
        <f>_xlfn.XLOOKUP(BO308,I:I,L:L)</f>
        <v>Ace Ventura: When Nature CallsÂ </v>
      </c>
      <c r="BW308" t="s">
        <v>2007</v>
      </c>
      <c r="BX308" t="s">
        <v>17600</v>
      </c>
      <c r="BY308" t="s">
        <v>17602</v>
      </c>
      <c r="BZ308" t="s">
        <v>5447</v>
      </c>
    </row>
    <row r="309" spans="1:81" x14ac:dyDescent="0.25">
      <c r="A309" t="s">
        <v>33</v>
      </c>
      <c r="B309" t="s">
        <v>1462</v>
      </c>
      <c r="C309">
        <v>97</v>
      </c>
      <c r="D309">
        <v>110</v>
      </c>
      <c r="E309">
        <v>342</v>
      </c>
      <c r="F309">
        <v>393</v>
      </c>
      <c r="G309" t="s">
        <v>2401</v>
      </c>
      <c r="H309">
        <v>623</v>
      </c>
      <c r="I309">
        <v>10200000</v>
      </c>
      <c r="J309" t="s">
        <v>1195</v>
      </c>
      <c r="K309" t="s">
        <v>2402</v>
      </c>
      <c r="L309" t="s">
        <v>2403</v>
      </c>
      <c r="M309">
        <v>18697</v>
      </c>
      <c r="N309">
        <v>1722</v>
      </c>
      <c r="O309" t="s">
        <v>2404</v>
      </c>
      <c r="P309">
        <v>0</v>
      </c>
      <c r="Q309" t="s">
        <v>2405</v>
      </c>
      <c r="R309" t="s">
        <v>2406</v>
      </c>
      <c r="S309">
        <v>263</v>
      </c>
      <c r="T309" t="s">
        <v>42</v>
      </c>
      <c r="U309" t="s">
        <v>43</v>
      </c>
      <c r="V309" t="s">
        <v>115</v>
      </c>
      <c r="W309">
        <v>10000000</v>
      </c>
      <c r="X309">
        <v>1997</v>
      </c>
      <c r="Y309">
        <v>508</v>
      </c>
      <c r="Z309" s="2">
        <v>7.3</v>
      </c>
      <c r="AA309">
        <v>1.85</v>
      </c>
      <c r="AB309">
        <v>578</v>
      </c>
      <c r="AE309" t="s">
        <v>2407</v>
      </c>
      <c r="AF309">
        <f>COUNTIF(J:J,AE309)</f>
        <v>1</v>
      </c>
      <c r="AG309">
        <f>ROUND(AVERAGEIFS(Z:Z,J:J,AE309),1)</f>
        <v>6</v>
      </c>
      <c r="AH309" cm="1">
        <f t="array" ref="AH309">ROUND(MEDIAN(IF(J:J=AE309,Z:Z)),1)</f>
        <v>6</v>
      </c>
      <c r="AI309" t="e" cm="1">
        <f t="array" ref="AI309">ROUND(MODE(IF(J:J=AE309,Z:Z)),1)</f>
        <v>#N/A</v>
      </c>
      <c r="AJ309">
        <f>_xlfn.MAXIFS(Z:Z,J:J,AE309)</f>
        <v>6</v>
      </c>
      <c r="AK309">
        <f>_xlfn.MINIFS(Z:Z,J:J,AE309)</f>
        <v>6</v>
      </c>
      <c r="AL309" t="e" cm="1">
        <f t="array" ref="AL309">ROUND(VAR(IF(J:J=AE309,Z:Z)),1)</f>
        <v>#DIV/0!</v>
      </c>
      <c r="AM309" t="e" cm="1">
        <f t="array" ref="AM309">ROUND(STDEV(IF(J:J = AE309,Z:Z)),1)</f>
        <v>#DIV/0!</v>
      </c>
      <c r="AQ309">
        <v>88</v>
      </c>
      <c r="AR309">
        <v>7.2</v>
      </c>
      <c r="BH309" t="str">
        <v>Clint Eastwood</v>
      </c>
      <c r="BI309">
        <f t="shared" si="13"/>
        <v>7.2</v>
      </c>
      <c r="BJ309" t="b">
        <f t="shared" si="14"/>
        <v>0</v>
      </c>
      <c r="BO309">
        <v>91038276</v>
      </c>
      <c r="BP309">
        <v>13000000</v>
      </c>
      <c r="BR309">
        <f t="shared" si="12"/>
        <v>78038276</v>
      </c>
      <c r="BS309" t="str">
        <f>_xlfn.XLOOKUP(BO309,I:I,L:L)</f>
        <v>Save the Last DanceÂ </v>
      </c>
      <c r="BW309" t="s">
        <v>17600</v>
      </c>
      <c r="BX309" t="s">
        <v>3105</v>
      </c>
      <c r="BY309" t="s">
        <v>17602</v>
      </c>
      <c r="BZ309" t="s">
        <v>5447</v>
      </c>
    </row>
    <row r="310" spans="1:81" x14ac:dyDescent="0.25">
      <c r="A310" t="s">
        <v>33</v>
      </c>
      <c r="B310" t="s">
        <v>517</v>
      </c>
      <c r="C310">
        <v>202</v>
      </c>
      <c r="D310">
        <v>130</v>
      </c>
      <c r="E310">
        <v>208</v>
      </c>
      <c r="F310">
        <v>591</v>
      </c>
      <c r="G310" t="s">
        <v>645</v>
      </c>
      <c r="H310">
        <v>12000</v>
      </c>
      <c r="I310">
        <v>202007640</v>
      </c>
      <c r="J310" t="s">
        <v>1204</v>
      </c>
      <c r="K310" t="s">
        <v>1334</v>
      </c>
      <c r="L310" t="s">
        <v>1680</v>
      </c>
      <c r="M310">
        <v>248045</v>
      </c>
      <c r="N310">
        <v>15972</v>
      </c>
      <c r="O310" t="s">
        <v>2410</v>
      </c>
      <c r="P310">
        <v>5</v>
      </c>
      <c r="Q310" t="s">
        <v>2411</v>
      </c>
      <c r="R310" t="s">
        <v>2412</v>
      </c>
      <c r="S310">
        <v>890</v>
      </c>
      <c r="T310" t="s">
        <v>42</v>
      </c>
      <c r="U310" t="s">
        <v>43</v>
      </c>
      <c r="V310" t="s">
        <v>44</v>
      </c>
      <c r="W310">
        <v>98000000</v>
      </c>
      <c r="X310">
        <v>2001</v>
      </c>
      <c r="Y310">
        <v>3000</v>
      </c>
      <c r="Z310" s="2">
        <v>6.3</v>
      </c>
      <c r="AA310">
        <v>2.35</v>
      </c>
      <c r="AB310">
        <v>0</v>
      </c>
      <c r="AE310" t="s">
        <v>2413</v>
      </c>
      <c r="AF310">
        <f>COUNTIF(J:J,AE310)</f>
        <v>1</v>
      </c>
      <c r="AG310">
        <f>ROUND(AVERAGEIFS(Z:Z,J:J,AE310),1)</f>
        <v>4.9000000000000004</v>
      </c>
      <c r="AH310" cm="1">
        <f t="array" ref="AH310">ROUND(MEDIAN(IF(J:J=AE310,Z:Z)),1)</f>
        <v>4.9000000000000004</v>
      </c>
      <c r="AI310" t="e" cm="1">
        <f t="array" ref="AI310">ROUND(MODE(IF(J:J=AE310,Z:Z)),1)</f>
        <v>#N/A</v>
      </c>
      <c r="AJ310">
        <f>_xlfn.MAXIFS(Z:Z,J:J,AE310)</f>
        <v>4.9000000000000004</v>
      </c>
      <c r="AK310">
        <f>_xlfn.MINIFS(Z:Z,J:J,AE310)</f>
        <v>4.9000000000000004</v>
      </c>
      <c r="AL310" t="e" cm="1">
        <f t="array" ref="AL310">ROUND(VAR(IF(J:J=AE310,Z:Z)),1)</f>
        <v>#DIV/0!</v>
      </c>
      <c r="AM310" t="e" cm="1">
        <f t="array" ref="AM310">ROUND(STDEV(IF(J:J = AE310,Z:Z)),1)</f>
        <v>#DIV/0!</v>
      </c>
      <c r="AQ310">
        <v>110</v>
      </c>
      <c r="AR310">
        <v>7.3</v>
      </c>
      <c r="BH310" t="str">
        <v>Larry Charles</v>
      </c>
      <c r="BI310">
        <f t="shared" si="13"/>
        <v>6.8</v>
      </c>
      <c r="BJ310" t="b">
        <f t="shared" si="14"/>
        <v>0</v>
      </c>
      <c r="BO310">
        <v>127997349</v>
      </c>
      <c r="BP310">
        <v>50000000</v>
      </c>
      <c r="BR310">
        <f t="shared" si="12"/>
        <v>77997349</v>
      </c>
      <c r="BS310" t="str">
        <f>_xlfn.XLOOKUP(BO310,I:I,L:L)</f>
        <v>Into the WoodsÂ </v>
      </c>
      <c r="BW310" t="s">
        <v>606</v>
      </c>
      <c r="BX310" t="s">
        <v>1247</v>
      </c>
      <c r="BY310" t="s">
        <v>5266</v>
      </c>
      <c r="BZ310" t="s">
        <v>5447</v>
      </c>
      <c r="CA310" t="s">
        <v>4556</v>
      </c>
    </row>
    <row r="311" spans="1:81" x14ac:dyDescent="0.25">
      <c r="A311" t="s">
        <v>33</v>
      </c>
      <c r="B311" t="s">
        <v>467</v>
      </c>
      <c r="C311">
        <v>233</v>
      </c>
      <c r="D311">
        <v>216</v>
      </c>
      <c r="E311">
        <v>17000</v>
      </c>
      <c r="F311">
        <v>1000</v>
      </c>
      <c r="G311" t="s">
        <v>299</v>
      </c>
      <c r="H311">
        <v>29000</v>
      </c>
      <c r="I311">
        <v>77679638</v>
      </c>
      <c r="J311" t="s">
        <v>1212</v>
      </c>
      <c r="K311" t="s">
        <v>282</v>
      </c>
      <c r="L311" t="s">
        <v>2415</v>
      </c>
      <c r="M311">
        <v>314033</v>
      </c>
      <c r="N311">
        <v>47657</v>
      </c>
      <c r="O311" t="s">
        <v>522</v>
      </c>
      <c r="P311">
        <v>3</v>
      </c>
      <c r="Q311" t="s">
        <v>2416</v>
      </c>
      <c r="R311" t="s">
        <v>2417</v>
      </c>
      <c r="S311">
        <v>1166</v>
      </c>
      <c r="T311" t="s">
        <v>42</v>
      </c>
      <c r="U311" t="s">
        <v>43</v>
      </c>
      <c r="V311" t="s">
        <v>811</v>
      </c>
      <c r="W311">
        <v>100000000</v>
      </c>
      <c r="X311">
        <v>2002</v>
      </c>
      <c r="Y311">
        <v>14000</v>
      </c>
      <c r="Z311" s="2">
        <v>7.5</v>
      </c>
      <c r="AA311">
        <v>2.35</v>
      </c>
      <c r="AB311">
        <v>0</v>
      </c>
      <c r="AE311" t="s">
        <v>2418</v>
      </c>
      <c r="AF311">
        <f>COUNTIF(J:J,AE311)</f>
        <v>8</v>
      </c>
      <c r="AG311">
        <f>ROUND(AVERAGEIFS(Z:Z,J:J,AE311),1)</f>
        <v>5.3</v>
      </c>
      <c r="AH311" cm="1">
        <f t="array" ref="AH311">ROUND(MEDIAN(IF(J:J=AE311,Z:Z)),1)</f>
        <v>5.2</v>
      </c>
      <c r="AI311" cm="1">
        <f t="array" ref="AI311">ROUND(MODE(IF(J:J=AE311,Z:Z)),1)</f>
        <v>5.6</v>
      </c>
      <c r="AJ311">
        <f>_xlfn.MAXIFS(Z:Z,J:J,AE311)</f>
        <v>6.8</v>
      </c>
      <c r="AK311">
        <f>_xlfn.MINIFS(Z:Z,J:J,AE311)</f>
        <v>3.8</v>
      </c>
      <c r="AL311" cm="1">
        <f t="array" ref="AL311">ROUND(VAR(IF(J:J=AE311,Z:Z)),1)</f>
        <v>1.3</v>
      </c>
      <c r="AM311" cm="1">
        <f t="array" ref="AM311">ROUND(STDEV(IF(J:J = AE311,Z:Z)),1)</f>
        <v>1.1000000000000001</v>
      </c>
      <c r="AQ311">
        <v>130</v>
      </c>
      <c r="AR311">
        <v>6.3</v>
      </c>
      <c r="BH311" t="str">
        <v>Stanley Kubrick</v>
      </c>
      <c r="BI311">
        <f t="shared" si="13"/>
        <v>7.3</v>
      </c>
      <c r="BJ311" t="b">
        <f t="shared" si="14"/>
        <v>0</v>
      </c>
      <c r="BO311">
        <v>84263837</v>
      </c>
      <c r="BP311">
        <v>6500000</v>
      </c>
      <c r="BR311">
        <f t="shared" si="12"/>
        <v>77763837</v>
      </c>
      <c r="BS311" t="str">
        <f>_xlfn.XLOOKUP(BO311,I:I,L:L)</f>
        <v>AnnabelleÂ </v>
      </c>
      <c r="BW311" t="s">
        <v>2007</v>
      </c>
      <c r="BX311" t="s">
        <v>3105</v>
      </c>
      <c r="BY311" t="s">
        <v>4490</v>
      </c>
    </row>
    <row r="312" spans="1:81" x14ac:dyDescent="0.25">
      <c r="A312" t="s">
        <v>33</v>
      </c>
      <c r="B312" t="s">
        <v>1471</v>
      </c>
      <c r="C312">
        <v>136</v>
      </c>
      <c r="D312">
        <v>146</v>
      </c>
      <c r="E312">
        <v>611</v>
      </c>
      <c r="F312">
        <v>28</v>
      </c>
      <c r="G312" t="s">
        <v>2421</v>
      </c>
      <c r="H312">
        <v>23000</v>
      </c>
      <c r="I312">
        <v>9213</v>
      </c>
      <c r="J312" t="s">
        <v>1219</v>
      </c>
      <c r="K312" t="s">
        <v>78</v>
      </c>
      <c r="L312" t="s">
        <v>2422</v>
      </c>
      <c r="M312">
        <v>38690</v>
      </c>
      <c r="N312">
        <v>23240</v>
      </c>
      <c r="O312" t="s">
        <v>2423</v>
      </c>
      <c r="P312">
        <v>2</v>
      </c>
      <c r="Q312" t="s">
        <v>2424</v>
      </c>
      <c r="R312" t="s">
        <v>2425</v>
      </c>
      <c r="S312">
        <v>130</v>
      </c>
      <c r="T312" t="s">
        <v>85</v>
      </c>
      <c r="U312" t="s">
        <v>1094</v>
      </c>
      <c r="V312" t="s">
        <v>811</v>
      </c>
      <c r="W312">
        <v>94000000</v>
      </c>
      <c r="X312">
        <v>2011</v>
      </c>
      <c r="Y312">
        <v>196</v>
      </c>
      <c r="Z312" s="2">
        <v>7.6</v>
      </c>
      <c r="AA312">
        <v>2.35</v>
      </c>
      <c r="AB312">
        <v>13000</v>
      </c>
      <c r="AE312" t="s">
        <v>2426</v>
      </c>
      <c r="AF312">
        <f>COUNTIF(J:J,AE312)</f>
        <v>1</v>
      </c>
      <c r="AG312">
        <f>ROUND(AVERAGEIFS(Z:Z,J:J,AE312),1)</f>
        <v>5.5</v>
      </c>
      <c r="AH312" cm="1">
        <f t="array" ref="AH312">ROUND(MEDIAN(IF(J:J=AE312,Z:Z)),1)</f>
        <v>5.5</v>
      </c>
      <c r="AI312" t="e" cm="1">
        <f t="array" ref="AI312">ROUND(MODE(IF(J:J=AE312,Z:Z)),1)</f>
        <v>#N/A</v>
      </c>
      <c r="AJ312">
        <f>_xlfn.MAXIFS(Z:Z,J:J,AE312)</f>
        <v>5.5</v>
      </c>
      <c r="AK312">
        <f>_xlfn.MINIFS(Z:Z,J:J,AE312)</f>
        <v>5.5</v>
      </c>
      <c r="AL312" t="e" cm="1">
        <f t="array" ref="AL312">ROUND(VAR(IF(J:J=AE312,Z:Z)),1)</f>
        <v>#DIV/0!</v>
      </c>
      <c r="AM312" t="e" cm="1">
        <f t="array" ref="AM312">ROUND(STDEV(IF(J:J = AE312,Z:Z)),1)</f>
        <v>#DIV/0!</v>
      </c>
      <c r="AQ312">
        <v>216</v>
      </c>
      <c r="AR312">
        <v>7.5</v>
      </c>
      <c r="BH312" t="str">
        <v>Will Gluck</v>
      </c>
      <c r="BI312">
        <f t="shared" si="13"/>
        <v>6.3</v>
      </c>
      <c r="BJ312" t="b">
        <f t="shared" si="14"/>
        <v>0</v>
      </c>
      <c r="BO312">
        <v>112692062</v>
      </c>
      <c r="BP312">
        <v>35000000</v>
      </c>
      <c r="BR312">
        <f t="shared" si="12"/>
        <v>77692062</v>
      </c>
      <c r="BS312" t="str">
        <f>_xlfn.XLOOKUP(BO312,I:I,L:L)</f>
        <v>Spy KidsÂ </v>
      </c>
      <c r="BW312" t="s">
        <v>826</v>
      </c>
      <c r="BX312" t="s">
        <v>1247</v>
      </c>
      <c r="BY312" t="s">
        <v>17602</v>
      </c>
      <c r="BZ312" t="s">
        <v>5447</v>
      </c>
    </row>
    <row r="313" spans="1:81" x14ac:dyDescent="0.25">
      <c r="A313" t="s">
        <v>33</v>
      </c>
      <c r="B313" t="s">
        <v>1478</v>
      </c>
      <c r="C313">
        <v>154</v>
      </c>
      <c r="D313">
        <v>85</v>
      </c>
      <c r="E313">
        <v>9</v>
      </c>
      <c r="F313">
        <v>970</v>
      </c>
      <c r="G313" t="s">
        <v>2429</v>
      </c>
      <c r="H313">
        <v>12000</v>
      </c>
      <c r="I313">
        <v>58867694</v>
      </c>
      <c r="J313" t="s">
        <v>1226</v>
      </c>
      <c r="K313" t="s">
        <v>408</v>
      </c>
      <c r="L313" t="s">
        <v>2430</v>
      </c>
      <c r="M313">
        <v>54077</v>
      </c>
      <c r="N313">
        <v>25590</v>
      </c>
      <c r="O313" t="s">
        <v>2431</v>
      </c>
      <c r="P313">
        <v>0</v>
      </c>
      <c r="Q313" t="s">
        <v>2432</v>
      </c>
      <c r="R313" t="s">
        <v>2433</v>
      </c>
      <c r="S313">
        <v>112</v>
      </c>
      <c r="T313" t="s">
        <v>42</v>
      </c>
      <c r="U313" t="s">
        <v>43</v>
      </c>
      <c r="V313" t="s">
        <v>115</v>
      </c>
      <c r="W313">
        <v>100000000</v>
      </c>
      <c r="X313">
        <v>2007</v>
      </c>
      <c r="Y313">
        <v>11000</v>
      </c>
      <c r="Z313" s="2">
        <v>6.8</v>
      </c>
      <c r="AA313">
        <v>1.85</v>
      </c>
      <c r="AB313">
        <v>0</v>
      </c>
      <c r="AE313" t="s">
        <v>2434</v>
      </c>
      <c r="AF313">
        <f>COUNTIF(J:J,AE313)</f>
        <v>2</v>
      </c>
      <c r="AG313">
        <f>ROUND(AVERAGEIFS(Z:Z,J:J,AE313),1)</f>
        <v>6.4</v>
      </c>
      <c r="AH313" cm="1">
        <f t="array" ref="AH313">ROUND(MEDIAN(IF(J:J=AE313,Z:Z)),1)</f>
        <v>6.4</v>
      </c>
      <c r="AI313" t="e" cm="1">
        <f t="array" ref="AI313">ROUND(MODE(IF(J:J=AE313,Z:Z)),1)</f>
        <v>#N/A</v>
      </c>
      <c r="AJ313">
        <f>_xlfn.MAXIFS(Z:Z,J:J,AE313)</f>
        <v>8.1</v>
      </c>
      <c r="AK313">
        <f>_xlfn.MINIFS(Z:Z,J:J,AE313)</f>
        <v>4.5999999999999996</v>
      </c>
      <c r="AL313" cm="1">
        <f t="array" ref="AL313">ROUND(VAR(IF(J:J=AE313,Z:Z)),1)</f>
        <v>6.1</v>
      </c>
      <c r="AM313" cm="1">
        <f t="array" ref="AM313">ROUND(STDEV(IF(J:J = AE313,Z:Z)),1)</f>
        <v>2.5</v>
      </c>
      <c r="AQ313">
        <v>146</v>
      </c>
      <c r="AR313">
        <v>7.6</v>
      </c>
      <c r="BH313" t="str">
        <v>Glenn Ficarra</v>
      </c>
      <c r="BI313">
        <f t="shared" si="13"/>
        <v>6.9</v>
      </c>
      <c r="BJ313" t="b">
        <f t="shared" si="14"/>
        <v>0</v>
      </c>
      <c r="BO313">
        <v>101334374</v>
      </c>
      <c r="BP313">
        <v>24000000</v>
      </c>
      <c r="BR313">
        <f t="shared" si="12"/>
        <v>77334374</v>
      </c>
      <c r="BS313" t="str">
        <f>_xlfn.XLOOKUP(BO313,I:I,L:L)</f>
        <v>Scream 2Â </v>
      </c>
      <c r="BW313" t="s">
        <v>826</v>
      </c>
      <c r="BX313" t="s">
        <v>606</v>
      </c>
      <c r="BY313" t="s">
        <v>1247</v>
      </c>
      <c r="BZ313" t="s">
        <v>5447</v>
      </c>
      <c r="CA313" t="s">
        <v>4556</v>
      </c>
    </row>
    <row r="314" spans="1:81" x14ac:dyDescent="0.25">
      <c r="A314" t="s">
        <v>33</v>
      </c>
      <c r="B314" t="s">
        <v>1486</v>
      </c>
      <c r="C314">
        <v>169</v>
      </c>
      <c r="D314">
        <v>93</v>
      </c>
      <c r="E314">
        <v>0</v>
      </c>
      <c r="F314">
        <v>465</v>
      </c>
      <c r="G314" t="s">
        <v>1108</v>
      </c>
      <c r="H314">
        <v>11000</v>
      </c>
      <c r="I314">
        <v>59475623</v>
      </c>
      <c r="J314" t="s">
        <v>1233</v>
      </c>
      <c r="K314" t="s">
        <v>2437</v>
      </c>
      <c r="L314" t="s">
        <v>2438</v>
      </c>
      <c r="M314">
        <v>49739</v>
      </c>
      <c r="N314">
        <v>13748</v>
      </c>
      <c r="O314" t="s">
        <v>2439</v>
      </c>
      <c r="P314">
        <v>1</v>
      </c>
      <c r="Q314" t="s">
        <v>2440</v>
      </c>
      <c r="R314" t="s">
        <v>2441</v>
      </c>
      <c r="S314">
        <v>407</v>
      </c>
      <c r="T314" t="s">
        <v>42</v>
      </c>
      <c r="U314" t="s">
        <v>43</v>
      </c>
      <c r="V314" t="s">
        <v>44</v>
      </c>
      <c r="W314">
        <v>90000000</v>
      </c>
      <c r="X314">
        <v>2004</v>
      </c>
      <c r="Y314">
        <v>2000</v>
      </c>
      <c r="Z314" s="2">
        <v>5.2</v>
      </c>
      <c r="AA314">
        <v>1.85</v>
      </c>
      <c r="AB314">
        <v>0</v>
      </c>
      <c r="AE314" t="s">
        <v>2442</v>
      </c>
      <c r="AF314">
        <f>COUNTIF(J:J,AE314)</f>
        <v>1</v>
      </c>
      <c r="AG314">
        <f>ROUND(AVERAGEIFS(Z:Z,J:J,AE314),1)</f>
        <v>7.3</v>
      </c>
      <c r="AH314" cm="1">
        <f t="array" ref="AH314">ROUND(MEDIAN(IF(J:J=AE314,Z:Z)),1)</f>
        <v>7.3</v>
      </c>
      <c r="AI314" t="e" cm="1">
        <f t="array" ref="AI314">ROUND(MODE(IF(J:J=AE314,Z:Z)),1)</f>
        <v>#N/A</v>
      </c>
      <c r="AJ314">
        <f>_xlfn.MAXIFS(Z:Z,J:J,AE314)</f>
        <v>7.3</v>
      </c>
      <c r="AK314">
        <f>_xlfn.MINIFS(Z:Z,J:J,AE314)</f>
        <v>7.3</v>
      </c>
      <c r="AL314" t="e" cm="1">
        <f t="array" ref="AL314">ROUND(VAR(IF(J:J=AE314,Z:Z)),1)</f>
        <v>#DIV/0!</v>
      </c>
      <c r="AM314" t="e" cm="1">
        <f t="array" ref="AM314">ROUND(STDEV(IF(J:J = AE314,Z:Z)),1)</f>
        <v>#DIV/0!</v>
      </c>
      <c r="AQ314">
        <v>85</v>
      </c>
      <c r="AR314">
        <v>6.8</v>
      </c>
      <c r="BH314" t="str">
        <v>David S. Goyer</v>
      </c>
      <c r="BI314">
        <f t="shared" si="13"/>
        <v>5.2</v>
      </c>
      <c r="BJ314" t="b">
        <f t="shared" si="14"/>
        <v>0</v>
      </c>
      <c r="BO314">
        <v>91121452</v>
      </c>
      <c r="BP314">
        <v>14000000</v>
      </c>
      <c r="BR314">
        <f t="shared" si="12"/>
        <v>77121452</v>
      </c>
      <c r="BS314" t="str">
        <f>_xlfn.XLOOKUP(BO314,I:I,L:L)</f>
        <v>The Imitation GameÂ </v>
      </c>
      <c r="BW314" t="s">
        <v>826</v>
      </c>
      <c r="BX314" t="s">
        <v>4682</v>
      </c>
      <c r="BY314" t="s">
        <v>2007</v>
      </c>
      <c r="BZ314" t="s">
        <v>17603</v>
      </c>
      <c r="CA314" t="s">
        <v>4490</v>
      </c>
      <c r="CB314" t="s">
        <v>17606</v>
      </c>
    </row>
    <row r="315" spans="1:81" x14ac:dyDescent="0.25">
      <c r="A315" t="s">
        <v>33</v>
      </c>
      <c r="B315" t="s">
        <v>222</v>
      </c>
      <c r="C315">
        <v>200</v>
      </c>
      <c r="D315">
        <v>152</v>
      </c>
      <c r="E315">
        <v>0</v>
      </c>
      <c r="F315">
        <v>557</v>
      </c>
      <c r="G315" t="s">
        <v>1300</v>
      </c>
      <c r="H315">
        <v>2000</v>
      </c>
      <c r="I315">
        <v>108638745</v>
      </c>
      <c r="J315" t="s">
        <v>1239</v>
      </c>
      <c r="K315" t="s">
        <v>1674</v>
      </c>
      <c r="L315" t="s">
        <v>2445</v>
      </c>
      <c r="M315">
        <v>292022</v>
      </c>
      <c r="N315">
        <v>4270</v>
      </c>
      <c r="O315" t="s">
        <v>477</v>
      </c>
      <c r="P315">
        <v>0</v>
      </c>
      <c r="Q315" t="s">
        <v>2446</v>
      </c>
      <c r="R315" t="s">
        <v>2447</v>
      </c>
      <c r="S315">
        <v>1103</v>
      </c>
      <c r="T315" t="s">
        <v>42</v>
      </c>
      <c r="U315" t="s">
        <v>43</v>
      </c>
      <c r="V315" t="s">
        <v>811</v>
      </c>
      <c r="W315">
        <v>92000000</v>
      </c>
      <c r="X315">
        <v>2001</v>
      </c>
      <c r="Y315">
        <v>820</v>
      </c>
      <c r="Z315" s="2">
        <v>7.7</v>
      </c>
      <c r="AA315">
        <v>2.35</v>
      </c>
      <c r="AB315">
        <v>10000</v>
      </c>
      <c r="AE315" t="s">
        <v>2448</v>
      </c>
      <c r="AF315">
        <f>COUNTIF(J:J,AE315)</f>
        <v>2</v>
      </c>
      <c r="AG315">
        <f>ROUND(AVERAGEIFS(Z:Z,J:J,AE315),1)</f>
        <v>6.4</v>
      </c>
      <c r="AH315" cm="1">
        <f t="array" ref="AH315">ROUND(MEDIAN(IF(J:J=AE315,Z:Z)),1)</f>
        <v>6.4</v>
      </c>
      <c r="AI315" cm="1">
        <f t="array" ref="AI315">ROUND(MODE(IF(J:J=AE315,Z:Z)),1)</f>
        <v>6.4</v>
      </c>
      <c r="AJ315">
        <f>_xlfn.MAXIFS(Z:Z,J:J,AE315)</f>
        <v>6.4</v>
      </c>
      <c r="AK315">
        <f>_xlfn.MINIFS(Z:Z,J:J,AE315)</f>
        <v>6.4</v>
      </c>
      <c r="AL315" cm="1">
        <f t="array" ref="AL315">ROUND(VAR(IF(J:J=AE315,Z:Z)),1)</f>
        <v>0</v>
      </c>
      <c r="AM315" cm="1">
        <f t="array" ref="AM315">ROUND(STDEV(IF(J:J = AE315,Z:Z)),1)</f>
        <v>0</v>
      </c>
      <c r="AQ315">
        <v>93</v>
      </c>
      <c r="AR315">
        <v>5.2</v>
      </c>
      <c r="BH315" t="str">
        <v>Taylor Hackford</v>
      </c>
      <c r="BI315">
        <f t="shared" si="13"/>
        <v>6.9</v>
      </c>
      <c r="BJ315" t="b">
        <f t="shared" si="14"/>
        <v>0</v>
      </c>
      <c r="BO315">
        <v>95001351</v>
      </c>
      <c r="BP315">
        <v>18000000</v>
      </c>
      <c r="BR315">
        <f t="shared" si="12"/>
        <v>77001351</v>
      </c>
      <c r="BS315" t="str">
        <f>_xlfn.XLOOKUP(BO315,I:I,L:L)</f>
        <v>Legally BlondeÂ </v>
      </c>
      <c r="BW315" t="s">
        <v>606</v>
      </c>
      <c r="BX315" t="s">
        <v>1247</v>
      </c>
      <c r="BY315" t="s">
        <v>5266</v>
      </c>
      <c r="BZ315" t="s">
        <v>17600</v>
      </c>
      <c r="CA315" t="s">
        <v>3105</v>
      </c>
    </row>
    <row r="316" spans="1:81" x14ac:dyDescent="0.25">
      <c r="A316" t="s">
        <v>33</v>
      </c>
      <c r="B316" t="s">
        <v>1494</v>
      </c>
      <c r="C316">
        <v>255</v>
      </c>
      <c r="D316">
        <v>85</v>
      </c>
      <c r="E316">
        <v>116</v>
      </c>
      <c r="F316">
        <v>329</v>
      </c>
      <c r="G316" t="s">
        <v>2451</v>
      </c>
      <c r="H316">
        <v>8000</v>
      </c>
      <c r="I316">
        <v>86897182</v>
      </c>
      <c r="J316" t="s">
        <v>1247</v>
      </c>
      <c r="K316" t="s">
        <v>1554</v>
      </c>
      <c r="L316" t="s">
        <v>2452</v>
      </c>
      <c r="M316">
        <v>106790</v>
      </c>
      <c r="N316">
        <v>9271</v>
      </c>
      <c r="O316" t="s">
        <v>2453</v>
      </c>
      <c r="P316">
        <v>0</v>
      </c>
      <c r="Q316" t="s">
        <v>2454</v>
      </c>
      <c r="R316" t="s">
        <v>2455</v>
      </c>
      <c r="S316">
        <v>177</v>
      </c>
      <c r="T316" t="s">
        <v>42</v>
      </c>
      <c r="U316" t="s">
        <v>43</v>
      </c>
      <c r="V316" t="s">
        <v>811</v>
      </c>
      <c r="W316">
        <v>95000000</v>
      </c>
      <c r="X316">
        <v>2012</v>
      </c>
      <c r="Y316">
        <v>331</v>
      </c>
      <c r="Z316" s="2">
        <v>6.2</v>
      </c>
      <c r="AA316">
        <v>1.85</v>
      </c>
      <c r="AB316">
        <v>18000</v>
      </c>
      <c r="AE316" t="s">
        <v>2456</v>
      </c>
      <c r="AF316">
        <f>COUNTIF(J:J,AE316)</f>
        <v>1</v>
      </c>
      <c r="AG316">
        <f>ROUND(AVERAGEIFS(Z:Z,J:J,AE316),1)</f>
        <v>3.6</v>
      </c>
      <c r="AH316" cm="1">
        <f t="array" ref="AH316">ROUND(MEDIAN(IF(J:J=AE316,Z:Z)),1)</f>
        <v>3.6</v>
      </c>
      <c r="AI316" t="e" cm="1">
        <f t="array" ref="AI316">ROUND(MODE(IF(J:J=AE316,Z:Z)),1)</f>
        <v>#N/A</v>
      </c>
      <c r="AJ316">
        <f>_xlfn.MAXIFS(Z:Z,J:J,AE316)</f>
        <v>3.6</v>
      </c>
      <c r="AK316">
        <f>_xlfn.MINIFS(Z:Z,J:J,AE316)</f>
        <v>3.6</v>
      </c>
      <c r="AL316" t="e" cm="1">
        <f t="array" ref="AL316">ROUND(VAR(IF(J:J=AE316,Z:Z)),1)</f>
        <v>#DIV/0!</v>
      </c>
      <c r="AM316" t="e" cm="1">
        <f t="array" ref="AM316">ROUND(STDEV(IF(J:J = AE316,Z:Z)),1)</f>
        <v>#DIV/0!</v>
      </c>
      <c r="AQ316">
        <v>152</v>
      </c>
      <c r="AR316">
        <v>7.7</v>
      </c>
      <c r="BH316" t="str">
        <v>Michael Lehmann</v>
      </c>
      <c r="BI316">
        <f t="shared" si="13"/>
        <v>5.7</v>
      </c>
      <c r="BJ316" t="b">
        <f t="shared" si="14"/>
        <v>0</v>
      </c>
      <c r="BO316">
        <v>126975169</v>
      </c>
      <c r="BP316">
        <v>50000000</v>
      </c>
      <c r="BR316">
        <f t="shared" si="12"/>
        <v>76975169</v>
      </c>
      <c r="BS316" t="str">
        <f>_xlfn.XLOOKUP(BO316,I:I,L:L)</f>
        <v>Super 8Â </v>
      </c>
      <c r="BW316" t="s">
        <v>1247</v>
      </c>
      <c r="BX316" t="s">
        <v>5266</v>
      </c>
      <c r="BY316" t="s">
        <v>5447</v>
      </c>
      <c r="BZ316" t="s">
        <v>4556</v>
      </c>
    </row>
    <row r="317" spans="1:81" x14ac:dyDescent="0.25">
      <c r="A317" t="s">
        <v>33</v>
      </c>
      <c r="B317" t="s">
        <v>1501</v>
      </c>
      <c r="C317">
        <v>173</v>
      </c>
      <c r="D317">
        <v>126</v>
      </c>
      <c r="E317">
        <v>0</v>
      </c>
      <c r="F317">
        <v>10000</v>
      </c>
      <c r="G317" t="s">
        <v>1207</v>
      </c>
      <c r="H317">
        <v>14000</v>
      </c>
      <c r="I317">
        <v>63540020</v>
      </c>
      <c r="J317" t="s">
        <v>89</v>
      </c>
      <c r="K317" t="s">
        <v>2459</v>
      </c>
      <c r="L317" t="s">
        <v>2460</v>
      </c>
      <c r="M317">
        <v>343274</v>
      </c>
      <c r="N317">
        <v>39319</v>
      </c>
      <c r="O317" t="s">
        <v>566</v>
      </c>
      <c r="P317">
        <v>2</v>
      </c>
      <c r="Q317" t="s">
        <v>2461</v>
      </c>
      <c r="R317" t="s">
        <v>2462</v>
      </c>
      <c r="S317">
        <v>742</v>
      </c>
      <c r="T317" t="s">
        <v>42</v>
      </c>
      <c r="U317" t="s">
        <v>1816</v>
      </c>
      <c r="V317" t="s">
        <v>44</v>
      </c>
      <c r="W317">
        <v>93000000</v>
      </c>
      <c r="X317">
        <v>1997</v>
      </c>
      <c r="Y317">
        <v>13000</v>
      </c>
      <c r="Z317" s="2">
        <v>7.7</v>
      </c>
      <c r="AA317">
        <v>2.35</v>
      </c>
      <c r="AB317">
        <v>18000</v>
      </c>
      <c r="AE317" t="s">
        <v>2463</v>
      </c>
      <c r="AF317">
        <f>COUNTIF(J:J,AE317)</f>
        <v>2</v>
      </c>
      <c r="AG317">
        <f>ROUND(AVERAGEIFS(Z:Z,J:J,AE317),1)</f>
        <v>6.1</v>
      </c>
      <c r="AH317" cm="1">
        <f t="array" ref="AH317">ROUND(MEDIAN(IF(J:J=AE317,Z:Z)),1)</f>
        <v>6.1</v>
      </c>
      <c r="AI317" t="e" cm="1">
        <f t="array" ref="AI317">ROUND(MODE(IF(J:J=AE317,Z:Z)),1)</f>
        <v>#N/A</v>
      </c>
      <c r="AJ317">
        <f>_xlfn.MAXIFS(Z:Z,J:J,AE317)</f>
        <v>6.4</v>
      </c>
      <c r="AK317">
        <f>_xlfn.MINIFS(Z:Z,J:J,AE317)</f>
        <v>5.7</v>
      </c>
      <c r="AL317" cm="1">
        <f t="array" ref="AL317">ROUND(VAR(IF(J:J=AE317,Z:Z)),1)</f>
        <v>0.2</v>
      </c>
      <c r="AM317" cm="1">
        <f t="array" ref="AM317">ROUND(STDEV(IF(J:J = AE317,Z:Z)),1)</f>
        <v>0.5</v>
      </c>
      <c r="AQ317">
        <v>85</v>
      </c>
      <c r="AR317">
        <v>6.2</v>
      </c>
      <c r="BH317" t="str">
        <v>Stuart Beattie</v>
      </c>
      <c r="BI317">
        <f t="shared" si="13"/>
        <v>5.0999999999999996</v>
      </c>
      <c r="BJ317" t="b">
        <f t="shared" si="14"/>
        <v>0</v>
      </c>
      <c r="BO317">
        <v>92823600</v>
      </c>
      <c r="BP317">
        <v>16000000</v>
      </c>
      <c r="BR317">
        <f t="shared" si="12"/>
        <v>76823600</v>
      </c>
      <c r="BS317" t="str">
        <f>_xlfn.XLOOKUP(BO317,I:I,L:L)</f>
        <v>When Harry Met Sally...Â </v>
      </c>
      <c r="BW317" t="s">
        <v>826</v>
      </c>
      <c r="BX317" t="s">
        <v>606</v>
      </c>
      <c r="BY317" t="s">
        <v>4490</v>
      </c>
      <c r="BZ317" t="s">
        <v>17606</v>
      </c>
    </row>
    <row r="318" spans="1:81" x14ac:dyDescent="0.25">
      <c r="A318" t="s">
        <v>33</v>
      </c>
      <c r="B318" t="s">
        <v>1509</v>
      </c>
      <c r="C318">
        <v>221</v>
      </c>
      <c r="D318">
        <v>146</v>
      </c>
      <c r="E318">
        <v>127</v>
      </c>
      <c r="F318">
        <v>722</v>
      </c>
      <c r="G318" t="s">
        <v>2466</v>
      </c>
      <c r="H318">
        <v>962</v>
      </c>
      <c r="I318">
        <v>95328937</v>
      </c>
      <c r="J318" t="s">
        <v>881</v>
      </c>
      <c r="K318" t="s">
        <v>2467</v>
      </c>
      <c r="L318" t="s">
        <v>2468</v>
      </c>
      <c r="M318">
        <v>59581</v>
      </c>
      <c r="N318">
        <v>4555</v>
      </c>
      <c r="O318" t="s">
        <v>2469</v>
      </c>
      <c r="P318">
        <v>4</v>
      </c>
      <c r="Q318" t="s">
        <v>2470</v>
      </c>
      <c r="R318" t="s">
        <v>2471</v>
      </c>
      <c r="S318">
        <v>293</v>
      </c>
      <c r="T318" t="s">
        <v>42</v>
      </c>
      <c r="U318" t="s">
        <v>43</v>
      </c>
      <c r="V318" t="s">
        <v>811</v>
      </c>
      <c r="W318">
        <v>100000000</v>
      </c>
      <c r="X318">
        <v>2010</v>
      </c>
      <c r="Y318">
        <v>740</v>
      </c>
      <c r="Z318" s="2">
        <v>4.3</v>
      </c>
      <c r="AA318">
        <v>1.85</v>
      </c>
      <c r="AB318">
        <v>0</v>
      </c>
      <c r="AE318" t="s">
        <v>2472</v>
      </c>
      <c r="AF318">
        <f>COUNTIF(J:J,AE318)</f>
        <v>13</v>
      </c>
      <c r="AG318">
        <f>ROUND(AVERAGEIFS(Z:Z,J:J,AE318),1)</f>
        <v>6.1</v>
      </c>
      <c r="AH318" cm="1">
        <f t="array" ref="AH318">ROUND(MEDIAN(IF(J:J=AE318,Z:Z)),1)</f>
        <v>6.2</v>
      </c>
      <c r="AI318" cm="1">
        <f t="array" ref="AI318">ROUND(MODE(IF(J:J=AE318,Z:Z)),1)</f>
        <v>6</v>
      </c>
      <c r="AJ318">
        <f>_xlfn.MAXIFS(Z:Z,J:J,AE318)</f>
        <v>7.4</v>
      </c>
      <c r="AK318">
        <f>_xlfn.MINIFS(Z:Z,J:J,AE318)</f>
        <v>4.5</v>
      </c>
      <c r="AL318" cm="1">
        <f t="array" ref="AL318">ROUND(VAR(IF(J:J=AE318,Z:Z)),1)</f>
        <v>0.7</v>
      </c>
      <c r="AM318" cm="1">
        <f t="array" ref="AM318">ROUND(STDEV(IF(J:J = AE318,Z:Z)),1)</f>
        <v>0.9</v>
      </c>
      <c r="AQ318">
        <v>126</v>
      </c>
      <c r="AR318">
        <v>7.7</v>
      </c>
      <c r="BH318" t="str">
        <v>Roman Polanski</v>
      </c>
      <c r="BI318">
        <f t="shared" si="13"/>
        <v>7.3</v>
      </c>
      <c r="BJ318" t="b">
        <f t="shared" si="14"/>
        <v>0</v>
      </c>
      <c r="BO318">
        <v>136801374</v>
      </c>
      <c r="BP318">
        <v>60000000</v>
      </c>
      <c r="BR318">
        <f t="shared" si="12"/>
        <v>76801374</v>
      </c>
      <c r="BS318" t="str">
        <f>_xlfn.XLOOKUP(BO318,I:I,L:L)</f>
        <v>The Green MileÂ </v>
      </c>
      <c r="BW318" t="s">
        <v>1247</v>
      </c>
      <c r="BX318" t="s">
        <v>2007</v>
      </c>
      <c r="BY318" t="s">
        <v>5447</v>
      </c>
      <c r="BZ318" t="s">
        <v>17604</v>
      </c>
    </row>
    <row r="319" spans="1:81" x14ac:dyDescent="0.25">
      <c r="A319" t="s">
        <v>33</v>
      </c>
      <c r="B319" t="s">
        <v>1518</v>
      </c>
      <c r="C319">
        <v>82</v>
      </c>
      <c r="D319">
        <v>89</v>
      </c>
      <c r="E319">
        <v>10</v>
      </c>
      <c r="F319">
        <v>442</v>
      </c>
      <c r="G319" t="s">
        <v>2475</v>
      </c>
      <c r="H319">
        <v>2000</v>
      </c>
      <c r="I319">
        <v>50802661</v>
      </c>
      <c r="J319" t="s">
        <v>1255</v>
      </c>
      <c r="K319" t="s">
        <v>2476</v>
      </c>
      <c r="L319" t="s">
        <v>2477</v>
      </c>
      <c r="M319">
        <v>58300</v>
      </c>
      <c r="N319">
        <v>3372</v>
      </c>
      <c r="O319" t="s">
        <v>2478</v>
      </c>
      <c r="P319">
        <v>1</v>
      </c>
      <c r="Q319" t="s">
        <v>2479</v>
      </c>
      <c r="R319" t="s">
        <v>2480</v>
      </c>
      <c r="S319">
        <v>139</v>
      </c>
      <c r="T319" t="s">
        <v>42</v>
      </c>
      <c r="U319" t="s">
        <v>43</v>
      </c>
      <c r="V319" t="s">
        <v>115</v>
      </c>
      <c r="W319">
        <v>95000000</v>
      </c>
      <c r="X319">
        <v>2000</v>
      </c>
      <c r="Y319">
        <v>919</v>
      </c>
      <c r="Z319" s="2">
        <v>6.9</v>
      </c>
      <c r="AA319">
        <v>1.85</v>
      </c>
      <c r="AB319">
        <v>0</v>
      </c>
      <c r="AE319" t="s">
        <v>2481</v>
      </c>
      <c r="AF319">
        <f>COUNTIF(J:J,AE319)</f>
        <v>1</v>
      </c>
      <c r="AG319">
        <f>ROUND(AVERAGEIFS(Z:Z,J:J,AE319),1)</f>
        <v>6.3</v>
      </c>
      <c r="AH319" cm="1">
        <f t="array" ref="AH319">ROUND(MEDIAN(IF(J:J=AE319,Z:Z)),1)</f>
        <v>6.3</v>
      </c>
      <c r="AI319" t="e" cm="1">
        <f t="array" ref="AI319">ROUND(MODE(IF(J:J=AE319,Z:Z)),1)</f>
        <v>#N/A</v>
      </c>
      <c r="AJ319">
        <f>_xlfn.MAXIFS(Z:Z,J:J,AE319)</f>
        <v>6.3</v>
      </c>
      <c r="AK319">
        <f>_xlfn.MINIFS(Z:Z,J:J,AE319)</f>
        <v>6.3</v>
      </c>
      <c r="AL319" t="e" cm="1">
        <f t="array" ref="AL319">ROUND(VAR(IF(J:J=AE319,Z:Z)),1)</f>
        <v>#DIV/0!</v>
      </c>
      <c r="AM319" t="e" cm="1">
        <f t="array" ref="AM319">ROUND(STDEV(IF(J:J = AE319,Z:Z)),1)</f>
        <v>#DIV/0!</v>
      </c>
      <c r="AQ319">
        <v>146</v>
      </c>
      <c r="AR319">
        <v>4.3</v>
      </c>
      <c r="BH319" t="str">
        <v>Frank Miller</v>
      </c>
      <c r="BI319">
        <f t="shared" si="13"/>
        <v>7.3</v>
      </c>
      <c r="BJ319" t="b">
        <f t="shared" si="14"/>
        <v>0</v>
      </c>
      <c r="BO319">
        <v>81200000</v>
      </c>
      <c r="BP319">
        <v>4500000</v>
      </c>
      <c r="BR319">
        <f t="shared" si="12"/>
        <v>76700000</v>
      </c>
      <c r="BS319" t="str">
        <f>_xlfn.XLOOKUP(BO319,I:I,L:L)</f>
        <v>Police AcademyÂ </v>
      </c>
      <c r="BW319" t="s">
        <v>826</v>
      </c>
      <c r="BX319" t="s">
        <v>1247</v>
      </c>
      <c r="BY319" t="s">
        <v>17605</v>
      </c>
      <c r="BZ319" t="s">
        <v>2007</v>
      </c>
    </row>
    <row r="320" spans="1:81" x14ac:dyDescent="0.25">
      <c r="A320" t="s">
        <v>33</v>
      </c>
      <c r="B320" t="s">
        <v>1460</v>
      </c>
      <c r="C320">
        <v>233</v>
      </c>
      <c r="D320">
        <v>88</v>
      </c>
      <c r="E320">
        <v>20</v>
      </c>
      <c r="F320">
        <v>916</v>
      </c>
      <c r="G320" t="s">
        <v>1014</v>
      </c>
      <c r="H320">
        <v>22000</v>
      </c>
      <c r="I320">
        <v>161317423</v>
      </c>
      <c r="J320" t="s">
        <v>322</v>
      </c>
      <c r="K320" t="s">
        <v>190</v>
      </c>
      <c r="L320" t="s">
        <v>2484</v>
      </c>
      <c r="M320">
        <v>145321</v>
      </c>
      <c r="N320">
        <v>25354</v>
      </c>
      <c r="O320" t="s">
        <v>2485</v>
      </c>
      <c r="P320">
        <v>0</v>
      </c>
      <c r="Q320" t="s">
        <v>2486</v>
      </c>
      <c r="R320" t="s">
        <v>2487</v>
      </c>
      <c r="S320">
        <v>139</v>
      </c>
      <c r="T320" t="s">
        <v>42</v>
      </c>
      <c r="U320" t="s">
        <v>43</v>
      </c>
      <c r="V320" t="s">
        <v>115</v>
      </c>
      <c r="W320">
        <v>95000000</v>
      </c>
      <c r="X320">
        <v>2012</v>
      </c>
      <c r="Y320">
        <v>1000</v>
      </c>
      <c r="Z320" s="2">
        <v>6.6</v>
      </c>
      <c r="AA320">
        <v>2.35</v>
      </c>
      <c r="AB320">
        <v>14000</v>
      </c>
      <c r="AE320" t="s">
        <v>2488</v>
      </c>
      <c r="AF320">
        <f>COUNTIF(J:J,AE320)</f>
        <v>1</v>
      </c>
      <c r="AG320">
        <f>ROUND(AVERAGEIFS(Z:Z,J:J,AE320),1)</f>
        <v>5.9</v>
      </c>
      <c r="AH320" cm="1">
        <f t="array" ref="AH320">ROUND(MEDIAN(IF(J:J=AE320,Z:Z)),1)</f>
        <v>5.9</v>
      </c>
      <c r="AI320" t="e" cm="1">
        <f t="array" ref="AI320">ROUND(MODE(IF(J:J=AE320,Z:Z)),1)</f>
        <v>#N/A</v>
      </c>
      <c r="AJ320">
        <f>_xlfn.MAXIFS(Z:Z,J:J,AE320)</f>
        <v>5.9</v>
      </c>
      <c r="AK320">
        <f>_xlfn.MINIFS(Z:Z,J:J,AE320)</f>
        <v>5.9</v>
      </c>
      <c r="AL320" t="e" cm="1">
        <f t="array" ref="AL320">ROUND(VAR(IF(J:J=AE320,Z:Z)),1)</f>
        <v>#DIV/0!</v>
      </c>
      <c r="AM320" t="e" cm="1">
        <f t="array" ref="AM320">ROUND(STDEV(IF(J:J = AE320,Z:Z)),1)</f>
        <v>#DIV/0!</v>
      </c>
      <c r="AQ320">
        <v>89</v>
      </c>
      <c r="AR320">
        <v>6.9</v>
      </c>
      <c r="BH320" t="str">
        <v>Baltasar KormÃ¡kur</v>
      </c>
      <c r="BI320">
        <f t="shared" si="13"/>
        <v>6.8</v>
      </c>
      <c r="BJ320" t="b">
        <f t="shared" si="14"/>
        <v>0</v>
      </c>
      <c r="BO320">
        <v>106694016</v>
      </c>
      <c r="BP320">
        <v>30000000</v>
      </c>
      <c r="BR320">
        <f t="shared" si="12"/>
        <v>76694016</v>
      </c>
      <c r="BS320" t="str">
        <f>_xlfn.XLOOKUP(BO320,I:I,L:L)</f>
        <v>Analyze ThisÂ </v>
      </c>
      <c r="BW320" t="s">
        <v>2007</v>
      </c>
      <c r="BX320" t="s">
        <v>17607</v>
      </c>
      <c r="BY320" t="s">
        <v>5447</v>
      </c>
      <c r="BZ320" t="s">
        <v>17606</v>
      </c>
    </row>
    <row r="321" spans="1:81" x14ac:dyDescent="0.25">
      <c r="A321" t="s">
        <v>33</v>
      </c>
      <c r="B321" t="s">
        <v>736</v>
      </c>
      <c r="C321">
        <v>343</v>
      </c>
      <c r="D321">
        <v>105</v>
      </c>
      <c r="E321">
        <v>0</v>
      </c>
      <c r="F321">
        <v>502</v>
      </c>
      <c r="G321" t="s">
        <v>2491</v>
      </c>
      <c r="H321">
        <v>2000</v>
      </c>
      <c r="I321">
        <v>201148159</v>
      </c>
      <c r="J321" t="s">
        <v>1263</v>
      </c>
      <c r="K321" t="s">
        <v>1356</v>
      </c>
      <c r="L321" t="s">
        <v>1647</v>
      </c>
      <c r="M321">
        <v>103737</v>
      </c>
      <c r="N321">
        <v>4671</v>
      </c>
      <c r="O321" t="s">
        <v>1078</v>
      </c>
      <c r="P321">
        <v>1</v>
      </c>
      <c r="Q321" t="s">
        <v>2492</v>
      </c>
      <c r="R321" t="s">
        <v>2493</v>
      </c>
      <c r="S321">
        <v>322</v>
      </c>
      <c r="T321" t="s">
        <v>42</v>
      </c>
      <c r="U321" t="s">
        <v>43</v>
      </c>
      <c r="V321" t="s">
        <v>115</v>
      </c>
      <c r="W321">
        <v>95000000</v>
      </c>
      <c r="X321">
        <v>2015</v>
      </c>
      <c r="Y321">
        <v>520</v>
      </c>
      <c r="Z321" s="2">
        <v>7</v>
      </c>
      <c r="AA321">
        <v>2.35</v>
      </c>
      <c r="AB321">
        <v>56000</v>
      </c>
      <c r="AE321" t="s">
        <v>2494</v>
      </c>
      <c r="AF321">
        <f>COUNTIF(J:J,AE321)</f>
        <v>1</v>
      </c>
      <c r="AG321">
        <f>ROUND(AVERAGEIFS(Z:Z,J:J,AE321),1)</f>
        <v>5.5</v>
      </c>
      <c r="AH321" cm="1">
        <f t="array" ref="AH321">ROUND(MEDIAN(IF(J:J=AE321,Z:Z)),1)</f>
        <v>5.5</v>
      </c>
      <c r="AI321" t="e" cm="1">
        <f t="array" ref="AI321">ROUND(MODE(IF(J:J=AE321,Z:Z)),1)</f>
        <v>#N/A</v>
      </c>
      <c r="AJ321">
        <f>_xlfn.MAXIFS(Z:Z,J:J,AE321)</f>
        <v>5.5</v>
      </c>
      <c r="AK321">
        <f>_xlfn.MINIFS(Z:Z,J:J,AE321)</f>
        <v>5.5</v>
      </c>
      <c r="AL321" t="e" cm="1">
        <f t="array" ref="AL321">ROUND(VAR(IF(J:J=AE321,Z:Z)),1)</f>
        <v>#DIV/0!</v>
      </c>
      <c r="AM321" t="e" cm="1">
        <f t="array" ref="AM321">ROUND(STDEV(IF(J:J = AE321,Z:Z)),1)</f>
        <v>#DIV/0!</v>
      </c>
      <c r="AQ321">
        <v>88</v>
      </c>
      <c r="AR321">
        <v>6.6</v>
      </c>
      <c r="BH321" t="str">
        <v>Daniel Lee</v>
      </c>
      <c r="BI321">
        <f t="shared" si="13"/>
        <v>6.1</v>
      </c>
      <c r="BJ321" t="b">
        <f t="shared" si="14"/>
        <v>0</v>
      </c>
      <c r="BO321">
        <v>100491683</v>
      </c>
      <c r="BP321">
        <v>24000000</v>
      </c>
      <c r="BR321">
        <f t="shared" si="12"/>
        <v>76491683</v>
      </c>
      <c r="BS321" t="str">
        <f>_xlfn.XLOOKUP(BO321,I:I,L:L)</f>
        <v>The Rugrats MovieÂ </v>
      </c>
      <c r="BW321" t="s">
        <v>826</v>
      </c>
      <c r="BX321" t="s">
        <v>1247</v>
      </c>
      <c r="BY321" t="s">
        <v>2007</v>
      </c>
      <c r="BZ321" t="s">
        <v>5266</v>
      </c>
      <c r="CA321" t="s">
        <v>4490</v>
      </c>
    </row>
    <row r="322" spans="1:81" x14ac:dyDescent="0.25">
      <c r="A322" t="s">
        <v>33</v>
      </c>
      <c r="B322" t="s">
        <v>203</v>
      </c>
      <c r="C322">
        <v>308</v>
      </c>
      <c r="D322">
        <v>135</v>
      </c>
      <c r="E322">
        <v>0</v>
      </c>
      <c r="F322">
        <v>310</v>
      </c>
      <c r="G322" t="s">
        <v>2497</v>
      </c>
      <c r="H322">
        <v>873</v>
      </c>
      <c r="I322">
        <v>43982842</v>
      </c>
      <c r="J322" t="s">
        <v>1271</v>
      </c>
      <c r="K322" t="s">
        <v>2498</v>
      </c>
      <c r="L322" t="s">
        <v>2499</v>
      </c>
      <c r="M322">
        <v>125109</v>
      </c>
      <c r="N322">
        <v>2370</v>
      </c>
      <c r="O322" t="s">
        <v>557</v>
      </c>
      <c r="P322">
        <v>1</v>
      </c>
      <c r="Q322" t="s">
        <v>2500</v>
      </c>
      <c r="R322" t="s">
        <v>2501</v>
      </c>
      <c r="S322">
        <v>593</v>
      </c>
      <c r="T322" t="s">
        <v>42</v>
      </c>
      <c r="U322" t="s">
        <v>43</v>
      </c>
      <c r="V322" t="s">
        <v>44</v>
      </c>
      <c r="W322">
        <v>65000000</v>
      </c>
      <c r="X322">
        <v>2009</v>
      </c>
      <c r="Y322">
        <v>560</v>
      </c>
      <c r="Z322" s="2">
        <v>6.7</v>
      </c>
      <c r="AA322">
        <v>2.35</v>
      </c>
      <c r="AB322">
        <v>16000</v>
      </c>
      <c r="AE322" t="s">
        <v>2502</v>
      </c>
      <c r="AF322">
        <f>COUNTIF(J:J,AE322)</f>
        <v>2</v>
      </c>
      <c r="AG322">
        <f>ROUND(AVERAGEIFS(Z:Z,J:J,AE322),1)</f>
        <v>5.9</v>
      </c>
      <c r="AH322" cm="1">
        <f t="array" ref="AH322">ROUND(MEDIAN(IF(J:J=AE322,Z:Z)),1)</f>
        <v>5.9</v>
      </c>
      <c r="AI322" t="e" cm="1">
        <f t="array" ref="AI322">ROUND(MODE(IF(J:J=AE322,Z:Z)),1)</f>
        <v>#N/A</v>
      </c>
      <c r="AJ322">
        <f>_xlfn.MAXIFS(Z:Z,J:J,AE322)</f>
        <v>6.2</v>
      </c>
      <c r="AK322">
        <f>_xlfn.MINIFS(Z:Z,J:J,AE322)</f>
        <v>5.5</v>
      </c>
      <c r="AL322" cm="1">
        <f t="array" ref="AL322">ROUND(VAR(IF(J:J=AE322,Z:Z)),1)</f>
        <v>0.2</v>
      </c>
      <c r="AM322" cm="1">
        <f t="array" ref="AM322">ROUND(STDEV(IF(J:J = AE322,Z:Z)),1)</f>
        <v>0.5</v>
      </c>
      <c r="AQ322">
        <v>105</v>
      </c>
      <c r="AR322">
        <v>7</v>
      </c>
      <c r="BH322" t="str">
        <v>Keenen Ivory Wayans</v>
      </c>
      <c r="BI322">
        <f t="shared" si="13"/>
        <v>5.2</v>
      </c>
      <c r="BJ322" t="b">
        <f t="shared" si="14"/>
        <v>0</v>
      </c>
      <c r="BO322">
        <v>126203320</v>
      </c>
      <c r="BP322">
        <v>50000000</v>
      </c>
      <c r="BR322">
        <f t="shared" si="12"/>
        <v>76203320</v>
      </c>
      <c r="BS322" t="str">
        <f>_xlfn.XLOOKUP(BO322,I:I,L:L)</f>
        <v>Mr. DeedsÂ </v>
      </c>
      <c r="BW322" t="s">
        <v>826</v>
      </c>
      <c r="BX322" t="s">
        <v>17605</v>
      </c>
    </row>
    <row r="323" spans="1:81" x14ac:dyDescent="0.25">
      <c r="A323" t="s">
        <v>33</v>
      </c>
      <c r="B323" t="s">
        <v>87</v>
      </c>
      <c r="C323">
        <v>301</v>
      </c>
      <c r="D323">
        <v>100</v>
      </c>
      <c r="E323">
        <v>475</v>
      </c>
      <c r="F323">
        <v>799</v>
      </c>
      <c r="G323" t="s">
        <v>1423</v>
      </c>
      <c r="H323">
        <v>1000</v>
      </c>
      <c r="I323">
        <v>380838870</v>
      </c>
      <c r="J323" t="s">
        <v>322</v>
      </c>
      <c r="K323" t="s">
        <v>2505</v>
      </c>
      <c r="L323" t="s">
        <v>213</v>
      </c>
      <c r="M323">
        <v>692482</v>
      </c>
      <c r="N323">
        <v>5641</v>
      </c>
      <c r="O323" t="s">
        <v>110</v>
      </c>
      <c r="P323">
        <v>0</v>
      </c>
      <c r="Q323" t="s">
        <v>2506</v>
      </c>
      <c r="R323" t="s">
        <v>2507</v>
      </c>
      <c r="S323">
        <v>866</v>
      </c>
      <c r="T323" t="s">
        <v>42</v>
      </c>
      <c r="U323" t="s">
        <v>43</v>
      </c>
      <c r="V323" t="s">
        <v>366</v>
      </c>
      <c r="W323">
        <v>94000000</v>
      </c>
      <c r="X323">
        <v>2003</v>
      </c>
      <c r="Y323">
        <v>939</v>
      </c>
      <c r="Z323" s="2">
        <v>8.1999999999999993</v>
      </c>
      <c r="AA323">
        <v>1.85</v>
      </c>
      <c r="AB323">
        <v>11000</v>
      </c>
      <c r="AE323" t="s">
        <v>2508</v>
      </c>
      <c r="AF323">
        <f>COUNTIF(J:J,AE323)</f>
        <v>1</v>
      </c>
      <c r="AG323">
        <f>ROUND(AVERAGEIFS(Z:Z,J:J,AE323),1)</f>
        <v>6.6</v>
      </c>
      <c r="AH323" cm="1">
        <f t="array" ref="AH323">ROUND(MEDIAN(IF(J:J=AE323,Z:Z)),1)</f>
        <v>6.6</v>
      </c>
      <c r="AI323" t="e" cm="1">
        <f t="array" ref="AI323">ROUND(MODE(IF(J:J=AE323,Z:Z)),1)</f>
        <v>#N/A</v>
      </c>
      <c r="AJ323">
        <f>_xlfn.MAXIFS(Z:Z,J:J,AE323)</f>
        <v>6.6</v>
      </c>
      <c r="AK323">
        <f>_xlfn.MINIFS(Z:Z,J:J,AE323)</f>
        <v>6.6</v>
      </c>
      <c r="AL323" t="e" cm="1">
        <f t="array" ref="AL323">ROUND(VAR(IF(J:J=AE323,Z:Z)),1)</f>
        <v>#DIV/0!</v>
      </c>
      <c r="AM323" t="e" cm="1">
        <f t="array" ref="AM323">ROUND(STDEV(IF(J:J = AE323,Z:Z)),1)</f>
        <v>#DIV/0!</v>
      </c>
      <c r="AQ323">
        <v>135</v>
      </c>
      <c r="AR323">
        <v>6.7</v>
      </c>
      <c r="BH323" t="str">
        <v>Rob Reiner</v>
      </c>
      <c r="BI323">
        <f t="shared" si="13"/>
        <v>7</v>
      </c>
      <c r="BJ323" t="b">
        <f t="shared" si="14"/>
        <v>0</v>
      </c>
      <c r="BO323">
        <v>158115031</v>
      </c>
      <c r="BP323">
        <v>82000000</v>
      </c>
      <c r="BR323">
        <f t="shared" ref="BR323:BR386" si="15">BO323-BP323</f>
        <v>76115031</v>
      </c>
      <c r="BS323" t="str">
        <f>_xlfn.XLOOKUP(BO323,I:I,L:L)</f>
        <v>The Longest YardÂ </v>
      </c>
      <c r="BW323" t="s">
        <v>606</v>
      </c>
      <c r="BX323" t="s">
        <v>4431</v>
      </c>
      <c r="BY323" t="s">
        <v>2007</v>
      </c>
      <c r="BZ323" t="s">
        <v>5266</v>
      </c>
      <c r="CA323" t="s">
        <v>17603</v>
      </c>
      <c r="CB323" t="s">
        <v>17601</v>
      </c>
      <c r="CC323" t="s">
        <v>5447</v>
      </c>
    </row>
    <row r="324" spans="1:81" x14ac:dyDescent="0.25">
      <c r="A324" t="s">
        <v>33</v>
      </c>
      <c r="B324" t="s">
        <v>203</v>
      </c>
      <c r="C324">
        <v>328</v>
      </c>
      <c r="D324">
        <v>192</v>
      </c>
      <c r="E324">
        <v>0</v>
      </c>
      <c r="F324">
        <v>416</v>
      </c>
      <c r="G324" t="s">
        <v>2018</v>
      </c>
      <c r="H324">
        <v>5000</v>
      </c>
      <c r="I324">
        <v>377019252</v>
      </c>
      <c r="J324" t="s">
        <v>403</v>
      </c>
      <c r="K324" t="s">
        <v>58</v>
      </c>
      <c r="L324" t="s">
        <v>234</v>
      </c>
      <c r="M324">
        <v>1215718</v>
      </c>
      <c r="N324">
        <v>6434</v>
      </c>
      <c r="O324" t="s">
        <v>2511</v>
      </c>
      <c r="P324">
        <v>2</v>
      </c>
      <c r="Q324" t="s">
        <v>2512</v>
      </c>
      <c r="R324" t="s">
        <v>2513</v>
      </c>
      <c r="S324">
        <v>3189</v>
      </c>
      <c r="T324" t="s">
        <v>42</v>
      </c>
      <c r="U324" t="s">
        <v>43</v>
      </c>
      <c r="V324" t="s">
        <v>44</v>
      </c>
      <c r="W324">
        <v>94000000</v>
      </c>
      <c r="X324">
        <v>2003</v>
      </c>
      <c r="Y324">
        <v>857</v>
      </c>
      <c r="Z324" s="2">
        <v>8.9</v>
      </c>
      <c r="AA324">
        <v>2.35</v>
      </c>
      <c r="AB324">
        <v>16000</v>
      </c>
      <c r="AE324" t="s">
        <v>2514</v>
      </c>
      <c r="AF324">
        <f>COUNTIF(J:J,AE324)</f>
        <v>1</v>
      </c>
      <c r="AG324">
        <f>ROUND(AVERAGEIFS(Z:Z,J:J,AE324),1)</f>
        <v>7.3</v>
      </c>
      <c r="AH324" cm="1">
        <f t="array" ref="AH324">ROUND(MEDIAN(IF(J:J=AE324,Z:Z)),1)</f>
        <v>7.3</v>
      </c>
      <c r="AI324" t="e" cm="1">
        <f t="array" ref="AI324">ROUND(MODE(IF(J:J=AE324,Z:Z)),1)</f>
        <v>#N/A</v>
      </c>
      <c r="AJ324">
        <f>_xlfn.MAXIFS(Z:Z,J:J,AE324)</f>
        <v>7.3</v>
      </c>
      <c r="AK324">
        <f>_xlfn.MINIFS(Z:Z,J:J,AE324)</f>
        <v>7.3</v>
      </c>
      <c r="AL324" t="e" cm="1">
        <f t="array" ref="AL324">ROUND(VAR(IF(J:J=AE324,Z:Z)),1)</f>
        <v>#DIV/0!</v>
      </c>
      <c r="AM324" t="e" cm="1">
        <f t="array" ref="AM324">ROUND(STDEV(IF(J:J = AE324,Z:Z)),1)</f>
        <v>#DIV/0!</v>
      </c>
      <c r="AQ324">
        <v>100</v>
      </c>
      <c r="AR324">
        <v>8.1999999999999993</v>
      </c>
      <c r="BH324" t="str">
        <v>Marco Schnabel</v>
      </c>
      <c r="BI324">
        <f t="shared" ref="BI324:BI387" si="16">ROUND(AVERAGEIFS(Z:Z,B:B,BH324),1)</f>
        <v>3.8</v>
      </c>
      <c r="BJ324" t="b">
        <f t="shared" ref="BJ324:BJ387" si="17">IF(BI324&gt;=PERCENTILE($BI$3:$BI$1678,0.9),"TRUE")</f>
        <v>0</v>
      </c>
      <c r="BO324">
        <v>124107476</v>
      </c>
      <c r="BP324">
        <v>48000000</v>
      </c>
      <c r="BR324">
        <f t="shared" si="15"/>
        <v>76107476</v>
      </c>
      <c r="BS324" t="str">
        <f>_xlfn.XLOOKUP(BO324,I:I,L:L)</f>
        <v>TrafficÂ </v>
      </c>
      <c r="BW324" t="s">
        <v>826</v>
      </c>
      <c r="BX324" t="s">
        <v>606</v>
      </c>
      <c r="BY324" t="s">
        <v>2007</v>
      </c>
      <c r="BZ324" t="s">
        <v>5447</v>
      </c>
      <c r="CA324" t="s">
        <v>4556</v>
      </c>
    </row>
    <row r="325" spans="1:81" x14ac:dyDescent="0.25">
      <c r="A325" t="s">
        <v>33</v>
      </c>
      <c r="B325" t="s">
        <v>203</v>
      </c>
      <c r="C325">
        <v>294</v>
      </c>
      <c r="D325">
        <v>172</v>
      </c>
      <c r="E325">
        <v>0</v>
      </c>
      <c r="F325">
        <v>857</v>
      </c>
      <c r="G325" t="s">
        <v>58</v>
      </c>
      <c r="H325">
        <v>16000</v>
      </c>
      <c r="I325">
        <v>340478898</v>
      </c>
      <c r="J325" t="s">
        <v>403</v>
      </c>
      <c r="K325" t="s">
        <v>263</v>
      </c>
      <c r="L325" t="s">
        <v>332</v>
      </c>
      <c r="M325">
        <v>1100446</v>
      </c>
      <c r="N325">
        <v>23052</v>
      </c>
      <c r="O325" t="s">
        <v>2018</v>
      </c>
      <c r="P325">
        <v>1</v>
      </c>
      <c r="Q325" t="s">
        <v>2517</v>
      </c>
      <c r="R325" t="s">
        <v>2518</v>
      </c>
      <c r="S325">
        <v>2417</v>
      </c>
      <c r="T325" t="s">
        <v>42</v>
      </c>
      <c r="U325" t="s">
        <v>43</v>
      </c>
      <c r="V325" t="s">
        <v>44</v>
      </c>
      <c r="W325">
        <v>94000000</v>
      </c>
      <c r="X325">
        <v>2002</v>
      </c>
      <c r="Y325">
        <v>5000</v>
      </c>
      <c r="Z325" s="2">
        <v>8.6999999999999993</v>
      </c>
      <c r="AA325">
        <v>2.35</v>
      </c>
      <c r="AB325">
        <v>10000</v>
      </c>
      <c r="AE325" t="s">
        <v>2519</v>
      </c>
      <c r="AF325">
        <f>COUNTIF(J:J,AE325)</f>
        <v>1</v>
      </c>
      <c r="AG325">
        <f>ROUND(AVERAGEIFS(Z:Z,J:J,AE325),1)</f>
        <v>5.4</v>
      </c>
      <c r="AH325" cm="1">
        <f t="array" ref="AH325">ROUND(MEDIAN(IF(J:J=AE325,Z:Z)),1)</f>
        <v>5.4</v>
      </c>
      <c r="AI325" t="e" cm="1">
        <f t="array" ref="AI325">ROUND(MODE(IF(J:J=AE325,Z:Z)),1)</f>
        <v>#N/A</v>
      </c>
      <c r="AJ325">
        <f>_xlfn.MAXIFS(Z:Z,J:J,AE325)</f>
        <v>5.4</v>
      </c>
      <c r="AK325">
        <f>_xlfn.MINIFS(Z:Z,J:J,AE325)</f>
        <v>5.4</v>
      </c>
      <c r="AL325" t="e" cm="1">
        <f t="array" ref="AL325">ROUND(VAR(IF(J:J=AE325,Z:Z)),1)</f>
        <v>#DIV/0!</v>
      </c>
      <c r="AM325" t="e" cm="1">
        <f t="array" ref="AM325">ROUND(STDEV(IF(J:J = AE325,Z:Z)),1)</f>
        <v>#DIV/0!</v>
      </c>
      <c r="AQ325">
        <v>192</v>
      </c>
      <c r="AR325">
        <v>8.9</v>
      </c>
      <c r="BH325" t="str">
        <v>Demian Lichtenstein</v>
      </c>
      <c r="BI325">
        <f t="shared" si="16"/>
        <v>5.9</v>
      </c>
      <c r="BJ325" t="b">
        <f t="shared" si="17"/>
        <v>0</v>
      </c>
      <c r="BO325">
        <v>126088877</v>
      </c>
      <c r="BP325">
        <v>50000000</v>
      </c>
      <c r="BR325">
        <f t="shared" si="15"/>
        <v>76088877</v>
      </c>
      <c r="BS325" t="str">
        <f>_xlfn.XLOOKUP(BO325,I:I,L:L)</f>
        <v>Central IntelligenceÂ </v>
      </c>
      <c r="BW325" t="s">
        <v>826</v>
      </c>
      <c r="BX325" t="s">
        <v>606</v>
      </c>
      <c r="BY325" t="s">
        <v>1247</v>
      </c>
      <c r="BZ325" t="s">
        <v>5266</v>
      </c>
      <c r="CA325" t="s">
        <v>5447</v>
      </c>
    </row>
    <row r="326" spans="1:81" x14ac:dyDescent="0.25">
      <c r="A326" t="s">
        <v>33</v>
      </c>
      <c r="B326" t="s">
        <v>1523</v>
      </c>
      <c r="C326">
        <v>175</v>
      </c>
      <c r="D326">
        <v>102</v>
      </c>
      <c r="E326">
        <v>44</v>
      </c>
      <c r="F326">
        <v>766</v>
      </c>
      <c r="G326" t="s">
        <v>815</v>
      </c>
      <c r="H326">
        <v>12000</v>
      </c>
      <c r="I326">
        <v>17176900</v>
      </c>
      <c r="J326" t="s">
        <v>59</v>
      </c>
      <c r="K326" t="s">
        <v>408</v>
      </c>
      <c r="L326" t="s">
        <v>2522</v>
      </c>
      <c r="M326">
        <v>54501</v>
      </c>
      <c r="N326">
        <v>17098</v>
      </c>
      <c r="O326" t="s">
        <v>2523</v>
      </c>
      <c r="P326">
        <v>4</v>
      </c>
      <c r="Q326" t="s">
        <v>2524</v>
      </c>
      <c r="R326" t="s">
        <v>2525</v>
      </c>
      <c r="S326">
        <v>154</v>
      </c>
      <c r="T326" t="s">
        <v>42</v>
      </c>
      <c r="U326" t="s">
        <v>43</v>
      </c>
      <c r="V326" t="s">
        <v>44</v>
      </c>
      <c r="W326">
        <v>95000000</v>
      </c>
      <c r="X326">
        <v>2014</v>
      </c>
      <c r="Y326">
        <v>3000</v>
      </c>
      <c r="Z326" s="2">
        <v>5.5</v>
      </c>
      <c r="AA326">
        <v>2.35</v>
      </c>
      <c r="AB326">
        <v>16000</v>
      </c>
      <c r="AE326" t="s">
        <v>2526</v>
      </c>
      <c r="AF326">
        <f>COUNTIF(J:J,AE326)</f>
        <v>2</v>
      </c>
      <c r="AG326">
        <f>ROUND(AVERAGEIFS(Z:Z,J:J,AE326),1)</f>
        <v>7</v>
      </c>
      <c r="AH326" cm="1">
        <f t="array" ref="AH326">ROUND(MEDIAN(IF(J:J=AE326,Z:Z)),1)</f>
        <v>7</v>
      </c>
      <c r="AI326" t="e" cm="1">
        <f t="array" ref="AI326">ROUND(MODE(IF(J:J=AE326,Z:Z)),1)</f>
        <v>#N/A</v>
      </c>
      <c r="AJ326">
        <f>_xlfn.MAXIFS(Z:Z,J:J,AE326)</f>
        <v>7.3</v>
      </c>
      <c r="AK326">
        <f>_xlfn.MINIFS(Z:Z,J:J,AE326)</f>
        <v>6.6</v>
      </c>
      <c r="AL326" cm="1">
        <f t="array" ref="AL326">ROUND(VAR(IF(J:J=AE326,Z:Z)),1)</f>
        <v>0.2</v>
      </c>
      <c r="AM326" cm="1">
        <f t="array" ref="AM326">ROUND(STDEV(IF(J:J = AE326,Z:Z)),1)</f>
        <v>0.5</v>
      </c>
      <c r="AQ326">
        <v>172</v>
      </c>
      <c r="AR326">
        <v>8.6999999999999993</v>
      </c>
      <c r="BH326" t="str">
        <v>Josh Gordon</v>
      </c>
      <c r="BI326">
        <f t="shared" si="16"/>
        <v>6.2</v>
      </c>
      <c r="BJ326" t="b">
        <f t="shared" si="17"/>
        <v>0</v>
      </c>
      <c r="BO326">
        <v>82528097</v>
      </c>
      <c r="BP326">
        <v>6500000</v>
      </c>
      <c r="BR326">
        <f t="shared" si="15"/>
        <v>76028097</v>
      </c>
      <c r="BS326" t="str">
        <f>_xlfn.XLOOKUP(BO326,I:I,L:L)</f>
        <v>Mr. Holland's OpusÂ </v>
      </c>
      <c r="BW326" t="s">
        <v>826</v>
      </c>
      <c r="BX326" t="s">
        <v>606</v>
      </c>
      <c r="BY326" t="s">
        <v>1247</v>
      </c>
      <c r="BZ326" t="s">
        <v>4892</v>
      </c>
    </row>
    <row r="327" spans="1:81" x14ac:dyDescent="0.25">
      <c r="A327" t="s">
        <v>33</v>
      </c>
      <c r="B327" t="s">
        <v>1368</v>
      </c>
      <c r="C327">
        <v>199</v>
      </c>
      <c r="D327">
        <v>100</v>
      </c>
      <c r="E327">
        <v>165</v>
      </c>
      <c r="F327">
        <v>240</v>
      </c>
      <c r="G327" t="s">
        <v>672</v>
      </c>
      <c r="H327">
        <v>11000</v>
      </c>
      <c r="I327">
        <v>131144183</v>
      </c>
      <c r="J327" t="s">
        <v>1204</v>
      </c>
      <c r="K327" t="s">
        <v>723</v>
      </c>
      <c r="L327" t="s">
        <v>2529</v>
      </c>
      <c r="M327">
        <v>157016</v>
      </c>
      <c r="N327">
        <v>12150</v>
      </c>
      <c r="O327" t="s">
        <v>2530</v>
      </c>
      <c r="P327">
        <v>1</v>
      </c>
      <c r="Q327" t="s">
        <v>2531</v>
      </c>
      <c r="R327" t="s">
        <v>2532</v>
      </c>
      <c r="S327">
        <v>824</v>
      </c>
      <c r="T327" t="s">
        <v>42</v>
      </c>
      <c r="U327" t="s">
        <v>43</v>
      </c>
      <c r="V327" t="s">
        <v>44</v>
      </c>
      <c r="W327">
        <v>115000000</v>
      </c>
      <c r="X327">
        <v>2001</v>
      </c>
      <c r="Y327">
        <v>509</v>
      </c>
      <c r="Z327" s="2">
        <v>5.7</v>
      </c>
      <c r="AA327">
        <v>2.35</v>
      </c>
      <c r="AB327">
        <v>0</v>
      </c>
      <c r="AE327" t="s">
        <v>2533</v>
      </c>
      <c r="AF327">
        <f>COUNTIF(J:J,AE327)</f>
        <v>1</v>
      </c>
      <c r="AG327">
        <f>ROUND(AVERAGEIFS(Z:Z,J:J,AE327),1)</f>
        <v>6.3</v>
      </c>
      <c r="AH327" cm="1">
        <f t="array" ref="AH327">ROUND(MEDIAN(IF(J:J=AE327,Z:Z)),1)</f>
        <v>6.3</v>
      </c>
      <c r="AI327" t="e" cm="1">
        <f t="array" ref="AI327">ROUND(MODE(IF(J:J=AE327,Z:Z)),1)</f>
        <v>#N/A</v>
      </c>
      <c r="AJ327">
        <f>_xlfn.MAXIFS(Z:Z,J:J,AE327)</f>
        <v>6.3</v>
      </c>
      <c r="AK327">
        <f>_xlfn.MINIFS(Z:Z,J:J,AE327)</f>
        <v>6.3</v>
      </c>
      <c r="AL327" t="e" cm="1">
        <f t="array" ref="AL327">ROUND(VAR(IF(J:J=AE327,Z:Z)),1)</f>
        <v>#DIV/0!</v>
      </c>
      <c r="AM327" t="e" cm="1">
        <f t="array" ref="AM327">ROUND(STDEV(IF(J:J = AE327,Z:Z)),1)</f>
        <v>#DIV/0!</v>
      </c>
      <c r="AQ327">
        <v>102</v>
      </c>
      <c r="AR327">
        <v>5.5</v>
      </c>
      <c r="BH327" t="str">
        <v>Tim Hill</v>
      </c>
      <c r="BI327">
        <f t="shared" si="16"/>
        <v>5.6</v>
      </c>
      <c r="BJ327" t="b">
        <f t="shared" si="17"/>
        <v>0</v>
      </c>
      <c r="BO327">
        <v>116724075</v>
      </c>
      <c r="BP327">
        <v>41000000</v>
      </c>
      <c r="BR327">
        <f t="shared" si="15"/>
        <v>75724075</v>
      </c>
      <c r="BS327" t="str">
        <f>_xlfn.XLOOKUP(BO327,I:I,L:L)</f>
        <v>8 MileÂ </v>
      </c>
      <c r="BW327" t="s">
        <v>4682</v>
      </c>
      <c r="BX327" t="s">
        <v>2007</v>
      </c>
      <c r="BY327" t="s">
        <v>17603</v>
      </c>
      <c r="BZ327" t="s">
        <v>17601</v>
      </c>
    </row>
    <row r="328" spans="1:81" x14ac:dyDescent="0.25">
      <c r="A328" t="s">
        <v>33</v>
      </c>
      <c r="B328" t="s">
        <v>1530</v>
      </c>
      <c r="C328">
        <v>355</v>
      </c>
      <c r="D328">
        <v>119</v>
      </c>
      <c r="E328">
        <v>0</v>
      </c>
      <c r="F328">
        <v>968</v>
      </c>
      <c r="G328" t="s">
        <v>603</v>
      </c>
      <c r="H328">
        <v>40000</v>
      </c>
      <c r="I328">
        <v>23014504</v>
      </c>
      <c r="J328" t="s">
        <v>1278</v>
      </c>
      <c r="K328" t="s">
        <v>60</v>
      </c>
      <c r="L328" t="s">
        <v>2536</v>
      </c>
      <c r="M328">
        <v>172707</v>
      </c>
      <c r="N328">
        <v>54031</v>
      </c>
      <c r="O328" t="s">
        <v>503</v>
      </c>
      <c r="P328">
        <v>1</v>
      </c>
      <c r="Q328" t="s">
        <v>2537</v>
      </c>
      <c r="R328" t="s">
        <v>2538</v>
      </c>
      <c r="S328">
        <v>462</v>
      </c>
      <c r="T328" t="s">
        <v>42</v>
      </c>
      <c r="U328" t="s">
        <v>74</v>
      </c>
      <c r="V328" t="s">
        <v>44</v>
      </c>
      <c r="W328">
        <v>100000000</v>
      </c>
      <c r="X328">
        <v>2014</v>
      </c>
      <c r="Y328">
        <v>11000</v>
      </c>
      <c r="Z328" s="2">
        <v>6.3</v>
      </c>
      <c r="AA328">
        <v>2.35</v>
      </c>
      <c r="AB328">
        <v>37000</v>
      </c>
      <c r="AE328" t="s">
        <v>2539</v>
      </c>
      <c r="AF328">
        <f>COUNTIF(J:J,AE328)</f>
        <v>1</v>
      </c>
      <c r="AG328">
        <f>ROUND(AVERAGEIFS(Z:Z,J:J,AE328),1)</f>
        <v>6.8</v>
      </c>
      <c r="AH328" cm="1">
        <f t="array" ref="AH328">ROUND(MEDIAN(IF(J:J=AE328,Z:Z)),1)</f>
        <v>6.8</v>
      </c>
      <c r="AI328" t="e" cm="1">
        <f t="array" ref="AI328">ROUND(MODE(IF(J:J=AE328,Z:Z)),1)</f>
        <v>#N/A</v>
      </c>
      <c r="AJ328">
        <f>_xlfn.MAXIFS(Z:Z,J:J,AE328)</f>
        <v>6.8</v>
      </c>
      <c r="AK328">
        <f>_xlfn.MINIFS(Z:Z,J:J,AE328)</f>
        <v>6.8</v>
      </c>
      <c r="AL328" t="e" cm="1">
        <f t="array" ref="AL328">ROUND(VAR(IF(J:J=AE328,Z:Z)),1)</f>
        <v>#DIV/0!</v>
      </c>
      <c r="AM328" t="e" cm="1">
        <f t="array" ref="AM328">ROUND(STDEV(IF(J:J = AE328,Z:Z)),1)</f>
        <v>#DIV/0!</v>
      </c>
      <c r="AQ328">
        <v>100</v>
      </c>
      <c r="AR328">
        <v>5.7</v>
      </c>
      <c r="BH328" t="str">
        <v>David Frankel</v>
      </c>
      <c r="BI328">
        <f t="shared" si="16"/>
        <v>6.6</v>
      </c>
      <c r="BJ328" t="b">
        <f t="shared" si="17"/>
        <v>0</v>
      </c>
      <c r="BO328">
        <v>113502246</v>
      </c>
      <c r="BP328">
        <v>38000000</v>
      </c>
      <c r="BR328">
        <f t="shared" si="15"/>
        <v>75502246</v>
      </c>
      <c r="BS328" t="str">
        <f>_xlfn.XLOOKUP(BO328,I:I,L:L)</f>
        <v>The Addams FamilyÂ </v>
      </c>
      <c r="BW328" t="s">
        <v>606</v>
      </c>
      <c r="BX328" t="s">
        <v>2007</v>
      </c>
      <c r="BY328" t="s">
        <v>3105</v>
      </c>
      <c r="BZ328" t="s">
        <v>4490</v>
      </c>
    </row>
    <row r="329" spans="1:81" x14ac:dyDescent="0.25">
      <c r="A329" t="s">
        <v>33</v>
      </c>
      <c r="B329" t="s">
        <v>780</v>
      </c>
      <c r="C329">
        <v>198</v>
      </c>
      <c r="D329">
        <v>92</v>
      </c>
      <c r="E329">
        <v>394</v>
      </c>
      <c r="F329">
        <v>527</v>
      </c>
      <c r="G329" t="s">
        <v>2542</v>
      </c>
      <c r="H329">
        <v>693</v>
      </c>
      <c r="I329">
        <v>181166115</v>
      </c>
      <c r="J329" t="s">
        <v>220</v>
      </c>
      <c r="K329" t="s">
        <v>2543</v>
      </c>
      <c r="L329" t="s">
        <v>2023</v>
      </c>
      <c r="M329">
        <v>219501</v>
      </c>
      <c r="N329">
        <v>2574</v>
      </c>
      <c r="O329" t="s">
        <v>2544</v>
      </c>
      <c r="P329">
        <v>0</v>
      </c>
      <c r="Q329" t="s">
        <v>2545</v>
      </c>
      <c r="R329" t="s">
        <v>2546</v>
      </c>
      <c r="S329">
        <v>1236</v>
      </c>
      <c r="T329" t="s">
        <v>42</v>
      </c>
      <c r="U329" t="s">
        <v>43</v>
      </c>
      <c r="V329" t="s">
        <v>44</v>
      </c>
      <c r="W329">
        <v>93000000</v>
      </c>
      <c r="X329">
        <v>2001</v>
      </c>
      <c r="Y329">
        <v>595</v>
      </c>
      <c r="Z329" s="2">
        <v>5.9</v>
      </c>
      <c r="AA329">
        <v>1.85</v>
      </c>
      <c r="AB329">
        <v>0</v>
      </c>
      <c r="AE329" t="s">
        <v>2547</v>
      </c>
      <c r="AF329">
        <f>COUNTIF(J:J,AE329)</f>
        <v>1</v>
      </c>
      <c r="AG329">
        <f>ROUND(AVERAGEIFS(Z:Z,J:J,AE329),1)</f>
        <v>5.8</v>
      </c>
      <c r="AH329" cm="1">
        <f t="array" ref="AH329">ROUND(MEDIAN(IF(J:J=AE329,Z:Z)),1)</f>
        <v>5.8</v>
      </c>
      <c r="AI329" t="e" cm="1">
        <f t="array" ref="AI329">ROUND(MODE(IF(J:J=AE329,Z:Z)),1)</f>
        <v>#N/A</v>
      </c>
      <c r="AJ329">
        <f>_xlfn.MAXIFS(Z:Z,J:J,AE329)</f>
        <v>5.8</v>
      </c>
      <c r="AK329">
        <f>_xlfn.MINIFS(Z:Z,J:J,AE329)</f>
        <v>5.8</v>
      </c>
      <c r="AL329" t="e" cm="1">
        <f t="array" ref="AL329">ROUND(VAR(IF(J:J=AE329,Z:Z)),1)</f>
        <v>#DIV/0!</v>
      </c>
      <c r="AM329" t="e" cm="1">
        <f t="array" ref="AM329">ROUND(STDEV(IF(J:J = AE329,Z:Z)),1)</f>
        <v>#DIV/0!</v>
      </c>
      <c r="AQ329">
        <v>119</v>
      </c>
      <c r="AR329">
        <v>6.3</v>
      </c>
      <c r="BH329" t="str">
        <v>Brenda Chapman</v>
      </c>
      <c r="BI329">
        <f t="shared" si="16"/>
        <v>7</v>
      </c>
      <c r="BJ329" t="b">
        <f t="shared" si="17"/>
        <v>0</v>
      </c>
      <c r="BO329">
        <v>85300000</v>
      </c>
      <c r="BP329">
        <v>10000000</v>
      </c>
      <c r="BR329">
        <f t="shared" si="15"/>
        <v>75300000</v>
      </c>
      <c r="BS329" t="str">
        <f>_xlfn.XLOOKUP(BO329,I:I,L:L)</f>
        <v>StripesÂ </v>
      </c>
      <c r="BW329" t="s">
        <v>826</v>
      </c>
      <c r="BX329" t="s">
        <v>2007</v>
      </c>
      <c r="BY329" t="s">
        <v>17604</v>
      </c>
      <c r="BZ329" t="s">
        <v>4490</v>
      </c>
    </row>
    <row r="330" spans="1:81" x14ac:dyDescent="0.25">
      <c r="A330" t="s">
        <v>33</v>
      </c>
      <c r="B330" t="s">
        <v>1536</v>
      </c>
      <c r="C330">
        <v>529</v>
      </c>
      <c r="D330">
        <v>105</v>
      </c>
      <c r="E330">
        <v>81</v>
      </c>
      <c r="F330">
        <v>779</v>
      </c>
      <c r="G330" t="s">
        <v>2550</v>
      </c>
      <c r="H330">
        <v>11000</v>
      </c>
      <c r="I330">
        <v>176740650</v>
      </c>
      <c r="J330" t="s">
        <v>859</v>
      </c>
      <c r="K330" t="s">
        <v>98</v>
      </c>
      <c r="L330" t="s">
        <v>2183</v>
      </c>
      <c r="M330">
        <v>403836</v>
      </c>
      <c r="N330">
        <v>13118</v>
      </c>
      <c r="O330" t="s">
        <v>360</v>
      </c>
      <c r="P330">
        <v>0</v>
      </c>
      <c r="Q330" t="s">
        <v>2551</v>
      </c>
      <c r="R330" t="s">
        <v>2552</v>
      </c>
      <c r="S330">
        <v>646</v>
      </c>
      <c r="T330" t="s">
        <v>42</v>
      </c>
      <c r="U330" t="s">
        <v>43</v>
      </c>
      <c r="V330" t="s">
        <v>44</v>
      </c>
      <c r="W330">
        <v>93000000</v>
      </c>
      <c r="X330">
        <v>2011</v>
      </c>
      <c r="Y330">
        <v>1000</v>
      </c>
      <c r="Z330" s="2">
        <v>7.6</v>
      </c>
      <c r="AA330">
        <v>2.35</v>
      </c>
      <c r="AB330">
        <v>47000</v>
      </c>
      <c r="AE330" t="s">
        <v>2553</v>
      </c>
      <c r="AF330">
        <f>COUNTIF(J:J,AE330)</f>
        <v>1</v>
      </c>
      <c r="AG330">
        <f>ROUND(AVERAGEIFS(Z:Z,J:J,AE330),1)</f>
        <v>7.4</v>
      </c>
      <c r="AH330" cm="1">
        <f t="array" ref="AH330">ROUND(MEDIAN(IF(J:J=AE330,Z:Z)),1)</f>
        <v>7.4</v>
      </c>
      <c r="AI330" t="e" cm="1">
        <f t="array" ref="AI330">ROUND(MODE(IF(J:J=AE330,Z:Z)),1)</f>
        <v>#N/A</v>
      </c>
      <c r="AJ330">
        <f>_xlfn.MAXIFS(Z:Z,J:J,AE330)</f>
        <v>7.4</v>
      </c>
      <c r="AK330">
        <f>_xlfn.MINIFS(Z:Z,J:J,AE330)</f>
        <v>7.4</v>
      </c>
      <c r="AL330" t="e" cm="1">
        <f t="array" ref="AL330">ROUND(VAR(IF(J:J=AE330,Z:Z)),1)</f>
        <v>#DIV/0!</v>
      </c>
      <c r="AM330" t="e" cm="1">
        <f t="array" ref="AM330">ROUND(STDEV(IF(J:J = AE330,Z:Z)),1)</f>
        <v>#DIV/0!</v>
      </c>
      <c r="AQ330">
        <v>92</v>
      </c>
      <c r="AR330">
        <v>5.9</v>
      </c>
      <c r="BH330" t="str">
        <v>Marc Lawrence</v>
      </c>
      <c r="BI330">
        <f t="shared" si="16"/>
        <v>5.4</v>
      </c>
      <c r="BJ330" t="b">
        <f t="shared" si="17"/>
        <v>0</v>
      </c>
      <c r="BO330">
        <v>100241322</v>
      </c>
      <c r="BP330">
        <v>25000000</v>
      </c>
      <c r="BR330">
        <f t="shared" si="15"/>
        <v>75241322</v>
      </c>
      <c r="BS330" t="str">
        <f>_xlfn.XLOOKUP(BO330,I:I,L:L)</f>
        <v>Shakespeare in LoveÂ </v>
      </c>
      <c r="BW330" t="s">
        <v>2007</v>
      </c>
      <c r="BX330" t="s">
        <v>17601</v>
      </c>
      <c r="BY330" t="s">
        <v>5447</v>
      </c>
      <c r="BZ330" t="s">
        <v>4490</v>
      </c>
    </row>
    <row r="331" spans="1:81" x14ac:dyDescent="0.25">
      <c r="A331" t="s">
        <v>33</v>
      </c>
      <c r="B331" t="s">
        <v>1545</v>
      </c>
      <c r="C331">
        <v>198</v>
      </c>
      <c r="D331">
        <v>107</v>
      </c>
      <c r="E331">
        <v>70</v>
      </c>
      <c r="F331">
        <v>330</v>
      </c>
      <c r="G331" t="s">
        <v>2556</v>
      </c>
      <c r="H331">
        <v>770</v>
      </c>
      <c r="I331">
        <v>71148699</v>
      </c>
      <c r="J331" t="s">
        <v>195</v>
      </c>
      <c r="K331" t="s">
        <v>1182</v>
      </c>
      <c r="L331" t="s">
        <v>2557</v>
      </c>
      <c r="M331">
        <v>68935</v>
      </c>
      <c r="N331">
        <v>1614</v>
      </c>
      <c r="O331" t="s">
        <v>2558</v>
      </c>
      <c r="P331">
        <v>0</v>
      </c>
      <c r="Q331" t="s">
        <v>2559</v>
      </c>
      <c r="R331" t="s">
        <v>2560</v>
      </c>
      <c r="S331">
        <v>125</v>
      </c>
      <c r="T331" t="s">
        <v>42</v>
      </c>
      <c r="U331" t="s">
        <v>43</v>
      </c>
      <c r="V331" t="s">
        <v>115</v>
      </c>
      <c r="W331">
        <v>90000000</v>
      </c>
      <c r="X331">
        <v>2008</v>
      </c>
      <c r="Y331">
        <v>419</v>
      </c>
      <c r="Z331" s="2">
        <v>6.6</v>
      </c>
      <c r="AA331">
        <v>2.35</v>
      </c>
      <c r="AB331">
        <v>0</v>
      </c>
      <c r="AE331" t="s">
        <v>2561</v>
      </c>
      <c r="AF331">
        <f>COUNTIF(J:J,AE331)</f>
        <v>3</v>
      </c>
      <c r="AG331">
        <f>ROUND(AVERAGEIFS(Z:Z,J:J,AE331),1)</f>
        <v>6.2</v>
      </c>
      <c r="AH331" cm="1">
        <f t="array" ref="AH331">ROUND(MEDIAN(IF(J:J=AE331,Z:Z)),1)</f>
        <v>6.4</v>
      </c>
      <c r="AI331" t="e" cm="1">
        <f t="array" ref="AI331">ROUND(MODE(IF(J:J=AE331,Z:Z)),1)</f>
        <v>#N/A</v>
      </c>
      <c r="AJ331">
        <f>_xlfn.MAXIFS(Z:Z,J:J,AE331)</f>
        <v>6.6</v>
      </c>
      <c r="AK331">
        <f>_xlfn.MINIFS(Z:Z,J:J,AE331)</f>
        <v>5.6</v>
      </c>
      <c r="AL331" cm="1">
        <f t="array" ref="AL331">ROUND(VAR(IF(J:J=AE331,Z:Z)),1)</f>
        <v>0.3</v>
      </c>
      <c r="AM331" cm="1">
        <f t="array" ref="AM331">ROUND(STDEV(IF(J:J = AE331,Z:Z)),1)</f>
        <v>0.5</v>
      </c>
      <c r="AQ331">
        <v>105</v>
      </c>
      <c r="AR331">
        <v>7.6</v>
      </c>
      <c r="BH331" t="str">
        <v>Wes Ball</v>
      </c>
      <c r="BI331">
        <f t="shared" si="16"/>
        <v>6.6</v>
      </c>
      <c r="BJ331" t="b">
        <f t="shared" si="17"/>
        <v>0</v>
      </c>
      <c r="BO331">
        <v>148213377</v>
      </c>
      <c r="BP331">
        <v>73000000</v>
      </c>
      <c r="BR331">
        <f t="shared" si="15"/>
        <v>75213377</v>
      </c>
      <c r="BS331" t="str">
        <f>_xlfn.XLOOKUP(BO331,I:I,L:L)</f>
        <v>Talladega Nights: The Ballad of Ricky BobbyÂ </v>
      </c>
      <c r="BW331" t="s">
        <v>1247</v>
      </c>
      <c r="BX331" t="s">
        <v>2007</v>
      </c>
      <c r="BY331" t="s">
        <v>5266</v>
      </c>
      <c r="BZ331" t="s">
        <v>17600</v>
      </c>
    </row>
    <row r="332" spans="1:81" x14ac:dyDescent="0.25">
      <c r="A332" t="s">
        <v>33</v>
      </c>
      <c r="B332" t="s">
        <v>1551</v>
      </c>
      <c r="C332">
        <v>412</v>
      </c>
      <c r="D332">
        <v>101</v>
      </c>
      <c r="E332">
        <v>212</v>
      </c>
      <c r="F332">
        <v>476</v>
      </c>
      <c r="G332" t="s">
        <v>2564</v>
      </c>
      <c r="H332">
        <v>13000</v>
      </c>
      <c r="I332">
        <v>67344392</v>
      </c>
      <c r="J332" t="s">
        <v>79</v>
      </c>
      <c r="K332" t="s">
        <v>1207</v>
      </c>
      <c r="L332" t="s">
        <v>2565</v>
      </c>
      <c r="M332">
        <v>165618</v>
      </c>
      <c r="N332">
        <v>15481</v>
      </c>
      <c r="O332" t="s">
        <v>2566</v>
      </c>
      <c r="P332">
        <v>2</v>
      </c>
      <c r="Q332" t="s">
        <v>2567</v>
      </c>
      <c r="R332" t="s">
        <v>2568</v>
      </c>
      <c r="S332">
        <v>503</v>
      </c>
      <c r="T332" t="s">
        <v>42</v>
      </c>
      <c r="U332" t="s">
        <v>43</v>
      </c>
      <c r="V332" t="s">
        <v>811</v>
      </c>
      <c r="W332">
        <v>92000000</v>
      </c>
      <c r="X332">
        <v>2013</v>
      </c>
      <c r="Y332">
        <v>787</v>
      </c>
      <c r="Z332" s="2">
        <v>5.3</v>
      </c>
      <c r="AA332">
        <v>1.85</v>
      </c>
      <c r="AB332">
        <v>66000</v>
      </c>
      <c r="AE332" t="s">
        <v>2569</v>
      </c>
      <c r="AF332">
        <f>COUNTIF(J:J,AE332)</f>
        <v>1</v>
      </c>
      <c r="AG332">
        <f>ROUND(AVERAGEIFS(Z:Z,J:J,AE332),1)</f>
        <v>6.4</v>
      </c>
      <c r="AH332" cm="1">
        <f t="array" ref="AH332">ROUND(MEDIAN(IF(J:J=AE332,Z:Z)),1)</f>
        <v>6.4</v>
      </c>
      <c r="AI332" t="e" cm="1">
        <f t="array" ref="AI332">ROUND(MODE(IF(J:J=AE332,Z:Z)),1)</f>
        <v>#N/A</v>
      </c>
      <c r="AJ332">
        <f>_xlfn.MAXIFS(Z:Z,J:J,AE332)</f>
        <v>6.4</v>
      </c>
      <c r="AK332">
        <f>_xlfn.MINIFS(Z:Z,J:J,AE332)</f>
        <v>6.4</v>
      </c>
      <c r="AL332" t="e" cm="1">
        <f t="array" ref="AL332">ROUND(VAR(IF(J:J=AE332,Z:Z)),1)</f>
        <v>#DIV/0!</v>
      </c>
      <c r="AM332" t="e" cm="1">
        <f t="array" ref="AM332">ROUND(STDEV(IF(J:J = AE332,Z:Z)),1)</f>
        <v>#DIV/0!</v>
      </c>
      <c r="AQ332">
        <v>107</v>
      </c>
      <c r="AR332">
        <v>6.6</v>
      </c>
      <c r="BH332" t="str">
        <v>Ryan Murphy</v>
      </c>
      <c r="BI332">
        <f t="shared" si="16"/>
        <v>6</v>
      </c>
      <c r="BJ332" t="b">
        <f t="shared" si="17"/>
        <v>0</v>
      </c>
      <c r="BO332">
        <v>155019340</v>
      </c>
      <c r="BP332">
        <v>80000000</v>
      </c>
      <c r="BR332">
        <f t="shared" si="15"/>
        <v>75019340</v>
      </c>
      <c r="BS332" t="str">
        <f>_xlfn.XLOOKUP(BO332,I:I,L:L)</f>
        <v>Over the HedgeÂ </v>
      </c>
      <c r="BW332" t="s">
        <v>606</v>
      </c>
      <c r="BX332" t="s">
        <v>1247</v>
      </c>
      <c r="BY332" t="s">
        <v>17605</v>
      </c>
      <c r="BZ332" t="s">
        <v>5266</v>
      </c>
      <c r="CA332" t="s">
        <v>17601</v>
      </c>
    </row>
    <row r="333" spans="1:81" x14ac:dyDescent="0.25">
      <c r="A333" t="s">
        <v>33</v>
      </c>
      <c r="B333" t="s">
        <v>1558</v>
      </c>
      <c r="C333">
        <v>106</v>
      </c>
      <c r="D333">
        <v>137</v>
      </c>
      <c r="E333">
        <v>102</v>
      </c>
      <c r="F333">
        <v>877</v>
      </c>
      <c r="G333" t="s">
        <v>1765</v>
      </c>
      <c r="H333">
        <v>2000</v>
      </c>
      <c r="I333">
        <v>22406362</v>
      </c>
      <c r="J333" t="s">
        <v>1283</v>
      </c>
      <c r="K333" t="s">
        <v>687</v>
      </c>
      <c r="L333" t="s">
        <v>2572</v>
      </c>
      <c r="M333">
        <v>16832</v>
      </c>
      <c r="N333">
        <v>5780</v>
      </c>
      <c r="O333" t="s">
        <v>1482</v>
      </c>
      <c r="P333">
        <v>0</v>
      </c>
      <c r="Q333" t="s">
        <v>2573</v>
      </c>
      <c r="R333" t="s">
        <v>2574</v>
      </c>
      <c r="S333">
        <v>267</v>
      </c>
      <c r="T333" t="s">
        <v>42</v>
      </c>
      <c r="U333" t="s">
        <v>43</v>
      </c>
      <c r="V333" t="s">
        <v>44</v>
      </c>
      <c r="W333">
        <v>107000000</v>
      </c>
      <c r="X333">
        <v>2004</v>
      </c>
      <c r="Y333">
        <v>973</v>
      </c>
      <c r="Z333" s="2">
        <v>6</v>
      </c>
      <c r="AA333">
        <v>2.35</v>
      </c>
      <c r="AB333">
        <v>701</v>
      </c>
      <c r="AE333" t="s">
        <v>2575</v>
      </c>
      <c r="AF333">
        <f>COUNTIF(J:J,AE333)</f>
        <v>2</v>
      </c>
      <c r="AG333">
        <f>ROUND(AVERAGEIFS(Z:Z,J:J,AE333),1)</f>
        <v>6.3</v>
      </c>
      <c r="AH333" cm="1">
        <f t="array" ref="AH333">ROUND(MEDIAN(IF(J:J=AE333,Z:Z)),1)</f>
        <v>6.3</v>
      </c>
      <c r="AI333" t="e" cm="1">
        <f t="array" ref="AI333">ROUND(MODE(IF(J:J=AE333,Z:Z)),1)</f>
        <v>#N/A</v>
      </c>
      <c r="AJ333">
        <f>_xlfn.MAXIFS(Z:Z,J:J,AE333)</f>
        <v>6.4</v>
      </c>
      <c r="AK333">
        <f>_xlfn.MINIFS(Z:Z,J:J,AE333)</f>
        <v>6.2</v>
      </c>
      <c r="AL333" cm="1">
        <f t="array" ref="AL333">ROUND(VAR(IF(J:J=AE333,Z:Z)),1)</f>
        <v>0</v>
      </c>
      <c r="AM333" cm="1">
        <f t="array" ref="AM333">ROUND(STDEV(IF(J:J = AE333,Z:Z)),1)</f>
        <v>0.1</v>
      </c>
      <c r="AQ333">
        <v>101</v>
      </c>
      <c r="AR333">
        <v>5.3</v>
      </c>
      <c r="BH333" t="str">
        <v>Robert Redford</v>
      </c>
      <c r="BI333">
        <f t="shared" si="16"/>
        <v>6.8</v>
      </c>
      <c r="BJ333" t="b">
        <f t="shared" si="17"/>
        <v>0</v>
      </c>
      <c r="BO333">
        <v>110008260</v>
      </c>
      <c r="BP333">
        <v>35000000</v>
      </c>
      <c r="BR333">
        <f t="shared" si="15"/>
        <v>75008260</v>
      </c>
      <c r="BS333" t="str">
        <f>_xlfn.XLOOKUP(BO333,I:I,L:L)</f>
        <v>TrainwreckÂ </v>
      </c>
      <c r="BW333" t="s">
        <v>2007</v>
      </c>
      <c r="BX333" t="s">
        <v>17607</v>
      </c>
      <c r="BY333" t="s">
        <v>17601</v>
      </c>
      <c r="BZ333" t="s">
        <v>5447</v>
      </c>
    </row>
    <row r="334" spans="1:81" x14ac:dyDescent="0.25">
      <c r="A334" t="s">
        <v>33</v>
      </c>
      <c r="B334" t="s">
        <v>570</v>
      </c>
      <c r="C334">
        <v>283</v>
      </c>
      <c r="D334">
        <v>115</v>
      </c>
      <c r="E334">
        <v>663</v>
      </c>
      <c r="F334">
        <v>55</v>
      </c>
      <c r="G334" t="s">
        <v>2578</v>
      </c>
      <c r="H334">
        <v>1000</v>
      </c>
      <c r="I334">
        <v>261437578</v>
      </c>
      <c r="J334" t="s">
        <v>1289</v>
      </c>
      <c r="K334" t="s">
        <v>2579</v>
      </c>
      <c r="L334" t="s">
        <v>677</v>
      </c>
      <c r="M334">
        <v>479166</v>
      </c>
      <c r="N334">
        <v>1901</v>
      </c>
      <c r="O334" t="s">
        <v>2580</v>
      </c>
      <c r="P334">
        <v>0</v>
      </c>
      <c r="Q334" t="s">
        <v>2581</v>
      </c>
      <c r="R334" t="s">
        <v>2582</v>
      </c>
      <c r="S334">
        <v>815</v>
      </c>
      <c r="T334" t="s">
        <v>42</v>
      </c>
      <c r="U334" t="s">
        <v>43</v>
      </c>
      <c r="V334" t="s">
        <v>115</v>
      </c>
      <c r="W334">
        <v>92000000</v>
      </c>
      <c r="X334">
        <v>2004</v>
      </c>
      <c r="Y334">
        <v>723</v>
      </c>
      <c r="Z334" s="2">
        <v>8</v>
      </c>
      <c r="AA334">
        <v>2.35</v>
      </c>
      <c r="AB334">
        <v>0</v>
      </c>
      <c r="AE334" t="s">
        <v>2583</v>
      </c>
      <c r="AF334">
        <f>COUNTIF(J:J,AE334)</f>
        <v>2</v>
      </c>
      <c r="AG334">
        <f>ROUND(AVERAGEIFS(Z:Z,J:J,AE334),1)</f>
        <v>7.8</v>
      </c>
      <c r="AH334" cm="1">
        <f t="array" ref="AH334">ROUND(MEDIAN(IF(J:J=AE334,Z:Z)),1)</f>
        <v>7.8</v>
      </c>
      <c r="AI334" t="e" cm="1">
        <f t="array" ref="AI334">ROUND(MODE(IF(J:J=AE334,Z:Z)),1)</f>
        <v>#N/A</v>
      </c>
      <c r="AJ334">
        <f>_xlfn.MAXIFS(Z:Z,J:J,AE334)</f>
        <v>7.8</v>
      </c>
      <c r="AK334">
        <f>_xlfn.MINIFS(Z:Z,J:J,AE334)</f>
        <v>7.7</v>
      </c>
      <c r="AL334" cm="1">
        <f t="array" ref="AL334">ROUND(VAR(IF(J:J=AE334,Z:Z)),1)</f>
        <v>0</v>
      </c>
      <c r="AM334" cm="1">
        <f t="array" ref="AM334">ROUND(STDEV(IF(J:J = AE334,Z:Z)),1)</f>
        <v>0.1</v>
      </c>
      <c r="AQ334">
        <v>137</v>
      </c>
      <c r="AR334">
        <v>6</v>
      </c>
      <c r="BH334" t="str">
        <v>Jay Russell</v>
      </c>
      <c r="BI334">
        <f t="shared" si="16"/>
        <v>6.7</v>
      </c>
      <c r="BJ334" t="b">
        <f t="shared" si="17"/>
        <v>0</v>
      </c>
      <c r="BO334">
        <v>109712885</v>
      </c>
      <c r="BP334">
        <v>35000000</v>
      </c>
      <c r="BR334">
        <f t="shared" si="15"/>
        <v>74712885</v>
      </c>
      <c r="BS334" t="str">
        <f>_xlfn.XLOOKUP(BO334,I:I,L:L)</f>
        <v>CreedÂ </v>
      </c>
      <c r="BW334" t="s">
        <v>2007</v>
      </c>
      <c r="BX334" t="s">
        <v>17602</v>
      </c>
      <c r="BY334" t="s">
        <v>5447</v>
      </c>
      <c r="BZ334" t="s">
        <v>17606</v>
      </c>
    </row>
    <row r="335" spans="1:81" x14ac:dyDescent="0.25">
      <c r="A335" t="s">
        <v>33</v>
      </c>
      <c r="B335" t="s">
        <v>1564</v>
      </c>
      <c r="C335">
        <v>61</v>
      </c>
      <c r="D335">
        <v>124</v>
      </c>
      <c r="E335">
        <v>212</v>
      </c>
      <c r="F335">
        <v>810</v>
      </c>
      <c r="G335" t="s">
        <v>150</v>
      </c>
      <c r="H335">
        <v>1000</v>
      </c>
      <c r="I335">
        <v>11000000</v>
      </c>
      <c r="J335" t="s">
        <v>986</v>
      </c>
      <c r="K335" t="s">
        <v>2586</v>
      </c>
      <c r="L335" t="s">
        <v>2587</v>
      </c>
      <c r="M335">
        <v>21102</v>
      </c>
      <c r="N335">
        <v>3611</v>
      </c>
      <c r="O335" t="s">
        <v>2588</v>
      </c>
      <c r="P335">
        <v>3</v>
      </c>
      <c r="Q335" t="s">
        <v>2589</v>
      </c>
      <c r="R335" t="s">
        <v>2590</v>
      </c>
      <c r="S335">
        <v>169</v>
      </c>
      <c r="T335" t="s">
        <v>42</v>
      </c>
      <c r="U335" t="s">
        <v>43</v>
      </c>
      <c r="V335" t="s">
        <v>44</v>
      </c>
      <c r="W335">
        <v>98000000</v>
      </c>
      <c r="X335">
        <v>1995</v>
      </c>
      <c r="Y335">
        <v>903</v>
      </c>
      <c r="Z335" s="2">
        <v>5.6</v>
      </c>
      <c r="AA335">
        <v>2.35</v>
      </c>
      <c r="AB335">
        <v>1000</v>
      </c>
      <c r="AE335" t="s">
        <v>2591</v>
      </c>
      <c r="AF335">
        <f>COUNTIF(J:J,AE335)</f>
        <v>4</v>
      </c>
      <c r="AG335">
        <f>ROUND(AVERAGEIFS(Z:Z,J:J,AE335),1)</f>
        <v>7.1</v>
      </c>
      <c r="AH335" cm="1">
        <f t="array" ref="AH335">ROUND(MEDIAN(IF(J:J=AE335,Z:Z)),1)</f>
        <v>6.9</v>
      </c>
      <c r="AI335" t="e" cm="1">
        <f t="array" ref="AI335">ROUND(MODE(IF(J:J=AE335,Z:Z)),1)</f>
        <v>#N/A</v>
      </c>
      <c r="AJ335">
        <f>_xlfn.MAXIFS(Z:Z,J:J,AE335)</f>
        <v>8.1999999999999993</v>
      </c>
      <c r="AK335">
        <f>_xlfn.MINIFS(Z:Z,J:J,AE335)</f>
        <v>6.3</v>
      </c>
      <c r="AL335" cm="1">
        <f t="array" ref="AL335">ROUND(VAR(IF(J:J=AE335,Z:Z)),1)</f>
        <v>0.7</v>
      </c>
      <c r="AM335" cm="1">
        <f t="array" ref="AM335">ROUND(STDEV(IF(J:J = AE335,Z:Z)),1)</f>
        <v>0.9</v>
      </c>
      <c r="AQ335">
        <v>115</v>
      </c>
      <c r="AR335">
        <v>8</v>
      </c>
      <c r="BH335" t="str">
        <v>Kenny Ortega</v>
      </c>
      <c r="BI335">
        <f t="shared" si="16"/>
        <v>6.2</v>
      </c>
      <c r="BJ335" t="b">
        <f t="shared" si="17"/>
        <v>0</v>
      </c>
      <c r="BO335">
        <v>94497271</v>
      </c>
      <c r="BP335">
        <v>20000000</v>
      </c>
      <c r="BR335">
        <f t="shared" si="15"/>
        <v>74497271</v>
      </c>
      <c r="BS335" t="str">
        <f>_xlfn.XLOOKUP(BO335,I:I,L:L)</f>
        <v>Beverly Hills ChihuahuaÂ </v>
      </c>
      <c r="BW335" t="s">
        <v>17605</v>
      </c>
      <c r="BX335" t="s">
        <v>2007</v>
      </c>
      <c r="BY335" t="s">
        <v>5447</v>
      </c>
    </row>
    <row r="336" spans="1:81" x14ac:dyDescent="0.25">
      <c r="A336" t="s">
        <v>33</v>
      </c>
      <c r="B336" t="s">
        <v>1043</v>
      </c>
      <c r="C336">
        <v>217</v>
      </c>
      <c r="D336">
        <v>118</v>
      </c>
      <c r="E336">
        <v>0</v>
      </c>
      <c r="F336">
        <v>1000</v>
      </c>
      <c r="G336" t="s">
        <v>1215</v>
      </c>
      <c r="H336">
        <v>8000</v>
      </c>
      <c r="I336">
        <v>88761720</v>
      </c>
      <c r="J336" t="s">
        <v>195</v>
      </c>
      <c r="K336" t="s">
        <v>1505</v>
      </c>
      <c r="L336" t="s">
        <v>2594</v>
      </c>
      <c r="M336">
        <v>141179</v>
      </c>
      <c r="N336">
        <v>14024</v>
      </c>
      <c r="O336" t="s">
        <v>991</v>
      </c>
      <c r="P336">
        <v>0</v>
      </c>
      <c r="Q336" t="s">
        <v>2595</v>
      </c>
      <c r="R336" t="s">
        <v>2596</v>
      </c>
      <c r="S336">
        <v>419</v>
      </c>
      <c r="T336" t="s">
        <v>42</v>
      </c>
      <c r="U336" t="s">
        <v>74</v>
      </c>
      <c r="V336" t="s">
        <v>115</v>
      </c>
      <c r="W336">
        <v>95000000</v>
      </c>
      <c r="X336">
        <v>2010</v>
      </c>
      <c r="Y336">
        <v>3000</v>
      </c>
      <c r="Z336" s="2">
        <v>5.9</v>
      </c>
      <c r="AA336">
        <v>2.35</v>
      </c>
      <c r="AB336">
        <v>9000</v>
      </c>
      <c r="AE336" t="s">
        <v>2597</v>
      </c>
      <c r="AF336">
        <f>COUNTIF(J:J,AE336)</f>
        <v>3</v>
      </c>
      <c r="AG336">
        <f>ROUND(AVERAGEIFS(Z:Z,J:J,AE336),1)</f>
        <v>6.4</v>
      </c>
      <c r="AH336" cm="1">
        <f t="array" ref="AH336">ROUND(MEDIAN(IF(J:J=AE336,Z:Z)),1)</f>
        <v>6.4</v>
      </c>
      <c r="AI336" t="e" cm="1">
        <f t="array" ref="AI336">ROUND(MODE(IF(J:J=AE336,Z:Z)),1)</f>
        <v>#N/A</v>
      </c>
      <c r="AJ336">
        <f>_xlfn.MAXIFS(Z:Z,J:J,AE336)</f>
        <v>7.4</v>
      </c>
      <c r="AK336">
        <f>_xlfn.MINIFS(Z:Z,J:J,AE336)</f>
        <v>5.3</v>
      </c>
      <c r="AL336" cm="1">
        <f t="array" ref="AL336">ROUND(VAR(IF(J:J=AE336,Z:Z)),1)</f>
        <v>1.1000000000000001</v>
      </c>
      <c r="AM336" cm="1">
        <f t="array" ref="AM336">ROUND(STDEV(IF(J:J = AE336,Z:Z)),1)</f>
        <v>1.1000000000000001</v>
      </c>
      <c r="AQ336">
        <v>124</v>
      </c>
      <c r="AR336">
        <v>5.6</v>
      </c>
      <c r="BH336" t="str">
        <v>David McNally</v>
      </c>
      <c r="BI336">
        <f t="shared" si="16"/>
        <v>5</v>
      </c>
      <c r="BJ336" t="b">
        <f t="shared" si="17"/>
        <v>0</v>
      </c>
      <c r="BO336">
        <v>76400000</v>
      </c>
      <c r="BP336">
        <v>2280000</v>
      </c>
      <c r="BR336">
        <f t="shared" si="15"/>
        <v>74120000</v>
      </c>
      <c r="BS336" t="str">
        <f>_xlfn.XLOOKUP(BO336,I:I,L:L)</f>
        <v>Star Trek III: The Search for SpockÂ </v>
      </c>
      <c r="BW336" t="s">
        <v>17605</v>
      </c>
      <c r="BX336" t="s">
        <v>3105</v>
      </c>
      <c r="BY336" t="s">
        <v>17602</v>
      </c>
      <c r="BZ336" t="s">
        <v>4490</v>
      </c>
    </row>
    <row r="337" spans="1:81" x14ac:dyDescent="0.25">
      <c r="A337" t="s">
        <v>33</v>
      </c>
      <c r="B337" t="s">
        <v>197</v>
      </c>
      <c r="C337">
        <v>175</v>
      </c>
      <c r="D337">
        <v>98</v>
      </c>
      <c r="E337">
        <v>188</v>
      </c>
      <c r="F337">
        <v>602</v>
      </c>
      <c r="G337" t="s">
        <v>1110</v>
      </c>
      <c r="H337">
        <v>10000</v>
      </c>
      <c r="I337">
        <v>250147615</v>
      </c>
      <c r="J337" t="s">
        <v>1297</v>
      </c>
      <c r="K337" t="s">
        <v>215</v>
      </c>
      <c r="L337" t="s">
        <v>781</v>
      </c>
      <c r="M337">
        <v>403014</v>
      </c>
      <c r="N337">
        <v>12998</v>
      </c>
      <c r="O337" t="s">
        <v>2600</v>
      </c>
      <c r="P337">
        <v>0</v>
      </c>
      <c r="Q337" t="s">
        <v>2601</v>
      </c>
      <c r="R337" t="s">
        <v>2602</v>
      </c>
      <c r="S337">
        <v>289</v>
      </c>
      <c r="T337" t="s">
        <v>42</v>
      </c>
      <c r="U337" t="s">
        <v>43</v>
      </c>
      <c r="V337" t="s">
        <v>44</v>
      </c>
      <c r="W337">
        <v>90000000</v>
      </c>
      <c r="X337">
        <v>1997</v>
      </c>
      <c r="Y337">
        <v>826</v>
      </c>
      <c r="Z337" s="2">
        <v>7.3</v>
      </c>
      <c r="AA337">
        <v>1.85</v>
      </c>
      <c r="AB337">
        <v>0</v>
      </c>
      <c r="AE337" t="s">
        <v>2603</v>
      </c>
      <c r="AF337">
        <f>COUNTIF(J:J,AE337)</f>
        <v>1</v>
      </c>
      <c r="AG337">
        <f>ROUND(AVERAGEIFS(Z:Z,J:J,AE337),1)</f>
        <v>6.8</v>
      </c>
      <c r="AH337" cm="1">
        <f t="array" ref="AH337">ROUND(MEDIAN(IF(J:J=AE337,Z:Z)),1)</f>
        <v>6.8</v>
      </c>
      <c r="AI337" t="e" cm="1">
        <f t="array" ref="AI337">ROUND(MODE(IF(J:J=AE337,Z:Z)),1)</f>
        <v>#N/A</v>
      </c>
      <c r="AJ337">
        <f>_xlfn.MAXIFS(Z:Z,J:J,AE337)</f>
        <v>6.8</v>
      </c>
      <c r="AK337">
        <f>_xlfn.MINIFS(Z:Z,J:J,AE337)</f>
        <v>6.8</v>
      </c>
      <c r="AL337" t="e" cm="1">
        <f t="array" ref="AL337">ROUND(VAR(IF(J:J=AE337,Z:Z)),1)</f>
        <v>#DIV/0!</v>
      </c>
      <c r="AM337" t="e" cm="1">
        <f t="array" ref="AM337">ROUND(STDEV(IF(J:J = AE337,Z:Z)),1)</f>
        <v>#DIV/0!</v>
      </c>
      <c r="AQ337">
        <v>118</v>
      </c>
      <c r="AR337">
        <v>5.9</v>
      </c>
      <c r="BH337" t="str">
        <v>Brian Robbins</v>
      </c>
      <c r="BI337">
        <f t="shared" si="16"/>
        <v>5.5</v>
      </c>
      <c r="BJ337" t="b">
        <f t="shared" si="17"/>
        <v>0</v>
      </c>
      <c r="BO337">
        <v>96067179</v>
      </c>
      <c r="BP337">
        <v>22000000</v>
      </c>
      <c r="BR337">
        <f t="shared" si="15"/>
        <v>74067179</v>
      </c>
      <c r="BS337" t="str">
        <f>_xlfn.XLOOKUP(BO337,I:I,L:L)</f>
        <v>Schindler's ListÂ </v>
      </c>
      <c r="BW337" t="s">
        <v>826</v>
      </c>
      <c r="BX337" t="s">
        <v>606</v>
      </c>
      <c r="BY337" t="s">
        <v>5447</v>
      </c>
      <c r="BZ337" t="s">
        <v>4556</v>
      </c>
    </row>
    <row r="338" spans="1:81" x14ac:dyDescent="0.25">
      <c r="A338" t="s">
        <v>33</v>
      </c>
      <c r="B338" t="s">
        <v>324</v>
      </c>
      <c r="C338">
        <v>191</v>
      </c>
      <c r="D338">
        <v>82</v>
      </c>
      <c r="E338">
        <v>487</v>
      </c>
      <c r="F338">
        <v>967</v>
      </c>
      <c r="G338" t="s">
        <v>433</v>
      </c>
      <c r="H338">
        <v>15000</v>
      </c>
      <c r="I338">
        <v>245823397</v>
      </c>
      <c r="J338" t="s">
        <v>251</v>
      </c>
      <c r="K338" t="s">
        <v>434</v>
      </c>
      <c r="L338" t="s">
        <v>840</v>
      </c>
      <c r="M338">
        <v>385871</v>
      </c>
      <c r="N338">
        <v>21275</v>
      </c>
      <c r="O338" t="s">
        <v>1230</v>
      </c>
      <c r="P338">
        <v>2</v>
      </c>
      <c r="Q338" t="s">
        <v>2606</v>
      </c>
      <c r="R338" t="s">
        <v>2607</v>
      </c>
      <c r="S338">
        <v>515</v>
      </c>
      <c r="T338" t="s">
        <v>42</v>
      </c>
      <c r="U338" t="s">
        <v>43</v>
      </c>
      <c r="V338" t="s">
        <v>366</v>
      </c>
      <c r="W338">
        <v>90000000</v>
      </c>
      <c r="X338">
        <v>1999</v>
      </c>
      <c r="Y338">
        <v>1000</v>
      </c>
      <c r="Z338" s="2">
        <v>7.9</v>
      </c>
      <c r="AA338">
        <v>1.85</v>
      </c>
      <c r="AB338">
        <v>0</v>
      </c>
      <c r="AE338" t="s">
        <v>2608</v>
      </c>
      <c r="AF338">
        <f>COUNTIF(J:J,AE338)</f>
        <v>1</v>
      </c>
      <c r="AG338">
        <f>ROUND(AVERAGEIFS(Z:Z,J:J,AE338),1)</f>
        <v>7.1</v>
      </c>
      <c r="AH338" cm="1">
        <f t="array" ref="AH338">ROUND(MEDIAN(IF(J:J=AE338,Z:Z)),1)</f>
        <v>7.1</v>
      </c>
      <c r="AI338" t="e" cm="1">
        <f t="array" ref="AI338">ROUND(MODE(IF(J:J=AE338,Z:Z)),1)</f>
        <v>#N/A</v>
      </c>
      <c r="AJ338">
        <f>_xlfn.MAXIFS(Z:Z,J:J,AE338)</f>
        <v>7.1</v>
      </c>
      <c r="AK338">
        <f>_xlfn.MINIFS(Z:Z,J:J,AE338)</f>
        <v>7.1</v>
      </c>
      <c r="AL338" t="e" cm="1">
        <f t="array" ref="AL338">ROUND(VAR(IF(J:J=AE338,Z:Z)),1)</f>
        <v>#DIV/0!</v>
      </c>
      <c r="AM338" t="e" cm="1">
        <f t="array" ref="AM338">ROUND(STDEV(IF(J:J = AE338,Z:Z)),1)</f>
        <v>#DIV/0!</v>
      </c>
      <c r="AQ338">
        <v>98</v>
      </c>
      <c r="AR338">
        <v>7.3</v>
      </c>
      <c r="BH338" t="str">
        <v>Brian Levant</v>
      </c>
      <c r="BI338">
        <f t="shared" si="16"/>
        <v>4.8</v>
      </c>
      <c r="BJ338" t="b">
        <f t="shared" si="17"/>
        <v>0</v>
      </c>
      <c r="BO338">
        <v>116006080</v>
      </c>
      <c r="BP338">
        <v>42000000</v>
      </c>
      <c r="BR338">
        <f t="shared" si="15"/>
        <v>74006080</v>
      </c>
      <c r="BS338" t="str">
        <f>_xlfn.XLOOKUP(BO338,I:I,L:L)</f>
        <v>Notting HillÂ </v>
      </c>
      <c r="BW338" t="s">
        <v>606</v>
      </c>
      <c r="BX338" t="s">
        <v>4431</v>
      </c>
      <c r="BY338" t="s">
        <v>2007</v>
      </c>
      <c r="BZ338" t="s">
        <v>5266</v>
      </c>
      <c r="CA338" t="s">
        <v>17600</v>
      </c>
      <c r="CB338" t="s">
        <v>17601</v>
      </c>
      <c r="CC338" t="s">
        <v>17602</v>
      </c>
    </row>
    <row r="339" spans="1:81" x14ac:dyDescent="0.25">
      <c r="A339" t="s">
        <v>33</v>
      </c>
      <c r="B339" t="s">
        <v>1315</v>
      </c>
      <c r="C339">
        <v>316</v>
      </c>
      <c r="D339">
        <v>98</v>
      </c>
      <c r="E339">
        <v>12000</v>
      </c>
      <c r="F339">
        <v>1000</v>
      </c>
      <c r="G339" t="s">
        <v>1215</v>
      </c>
      <c r="H339">
        <v>18000</v>
      </c>
      <c r="I339">
        <v>81557479</v>
      </c>
      <c r="J339" t="s">
        <v>79</v>
      </c>
      <c r="K339" t="s">
        <v>2152</v>
      </c>
      <c r="L339" t="s">
        <v>2611</v>
      </c>
      <c r="M339">
        <v>149947</v>
      </c>
      <c r="N339">
        <v>25780</v>
      </c>
      <c r="O339" t="s">
        <v>2612</v>
      </c>
      <c r="P339">
        <v>1</v>
      </c>
      <c r="Q339" t="s">
        <v>2613</v>
      </c>
      <c r="R339" t="s">
        <v>2614</v>
      </c>
      <c r="S339">
        <v>326</v>
      </c>
      <c r="T339" t="s">
        <v>42</v>
      </c>
      <c r="U339" t="s">
        <v>43</v>
      </c>
      <c r="V339" t="s">
        <v>44</v>
      </c>
      <c r="W339">
        <v>100000000</v>
      </c>
      <c r="X339">
        <v>2010</v>
      </c>
      <c r="Y339">
        <v>3000</v>
      </c>
      <c r="Z339" s="2">
        <v>6.8</v>
      </c>
      <c r="AA339">
        <v>2.35</v>
      </c>
      <c r="AB339">
        <v>18000</v>
      </c>
      <c r="AE339" t="s">
        <v>2615</v>
      </c>
      <c r="AF339">
        <f>COUNTIF(J:J,AE339)</f>
        <v>6</v>
      </c>
      <c r="AG339">
        <f>ROUND(AVERAGEIFS(Z:Z,J:J,AE339),1)</f>
        <v>6.7</v>
      </c>
      <c r="AH339" cm="1">
        <f t="array" ref="AH339">ROUND(MEDIAN(IF(J:J=AE339,Z:Z)),1)</f>
        <v>6.8</v>
      </c>
      <c r="AI339" cm="1">
        <f t="array" ref="AI339">ROUND(MODE(IF(J:J=AE339,Z:Z)),1)</f>
        <v>7.4</v>
      </c>
      <c r="AJ339">
        <f>_xlfn.MAXIFS(Z:Z,J:J,AE339)</f>
        <v>7.6</v>
      </c>
      <c r="AK339">
        <f>_xlfn.MINIFS(Z:Z,J:J,AE339)</f>
        <v>5.8</v>
      </c>
      <c r="AL339" cm="1">
        <f t="array" ref="AL339">ROUND(VAR(IF(J:J=AE339,Z:Z)),1)</f>
        <v>0.7</v>
      </c>
      <c r="AM339" cm="1">
        <f t="array" ref="AM339">ROUND(STDEV(IF(J:J = AE339,Z:Z)),1)</f>
        <v>0.8</v>
      </c>
      <c r="AQ339">
        <v>82</v>
      </c>
      <c r="AR339">
        <v>7.9</v>
      </c>
      <c r="BH339" t="str">
        <v>Steven Zaillian</v>
      </c>
      <c r="BI339">
        <f t="shared" si="16"/>
        <v>6.4</v>
      </c>
      <c r="BJ339" t="b">
        <f t="shared" si="17"/>
        <v>0</v>
      </c>
      <c r="BO339">
        <v>111760631</v>
      </c>
      <c r="BP339">
        <v>38000000</v>
      </c>
      <c r="BR339">
        <f t="shared" si="15"/>
        <v>73760631</v>
      </c>
      <c r="BS339" t="str">
        <f>_xlfn.XLOOKUP(BO339,I:I,L:L)</f>
        <v>Spy Kids 3-D: Game OverÂ </v>
      </c>
      <c r="BW339" t="s">
        <v>826</v>
      </c>
      <c r="BX339" t="s">
        <v>3105</v>
      </c>
      <c r="BY339" t="s">
        <v>4490</v>
      </c>
    </row>
    <row r="340" spans="1:81" x14ac:dyDescent="0.25">
      <c r="A340" t="s">
        <v>33</v>
      </c>
      <c r="B340" t="s">
        <v>288</v>
      </c>
      <c r="C340">
        <v>127</v>
      </c>
      <c r="D340">
        <v>90</v>
      </c>
      <c r="E340">
        <v>420</v>
      </c>
      <c r="F340">
        <v>141</v>
      </c>
      <c r="G340" t="s">
        <v>2618</v>
      </c>
      <c r="H340">
        <v>191</v>
      </c>
      <c r="I340">
        <v>226138454</v>
      </c>
      <c r="J340" t="s">
        <v>294</v>
      </c>
      <c r="K340" t="s">
        <v>2619</v>
      </c>
      <c r="L340" t="s">
        <v>1075</v>
      </c>
      <c r="M340">
        <v>160440</v>
      </c>
      <c r="N340">
        <v>664</v>
      </c>
      <c r="O340" t="s">
        <v>2620</v>
      </c>
      <c r="P340">
        <v>2</v>
      </c>
      <c r="Q340" t="s">
        <v>2621</v>
      </c>
      <c r="R340" t="s">
        <v>2622</v>
      </c>
      <c r="S340">
        <v>394</v>
      </c>
      <c r="T340" t="s">
        <v>42</v>
      </c>
      <c r="U340" t="s">
        <v>43</v>
      </c>
      <c r="V340" t="s">
        <v>44</v>
      </c>
      <c r="W340">
        <v>90000000</v>
      </c>
      <c r="X340">
        <v>2001</v>
      </c>
      <c r="Y340">
        <v>165</v>
      </c>
      <c r="Z340" s="2">
        <v>6.6</v>
      </c>
      <c r="AA340">
        <v>2.35</v>
      </c>
      <c r="AB340">
        <v>0</v>
      </c>
      <c r="AE340" t="s">
        <v>2623</v>
      </c>
      <c r="AF340">
        <f>COUNTIF(J:J,AE340)</f>
        <v>1</v>
      </c>
      <c r="AG340">
        <f>ROUND(AVERAGEIFS(Z:Z,J:J,AE340),1)</f>
        <v>5.9</v>
      </c>
      <c r="AH340" cm="1">
        <f t="array" ref="AH340">ROUND(MEDIAN(IF(J:J=AE340,Z:Z)),1)</f>
        <v>5.9</v>
      </c>
      <c r="AI340" t="e" cm="1">
        <f t="array" ref="AI340">ROUND(MODE(IF(J:J=AE340,Z:Z)),1)</f>
        <v>#N/A</v>
      </c>
      <c r="AJ340">
        <f>_xlfn.MAXIFS(Z:Z,J:J,AE340)</f>
        <v>5.9</v>
      </c>
      <c r="AK340">
        <f>_xlfn.MINIFS(Z:Z,J:J,AE340)</f>
        <v>5.9</v>
      </c>
      <c r="AL340" t="e" cm="1">
        <f t="array" ref="AL340">ROUND(VAR(IF(J:J=AE340,Z:Z)),1)</f>
        <v>#DIV/0!</v>
      </c>
      <c r="AM340" t="e" cm="1">
        <f t="array" ref="AM340">ROUND(STDEV(IF(J:J = AE340,Z:Z)),1)</f>
        <v>#DIV/0!</v>
      </c>
      <c r="AQ340">
        <v>98</v>
      </c>
      <c r="AR340">
        <v>6.8</v>
      </c>
      <c r="BH340" t="str">
        <v>Chris Butler</v>
      </c>
      <c r="BI340">
        <f t="shared" si="16"/>
        <v>7</v>
      </c>
      <c r="BJ340" t="b">
        <f t="shared" si="17"/>
        <v>0</v>
      </c>
      <c r="BO340">
        <v>125548685</v>
      </c>
      <c r="BP340">
        <v>52000000</v>
      </c>
      <c r="BR340">
        <f t="shared" si="15"/>
        <v>73548685</v>
      </c>
      <c r="BS340" t="str">
        <f>_xlfn.XLOOKUP(BO340,I:I,L:L)</f>
        <v>Erin BrockovichÂ </v>
      </c>
      <c r="BW340" t="s">
        <v>2007</v>
      </c>
      <c r="BX340" t="s">
        <v>17603</v>
      </c>
      <c r="BY340" t="s">
        <v>3105</v>
      </c>
    </row>
    <row r="341" spans="1:81" x14ac:dyDescent="0.25">
      <c r="A341" t="s">
        <v>33</v>
      </c>
      <c r="B341" t="s">
        <v>431</v>
      </c>
      <c r="C341">
        <v>185</v>
      </c>
      <c r="D341">
        <v>130</v>
      </c>
      <c r="E341">
        <v>0</v>
      </c>
      <c r="F341">
        <v>568</v>
      </c>
      <c r="G341" t="s">
        <v>2626</v>
      </c>
      <c r="H341">
        <v>11000</v>
      </c>
      <c r="I341">
        <v>155370362</v>
      </c>
      <c r="J341" t="s">
        <v>1305</v>
      </c>
      <c r="K341" t="s">
        <v>520</v>
      </c>
      <c r="L341" t="s">
        <v>2627</v>
      </c>
      <c r="M341">
        <v>98403</v>
      </c>
      <c r="N341">
        <v>12890</v>
      </c>
      <c r="O341" t="s">
        <v>2628</v>
      </c>
      <c r="P341">
        <v>0</v>
      </c>
      <c r="Q341" t="s">
        <v>2629</v>
      </c>
      <c r="R341" t="s">
        <v>2630</v>
      </c>
      <c r="S341">
        <v>683</v>
      </c>
      <c r="T341" t="s">
        <v>42</v>
      </c>
      <c r="U341" t="s">
        <v>43</v>
      </c>
      <c r="V341" t="s">
        <v>44</v>
      </c>
      <c r="W341">
        <v>100000000</v>
      </c>
      <c r="X341">
        <v>2000</v>
      </c>
      <c r="Y341">
        <v>627</v>
      </c>
      <c r="Z341" s="2">
        <v>6.6</v>
      </c>
      <c r="AA341">
        <v>2.35</v>
      </c>
      <c r="AB341">
        <v>0</v>
      </c>
      <c r="AE341" t="s">
        <v>2631</v>
      </c>
      <c r="AF341">
        <f>COUNTIF(J:J,AE341)</f>
        <v>5</v>
      </c>
      <c r="AG341">
        <f>ROUND(AVERAGEIFS(Z:Z,J:J,AE341),1)</f>
        <v>6.4</v>
      </c>
      <c r="AH341" cm="1">
        <f t="array" ref="AH341">ROUND(MEDIAN(IF(J:J=AE341,Z:Z)),1)</f>
        <v>6.5</v>
      </c>
      <c r="AI341" t="e" cm="1">
        <f t="array" ref="AI341">ROUND(MODE(IF(J:J=AE341,Z:Z)),1)</f>
        <v>#N/A</v>
      </c>
      <c r="AJ341">
        <f>_xlfn.MAXIFS(Z:Z,J:J,AE341)</f>
        <v>7.3</v>
      </c>
      <c r="AK341">
        <f>_xlfn.MINIFS(Z:Z,J:J,AE341)</f>
        <v>5.6</v>
      </c>
      <c r="AL341" cm="1">
        <f t="array" ref="AL341">ROUND(VAR(IF(J:J=AE341,Z:Z)),1)</f>
        <v>0.5</v>
      </c>
      <c r="AM341" cm="1">
        <f t="array" ref="AM341">ROUND(STDEV(IF(J:J = AE341,Z:Z)),1)</f>
        <v>0.7</v>
      </c>
      <c r="AQ341">
        <v>90</v>
      </c>
      <c r="AR341">
        <v>6.6</v>
      </c>
      <c r="BH341" t="str">
        <v>Jon Avnet</v>
      </c>
      <c r="BI341">
        <f t="shared" si="16"/>
        <v>6</v>
      </c>
      <c r="BJ341" t="b">
        <f t="shared" si="17"/>
        <v>0</v>
      </c>
      <c r="BO341">
        <v>238371987</v>
      </c>
      <c r="BP341">
        <v>165000000</v>
      </c>
      <c r="BR341">
        <f t="shared" si="15"/>
        <v>73371987</v>
      </c>
      <c r="BS341" t="str">
        <f>_xlfn.XLOOKUP(BO341,I:I,L:L)</f>
        <v>Shrek Forever AfterÂ </v>
      </c>
      <c r="BW341" t="s">
        <v>2007</v>
      </c>
      <c r="BX341" t="s">
        <v>5447</v>
      </c>
      <c r="BY341" t="s">
        <v>17604</v>
      </c>
    </row>
    <row r="342" spans="1:81" x14ac:dyDescent="0.25">
      <c r="A342" t="s">
        <v>33</v>
      </c>
      <c r="B342" t="s">
        <v>1570</v>
      </c>
      <c r="C342">
        <v>191</v>
      </c>
      <c r="D342">
        <v>90</v>
      </c>
      <c r="E342">
        <v>97</v>
      </c>
      <c r="F342">
        <v>56</v>
      </c>
      <c r="G342" t="s">
        <v>2343</v>
      </c>
      <c r="H342">
        <v>622</v>
      </c>
      <c r="I342">
        <v>124870275</v>
      </c>
      <c r="J342" t="s">
        <v>1314</v>
      </c>
      <c r="K342" t="s">
        <v>2633</v>
      </c>
      <c r="L342" t="s">
        <v>2634</v>
      </c>
      <c r="M342">
        <v>152601</v>
      </c>
      <c r="N342">
        <v>1227</v>
      </c>
      <c r="O342" t="s">
        <v>2635</v>
      </c>
      <c r="P342">
        <v>1</v>
      </c>
      <c r="Q342" t="s">
        <v>2636</v>
      </c>
      <c r="R342" t="s">
        <v>2637</v>
      </c>
      <c r="S342">
        <v>156</v>
      </c>
      <c r="T342" t="s">
        <v>42</v>
      </c>
      <c r="U342" t="s">
        <v>43</v>
      </c>
      <c r="V342" t="s">
        <v>115</v>
      </c>
      <c r="W342">
        <v>100000000</v>
      </c>
      <c r="X342">
        <v>2009</v>
      </c>
      <c r="Y342">
        <v>526</v>
      </c>
      <c r="Z342" s="2">
        <v>7</v>
      </c>
      <c r="AA342">
        <v>2.35</v>
      </c>
      <c r="AB342">
        <v>0</v>
      </c>
      <c r="AE342" t="s">
        <v>2638</v>
      </c>
      <c r="AF342">
        <f>COUNTIF(J:J,AE342)</f>
        <v>1</v>
      </c>
      <c r="AG342">
        <f>ROUND(AVERAGEIFS(Z:Z,J:J,AE342),1)</f>
        <v>6.3</v>
      </c>
      <c r="AH342" cm="1">
        <f t="array" ref="AH342">ROUND(MEDIAN(IF(J:J=AE342,Z:Z)),1)</f>
        <v>6.3</v>
      </c>
      <c r="AI342" t="e" cm="1">
        <f t="array" ref="AI342">ROUND(MODE(IF(J:J=AE342,Z:Z)),1)</f>
        <v>#N/A</v>
      </c>
      <c r="AJ342">
        <f>_xlfn.MAXIFS(Z:Z,J:J,AE342)</f>
        <v>6.3</v>
      </c>
      <c r="AK342">
        <f>_xlfn.MINIFS(Z:Z,J:J,AE342)</f>
        <v>6.3</v>
      </c>
      <c r="AL342" t="e" cm="1">
        <f t="array" ref="AL342">ROUND(VAR(IF(J:J=AE342,Z:Z)),1)</f>
        <v>#DIV/0!</v>
      </c>
      <c r="AM342" t="e" cm="1">
        <f t="array" ref="AM342">ROUND(STDEV(IF(J:J = AE342,Z:Z)),1)</f>
        <v>#DIV/0!</v>
      </c>
      <c r="AQ342">
        <v>130</v>
      </c>
      <c r="AR342">
        <v>6.6</v>
      </c>
      <c r="BH342" t="str">
        <v>Sam Fell</v>
      </c>
      <c r="BI342">
        <f t="shared" si="16"/>
        <v>6.1</v>
      </c>
      <c r="BJ342" t="b">
        <f t="shared" si="17"/>
        <v>0</v>
      </c>
      <c r="BO342">
        <v>173005002</v>
      </c>
      <c r="BP342">
        <v>100000000</v>
      </c>
      <c r="BR342">
        <f t="shared" si="15"/>
        <v>73005002</v>
      </c>
      <c r="BS342" t="str">
        <f>_xlfn.XLOOKUP(BO342,I:I,L:L)</f>
        <v>National TreasureÂ </v>
      </c>
      <c r="BW342" t="s">
        <v>1247</v>
      </c>
      <c r="BX342" t="s">
        <v>5266</v>
      </c>
      <c r="BY342" t="s">
        <v>17601</v>
      </c>
      <c r="BZ342" t="s">
        <v>5447</v>
      </c>
    </row>
    <row r="343" spans="1:81" x14ac:dyDescent="0.25">
      <c r="A343" t="s">
        <v>33</v>
      </c>
      <c r="B343" t="s">
        <v>1575</v>
      </c>
      <c r="C343">
        <v>188</v>
      </c>
      <c r="D343">
        <v>94</v>
      </c>
      <c r="E343">
        <v>107</v>
      </c>
      <c r="F343">
        <v>117</v>
      </c>
      <c r="G343" t="s">
        <v>2640</v>
      </c>
      <c r="H343">
        <v>835</v>
      </c>
      <c r="I343">
        <v>196573705</v>
      </c>
      <c r="J343" t="s">
        <v>542</v>
      </c>
      <c r="K343" t="s">
        <v>2641</v>
      </c>
      <c r="L343" t="s">
        <v>1603</v>
      </c>
      <c r="M343">
        <v>166791</v>
      </c>
      <c r="N343">
        <v>1258</v>
      </c>
      <c r="O343" t="s">
        <v>2642</v>
      </c>
      <c r="P343">
        <v>0</v>
      </c>
      <c r="Q343" t="s">
        <v>2643</v>
      </c>
      <c r="R343" t="s">
        <v>2644</v>
      </c>
      <c r="S343">
        <v>132</v>
      </c>
      <c r="T343" t="s">
        <v>42</v>
      </c>
      <c r="U343" t="s">
        <v>43</v>
      </c>
      <c r="V343" t="s">
        <v>115</v>
      </c>
      <c r="W343">
        <v>90000000</v>
      </c>
      <c r="X343">
        <v>2009</v>
      </c>
      <c r="Y343">
        <v>256</v>
      </c>
      <c r="Z343" s="2">
        <v>7</v>
      </c>
      <c r="AA343">
        <v>1.85</v>
      </c>
      <c r="AB343">
        <v>0</v>
      </c>
      <c r="AE343" t="s">
        <v>2645</v>
      </c>
      <c r="AF343">
        <f>COUNTIF(J:J,AE343)</f>
        <v>14</v>
      </c>
      <c r="AG343">
        <f>ROUND(AVERAGEIFS(Z:Z,J:J,AE343),1)</f>
        <v>6</v>
      </c>
      <c r="AH343" cm="1">
        <f t="array" ref="AH343">ROUND(MEDIAN(IF(J:J=AE343,Z:Z)),1)</f>
        <v>6.4</v>
      </c>
      <c r="AI343" cm="1">
        <f t="array" ref="AI343">ROUND(MODE(IF(J:J=AE343,Z:Z)),1)</f>
        <v>6.7</v>
      </c>
      <c r="AJ343">
        <f>_xlfn.MAXIFS(Z:Z,J:J,AE343)</f>
        <v>7.5</v>
      </c>
      <c r="AK343">
        <f>_xlfn.MINIFS(Z:Z,J:J,AE343)</f>
        <v>3.2</v>
      </c>
      <c r="AL343" cm="1">
        <f t="array" ref="AL343">ROUND(VAR(IF(J:J=AE343,Z:Z)),1)</f>
        <v>1.6</v>
      </c>
      <c r="AM343" cm="1">
        <f t="array" ref="AM343">ROUND(STDEV(IF(J:J = AE343,Z:Z)),1)</f>
        <v>1.3</v>
      </c>
      <c r="AQ343">
        <v>90</v>
      </c>
      <c r="AR343">
        <v>7</v>
      </c>
      <c r="BH343" t="str">
        <v>Kevin Donovan</v>
      </c>
      <c r="BI343">
        <f t="shared" si="16"/>
        <v>5.3</v>
      </c>
      <c r="BJ343" t="b">
        <f t="shared" si="17"/>
        <v>0</v>
      </c>
      <c r="BO343">
        <v>144156464</v>
      </c>
      <c r="BP343">
        <v>71500000</v>
      </c>
      <c r="BR343">
        <f t="shared" si="15"/>
        <v>72656464</v>
      </c>
      <c r="BS343" t="str">
        <f>_xlfn.XLOOKUP(BO343,I:I,L:L)</f>
        <v>Doctor DolittleÂ </v>
      </c>
      <c r="BW343" t="s">
        <v>1247</v>
      </c>
      <c r="BX343" t="s">
        <v>17600</v>
      </c>
    </row>
    <row r="344" spans="1:81" x14ac:dyDescent="0.25">
      <c r="A344" t="s">
        <v>33</v>
      </c>
      <c r="B344" t="s">
        <v>1580</v>
      </c>
      <c r="C344">
        <v>362</v>
      </c>
      <c r="D344">
        <v>114</v>
      </c>
      <c r="E344">
        <v>0</v>
      </c>
      <c r="F344">
        <v>423</v>
      </c>
      <c r="G344" t="s">
        <v>2648</v>
      </c>
      <c r="H344">
        <v>3000</v>
      </c>
      <c r="I344">
        <v>58229120</v>
      </c>
      <c r="J344" t="s">
        <v>1322</v>
      </c>
      <c r="K344" t="s">
        <v>1924</v>
      </c>
      <c r="L344" t="s">
        <v>2649</v>
      </c>
      <c r="M344">
        <v>236421</v>
      </c>
      <c r="N344">
        <v>5095</v>
      </c>
      <c r="O344" t="s">
        <v>2650</v>
      </c>
      <c r="P344">
        <v>1</v>
      </c>
      <c r="Q344" t="s">
        <v>2651</v>
      </c>
      <c r="R344" t="s">
        <v>2652</v>
      </c>
      <c r="S344">
        <v>515</v>
      </c>
      <c r="T344" t="s">
        <v>42</v>
      </c>
      <c r="U344" t="s">
        <v>43</v>
      </c>
      <c r="V344" t="s">
        <v>115</v>
      </c>
      <c r="W344">
        <v>90000000</v>
      </c>
      <c r="X344">
        <v>2013</v>
      </c>
      <c r="Y344">
        <v>806</v>
      </c>
      <c r="Z344" s="2">
        <v>7.3</v>
      </c>
      <c r="AA344">
        <v>2.35</v>
      </c>
      <c r="AB344">
        <v>70000</v>
      </c>
      <c r="AE344" t="s">
        <v>2653</v>
      </c>
      <c r="AF344">
        <f>COUNTIF(J:J,AE344)</f>
        <v>1</v>
      </c>
      <c r="AG344">
        <f>ROUND(AVERAGEIFS(Z:Z,J:J,AE344),1)</f>
        <v>7.1</v>
      </c>
      <c r="AH344" cm="1">
        <f t="array" ref="AH344">ROUND(MEDIAN(IF(J:J=AE344,Z:Z)),1)</f>
        <v>7.1</v>
      </c>
      <c r="AI344" t="e" cm="1">
        <f t="array" ref="AI344">ROUND(MODE(IF(J:J=AE344,Z:Z)),1)</f>
        <v>#N/A</v>
      </c>
      <c r="AJ344">
        <f>_xlfn.MAXIFS(Z:Z,J:J,AE344)</f>
        <v>7.1</v>
      </c>
      <c r="AK344">
        <f>_xlfn.MINIFS(Z:Z,J:J,AE344)</f>
        <v>7.1</v>
      </c>
      <c r="AL344" t="e" cm="1">
        <f t="array" ref="AL344">ROUND(VAR(IF(J:J=AE344,Z:Z)),1)</f>
        <v>#DIV/0!</v>
      </c>
      <c r="AM344" t="e" cm="1">
        <f t="array" ref="AM344">ROUND(STDEV(IF(J:J = AE344,Z:Z)),1)</f>
        <v>#DIV/0!</v>
      </c>
      <c r="AQ344">
        <v>94</v>
      </c>
      <c r="AR344">
        <v>7</v>
      </c>
      <c r="BH344" t="str">
        <v>Geoff Murphy</v>
      </c>
      <c r="BI344">
        <f t="shared" si="16"/>
        <v>5.4</v>
      </c>
      <c r="BJ344" t="b">
        <f t="shared" si="17"/>
        <v>0</v>
      </c>
      <c r="BO344">
        <v>80000000</v>
      </c>
      <c r="BP344">
        <v>8200000</v>
      </c>
      <c r="BR344">
        <f t="shared" si="15"/>
        <v>71800000</v>
      </c>
      <c r="BS344" t="str">
        <f>_xlfn.XLOOKUP(BO344,I:I,L:L)</f>
        <v>FootlooseÂ </v>
      </c>
      <c r="BW344" t="s">
        <v>5447</v>
      </c>
      <c r="BX344" t="s">
        <v>4556</v>
      </c>
      <c r="BY344" t="s">
        <v>4490</v>
      </c>
    </row>
    <row r="345" spans="1:81" x14ac:dyDescent="0.25">
      <c r="A345" t="s">
        <v>33</v>
      </c>
      <c r="B345" t="s">
        <v>348</v>
      </c>
      <c r="C345">
        <v>181</v>
      </c>
      <c r="D345">
        <v>94</v>
      </c>
      <c r="E345">
        <v>368</v>
      </c>
      <c r="F345">
        <v>466</v>
      </c>
      <c r="G345" t="s">
        <v>2656</v>
      </c>
      <c r="H345">
        <v>13000</v>
      </c>
      <c r="I345">
        <v>125305545</v>
      </c>
      <c r="J345" t="s">
        <v>1331</v>
      </c>
      <c r="K345" t="s">
        <v>702</v>
      </c>
      <c r="L345" t="s">
        <v>2657</v>
      </c>
      <c r="M345">
        <v>145350</v>
      </c>
      <c r="N345">
        <v>15419</v>
      </c>
      <c r="O345" t="s">
        <v>2658</v>
      </c>
      <c r="P345">
        <v>0</v>
      </c>
      <c r="Q345" t="s">
        <v>2659</v>
      </c>
      <c r="R345" t="s">
        <v>2660</v>
      </c>
      <c r="S345">
        <v>643</v>
      </c>
      <c r="T345" t="s">
        <v>42</v>
      </c>
      <c r="U345" t="s">
        <v>43</v>
      </c>
      <c r="V345" t="s">
        <v>44</v>
      </c>
      <c r="W345">
        <v>92000000</v>
      </c>
      <c r="X345">
        <v>2000</v>
      </c>
      <c r="Y345">
        <v>1000</v>
      </c>
      <c r="Z345" s="2">
        <v>5.5</v>
      </c>
      <c r="AA345">
        <v>2.35</v>
      </c>
      <c r="AB345">
        <v>0</v>
      </c>
      <c r="AE345" t="s">
        <v>2661</v>
      </c>
      <c r="AF345">
        <f>COUNTIF(J:J,AE345)</f>
        <v>2</v>
      </c>
      <c r="AG345">
        <f>ROUND(AVERAGEIFS(Z:Z,J:J,AE345),1)</f>
        <v>7</v>
      </c>
      <c r="AH345" cm="1">
        <f t="array" ref="AH345">ROUND(MEDIAN(IF(J:J=AE345,Z:Z)),1)</f>
        <v>7</v>
      </c>
      <c r="AI345" t="e" cm="1">
        <f t="array" ref="AI345">ROUND(MODE(IF(J:J=AE345,Z:Z)),1)</f>
        <v>#N/A</v>
      </c>
      <c r="AJ345">
        <f>_xlfn.MAXIFS(Z:Z,J:J,AE345)</f>
        <v>7.2</v>
      </c>
      <c r="AK345">
        <f>_xlfn.MINIFS(Z:Z,J:J,AE345)</f>
        <v>6.7</v>
      </c>
      <c r="AL345" cm="1">
        <f t="array" ref="AL345">ROUND(VAR(IF(J:J=AE345,Z:Z)),1)</f>
        <v>0.1</v>
      </c>
      <c r="AM345" cm="1">
        <f t="array" ref="AM345">ROUND(STDEV(IF(J:J = AE345,Z:Z)),1)</f>
        <v>0.4</v>
      </c>
      <c r="AQ345">
        <v>114</v>
      </c>
      <c r="AR345">
        <v>7.3</v>
      </c>
      <c r="BH345" t="str">
        <v>David O. Russell</v>
      </c>
      <c r="BI345">
        <f t="shared" si="16"/>
        <v>7.2</v>
      </c>
      <c r="BJ345" t="b">
        <f t="shared" si="17"/>
        <v>0</v>
      </c>
      <c r="BO345">
        <v>80000000</v>
      </c>
      <c r="BP345">
        <v>8200000</v>
      </c>
      <c r="BR345">
        <f t="shared" si="15"/>
        <v>71800000</v>
      </c>
      <c r="BS345" t="str">
        <f>_xlfn.XLOOKUP(BO345,I:I,L:L)</f>
        <v>FootlooseÂ </v>
      </c>
      <c r="BW345" t="s">
        <v>4682</v>
      </c>
      <c r="BX345" t="s">
        <v>1247</v>
      </c>
      <c r="BY345" t="s">
        <v>2007</v>
      </c>
      <c r="BZ345" t="s">
        <v>5447</v>
      </c>
    </row>
    <row r="346" spans="1:81" x14ac:dyDescent="0.25">
      <c r="A346" t="s">
        <v>33</v>
      </c>
      <c r="B346" t="s">
        <v>467</v>
      </c>
      <c r="C346">
        <v>352</v>
      </c>
      <c r="D346">
        <v>151</v>
      </c>
      <c r="E346">
        <v>17000</v>
      </c>
      <c r="F346">
        <v>1000</v>
      </c>
      <c r="G346" t="s">
        <v>1437</v>
      </c>
      <c r="H346">
        <v>29000</v>
      </c>
      <c r="I346">
        <v>132373442</v>
      </c>
      <c r="J346" t="s">
        <v>1338</v>
      </c>
      <c r="K346" t="s">
        <v>282</v>
      </c>
      <c r="L346" t="s">
        <v>2663</v>
      </c>
      <c r="M346">
        <v>873649</v>
      </c>
      <c r="N346">
        <v>45648</v>
      </c>
      <c r="O346" t="s">
        <v>519</v>
      </c>
      <c r="P346">
        <v>0</v>
      </c>
      <c r="Q346" t="s">
        <v>2664</v>
      </c>
      <c r="R346" t="s">
        <v>2665</v>
      </c>
      <c r="S346">
        <v>2054</v>
      </c>
      <c r="T346" t="s">
        <v>42</v>
      </c>
      <c r="U346" t="s">
        <v>43</v>
      </c>
      <c r="V346" t="s">
        <v>811</v>
      </c>
      <c r="W346">
        <v>90000000</v>
      </c>
      <c r="X346">
        <v>2006</v>
      </c>
      <c r="Y346">
        <v>13000</v>
      </c>
      <c r="Z346" s="2">
        <v>8.5</v>
      </c>
      <c r="AA346">
        <v>2.35</v>
      </c>
      <c r="AB346">
        <v>29000</v>
      </c>
      <c r="AE346" t="s">
        <v>2666</v>
      </c>
      <c r="AF346">
        <f>COUNTIF(J:J,AE346)</f>
        <v>5</v>
      </c>
      <c r="AG346">
        <f>ROUND(AVERAGEIFS(Z:Z,J:J,AE346),1)</f>
        <v>7</v>
      </c>
      <c r="AH346" cm="1">
        <f t="array" ref="AH346">ROUND(MEDIAN(IF(J:J=AE346,Z:Z)),1)</f>
        <v>7.1</v>
      </c>
      <c r="AI346" t="e" cm="1">
        <f t="array" ref="AI346">ROUND(MODE(IF(J:J=AE346,Z:Z)),1)</f>
        <v>#N/A</v>
      </c>
      <c r="AJ346">
        <f>_xlfn.MAXIFS(Z:Z,J:J,AE346)</f>
        <v>7.5</v>
      </c>
      <c r="AK346">
        <f>_xlfn.MINIFS(Z:Z,J:J,AE346)</f>
        <v>5.9</v>
      </c>
      <c r="AL346" cm="1">
        <f t="array" ref="AL346">ROUND(VAR(IF(J:J=AE346,Z:Z)),1)</f>
        <v>0.4</v>
      </c>
      <c r="AM346" cm="1">
        <f t="array" ref="AM346">ROUND(STDEV(IF(J:J = AE346,Z:Z)),1)</f>
        <v>0.6</v>
      </c>
      <c r="AQ346">
        <v>94</v>
      </c>
      <c r="AR346">
        <v>5.5</v>
      </c>
      <c r="BH346" t="str">
        <v>Babak Najafi</v>
      </c>
      <c r="BI346">
        <f t="shared" si="16"/>
        <v>5.9</v>
      </c>
      <c r="BJ346" t="b">
        <f t="shared" si="17"/>
        <v>0</v>
      </c>
      <c r="BO346">
        <v>216366733</v>
      </c>
      <c r="BP346">
        <v>145000000</v>
      </c>
      <c r="BR346">
        <f t="shared" si="15"/>
        <v>71366733</v>
      </c>
      <c r="BS346" t="str">
        <f>_xlfn.XLOOKUP(BO346,I:I,L:L)</f>
        <v>Madagascar 3: Europe's Most WantedÂ </v>
      </c>
      <c r="BW346" t="s">
        <v>17602</v>
      </c>
      <c r="BX346" t="s">
        <v>4556</v>
      </c>
      <c r="BY346" t="s">
        <v>4490</v>
      </c>
    </row>
    <row r="347" spans="1:81" x14ac:dyDescent="0.25">
      <c r="A347" t="s">
        <v>33</v>
      </c>
      <c r="B347" t="s">
        <v>1588</v>
      </c>
      <c r="C347">
        <v>143</v>
      </c>
      <c r="D347">
        <v>88</v>
      </c>
      <c r="E347">
        <v>7</v>
      </c>
      <c r="F347">
        <v>484</v>
      </c>
      <c r="G347" t="s">
        <v>2668</v>
      </c>
      <c r="H347">
        <v>2000</v>
      </c>
      <c r="I347">
        <v>120618403</v>
      </c>
      <c r="J347" t="s">
        <v>1344</v>
      </c>
      <c r="K347" t="s">
        <v>1347</v>
      </c>
      <c r="L347" t="s">
        <v>2669</v>
      </c>
      <c r="M347">
        <v>171792</v>
      </c>
      <c r="N347">
        <v>4478</v>
      </c>
      <c r="O347" t="s">
        <v>2670</v>
      </c>
      <c r="P347">
        <v>0</v>
      </c>
      <c r="Q347" t="s">
        <v>2671</v>
      </c>
      <c r="R347" t="s">
        <v>2672</v>
      </c>
      <c r="S347">
        <v>222</v>
      </c>
      <c r="T347" t="s">
        <v>42</v>
      </c>
      <c r="U347" t="s">
        <v>43</v>
      </c>
      <c r="V347" t="s">
        <v>366</v>
      </c>
      <c r="W347">
        <v>90000000</v>
      </c>
      <c r="X347">
        <v>1998</v>
      </c>
      <c r="Y347">
        <v>500</v>
      </c>
      <c r="Z347" s="2">
        <v>7.5</v>
      </c>
      <c r="AA347">
        <v>1.66</v>
      </c>
      <c r="AB347">
        <v>12000</v>
      </c>
      <c r="AE347" t="s">
        <v>2673</v>
      </c>
      <c r="AF347">
        <f>COUNTIF(J:J,AE347)</f>
        <v>4</v>
      </c>
      <c r="AG347">
        <f>ROUND(AVERAGEIFS(Z:Z,J:J,AE347),1)</f>
        <v>6.2</v>
      </c>
      <c r="AH347" cm="1">
        <f t="array" ref="AH347">ROUND(MEDIAN(IF(J:J=AE347,Z:Z)),1)</f>
        <v>5.9</v>
      </c>
      <c r="AI347" cm="1">
        <f t="array" ref="AI347">ROUND(MODE(IF(J:J=AE347,Z:Z)),1)</f>
        <v>5.9</v>
      </c>
      <c r="AJ347">
        <f>_xlfn.MAXIFS(Z:Z,J:J,AE347)</f>
        <v>7.6</v>
      </c>
      <c r="AK347">
        <f>_xlfn.MINIFS(Z:Z,J:J,AE347)</f>
        <v>5.2</v>
      </c>
      <c r="AL347" cm="1">
        <f t="array" ref="AL347">ROUND(VAR(IF(J:J=AE347,Z:Z)),1)</f>
        <v>1</v>
      </c>
      <c r="AM347" cm="1">
        <f t="array" ref="AM347">ROUND(STDEV(IF(J:J = AE347,Z:Z)),1)</f>
        <v>1</v>
      </c>
      <c r="AQ347">
        <v>151</v>
      </c>
      <c r="AR347">
        <v>8.5</v>
      </c>
      <c r="BH347" t="str">
        <v>Jean-Pierre Jeunet</v>
      </c>
      <c r="BI347">
        <f t="shared" si="16"/>
        <v>7.3</v>
      </c>
      <c r="BJ347" t="b">
        <f t="shared" si="17"/>
        <v>0</v>
      </c>
      <c r="BO347">
        <v>108244774</v>
      </c>
      <c r="BP347">
        <v>37000000</v>
      </c>
      <c r="BR347">
        <f t="shared" si="15"/>
        <v>71244774</v>
      </c>
      <c r="BS347" t="str">
        <f>_xlfn.XLOOKUP(BO347,I:I,L:L)</f>
        <v>The Princess DiariesÂ </v>
      </c>
      <c r="BW347" t="s">
        <v>2007</v>
      </c>
      <c r="BX347" t="s">
        <v>17600</v>
      </c>
      <c r="BY347" t="s">
        <v>3105</v>
      </c>
    </row>
    <row r="348" spans="1:81" x14ac:dyDescent="0.25">
      <c r="A348" t="s">
        <v>33</v>
      </c>
      <c r="B348" t="s">
        <v>1580</v>
      </c>
      <c r="C348">
        <v>308</v>
      </c>
      <c r="D348">
        <v>121</v>
      </c>
      <c r="E348">
        <v>0</v>
      </c>
      <c r="F348">
        <v>918</v>
      </c>
      <c r="G348" t="s">
        <v>991</v>
      </c>
      <c r="H348">
        <v>21000</v>
      </c>
      <c r="I348">
        <v>110416702</v>
      </c>
      <c r="J348" t="s">
        <v>1352</v>
      </c>
      <c r="K348" t="s">
        <v>119</v>
      </c>
      <c r="L348" t="s">
        <v>2676</v>
      </c>
      <c r="M348">
        <v>307539</v>
      </c>
      <c r="N348">
        <v>23484</v>
      </c>
      <c r="O348" t="s">
        <v>2677</v>
      </c>
      <c r="P348">
        <v>3</v>
      </c>
      <c r="Q348" t="s">
        <v>2678</v>
      </c>
      <c r="R348" t="s">
        <v>2679</v>
      </c>
      <c r="S348">
        <v>577</v>
      </c>
      <c r="T348" t="s">
        <v>42</v>
      </c>
      <c r="U348" t="s">
        <v>43</v>
      </c>
      <c r="V348" t="s">
        <v>811</v>
      </c>
      <c r="W348">
        <v>92000000</v>
      </c>
      <c r="X348">
        <v>2008</v>
      </c>
      <c r="Y348">
        <v>1000</v>
      </c>
      <c r="Z348" s="2">
        <v>7</v>
      </c>
      <c r="AA348">
        <v>2.35</v>
      </c>
      <c r="AB348">
        <v>0</v>
      </c>
      <c r="AE348" t="s">
        <v>2680</v>
      </c>
      <c r="AF348">
        <f>COUNTIF(J:J,AE348)</f>
        <v>1</v>
      </c>
      <c r="AG348">
        <f>ROUND(AVERAGEIFS(Z:Z,J:J,AE348),1)</f>
        <v>6</v>
      </c>
      <c r="AH348" cm="1">
        <f t="array" ref="AH348">ROUND(MEDIAN(IF(J:J=AE348,Z:Z)),1)</f>
        <v>6</v>
      </c>
      <c r="AI348" t="e" cm="1">
        <f t="array" ref="AI348">ROUND(MODE(IF(J:J=AE348,Z:Z)),1)</f>
        <v>#N/A</v>
      </c>
      <c r="AJ348">
        <f>_xlfn.MAXIFS(Z:Z,J:J,AE348)</f>
        <v>6</v>
      </c>
      <c r="AK348">
        <f>_xlfn.MINIFS(Z:Z,J:J,AE348)</f>
        <v>6</v>
      </c>
      <c r="AL348" t="e" cm="1">
        <f t="array" ref="AL348">ROUND(VAR(IF(J:J=AE348,Z:Z)),1)</f>
        <v>#DIV/0!</v>
      </c>
      <c r="AM348" t="e" cm="1">
        <f t="array" ref="AM348">ROUND(STDEV(IF(J:J = AE348,Z:Z)),1)</f>
        <v>#DIV/0!</v>
      </c>
      <c r="AQ348">
        <v>88</v>
      </c>
      <c r="AR348">
        <v>7.5</v>
      </c>
      <c r="BH348" t="str">
        <v>Graham Annable</v>
      </c>
      <c r="BI348">
        <f t="shared" si="16"/>
        <v>6.8</v>
      </c>
      <c r="BJ348" t="b">
        <f t="shared" si="17"/>
        <v>0</v>
      </c>
      <c r="BO348">
        <v>141204016</v>
      </c>
      <c r="BP348">
        <v>70000000</v>
      </c>
      <c r="BR348">
        <f t="shared" si="15"/>
        <v>71204016</v>
      </c>
      <c r="BS348" t="str">
        <f>_xlfn.XLOOKUP(BO348,I:I,L:L)</f>
        <v>xXxÂ </v>
      </c>
      <c r="BW348" t="s">
        <v>606</v>
      </c>
      <c r="BX348" t="s">
        <v>1247</v>
      </c>
      <c r="BY348" t="s">
        <v>2007</v>
      </c>
      <c r="BZ348" t="s">
        <v>17600</v>
      </c>
      <c r="CA348" t="s">
        <v>17601</v>
      </c>
    </row>
    <row r="349" spans="1:81" x14ac:dyDescent="0.25">
      <c r="A349" t="s">
        <v>33</v>
      </c>
      <c r="B349" t="s">
        <v>1596</v>
      </c>
      <c r="C349">
        <v>517</v>
      </c>
      <c r="D349">
        <v>158</v>
      </c>
      <c r="E349">
        <v>21000</v>
      </c>
      <c r="F349">
        <v>585</v>
      </c>
      <c r="G349" t="s">
        <v>2683</v>
      </c>
      <c r="H349">
        <v>18000</v>
      </c>
      <c r="I349">
        <v>102515793</v>
      </c>
      <c r="J349" t="s">
        <v>1359</v>
      </c>
      <c r="K349" t="s">
        <v>564</v>
      </c>
      <c r="L349" t="s">
        <v>2684</v>
      </c>
      <c r="M349">
        <v>330152</v>
      </c>
      <c r="N349">
        <v>20388</v>
      </c>
      <c r="O349" t="s">
        <v>2685</v>
      </c>
      <c r="P349">
        <v>1</v>
      </c>
      <c r="Q349" t="s">
        <v>2686</v>
      </c>
      <c r="R349" t="s">
        <v>2687</v>
      </c>
      <c r="S349">
        <v>632</v>
      </c>
      <c r="T349" t="s">
        <v>42</v>
      </c>
      <c r="U349" t="s">
        <v>43</v>
      </c>
      <c r="V349" t="s">
        <v>811</v>
      </c>
      <c r="W349">
        <v>90000000</v>
      </c>
      <c r="X349">
        <v>2011</v>
      </c>
      <c r="Y349">
        <v>1000</v>
      </c>
      <c r="Z349" s="2">
        <v>7.8</v>
      </c>
      <c r="AA349">
        <v>2.35</v>
      </c>
      <c r="AB349">
        <v>54000</v>
      </c>
      <c r="AE349" t="s">
        <v>2688</v>
      </c>
      <c r="AF349">
        <f>COUNTIF(J:J,AE349)</f>
        <v>1</v>
      </c>
      <c r="AG349">
        <f>ROUND(AVERAGEIFS(Z:Z,J:J,AE349),1)</f>
        <v>5.7</v>
      </c>
      <c r="AH349" cm="1">
        <f t="array" ref="AH349">ROUND(MEDIAN(IF(J:J=AE349,Z:Z)),1)</f>
        <v>5.7</v>
      </c>
      <c r="AI349" t="e" cm="1">
        <f t="array" ref="AI349">ROUND(MODE(IF(J:J=AE349,Z:Z)),1)</f>
        <v>#N/A</v>
      </c>
      <c r="AJ349">
        <f>_xlfn.MAXIFS(Z:Z,J:J,AE349)</f>
        <v>5.7</v>
      </c>
      <c r="AK349">
        <f>_xlfn.MINIFS(Z:Z,J:J,AE349)</f>
        <v>5.7</v>
      </c>
      <c r="AL349" t="e" cm="1">
        <f t="array" ref="AL349">ROUND(VAR(IF(J:J=AE349,Z:Z)),1)</f>
        <v>#DIV/0!</v>
      </c>
      <c r="AM349" t="e" cm="1">
        <f t="array" ref="AM349">ROUND(STDEV(IF(J:J = AE349,Z:Z)),1)</f>
        <v>#DIV/0!</v>
      </c>
      <c r="AQ349">
        <v>121</v>
      </c>
      <c r="AR349">
        <v>7</v>
      </c>
      <c r="BH349" t="str">
        <v>Griffin Dunne</v>
      </c>
      <c r="BI349">
        <f t="shared" si="16"/>
        <v>6.1</v>
      </c>
      <c r="BJ349" t="b">
        <f t="shared" si="17"/>
        <v>0</v>
      </c>
      <c r="BO349">
        <v>100422786</v>
      </c>
      <c r="BP349">
        <v>30000000</v>
      </c>
      <c r="BR349">
        <f t="shared" si="15"/>
        <v>70422786</v>
      </c>
      <c r="BS349" t="str">
        <f>_xlfn.XLOOKUP(BO349,I:I,L:L)</f>
        <v>Million Dollar BabyÂ </v>
      </c>
      <c r="BW349" t="s">
        <v>826</v>
      </c>
      <c r="BX349" t="s">
        <v>606</v>
      </c>
      <c r="BY349" t="s">
        <v>5266</v>
      </c>
      <c r="BZ349" t="s">
        <v>17600</v>
      </c>
      <c r="CA349" t="s">
        <v>4556</v>
      </c>
      <c r="CB349" t="s">
        <v>4490</v>
      </c>
    </row>
    <row r="350" spans="1:81" x14ac:dyDescent="0.25">
      <c r="A350" t="s">
        <v>33</v>
      </c>
      <c r="B350" t="s">
        <v>1074</v>
      </c>
      <c r="C350">
        <v>148</v>
      </c>
      <c r="D350">
        <v>128</v>
      </c>
      <c r="E350">
        <v>323</v>
      </c>
      <c r="F350">
        <v>489</v>
      </c>
      <c r="G350" t="s">
        <v>2691</v>
      </c>
      <c r="H350">
        <v>13000</v>
      </c>
      <c r="I350">
        <v>100012500</v>
      </c>
      <c r="J350" t="s">
        <v>68</v>
      </c>
      <c r="K350" t="s">
        <v>1207</v>
      </c>
      <c r="L350" t="s">
        <v>2692</v>
      </c>
      <c r="M350">
        <v>299258</v>
      </c>
      <c r="N350">
        <v>14274</v>
      </c>
      <c r="O350" t="s">
        <v>2693</v>
      </c>
      <c r="P350">
        <v>1</v>
      </c>
      <c r="Q350" t="s">
        <v>2694</v>
      </c>
      <c r="R350" t="s">
        <v>2695</v>
      </c>
      <c r="S350">
        <v>346</v>
      </c>
      <c r="T350" t="s">
        <v>42</v>
      </c>
      <c r="U350" t="s">
        <v>43</v>
      </c>
      <c r="V350" t="s">
        <v>811</v>
      </c>
      <c r="W350">
        <v>90000000</v>
      </c>
      <c r="X350">
        <v>1995</v>
      </c>
      <c r="Y350">
        <v>559</v>
      </c>
      <c r="Z350" s="2">
        <v>7.6</v>
      </c>
      <c r="AA350">
        <v>2.35</v>
      </c>
      <c r="AB350">
        <v>0</v>
      </c>
      <c r="AE350" t="s">
        <v>2696</v>
      </c>
      <c r="AF350">
        <f>COUNTIF(J:J,AE350)</f>
        <v>1</v>
      </c>
      <c r="AG350">
        <f>ROUND(AVERAGEIFS(Z:Z,J:J,AE350),1)</f>
        <v>4.7</v>
      </c>
      <c r="AH350" cm="1">
        <f t="array" ref="AH350">ROUND(MEDIAN(IF(J:J=AE350,Z:Z)),1)</f>
        <v>4.7</v>
      </c>
      <c r="AI350" t="e" cm="1">
        <f t="array" ref="AI350">ROUND(MODE(IF(J:J=AE350,Z:Z)),1)</f>
        <v>#N/A</v>
      </c>
      <c r="AJ350">
        <f>_xlfn.MAXIFS(Z:Z,J:J,AE350)</f>
        <v>4.7</v>
      </c>
      <c r="AK350">
        <f>_xlfn.MINIFS(Z:Z,J:J,AE350)</f>
        <v>4.7</v>
      </c>
      <c r="AL350" t="e" cm="1">
        <f t="array" ref="AL350">ROUND(VAR(IF(J:J=AE350,Z:Z)),1)</f>
        <v>#DIV/0!</v>
      </c>
      <c r="AM350" t="e" cm="1">
        <f t="array" ref="AM350">ROUND(STDEV(IF(J:J = AE350,Z:Z)),1)</f>
        <v>#DIV/0!</v>
      </c>
      <c r="AQ350">
        <v>158</v>
      </c>
      <c r="AR350">
        <v>7.8</v>
      </c>
      <c r="BH350" t="str">
        <v>John Pasquin</v>
      </c>
      <c r="BI350">
        <f t="shared" si="16"/>
        <v>5.6</v>
      </c>
      <c r="BJ350" t="b">
        <f t="shared" si="17"/>
        <v>0</v>
      </c>
      <c r="BO350">
        <v>80150343</v>
      </c>
      <c r="BP350">
        <v>10000000</v>
      </c>
      <c r="BR350">
        <f t="shared" si="15"/>
        <v>70150343</v>
      </c>
      <c r="BS350" t="str">
        <f>_xlfn.XLOOKUP(BO350,I:I,L:L)</f>
        <v>Saw IIIÂ </v>
      </c>
      <c r="BW350" t="s">
        <v>606</v>
      </c>
      <c r="BX350" t="s">
        <v>1247</v>
      </c>
      <c r="BY350" t="s">
        <v>5266</v>
      </c>
      <c r="BZ350" t="s">
        <v>17600</v>
      </c>
      <c r="CA350" t="s">
        <v>5447</v>
      </c>
      <c r="CB350" t="s">
        <v>17604</v>
      </c>
    </row>
    <row r="351" spans="1:81" x14ac:dyDescent="0.25">
      <c r="A351" t="s">
        <v>33</v>
      </c>
      <c r="B351" t="s">
        <v>1057</v>
      </c>
      <c r="C351">
        <v>415</v>
      </c>
      <c r="D351">
        <v>128</v>
      </c>
      <c r="E351">
        <v>0</v>
      </c>
      <c r="F351">
        <v>727</v>
      </c>
      <c r="G351" t="s">
        <v>478</v>
      </c>
      <c r="H351">
        <v>21000</v>
      </c>
      <c r="I351">
        <v>209019489</v>
      </c>
      <c r="J351" t="s">
        <v>812</v>
      </c>
      <c r="K351" t="s">
        <v>119</v>
      </c>
      <c r="L351" t="s">
        <v>1280</v>
      </c>
      <c r="M351">
        <v>477300</v>
      </c>
      <c r="N351">
        <v>23996</v>
      </c>
      <c r="O351" t="s">
        <v>2699</v>
      </c>
      <c r="P351">
        <v>3</v>
      </c>
      <c r="Q351" t="s">
        <v>2700</v>
      </c>
      <c r="R351" t="s">
        <v>2701</v>
      </c>
      <c r="S351">
        <v>621</v>
      </c>
      <c r="T351" t="s">
        <v>42</v>
      </c>
      <c r="U351" t="s">
        <v>43</v>
      </c>
      <c r="V351" t="s">
        <v>44</v>
      </c>
      <c r="W351">
        <v>90000000</v>
      </c>
      <c r="X351">
        <v>2009</v>
      </c>
      <c r="Y351">
        <v>979</v>
      </c>
      <c r="Z351" s="2">
        <v>7.6</v>
      </c>
      <c r="AA351">
        <v>1.85</v>
      </c>
      <c r="AB351">
        <v>20000</v>
      </c>
      <c r="AE351" t="s">
        <v>2702</v>
      </c>
      <c r="AF351">
        <f>COUNTIF(J:J,AE351)</f>
        <v>1</v>
      </c>
      <c r="AG351">
        <f>ROUND(AVERAGEIFS(Z:Z,J:J,AE351),1)</f>
        <v>6.6</v>
      </c>
      <c r="AH351" cm="1">
        <f t="array" ref="AH351">ROUND(MEDIAN(IF(J:J=AE351,Z:Z)),1)</f>
        <v>6.6</v>
      </c>
      <c r="AI351" t="e" cm="1">
        <f t="array" ref="AI351">ROUND(MODE(IF(J:J=AE351,Z:Z)),1)</f>
        <v>#N/A</v>
      </c>
      <c r="AJ351">
        <f>_xlfn.MAXIFS(Z:Z,J:J,AE351)</f>
        <v>6.6</v>
      </c>
      <c r="AK351">
        <f>_xlfn.MINIFS(Z:Z,J:J,AE351)</f>
        <v>6.6</v>
      </c>
      <c r="AL351" t="e" cm="1">
        <f t="array" ref="AL351">ROUND(VAR(IF(J:J=AE351,Z:Z)),1)</f>
        <v>#DIV/0!</v>
      </c>
      <c r="AM351" t="e" cm="1">
        <f t="array" ref="AM351">ROUND(STDEV(IF(J:J = AE351,Z:Z)),1)</f>
        <v>#DIV/0!</v>
      </c>
      <c r="AQ351">
        <v>128</v>
      </c>
      <c r="AR351">
        <v>7.6</v>
      </c>
      <c r="BH351" t="str">
        <v>Ruben Fleischer</v>
      </c>
      <c r="BI351">
        <f t="shared" si="16"/>
        <v>6.8</v>
      </c>
      <c r="BJ351" t="b">
        <f t="shared" si="17"/>
        <v>0</v>
      </c>
      <c r="BO351">
        <v>101470202</v>
      </c>
      <c r="BP351">
        <v>32000000</v>
      </c>
      <c r="BR351">
        <f t="shared" si="15"/>
        <v>69470202</v>
      </c>
      <c r="BS351" t="str">
        <f>_xlfn.XLOOKUP(BO351,I:I,L:L)</f>
        <v>This Is the EndÂ </v>
      </c>
      <c r="BW351" t="s">
        <v>606</v>
      </c>
      <c r="BX351" t="s">
        <v>3105</v>
      </c>
      <c r="BY351" t="s">
        <v>17602</v>
      </c>
    </row>
    <row r="352" spans="1:81" x14ac:dyDescent="0.25">
      <c r="A352" t="s">
        <v>33</v>
      </c>
      <c r="B352" t="s">
        <v>1353</v>
      </c>
      <c r="C352">
        <v>146</v>
      </c>
      <c r="D352">
        <v>95</v>
      </c>
      <c r="E352">
        <v>21</v>
      </c>
      <c r="F352">
        <v>503</v>
      </c>
      <c r="G352" t="s">
        <v>2705</v>
      </c>
      <c r="H352">
        <v>12000</v>
      </c>
      <c r="I352">
        <v>84037039</v>
      </c>
      <c r="J352" t="s">
        <v>1367</v>
      </c>
      <c r="K352" t="s">
        <v>1274</v>
      </c>
      <c r="L352" t="s">
        <v>2706</v>
      </c>
      <c r="M352">
        <v>72591</v>
      </c>
      <c r="N352">
        <v>15237</v>
      </c>
      <c r="O352" t="s">
        <v>2707</v>
      </c>
      <c r="P352">
        <v>0</v>
      </c>
      <c r="Q352" t="s">
        <v>2708</v>
      </c>
      <c r="R352" t="s">
        <v>2709</v>
      </c>
      <c r="S352">
        <v>289</v>
      </c>
      <c r="T352" t="s">
        <v>42</v>
      </c>
      <c r="U352" t="s">
        <v>43</v>
      </c>
      <c r="V352" t="s">
        <v>115</v>
      </c>
      <c r="W352">
        <v>120000000</v>
      </c>
      <c r="X352">
        <v>2001</v>
      </c>
      <c r="Y352">
        <v>802</v>
      </c>
      <c r="Z352" s="2">
        <v>6.8</v>
      </c>
      <c r="AA352">
        <v>2.35</v>
      </c>
      <c r="AB352">
        <v>0</v>
      </c>
      <c r="AE352" t="s">
        <v>2710</v>
      </c>
      <c r="AF352">
        <f>COUNTIF(J:J,AE352)</f>
        <v>12</v>
      </c>
      <c r="AG352">
        <f>ROUND(AVERAGEIFS(Z:Z,J:J,AE352),1)</f>
        <v>6.9</v>
      </c>
      <c r="AH352" cm="1">
        <f t="array" ref="AH352">ROUND(MEDIAN(IF(J:J=AE352,Z:Z)),1)</f>
        <v>6.9</v>
      </c>
      <c r="AI352" cm="1">
        <f t="array" ref="AI352">ROUND(MODE(IF(J:J=AE352,Z:Z)),1)</f>
        <v>7.4</v>
      </c>
      <c r="AJ352">
        <f>_xlfn.MAXIFS(Z:Z,J:J,AE352)</f>
        <v>7.4</v>
      </c>
      <c r="AK352">
        <f>_xlfn.MINIFS(Z:Z,J:J,AE352)</f>
        <v>6.4</v>
      </c>
      <c r="AL352" cm="1">
        <f t="array" ref="AL352">ROUND(VAR(IF(J:J=AE352,Z:Z)),1)</f>
        <v>0.2</v>
      </c>
      <c r="AM352" cm="1">
        <f t="array" ref="AM352">ROUND(STDEV(IF(J:J = AE352,Z:Z)),1)</f>
        <v>0.4</v>
      </c>
      <c r="AQ352">
        <v>128</v>
      </c>
      <c r="AR352">
        <v>7.6</v>
      </c>
      <c r="BH352" t="str">
        <v>Harold Ramis</v>
      </c>
      <c r="BI352">
        <f t="shared" si="16"/>
        <v>6.4</v>
      </c>
      <c r="BJ352" t="b">
        <f t="shared" si="17"/>
        <v>0</v>
      </c>
      <c r="BO352">
        <v>77413017</v>
      </c>
      <c r="BP352">
        <v>8000000</v>
      </c>
      <c r="BR352">
        <f t="shared" si="15"/>
        <v>69413017</v>
      </c>
      <c r="BS352" t="str">
        <f>_xlfn.XLOOKUP(BO352,I:I,L:L)</f>
        <v>March of the PenguinsÂ </v>
      </c>
      <c r="BW352" t="s">
        <v>17605</v>
      </c>
      <c r="BX352" t="s">
        <v>2007</v>
      </c>
      <c r="BY352" t="s">
        <v>5447</v>
      </c>
      <c r="BZ352" t="s">
        <v>4490</v>
      </c>
    </row>
    <row r="353" spans="1:80" x14ac:dyDescent="0.25">
      <c r="A353" t="s">
        <v>33</v>
      </c>
      <c r="B353" t="s">
        <v>1602</v>
      </c>
      <c r="C353">
        <v>70</v>
      </c>
      <c r="D353">
        <v>92</v>
      </c>
      <c r="E353">
        <v>12</v>
      </c>
      <c r="F353">
        <v>1000</v>
      </c>
      <c r="G353" t="s">
        <v>2713</v>
      </c>
      <c r="H353">
        <v>35000</v>
      </c>
      <c r="I353">
        <v>85884815</v>
      </c>
      <c r="J353" t="s">
        <v>1376</v>
      </c>
      <c r="K353" t="s">
        <v>2714</v>
      </c>
      <c r="L353" t="s">
        <v>2715</v>
      </c>
      <c r="M353">
        <v>9418</v>
      </c>
      <c r="N353">
        <v>38450</v>
      </c>
      <c r="O353" t="s">
        <v>2716</v>
      </c>
      <c r="P353">
        <v>0</v>
      </c>
      <c r="Q353" t="s">
        <v>2717</v>
      </c>
      <c r="R353" t="s">
        <v>2718</v>
      </c>
      <c r="S353">
        <v>53</v>
      </c>
      <c r="T353" t="s">
        <v>42</v>
      </c>
      <c r="U353" t="s">
        <v>43</v>
      </c>
      <c r="V353" t="s">
        <v>115</v>
      </c>
      <c r="W353">
        <v>90000000</v>
      </c>
      <c r="X353">
        <v>2015</v>
      </c>
      <c r="Y353">
        <v>1000</v>
      </c>
      <c r="Z353" s="2">
        <v>5</v>
      </c>
      <c r="AA353">
        <v>1.85</v>
      </c>
      <c r="AB353">
        <v>0</v>
      </c>
      <c r="AE353" t="s">
        <v>2719</v>
      </c>
      <c r="AF353">
        <f>COUNTIF(J:J,AE353)</f>
        <v>7</v>
      </c>
      <c r="AG353">
        <f>ROUND(AVERAGEIFS(Z:Z,J:J,AE353),1)</f>
        <v>6.1</v>
      </c>
      <c r="AH353" cm="1">
        <f t="array" ref="AH353">ROUND(MEDIAN(IF(J:J=AE353,Z:Z)),1)</f>
        <v>6.4</v>
      </c>
      <c r="AI353" cm="1">
        <f t="array" ref="AI353">ROUND(MODE(IF(J:J=AE353,Z:Z)),1)</f>
        <v>6.4</v>
      </c>
      <c r="AJ353">
        <f>_xlfn.MAXIFS(Z:Z,J:J,AE353)</f>
        <v>6.8</v>
      </c>
      <c r="AK353">
        <f>_xlfn.MINIFS(Z:Z,J:J,AE353)</f>
        <v>4.3</v>
      </c>
      <c r="AL353" cm="1">
        <f t="array" ref="AL353">ROUND(VAR(IF(J:J=AE353,Z:Z)),1)</f>
        <v>0.7</v>
      </c>
      <c r="AM353" cm="1">
        <f t="array" ref="AM353">ROUND(STDEV(IF(J:J = AE353,Z:Z)),1)</f>
        <v>0.8</v>
      </c>
      <c r="AQ353">
        <v>95</v>
      </c>
      <c r="AR353">
        <v>6.8</v>
      </c>
      <c r="BH353" t="str">
        <v>Donald Petrie</v>
      </c>
      <c r="BI353">
        <f t="shared" si="16"/>
        <v>5.7</v>
      </c>
      <c r="BJ353" t="b">
        <f t="shared" si="17"/>
        <v>0</v>
      </c>
      <c r="BO353">
        <v>153288182</v>
      </c>
      <c r="BP353">
        <v>84000000</v>
      </c>
      <c r="BR353">
        <f t="shared" si="15"/>
        <v>69288182</v>
      </c>
      <c r="BS353" t="str">
        <f>_xlfn.XLOOKUP(BO353,I:I,L:L)</f>
        <v>Scooby-DooÂ </v>
      </c>
      <c r="BW353" t="s">
        <v>1247</v>
      </c>
      <c r="BX353" t="s">
        <v>17605</v>
      </c>
      <c r="BY353" t="s">
        <v>2007</v>
      </c>
      <c r="BZ353" t="s">
        <v>4490</v>
      </c>
    </row>
    <row r="354" spans="1:80" x14ac:dyDescent="0.25">
      <c r="A354" t="s">
        <v>33</v>
      </c>
      <c r="B354" t="s">
        <v>146</v>
      </c>
      <c r="C354">
        <v>269</v>
      </c>
      <c r="D354">
        <v>121</v>
      </c>
      <c r="E354">
        <v>0</v>
      </c>
      <c r="F354">
        <v>919</v>
      </c>
      <c r="G354" t="s">
        <v>173</v>
      </c>
      <c r="H354">
        <v>10000</v>
      </c>
      <c r="I354">
        <v>83077470</v>
      </c>
      <c r="J354" t="s">
        <v>1382</v>
      </c>
      <c r="K354" t="s">
        <v>670</v>
      </c>
      <c r="L354" t="s">
        <v>2722</v>
      </c>
      <c r="M354">
        <v>183247</v>
      </c>
      <c r="N354">
        <v>14165</v>
      </c>
      <c r="O354" t="s">
        <v>272</v>
      </c>
      <c r="P354">
        <v>0</v>
      </c>
      <c r="Q354" t="s">
        <v>2723</v>
      </c>
      <c r="R354" t="s">
        <v>2724</v>
      </c>
      <c r="S354">
        <v>440</v>
      </c>
      <c r="T354" t="s">
        <v>42</v>
      </c>
      <c r="U354" t="s">
        <v>43</v>
      </c>
      <c r="V354" t="s">
        <v>44</v>
      </c>
      <c r="W354">
        <v>75000000</v>
      </c>
      <c r="X354">
        <v>2008</v>
      </c>
      <c r="Y354">
        <v>1000</v>
      </c>
      <c r="Z354" s="2">
        <v>7.1</v>
      </c>
      <c r="AA354">
        <v>1.85</v>
      </c>
      <c r="AB354">
        <v>0</v>
      </c>
      <c r="AE354" t="s">
        <v>2725</v>
      </c>
      <c r="AF354">
        <f>COUNTIF(J:J,AE354)</f>
        <v>6</v>
      </c>
      <c r="AG354">
        <f>ROUND(AVERAGEIFS(Z:Z,J:J,AE354),1)</f>
        <v>6.8</v>
      </c>
      <c r="AH354" cm="1">
        <f t="array" ref="AH354">ROUND(MEDIAN(IF(J:J=AE354,Z:Z)),1)</f>
        <v>6.7</v>
      </c>
      <c r="AI354" cm="1">
        <f t="array" ref="AI354">ROUND(MODE(IF(J:J=AE354,Z:Z)),1)</f>
        <v>6.7</v>
      </c>
      <c r="AJ354">
        <f>_xlfn.MAXIFS(Z:Z,J:J,AE354)</f>
        <v>7.3</v>
      </c>
      <c r="AK354">
        <f>_xlfn.MINIFS(Z:Z,J:J,AE354)</f>
        <v>6.4</v>
      </c>
      <c r="AL354" cm="1">
        <f t="array" ref="AL354">ROUND(VAR(IF(J:J=AE354,Z:Z)),1)</f>
        <v>0.2</v>
      </c>
      <c r="AM354" cm="1">
        <f t="array" ref="AM354">ROUND(STDEV(IF(J:J = AE354,Z:Z)),1)</f>
        <v>0.4</v>
      </c>
      <c r="AQ354">
        <v>92</v>
      </c>
      <c r="AR354">
        <v>5</v>
      </c>
      <c r="BH354" t="str">
        <v>Jorge Blanco</v>
      </c>
      <c r="BI354">
        <f t="shared" si="16"/>
        <v>6.1</v>
      </c>
      <c r="BJ354" t="b">
        <f t="shared" si="17"/>
        <v>0</v>
      </c>
      <c r="BO354">
        <v>83025853</v>
      </c>
      <c r="BP354">
        <v>14000000</v>
      </c>
      <c r="BR354">
        <f t="shared" si="15"/>
        <v>69025853</v>
      </c>
      <c r="BS354" t="str">
        <f>_xlfn.XLOOKUP(BO354,I:I,L:L)</f>
        <v>Brokeback MountainÂ </v>
      </c>
      <c r="BW354" t="s">
        <v>2007</v>
      </c>
      <c r="BX354" t="s">
        <v>17600</v>
      </c>
    </row>
    <row r="355" spans="1:80" x14ac:dyDescent="0.25">
      <c r="A355" t="s">
        <v>33</v>
      </c>
      <c r="B355" t="s">
        <v>1609</v>
      </c>
      <c r="C355">
        <v>198</v>
      </c>
      <c r="D355">
        <v>113</v>
      </c>
      <c r="E355">
        <v>221</v>
      </c>
      <c r="F355">
        <v>503</v>
      </c>
      <c r="G355" t="s">
        <v>2728</v>
      </c>
      <c r="H355">
        <v>11000</v>
      </c>
      <c r="I355">
        <v>100018837</v>
      </c>
      <c r="J355" t="s">
        <v>1352</v>
      </c>
      <c r="K355" t="s">
        <v>2729</v>
      </c>
      <c r="L355" t="s">
        <v>2730</v>
      </c>
      <c r="M355">
        <v>156348</v>
      </c>
      <c r="N355">
        <v>13446</v>
      </c>
      <c r="O355" t="s">
        <v>2731</v>
      </c>
      <c r="P355">
        <v>0</v>
      </c>
      <c r="Q355" t="s">
        <v>2732</v>
      </c>
      <c r="R355" t="s">
        <v>2733</v>
      </c>
      <c r="S355">
        <v>380</v>
      </c>
      <c r="T355" t="s">
        <v>42</v>
      </c>
      <c r="U355" t="s">
        <v>43</v>
      </c>
      <c r="V355" t="s">
        <v>44</v>
      </c>
      <c r="W355">
        <v>90000000</v>
      </c>
      <c r="X355">
        <v>2008</v>
      </c>
      <c r="Y355">
        <v>600</v>
      </c>
      <c r="Z355" s="2">
        <v>5.5</v>
      </c>
      <c r="AA355">
        <v>1.85</v>
      </c>
      <c r="AB355">
        <v>0</v>
      </c>
      <c r="AE355" t="s">
        <v>2734</v>
      </c>
      <c r="AF355">
        <f>COUNTIF(J:J,AE355)</f>
        <v>7</v>
      </c>
      <c r="AG355">
        <f>ROUND(AVERAGEIFS(Z:Z,J:J,AE355),1)</f>
        <v>7.1</v>
      </c>
      <c r="AH355" cm="1">
        <f t="array" ref="AH355">ROUND(MEDIAN(IF(J:J=AE355,Z:Z)),1)</f>
        <v>7.4</v>
      </c>
      <c r="AI355" cm="1">
        <f t="array" ref="AI355">ROUND(MODE(IF(J:J=AE355,Z:Z)),1)</f>
        <v>7.4</v>
      </c>
      <c r="AJ355">
        <f>_xlfn.MAXIFS(Z:Z,J:J,AE355)</f>
        <v>7.8</v>
      </c>
      <c r="AK355">
        <f>_xlfn.MINIFS(Z:Z,J:J,AE355)</f>
        <v>5.9</v>
      </c>
      <c r="AL355" cm="1">
        <f t="array" ref="AL355">ROUND(VAR(IF(J:J=AE355,Z:Z)),1)</f>
        <v>0.5</v>
      </c>
      <c r="AM355" cm="1">
        <f t="array" ref="AM355">ROUND(STDEV(IF(J:J = AE355,Z:Z)),1)</f>
        <v>0.7</v>
      </c>
      <c r="AQ355">
        <v>121</v>
      </c>
      <c r="AR355">
        <v>7.1</v>
      </c>
      <c r="BH355" t="str">
        <v>Stuart Baird</v>
      </c>
      <c r="BI355">
        <f t="shared" si="16"/>
        <v>6.4</v>
      </c>
      <c r="BJ355" t="b">
        <f t="shared" si="17"/>
        <v>0</v>
      </c>
      <c r="BO355">
        <v>78845130</v>
      </c>
      <c r="BP355">
        <v>10000000</v>
      </c>
      <c r="BR355">
        <f t="shared" si="15"/>
        <v>68845130</v>
      </c>
      <c r="BS355" t="str">
        <f>_xlfn.XLOOKUP(BO355,I:I,L:L)</f>
        <v>The Purge: Election YearÂ </v>
      </c>
      <c r="BW355" t="s">
        <v>606</v>
      </c>
      <c r="BX355" t="s">
        <v>1247</v>
      </c>
      <c r="BY355" t="s">
        <v>2007</v>
      </c>
    </row>
    <row r="356" spans="1:80" x14ac:dyDescent="0.25">
      <c r="A356" t="s">
        <v>33</v>
      </c>
      <c r="B356" t="s">
        <v>405</v>
      </c>
      <c r="C356">
        <v>281</v>
      </c>
      <c r="D356">
        <v>146</v>
      </c>
      <c r="E356">
        <v>14000</v>
      </c>
      <c r="F356">
        <v>681</v>
      </c>
      <c r="G356" t="s">
        <v>245</v>
      </c>
      <c r="H356">
        <v>3000</v>
      </c>
      <c r="I356">
        <v>78616689</v>
      </c>
      <c r="J356" t="s">
        <v>466</v>
      </c>
      <c r="K356" t="s">
        <v>2737</v>
      </c>
      <c r="L356" t="s">
        <v>2738</v>
      </c>
      <c r="M356">
        <v>238747</v>
      </c>
      <c r="N356">
        <v>6217</v>
      </c>
      <c r="O356" t="s">
        <v>2739</v>
      </c>
      <c r="P356">
        <v>0</v>
      </c>
      <c r="Q356" t="s">
        <v>2740</v>
      </c>
      <c r="R356" t="s">
        <v>2741</v>
      </c>
      <c r="S356">
        <v>2153</v>
      </c>
      <c r="T356" t="s">
        <v>42</v>
      </c>
      <c r="U356" t="s">
        <v>43</v>
      </c>
      <c r="V356" t="s">
        <v>44</v>
      </c>
      <c r="W356">
        <v>100000000</v>
      </c>
      <c r="X356">
        <v>2001</v>
      </c>
      <c r="Y356">
        <v>882</v>
      </c>
      <c r="Z356" s="2">
        <v>7.1</v>
      </c>
      <c r="AA356">
        <v>1.85</v>
      </c>
      <c r="AB356">
        <v>11000</v>
      </c>
      <c r="AE356" t="s">
        <v>2742</v>
      </c>
      <c r="AF356">
        <f>COUNTIF(J:J,AE356)</f>
        <v>1</v>
      </c>
      <c r="AG356">
        <f>ROUND(AVERAGEIFS(Z:Z,J:J,AE356),1)</f>
        <v>6.7</v>
      </c>
      <c r="AH356" cm="1">
        <f t="array" ref="AH356">ROUND(MEDIAN(IF(J:J=AE356,Z:Z)),1)</f>
        <v>6.7</v>
      </c>
      <c r="AI356" t="e" cm="1">
        <f t="array" ref="AI356">ROUND(MODE(IF(J:J=AE356,Z:Z)),1)</f>
        <v>#N/A</v>
      </c>
      <c r="AJ356">
        <f>_xlfn.MAXIFS(Z:Z,J:J,AE356)</f>
        <v>6.7</v>
      </c>
      <c r="AK356">
        <f>_xlfn.MINIFS(Z:Z,J:J,AE356)</f>
        <v>6.7</v>
      </c>
      <c r="AL356" t="e" cm="1">
        <f t="array" ref="AL356">ROUND(VAR(IF(J:J=AE356,Z:Z)),1)</f>
        <v>#DIV/0!</v>
      </c>
      <c r="AM356" t="e" cm="1">
        <f t="array" ref="AM356">ROUND(STDEV(IF(J:J = AE356,Z:Z)),1)</f>
        <v>#DIV/0!</v>
      </c>
      <c r="AQ356">
        <v>113</v>
      </c>
      <c r="AR356">
        <v>5.5</v>
      </c>
      <c r="BH356" t="str">
        <v>Joel Coen</v>
      </c>
      <c r="BI356">
        <f t="shared" si="16"/>
        <v>7.4</v>
      </c>
      <c r="BJ356" t="b">
        <f t="shared" si="17"/>
        <v>0</v>
      </c>
      <c r="BO356">
        <v>108706165</v>
      </c>
      <c r="BP356">
        <v>40000000</v>
      </c>
      <c r="BR356">
        <f t="shared" si="15"/>
        <v>68706165</v>
      </c>
      <c r="BS356" t="str">
        <f>_xlfn.XLOOKUP(BO356,I:I,L:L)</f>
        <v>A Time to KillÂ </v>
      </c>
      <c r="BW356" t="s">
        <v>826</v>
      </c>
      <c r="BX356" t="s">
        <v>4682</v>
      </c>
      <c r="BY356" t="s">
        <v>2007</v>
      </c>
      <c r="BZ356" t="s">
        <v>17603</v>
      </c>
      <c r="CA356" t="s">
        <v>17606</v>
      </c>
    </row>
    <row r="357" spans="1:80" x14ac:dyDescent="0.25">
      <c r="A357" t="s">
        <v>33</v>
      </c>
      <c r="B357" t="s">
        <v>833</v>
      </c>
      <c r="C357">
        <v>122</v>
      </c>
      <c r="D357">
        <v>88</v>
      </c>
      <c r="E357">
        <v>50</v>
      </c>
      <c r="F357">
        <v>441</v>
      </c>
      <c r="G357" t="s">
        <v>2745</v>
      </c>
      <c r="H357">
        <v>691</v>
      </c>
      <c r="I357">
        <v>75817994</v>
      </c>
      <c r="J357" t="s">
        <v>1388</v>
      </c>
      <c r="K357" t="s">
        <v>2746</v>
      </c>
      <c r="L357" t="s">
        <v>2747</v>
      </c>
      <c r="M357">
        <v>32049</v>
      </c>
      <c r="N357">
        <v>2622</v>
      </c>
      <c r="O357" t="s">
        <v>2748</v>
      </c>
      <c r="P357">
        <v>0</v>
      </c>
      <c r="Q357" t="s">
        <v>2749</v>
      </c>
      <c r="R357" t="s">
        <v>2750</v>
      </c>
      <c r="S357">
        <v>179</v>
      </c>
      <c r="T357" t="s">
        <v>42</v>
      </c>
      <c r="U357" t="s">
        <v>43</v>
      </c>
      <c r="V357" t="s">
        <v>115</v>
      </c>
      <c r="W357">
        <v>90000000</v>
      </c>
      <c r="X357">
        <v>2003</v>
      </c>
      <c r="Y357">
        <v>569</v>
      </c>
      <c r="Z357" s="2">
        <v>4.9000000000000004</v>
      </c>
      <c r="AA357">
        <v>2.35</v>
      </c>
      <c r="AB357">
        <v>988</v>
      </c>
      <c r="AE357" t="s">
        <v>2751</v>
      </c>
      <c r="AF357">
        <f>COUNTIF(J:J,AE357)</f>
        <v>3</v>
      </c>
      <c r="AG357">
        <f>ROUND(AVERAGEIFS(Z:Z,J:J,AE357),1)</f>
        <v>6.2</v>
      </c>
      <c r="AH357" cm="1">
        <f t="array" ref="AH357">ROUND(MEDIAN(IF(J:J=AE357,Z:Z)),1)</f>
        <v>5.6</v>
      </c>
      <c r="AI357" t="e" cm="1">
        <f t="array" ref="AI357">ROUND(MODE(IF(J:J=AE357,Z:Z)),1)</f>
        <v>#N/A</v>
      </c>
      <c r="AJ357">
        <f>_xlfn.MAXIFS(Z:Z,J:J,AE357)</f>
        <v>8.3000000000000007</v>
      </c>
      <c r="AK357">
        <f>_xlfn.MINIFS(Z:Z,J:J,AE357)</f>
        <v>4.8</v>
      </c>
      <c r="AL357" cm="1">
        <f t="array" ref="AL357">ROUND(VAR(IF(J:J=AE357,Z:Z)),1)</f>
        <v>3.4</v>
      </c>
      <c r="AM357" cm="1">
        <f t="array" ref="AM357">ROUND(STDEV(IF(J:J = AE357,Z:Z)),1)</f>
        <v>1.8</v>
      </c>
      <c r="AQ357">
        <v>146</v>
      </c>
      <c r="AR357">
        <v>7.1</v>
      </c>
      <c r="BH357" t="str">
        <v>Harold Becker</v>
      </c>
      <c r="BI357">
        <f t="shared" si="16"/>
        <v>6.1</v>
      </c>
      <c r="BJ357" t="b">
        <f t="shared" si="17"/>
        <v>0</v>
      </c>
      <c r="BO357">
        <v>90636983</v>
      </c>
      <c r="BP357">
        <v>22000000</v>
      </c>
      <c r="BR357">
        <f t="shared" si="15"/>
        <v>68636983</v>
      </c>
      <c r="BS357" t="str">
        <f>_xlfn.XLOOKUP(BO357,I:I,L:L)</f>
        <v>The Game PlanÂ </v>
      </c>
      <c r="BW357" t="s">
        <v>606</v>
      </c>
      <c r="BX357" t="s">
        <v>1247</v>
      </c>
      <c r="BY357" t="s">
        <v>17600</v>
      </c>
    </row>
    <row r="358" spans="1:80" x14ac:dyDescent="0.25">
      <c r="A358" t="s">
        <v>33</v>
      </c>
      <c r="B358" t="s">
        <v>431</v>
      </c>
      <c r="C358">
        <v>159</v>
      </c>
      <c r="D358">
        <v>150</v>
      </c>
      <c r="E358">
        <v>0</v>
      </c>
      <c r="F358">
        <v>135</v>
      </c>
      <c r="G358" t="s">
        <v>2754</v>
      </c>
      <c r="H358">
        <v>11000</v>
      </c>
      <c r="I358">
        <v>100853835</v>
      </c>
      <c r="J358" t="s">
        <v>1395</v>
      </c>
      <c r="K358" t="s">
        <v>821</v>
      </c>
      <c r="L358" t="s">
        <v>2755</v>
      </c>
      <c r="M358">
        <v>200556</v>
      </c>
      <c r="N358">
        <v>12289</v>
      </c>
      <c r="O358" t="s">
        <v>2756</v>
      </c>
      <c r="P358">
        <v>2</v>
      </c>
      <c r="Q358" t="s">
        <v>2757</v>
      </c>
      <c r="R358" t="s">
        <v>2758</v>
      </c>
      <c r="S358">
        <v>611</v>
      </c>
      <c r="T358" t="s">
        <v>42</v>
      </c>
      <c r="U358" t="s">
        <v>43</v>
      </c>
      <c r="V358" t="s">
        <v>115</v>
      </c>
      <c r="W358">
        <v>90000000</v>
      </c>
      <c r="X358">
        <v>1997</v>
      </c>
      <c r="Y358">
        <v>1000</v>
      </c>
      <c r="Z358" s="2">
        <v>7.4</v>
      </c>
      <c r="AA358">
        <v>2.35</v>
      </c>
      <c r="AB358">
        <v>15000</v>
      </c>
      <c r="AE358" t="s">
        <v>2759</v>
      </c>
      <c r="AF358">
        <f>COUNTIF(J:J,AE358)</f>
        <v>1</v>
      </c>
      <c r="AG358">
        <f>ROUND(AVERAGEIFS(Z:Z,J:J,AE358),1)</f>
        <v>5.9</v>
      </c>
      <c r="AH358" cm="1">
        <f t="array" ref="AH358">ROUND(MEDIAN(IF(J:J=AE358,Z:Z)),1)</f>
        <v>5.9</v>
      </c>
      <c r="AI358" t="e" cm="1">
        <f t="array" ref="AI358">ROUND(MODE(IF(J:J=AE358,Z:Z)),1)</f>
        <v>#N/A</v>
      </c>
      <c r="AJ358">
        <f>_xlfn.MAXIFS(Z:Z,J:J,AE358)</f>
        <v>5.9</v>
      </c>
      <c r="AK358">
        <f>_xlfn.MINIFS(Z:Z,J:J,AE358)</f>
        <v>5.9</v>
      </c>
      <c r="AL358" t="e" cm="1">
        <f t="array" ref="AL358">ROUND(VAR(IF(J:J=AE358,Z:Z)),1)</f>
        <v>#DIV/0!</v>
      </c>
      <c r="AM358" t="e" cm="1">
        <f t="array" ref="AM358">ROUND(STDEV(IF(J:J = AE358,Z:Z)),1)</f>
        <v>#DIV/0!</v>
      </c>
      <c r="AQ358">
        <v>88</v>
      </c>
      <c r="AR358">
        <v>4.9000000000000004</v>
      </c>
      <c r="BH358" t="str">
        <v>Scott Stewart</v>
      </c>
      <c r="BI358">
        <f t="shared" si="16"/>
        <v>5.5</v>
      </c>
      <c r="BJ358" t="b">
        <f t="shared" si="17"/>
        <v>0</v>
      </c>
      <c r="BO358">
        <v>93571803</v>
      </c>
      <c r="BP358">
        <v>25000000</v>
      </c>
      <c r="BR358">
        <f t="shared" si="15"/>
        <v>68571803</v>
      </c>
      <c r="BS358" t="str">
        <f>_xlfn.XLOOKUP(BO358,I:I,L:L)</f>
        <v>The FighterÂ </v>
      </c>
      <c r="BW358" t="s">
        <v>606</v>
      </c>
      <c r="BX358" t="s">
        <v>1247</v>
      </c>
      <c r="BY358" t="s">
        <v>17605</v>
      </c>
      <c r="BZ358" t="s">
        <v>2007</v>
      </c>
      <c r="CA358" t="s">
        <v>5266</v>
      </c>
    </row>
    <row r="359" spans="1:80" x14ac:dyDescent="0.25">
      <c r="A359" t="s">
        <v>33</v>
      </c>
      <c r="B359" t="s">
        <v>1065</v>
      </c>
      <c r="C359">
        <v>180</v>
      </c>
      <c r="D359">
        <v>119</v>
      </c>
      <c r="E359">
        <v>719</v>
      </c>
      <c r="F359">
        <v>423</v>
      </c>
      <c r="G359" t="s">
        <v>2762</v>
      </c>
      <c r="H359">
        <v>833</v>
      </c>
      <c r="I359">
        <v>73209340</v>
      </c>
      <c r="J359" t="s">
        <v>2763</v>
      </c>
      <c r="K359" t="s">
        <v>2764</v>
      </c>
      <c r="L359" t="s">
        <v>2765</v>
      </c>
      <c r="M359">
        <v>101834</v>
      </c>
      <c r="N359">
        <v>2356</v>
      </c>
      <c r="O359" t="s">
        <v>2650</v>
      </c>
      <c r="P359">
        <v>0</v>
      </c>
      <c r="Q359" t="s">
        <v>2766</v>
      </c>
      <c r="R359" t="s">
        <v>2767</v>
      </c>
      <c r="S359">
        <v>628</v>
      </c>
      <c r="T359" t="s">
        <v>42</v>
      </c>
      <c r="U359" t="s">
        <v>43</v>
      </c>
      <c r="V359" t="s">
        <v>811</v>
      </c>
      <c r="W359">
        <v>95000000</v>
      </c>
      <c r="X359">
        <v>2000</v>
      </c>
      <c r="Y359">
        <v>624</v>
      </c>
      <c r="Z359" s="2">
        <v>5.7</v>
      </c>
      <c r="AA359">
        <v>1.85</v>
      </c>
      <c r="AB359">
        <v>0</v>
      </c>
      <c r="AE359" t="s">
        <v>2768</v>
      </c>
      <c r="AF359">
        <f>COUNTIF(J:J,AE359)</f>
        <v>1</v>
      </c>
      <c r="AG359">
        <f>ROUND(AVERAGEIFS(Z:Z,J:J,AE359),1)</f>
        <v>6</v>
      </c>
      <c r="AH359" cm="1">
        <f t="array" ref="AH359">ROUND(MEDIAN(IF(J:J=AE359,Z:Z)),1)</f>
        <v>6</v>
      </c>
      <c r="AI359" t="e" cm="1">
        <f t="array" ref="AI359">ROUND(MODE(IF(J:J=AE359,Z:Z)),1)</f>
        <v>#N/A</v>
      </c>
      <c r="AJ359">
        <f>_xlfn.MAXIFS(Z:Z,J:J,AE359)</f>
        <v>6</v>
      </c>
      <c r="AK359">
        <f>_xlfn.MINIFS(Z:Z,J:J,AE359)</f>
        <v>6</v>
      </c>
      <c r="AL359" t="e" cm="1">
        <f t="array" ref="AL359">ROUND(VAR(IF(J:J=AE359,Z:Z)),1)</f>
        <v>#DIV/0!</v>
      </c>
      <c r="AM359" t="e" cm="1">
        <f t="array" ref="AM359">ROUND(STDEV(IF(J:J = AE359,Z:Z)),1)</f>
        <v>#DIV/0!</v>
      </c>
      <c r="AQ359">
        <v>150</v>
      </c>
      <c r="AR359">
        <v>7.4</v>
      </c>
      <c r="BH359" t="str">
        <v>Patrick Gilmore</v>
      </c>
      <c r="BI359">
        <f t="shared" si="16"/>
        <v>6.7</v>
      </c>
      <c r="BJ359" t="b">
        <f t="shared" si="17"/>
        <v>0</v>
      </c>
      <c r="BO359">
        <v>268488329</v>
      </c>
      <c r="BP359">
        <v>200000000</v>
      </c>
      <c r="BR359">
        <f t="shared" si="15"/>
        <v>68488329</v>
      </c>
      <c r="BS359" t="str">
        <f>_xlfn.XLOOKUP(BO359,I:I,L:L)</f>
        <v>Monsters UniversityÂ </v>
      </c>
      <c r="BW359" t="s">
        <v>826</v>
      </c>
      <c r="BX359" t="s">
        <v>4682</v>
      </c>
      <c r="BY359" t="s">
        <v>17605</v>
      </c>
      <c r="BZ359" t="s">
        <v>2007</v>
      </c>
      <c r="CA359" t="s">
        <v>4490</v>
      </c>
    </row>
    <row r="360" spans="1:80" x14ac:dyDescent="0.25">
      <c r="A360" t="s">
        <v>33</v>
      </c>
      <c r="B360" t="s">
        <v>1616</v>
      </c>
      <c r="C360">
        <v>227</v>
      </c>
      <c r="D360">
        <v>128</v>
      </c>
      <c r="E360">
        <v>521</v>
      </c>
      <c r="F360">
        <v>249</v>
      </c>
      <c r="G360" t="s">
        <v>2770</v>
      </c>
      <c r="H360">
        <v>591</v>
      </c>
      <c r="I360">
        <v>72515360</v>
      </c>
      <c r="J360" t="s">
        <v>1404</v>
      </c>
      <c r="K360" t="s">
        <v>2771</v>
      </c>
      <c r="L360" t="s">
        <v>2772</v>
      </c>
      <c r="M360">
        <v>86152</v>
      </c>
      <c r="N360">
        <v>2100</v>
      </c>
      <c r="O360" t="s">
        <v>2773</v>
      </c>
      <c r="P360">
        <v>1</v>
      </c>
      <c r="Q360" t="s">
        <v>2774</v>
      </c>
      <c r="R360" t="s">
        <v>2775</v>
      </c>
      <c r="S360">
        <v>411</v>
      </c>
      <c r="T360" t="s">
        <v>95</v>
      </c>
      <c r="U360" t="s">
        <v>74</v>
      </c>
      <c r="V360" t="s">
        <v>44</v>
      </c>
      <c r="W360">
        <v>80000000</v>
      </c>
      <c r="X360">
        <v>2005</v>
      </c>
      <c r="Y360">
        <v>249</v>
      </c>
      <c r="Z360" s="2">
        <v>6.4</v>
      </c>
      <c r="AA360">
        <v>2.35</v>
      </c>
      <c r="AB360">
        <v>0</v>
      </c>
      <c r="AE360" t="s">
        <v>2776</v>
      </c>
      <c r="AF360">
        <f>COUNTIF(J:J,AE360)</f>
        <v>5</v>
      </c>
      <c r="AG360">
        <f>ROUND(AVERAGEIFS(Z:Z,J:J,AE360),1)</f>
        <v>5.6</v>
      </c>
      <c r="AH360" cm="1">
        <f t="array" ref="AH360">ROUND(MEDIAN(IF(J:J=AE360,Z:Z)),1)</f>
        <v>5.6</v>
      </c>
      <c r="AI360" t="e" cm="1">
        <f t="array" ref="AI360">ROUND(MODE(IF(J:J=AE360,Z:Z)),1)</f>
        <v>#N/A</v>
      </c>
      <c r="AJ360">
        <f>_xlfn.MAXIFS(Z:Z,J:J,AE360)</f>
        <v>6.4</v>
      </c>
      <c r="AK360">
        <f>_xlfn.MINIFS(Z:Z,J:J,AE360)</f>
        <v>4.8</v>
      </c>
      <c r="AL360" cm="1">
        <f t="array" ref="AL360">ROUND(VAR(IF(J:J=AE360,Z:Z)),1)</f>
        <v>0.5</v>
      </c>
      <c r="AM360" cm="1">
        <f t="array" ref="AM360">ROUND(STDEV(IF(J:J = AE360,Z:Z)),1)</f>
        <v>0.7</v>
      </c>
      <c r="AQ360">
        <v>119</v>
      </c>
      <c r="AR360">
        <v>5.7</v>
      </c>
      <c r="BH360" t="str">
        <v>Rod Lurie</v>
      </c>
      <c r="BI360">
        <f t="shared" si="16"/>
        <v>6.6</v>
      </c>
      <c r="BJ360" t="b">
        <f t="shared" si="17"/>
        <v>0</v>
      </c>
      <c r="BO360">
        <v>102413606</v>
      </c>
      <c r="BP360">
        <v>34000000</v>
      </c>
      <c r="BR360">
        <f t="shared" si="15"/>
        <v>68413606</v>
      </c>
      <c r="BS360" t="str">
        <f>_xlfn.XLOOKUP(BO360,I:I,L:L)</f>
        <v>The Maze RunnerÂ </v>
      </c>
      <c r="BW360" t="s">
        <v>1247</v>
      </c>
      <c r="BX360" t="s">
        <v>4556</v>
      </c>
    </row>
    <row r="361" spans="1:80" x14ac:dyDescent="0.25">
      <c r="A361" t="s">
        <v>33</v>
      </c>
      <c r="B361" t="s">
        <v>1624</v>
      </c>
      <c r="C361">
        <v>183</v>
      </c>
      <c r="D361">
        <v>106</v>
      </c>
      <c r="E361">
        <v>87</v>
      </c>
      <c r="F361">
        <v>918</v>
      </c>
      <c r="G361" t="s">
        <v>2779</v>
      </c>
      <c r="H361">
        <v>8000</v>
      </c>
      <c r="I361">
        <v>68558662</v>
      </c>
      <c r="J361" t="s">
        <v>195</v>
      </c>
      <c r="K361" t="s">
        <v>1505</v>
      </c>
      <c r="L361" t="s">
        <v>2780</v>
      </c>
      <c r="M361">
        <v>86627</v>
      </c>
      <c r="N361">
        <v>10882</v>
      </c>
      <c r="O361" t="s">
        <v>2677</v>
      </c>
      <c r="P361">
        <v>0</v>
      </c>
      <c r="Q361" t="s">
        <v>2781</v>
      </c>
      <c r="R361" t="s">
        <v>2782</v>
      </c>
      <c r="S361">
        <v>204</v>
      </c>
      <c r="T361" t="s">
        <v>42</v>
      </c>
      <c r="U361" t="s">
        <v>43</v>
      </c>
      <c r="V361" t="s">
        <v>115</v>
      </c>
      <c r="W361">
        <v>90000000</v>
      </c>
      <c r="X361">
        <v>2013</v>
      </c>
      <c r="Y361">
        <v>956</v>
      </c>
      <c r="Z361" s="2">
        <v>5.9</v>
      </c>
      <c r="AA361">
        <v>2.35</v>
      </c>
      <c r="AB361">
        <v>28000</v>
      </c>
      <c r="AE361" t="s">
        <v>2783</v>
      </c>
      <c r="AF361">
        <f>COUNTIF(J:J,AE361)</f>
        <v>1</v>
      </c>
      <c r="AG361">
        <f>ROUND(AVERAGEIFS(Z:Z,J:J,AE361),1)</f>
        <v>6.3</v>
      </c>
      <c r="AH361" cm="1">
        <f t="array" ref="AH361">ROUND(MEDIAN(IF(J:J=AE361,Z:Z)),1)</f>
        <v>6.3</v>
      </c>
      <c r="AI361" t="e" cm="1">
        <f t="array" ref="AI361">ROUND(MODE(IF(J:J=AE361,Z:Z)),1)</f>
        <v>#N/A</v>
      </c>
      <c r="AJ361">
        <f>_xlfn.MAXIFS(Z:Z,J:J,AE361)</f>
        <v>6.3</v>
      </c>
      <c r="AK361">
        <f>_xlfn.MINIFS(Z:Z,J:J,AE361)</f>
        <v>6.3</v>
      </c>
      <c r="AL361" t="e" cm="1">
        <f t="array" ref="AL361">ROUND(VAR(IF(J:J=AE361,Z:Z)),1)</f>
        <v>#DIV/0!</v>
      </c>
      <c r="AM361" t="e" cm="1">
        <f t="array" ref="AM361">ROUND(STDEV(IF(J:J = AE361,Z:Z)),1)</f>
        <v>#DIV/0!</v>
      </c>
      <c r="AQ361">
        <v>128</v>
      </c>
      <c r="AR361">
        <v>6.4</v>
      </c>
      <c r="BH361" t="str">
        <v>Walter Hill</v>
      </c>
      <c r="BI361">
        <f t="shared" si="16"/>
        <v>5.5</v>
      </c>
      <c r="BJ361" t="b">
        <f t="shared" si="17"/>
        <v>0</v>
      </c>
      <c r="BO361">
        <v>78900000</v>
      </c>
      <c r="BP361">
        <v>11000000</v>
      </c>
      <c r="BR361">
        <f t="shared" si="15"/>
        <v>67900000</v>
      </c>
      <c r="BS361" t="str">
        <f>_xlfn.XLOOKUP(BO361,I:I,L:L)</f>
        <v>Star Trek II: The Wrath of KhanÂ </v>
      </c>
      <c r="BW361" t="s">
        <v>826</v>
      </c>
      <c r="BX361" t="s">
        <v>606</v>
      </c>
      <c r="BY361" t="s">
        <v>1247</v>
      </c>
      <c r="BZ361" t="s">
        <v>17605</v>
      </c>
      <c r="CA361" t="s">
        <v>17607</v>
      </c>
      <c r="CB361" t="s">
        <v>17602</v>
      </c>
    </row>
    <row r="362" spans="1:80" x14ac:dyDescent="0.25">
      <c r="A362" t="s">
        <v>33</v>
      </c>
      <c r="B362" t="s">
        <v>1256</v>
      </c>
      <c r="C362">
        <v>157</v>
      </c>
      <c r="D362">
        <v>117</v>
      </c>
      <c r="E362">
        <v>101</v>
      </c>
      <c r="F362">
        <v>3000</v>
      </c>
      <c r="G362" t="s">
        <v>723</v>
      </c>
      <c r="H362">
        <v>18000</v>
      </c>
      <c r="I362">
        <v>65653758</v>
      </c>
      <c r="J362" t="s">
        <v>59</v>
      </c>
      <c r="K362" t="s">
        <v>798</v>
      </c>
      <c r="L362" t="s">
        <v>2786</v>
      </c>
      <c r="M362">
        <v>102747</v>
      </c>
      <c r="N362">
        <v>33154</v>
      </c>
      <c r="O362" t="s">
        <v>815</v>
      </c>
      <c r="P362">
        <v>1</v>
      </c>
      <c r="Q362" t="s">
        <v>2787</v>
      </c>
      <c r="R362" t="s">
        <v>2788</v>
      </c>
      <c r="S362">
        <v>316</v>
      </c>
      <c r="T362" t="s">
        <v>42</v>
      </c>
      <c r="U362" t="s">
        <v>43</v>
      </c>
      <c r="V362" t="s">
        <v>44</v>
      </c>
      <c r="W362">
        <v>95000000</v>
      </c>
      <c r="X362">
        <v>2003</v>
      </c>
      <c r="Y362">
        <v>11000</v>
      </c>
      <c r="Z362" s="2">
        <v>5.5</v>
      </c>
      <c r="AA362">
        <v>2.35</v>
      </c>
      <c r="AB362">
        <v>0</v>
      </c>
      <c r="AE362" t="s">
        <v>2789</v>
      </c>
      <c r="AF362">
        <f>COUNTIF(J:J,AE362)</f>
        <v>2</v>
      </c>
      <c r="AG362">
        <f>ROUND(AVERAGEIFS(Z:Z,J:J,AE362),1)</f>
        <v>7.2</v>
      </c>
      <c r="AH362" cm="1">
        <f t="array" ref="AH362">ROUND(MEDIAN(IF(J:J=AE362,Z:Z)),1)</f>
        <v>7.2</v>
      </c>
      <c r="AI362" t="e" cm="1">
        <f t="array" ref="AI362">ROUND(MODE(IF(J:J=AE362,Z:Z)),1)</f>
        <v>#N/A</v>
      </c>
      <c r="AJ362">
        <f>_xlfn.MAXIFS(Z:Z,J:J,AE362)</f>
        <v>7.4</v>
      </c>
      <c r="AK362">
        <f>_xlfn.MINIFS(Z:Z,J:J,AE362)</f>
        <v>6.9</v>
      </c>
      <c r="AL362" cm="1">
        <f t="array" ref="AL362">ROUND(VAR(IF(J:J=AE362,Z:Z)),1)</f>
        <v>0.1</v>
      </c>
      <c r="AM362" cm="1">
        <f t="array" ref="AM362">ROUND(STDEV(IF(J:J = AE362,Z:Z)),1)</f>
        <v>0.4</v>
      </c>
      <c r="AQ362">
        <v>106</v>
      </c>
      <c r="AR362">
        <v>5.9</v>
      </c>
      <c r="BH362" t="str">
        <v>Akiva Goldsman</v>
      </c>
      <c r="BI362">
        <f t="shared" si="16"/>
        <v>6.2</v>
      </c>
      <c r="BJ362" t="b">
        <f t="shared" si="17"/>
        <v>0</v>
      </c>
      <c r="BO362">
        <v>78900000</v>
      </c>
      <c r="BP362">
        <v>11000000</v>
      </c>
      <c r="BR362">
        <f t="shared" si="15"/>
        <v>67900000</v>
      </c>
      <c r="BS362" t="str">
        <f>_xlfn.XLOOKUP(BO362,I:I,L:L)</f>
        <v>Star Trek II: The Wrath of KhanÂ </v>
      </c>
      <c r="BW362" t="s">
        <v>826</v>
      </c>
      <c r="BX362" t="s">
        <v>17605</v>
      </c>
      <c r="BY362" t="s">
        <v>2007</v>
      </c>
      <c r="BZ362" t="s">
        <v>4556</v>
      </c>
      <c r="CA362" t="s">
        <v>4490</v>
      </c>
    </row>
    <row r="363" spans="1:80" x14ac:dyDescent="0.25">
      <c r="A363" t="s">
        <v>33</v>
      </c>
      <c r="B363" t="s">
        <v>907</v>
      </c>
      <c r="C363">
        <v>196</v>
      </c>
      <c r="D363">
        <v>129</v>
      </c>
      <c r="E363">
        <v>209</v>
      </c>
      <c r="F363">
        <v>886</v>
      </c>
      <c r="G363" t="s">
        <v>603</v>
      </c>
      <c r="H363">
        <v>11000</v>
      </c>
      <c r="I363">
        <v>64685359</v>
      </c>
      <c r="J363" t="s">
        <v>1411</v>
      </c>
      <c r="K363" t="s">
        <v>127</v>
      </c>
      <c r="L363" t="s">
        <v>2791</v>
      </c>
      <c r="M363">
        <v>40862</v>
      </c>
      <c r="N363">
        <v>23031</v>
      </c>
      <c r="O363" t="s">
        <v>2792</v>
      </c>
      <c r="P363">
        <v>6</v>
      </c>
      <c r="Q363" t="s">
        <v>2793</v>
      </c>
      <c r="R363" t="s">
        <v>2794</v>
      </c>
      <c r="S363">
        <v>139</v>
      </c>
      <c r="T363" t="s">
        <v>42</v>
      </c>
      <c r="U363" t="s">
        <v>43</v>
      </c>
      <c r="V363" t="s">
        <v>44</v>
      </c>
      <c r="W363">
        <v>90000000</v>
      </c>
      <c r="X363">
        <v>2016</v>
      </c>
      <c r="Y363">
        <v>11000</v>
      </c>
      <c r="Z363" s="2">
        <v>6.9</v>
      </c>
      <c r="AA363">
        <v>2.35</v>
      </c>
      <c r="AB363">
        <v>15000</v>
      </c>
      <c r="AE363" t="s">
        <v>2795</v>
      </c>
      <c r="AF363">
        <f>COUNTIF(J:J,AE363)</f>
        <v>34</v>
      </c>
      <c r="AG363">
        <f>ROUND(AVERAGEIFS(Z:Z,J:J,AE363),1)</f>
        <v>5.8</v>
      </c>
      <c r="AH363" cm="1">
        <f t="array" ref="AH363">ROUND(MEDIAN(IF(J:J=AE363,Z:Z)),1)</f>
        <v>5.9</v>
      </c>
      <c r="AI363" cm="1">
        <f t="array" ref="AI363">ROUND(MODE(IF(J:J=AE363,Z:Z)),1)</f>
        <v>5.9</v>
      </c>
      <c r="AJ363">
        <f>_xlfn.MAXIFS(Z:Z,J:J,AE363)</f>
        <v>7.9</v>
      </c>
      <c r="AK363">
        <f>_xlfn.MINIFS(Z:Z,J:J,AE363)</f>
        <v>4</v>
      </c>
      <c r="AL363" cm="1">
        <f t="array" ref="AL363">ROUND(VAR(IF(J:J=AE363,Z:Z)),1)</f>
        <v>1.2</v>
      </c>
      <c r="AM363" cm="1">
        <f t="array" ref="AM363">ROUND(STDEV(IF(J:J = AE363,Z:Z)),1)</f>
        <v>1.1000000000000001</v>
      </c>
      <c r="AQ363">
        <v>117</v>
      </c>
      <c r="AR363">
        <v>5.5</v>
      </c>
      <c r="BH363" t="str">
        <v>Harald Zwart</v>
      </c>
      <c r="BI363">
        <f t="shared" si="16"/>
        <v>5.5</v>
      </c>
      <c r="BJ363" t="b">
        <f t="shared" si="17"/>
        <v>0</v>
      </c>
      <c r="BO363">
        <v>79568000</v>
      </c>
      <c r="BP363">
        <v>12000000</v>
      </c>
      <c r="BR363">
        <f t="shared" si="15"/>
        <v>67568000</v>
      </c>
      <c r="BS363" t="str">
        <f>_xlfn.XLOOKUP(BO363,I:I,L:L)</f>
        <v>WarGamesÂ </v>
      </c>
      <c r="BW363" t="s">
        <v>3105</v>
      </c>
      <c r="BX363" t="s">
        <v>4490</v>
      </c>
    </row>
    <row r="364" spans="1:80" x14ac:dyDescent="0.25">
      <c r="A364" t="s">
        <v>33</v>
      </c>
      <c r="B364" t="s">
        <v>1002</v>
      </c>
      <c r="C364">
        <v>64</v>
      </c>
      <c r="D364">
        <v>116</v>
      </c>
      <c r="E364">
        <v>176</v>
      </c>
      <c r="F364">
        <v>84</v>
      </c>
      <c r="G364" t="s">
        <v>2798</v>
      </c>
      <c r="H364">
        <v>192</v>
      </c>
      <c r="I364">
        <v>61355436</v>
      </c>
      <c r="J364" t="s">
        <v>1018</v>
      </c>
      <c r="K364" t="s">
        <v>2799</v>
      </c>
      <c r="L364" t="s">
        <v>2800</v>
      </c>
      <c r="M364">
        <v>52136</v>
      </c>
      <c r="N364">
        <v>475</v>
      </c>
      <c r="O364" t="s">
        <v>2801</v>
      </c>
      <c r="P364">
        <v>0</v>
      </c>
      <c r="Q364" t="s">
        <v>2802</v>
      </c>
      <c r="R364" t="s">
        <v>2803</v>
      </c>
      <c r="S364">
        <v>184</v>
      </c>
      <c r="T364" t="s">
        <v>42</v>
      </c>
      <c r="U364" t="s">
        <v>43</v>
      </c>
      <c r="V364" t="s">
        <v>44</v>
      </c>
      <c r="W364">
        <v>68000000</v>
      </c>
      <c r="X364">
        <v>1997</v>
      </c>
      <c r="Y364">
        <v>117</v>
      </c>
      <c r="Z364" s="2">
        <v>6.2</v>
      </c>
      <c r="AA364">
        <v>2.35</v>
      </c>
      <c r="AB364">
        <v>0</v>
      </c>
      <c r="AE364" t="s">
        <v>2804</v>
      </c>
      <c r="AF364">
        <f>COUNTIF(J:J,AE364)</f>
        <v>1</v>
      </c>
      <c r="AG364">
        <f>ROUND(AVERAGEIFS(Z:Z,J:J,AE364),1)</f>
        <v>7.1</v>
      </c>
      <c r="AH364" cm="1">
        <f t="array" ref="AH364">ROUND(MEDIAN(IF(J:J=AE364,Z:Z)),1)</f>
        <v>7.1</v>
      </c>
      <c r="AI364" t="e" cm="1">
        <f t="array" ref="AI364">ROUND(MODE(IF(J:J=AE364,Z:Z)),1)</f>
        <v>#N/A</v>
      </c>
      <c r="AJ364">
        <f>_xlfn.MAXIFS(Z:Z,J:J,AE364)</f>
        <v>7.1</v>
      </c>
      <c r="AK364">
        <f>_xlfn.MINIFS(Z:Z,J:J,AE364)</f>
        <v>7.1</v>
      </c>
      <c r="AL364" t="e" cm="1">
        <f t="array" ref="AL364">ROUND(VAR(IF(J:J=AE364,Z:Z)),1)</f>
        <v>#DIV/0!</v>
      </c>
      <c r="AM364" t="e" cm="1">
        <f t="array" ref="AM364">ROUND(STDEV(IF(J:J = AE364,Z:Z)),1)</f>
        <v>#DIV/0!</v>
      </c>
      <c r="AQ364">
        <v>129</v>
      </c>
      <c r="AR364">
        <v>6.9</v>
      </c>
      <c r="BH364" t="str">
        <v>Walter Salles</v>
      </c>
      <c r="BI364">
        <f t="shared" si="16"/>
        <v>6.6</v>
      </c>
      <c r="BJ364" t="b">
        <f t="shared" si="17"/>
        <v>0</v>
      </c>
      <c r="BO364">
        <v>107458785</v>
      </c>
      <c r="BP364">
        <v>40000000</v>
      </c>
      <c r="BR364">
        <f t="shared" si="15"/>
        <v>67458785</v>
      </c>
      <c r="BS364" t="str">
        <f>_xlfn.XLOOKUP(BO364,I:I,L:L)</f>
        <v>A League of Their OwnÂ </v>
      </c>
      <c r="BW364" t="s">
        <v>826</v>
      </c>
      <c r="BX364" t="s">
        <v>606</v>
      </c>
      <c r="BY364" t="s">
        <v>1247</v>
      </c>
      <c r="BZ364" t="s">
        <v>2007</v>
      </c>
      <c r="CA364" t="s">
        <v>17606</v>
      </c>
    </row>
    <row r="365" spans="1:80" x14ac:dyDescent="0.25">
      <c r="A365" t="s">
        <v>33</v>
      </c>
      <c r="B365" t="s">
        <v>1315</v>
      </c>
      <c r="C365">
        <v>142</v>
      </c>
      <c r="D365">
        <v>114</v>
      </c>
      <c r="E365">
        <v>12000</v>
      </c>
      <c r="F365">
        <v>307</v>
      </c>
      <c r="G365" t="s">
        <v>2807</v>
      </c>
      <c r="H365">
        <v>11000</v>
      </c>
      <c r="I365">
        <v>26871</v>
      </c>
      <c r="J365" t="s">
        <v>268</v>
      </c>
      <c r="K365" t="s">
        <v>455</v>
      </c>
      <c r="L365" t="s">
        <v>2808</v>
      </c>
      <c r="M365">
        <v>121259</v>
      </c>
      <c r="N365">
        <v>12499</v>
      </c>
      <c r="O365" t="s">
        <v>2809</v>
      </c>
      <c r="P365">
        <v>2</v>
      </c>
      <c r="Q365" t="s">
        <v>2810</v>
      </c>
      <c r="R365" t="s">
        <v>2811</v>
      </c>
      <c r="S365">
        <v>361</v>
      </c>
      <c r="T365" t="s">
        <v>42</v>
      </c>
      <c r="U365" t="s">
        <v>939</v>
      </c>
      <c r="V365" t="s">
        <v>811</v>
      </c>
      <c r="W365">
        <v>92000000</v>
      </c>
      <c r="X365">
        <v>2001</v>
      </c>
      <c r="Y365">
        <v>577</v>
      </c>
      <c r="Z365" s="2">
        <v>7</v>
      </c>
      <c r="AA365">
        <v>2.35</v>
      </c>
      <c r="AB365">
        <v>0</v>
      </c>
      <c r="AE365" t="s">
        <v>2812</v>
      </c>
      <c r="AF365">
        <f>COUNTIF(J:J,AE365)</f>
        <v>3</v>
      </c>
      <c r="AG365">
        <f>ROUND(AVERAGEIFS(Z:Z,J:J,AE365),1)</f>
        <v>6.6</v>
      </c>
      <c r="AH365" cm="1">
        <f t="array" ref="AH365">ROUND(MEDIAN(IF(J:J=AE365,Z:Z)),1)</f>
        <v>7.4</v>
      </c>
      <c r="AI365" t="e" cm="1">
        <f t="array" ref="AI365">ROUND(MODE(IF(J:J=AE365,Z:Z)),1)</f>
        <v>#N/A</v>
      </c>
      <c r="AJ365">
        <f>_xlfn.MAXIFS(Z:Z,J:J,AE365)</f>
        <v>7.9</v>
      </c>
      <c r="AK365">
        <f>_xlfn.MINIFS(Z:Z,J:J,AE365)</f>
        <v>4.4000000000000004</v>
      </c>
      <c r="AL365" cm="1">
        <f t="array" ref="AL365">ROUND(VAR(IF(J:J=AE365,Z:Z)),1)</f>
        <v>3.6</v>
      </c>
      <c r="AM365" cm="1">
        <f t="array" ref="AM365">ROUND(STDEV(IF(J:J = AE365,Z:Z)),1)</f>
        <v>1.9</v>
      </c>
      <c r="AQ365">
        <v>116</v>
      </c>
      <c r="AR365">
        <v>6.2</v>
      </c>
      <c r="BH365" t="str">
        <v>Iain Softley</v>
      </c>
      <c r="BI365">
        <f t="shared" si="16"/>
        <v>6.6</v>
      </c>
      <c r="BJ365" t="b">
        <f t="shared" si="17"/>
        <v>0</v>
      </c>
      <c r="BO365">
        <v>137340146</v>
      </c>
      <c r="BP365">
        <v>70000000</v>
      </c>
      <c r="BR365">
        <f t="shared" si="15"/>
        <v>67340146</v>
      </c>
      <c r="BS365" t="str">
        <f>_xlfn.XLOOKUP(BO365,I:I,L:L)</f>
        <v>ClickÂ </v>
      </c>
      <c r="BW365" t="s">
        <v>2007</v>
      </c>
      <c r="BX365" t="s">
        <v>17602</v>
      </c>
      <c r="BY365" t="s">
        <v>4556</v>
      </c>
    </row>
    <row r="366" spans="1:80" x14ac:dyDescent="0.25">
      <c r="A366" t="s">
        <v>33</v>
      </c>
      <c r="B366" t="s">
        <v>1631</v>
      </c>
      <c r="C366">
        <v>181</v>
      </c>
      <c r="D366">
        <v>114</v>
      </c>
      <c r="E366">
        <v>0</v>
      </c>
      <c r="F366">
        <v>281</v>
      </c>
      <c r="G366" t="s">
        <v>2103</v>
      </c>
      <c r="H366">
        <v>3000</v>
      </c>
      <c r="I366">
        <v>60874615</v>
      </c>
      <c r="J366" t="s">
        <v>744</v>
      </c>
      <c r="K366" t="s">
        <v>335</v>
      </c>
      <c r="L366" t="s">
        <v>2815</v>
      </c>
      <c r="M366">
        <v>60467</v>
      </c>
      <c r="N366">
        <v>4902</v>
      </c>
      <c r="O366" t="s">
        <v>2816</v>
      </c>
      <c r="P366">
        <v>0</v>
      </c>
      <c r="Q366" t="s">
        <v>2817</v>
      </c>
      <c r="R366" t="s">
        <v>2818</v>
      </c>
      <c r="S366">
        <v>949</v>
      </c>
      <c r="T366" t="s">
        <v>42</v>
      </c>
      <c r="U366" t="s">
        <v>43</v>
      </c>
      <c r="V366" t="s">
        <v>115</v>
      </c>
      <c r="W366">
        <v>90000000</v>
      </c>
      <c r="X366">
        <v>2000</v>
      </c>
      <c r="Y366">
        <v>933</v>
      </c>
      <c r="Z366" s="2">
        <v>5.6</v>
      </c>
      <c r="AA366">
        <v>2.35</v>
      </c>
      <c r="AB366">
        <v>0</v>
      </c>
      <c r="AE366" t="s">
        <v>2819</v>
      </c>
      <c r="AF366">
        <f>COUNTIF(J:J,AE366)</f>
        <v>2</v>
      </c>
      <c r="AG366">
        <f>ROUND(AVERAGEIFS(Z:Z,J:J,AE366),1)</f>
        <v>7</v>
      </c>
      <c r="AH366" cm="1">
        <f t="array" ref="AH366">ROUND(MEDIAN(IF(J:J=AE366,Z:Z)),1)</f>
        <v>7</v>
      </c>
      <c r="AI366" t="e" cm="1">
        <f t="array" ref="AI366">ROUND(MODE(IF(J:J=AE366,Z:Z)),1)</f>
        <v>#N/A</v>
      </c>
      <c r="AJ366">
        <f>_xlfn.MAXIFS(Z:Z,J:J,AE366)</f>
        <v>7.4</v>
      </c>
      <c r="AK366">
        <f>_xlfn.MINIFS(Z:Z,J:J,AE366)</f>
        <v>6.5</v>
      </c>
      <c r="AL366" cm="1">
        <f t="array" ref="AL366">ROUND(VAR(IF(J:J=AE366,Z:Z)),1)</f>
        <v>0.4</v>
      </c>
      <c r="AM366" cm="1">
        <f t="array" ref="AM366">ROUND(STDEV(IF(J:J = AE366,Z:Z)),1)</f>
        <v>0.6</v>
      </c>
      <c r="AQ366">
        <v>114</v>
      </c>
      <c r="AR366">
        <v>7</v>
      </c>
      <c r="BH366" t="str">
        <v>David Koepp</v>
      </c>
      <c r="BI366">
        <f t="shared" si="16"/>
        <v>6.4</v>
      </c>
      <c r="BJ366" t="b">
        <f t="shared" si="17"/>
        <v>0</v>
      </c>
      <c r="BO366">
        <v>100125340</v>
      </c>
      <c r="BP366">
        <v>33000000</v>
      </c>
      <c r="BR366">
        <f t="shared" si="15"/>
        <v>67125340</v>
      </c>
      <c r="BS366" t="str">
        <f>_xlfn.XLOOKUP(BO366,I:I,L:L)</f>
        <v>Se7enÂ </v>
      </c>
      <c r="BW366" t="s">
        <v>17605</v>
      </c>
      <c r="BX366" t="s">
        <v>2007</v>
      </c>
      <c r="BY366" t="s">
        <v>17607</v>
      </c>
    </row>
    <row r="367" spans="1:80" x14ac:dyDescent="0.25">
      <c r="A367" t="s">
        <v>33</v>
      </c>
      <c r="B367" t="s">
        <v>1575</v>
      </c>
      <c r="C367">
        <v>240</v>
      </c>
      <c r="D367">
        <v>96</v>
      </c>
      <c r="E367">
        <v>107</v>
      </c>
      <c r="F367">
        <v>350</v>
      </c>
      <c r="G367" t="s">
        <v>2822</v>
      </c>
      <c r="H367">
        <v>11000</v>
      </c>
      <c r="I367">
        <v>143618384</v>
      </c>
      <c r="J367" t="s">
        <v>1419</v>
      </c>
      <c r="K367" t="s">
        <v>343</v>
      </c>
      <c r="L367" t="s">
        <v>2823</v>
      </c>
      <c r="M367">
        <v>165333</v>
      </c>
      <c r="N367">
        <v>12071</v>
      </c>
      <c r="O367" t="s">
        <v>2824</v>
      </c>
      <c r="P367">
        <v>0</v>
      </c>
      <c r="Q367" t="s">
        <v>2825</v>
      </c>
      <c r="R367" t="s">
        <v>2826</v>
      </c>
      <c r="S367">
        <v>186</v>
      </c>
      <c r="T367" t="s">
        <v>42</v>
      </c>
      <c r="U367" t="s">
        <v>43</v>
      </c>
      <c r="V367" t="s">
        <v>366</v>
      </c>
      <c r="W367">
        <v>90000000</v>
      </c>
      <c r="X367">
        <v>2011</v>
      </c>
      <c r="Y367">
        <v>560</v>
      </c>
      <c r="Z367" s="2">
        <v>7</v>
      </c>
      <c r="AA367">
        <v>2.35</v>
      </c>
      <c r="AB367">
        <v>19000</v>
      </c>
      <c r="AE367" t="s">
        <v>2827</v>
      </c>
      <c r="AF367">
        <f>COUNTIF(J:J,AE367)</f>
        <v>1</v>
      </c>
      <c r="AG367">
        <f>ROUND(AVERAGEIFS(Z:Z,J:J,AE367),1)</f>
        <v>7.8</v>
      </c>
      <c r="AH367" cm="1">
        <f t="array" ref="AH367">ROUND(MEDIAN(IF(J:J=AE367,Z:Z)),1)</f>
        <v>7.8</v>
      </c>
      <c r="AI367" t="e" cm="1">
        <f t="array" ref="AI367">ROUND(MODE(IF(J:J=AE367,Z:Z)),1)</f>
        <v>#N/A</v>
      </c>
      <c r="AJ367">
        <f>_xlfn.MAXIFS(Z:Z,J:J,AE367)</f>
        <v>7.8</v>
      </c>
      <c r="AK367">
        <f>_xlfn.MINIFS(Z:Z,J:J,AE367)</f>
        <v>7.8</v>
      </c>
      <c r="AL367" t="e" cm="1">
        <f t="array" ref="AL367">ROUND(VAR(IF(J:J=AE367,Z:Z)),1)</f>
        <v>#DIV/0!</v>
      </c>
      <c r="AM367" t="e" cm="1">
        <f t="array" ref="AM367">ROUND(STDEV(IF(J:J = AE367,Z:Z)),1)</f>
        <v>#DIV/0!</v>
      </c>
      <c r="AQ367">
        <v>114</v>
      </c>
      <c r="AR367">
        <v>5.6</v>
      </c>
      <c r="BH367" t="str">
        <v>Uwe Boll</v>
      </c>
      <c r="BI367">
        <f t="shared" si="16"/>
        <v>3</v>
      </c>
      <c r="BJ367" t="b">
        <f t="shared" si="17"/>
        <v>0</v>
      </c>
      <c r="BO367">
        <v>85200000</v>
      </c>
      <c r="BP367">
        <v>18500000</v>
      </c>
      <c r="BR367">
        <f t="shared" si="15"/>
        <v>66700000</v>
      </c>
      <c r="BS367" t="str">
        <f>_xlfn.XLOOKUP(BO367,I:I,L:L)</f>
        <v>AliensÂ </v>
      </c>
      <c r="BW367" t="s">
        <v>606</v>
      </c>
      <c r="BX367" t="s">
        <v>17605</v>
      </c>
      <c r="BY367" t="s">
        <v>2007</v>
      </c>
      <c r="BZ367" t="s">
        <v>4892</v>
      </c>
    </row>
    <row r="368" spans="1:80" x14ac:dyDescent="0.25">
      <c r="A368" t="s">
        <v>33</v>
      </c>
      <c r="B368" t="s">
        <v>1043</v>
      </c>
      <c r="C368">
        <v>93</v>
      </c>
      <c r="D368">
        <v>132</v>
      </c>
      <c r="E368">
        <v>0</v>
      </c>
      <c r="F368">
        <v>957</v>
      </c>
      <c r="G368" t="s">
        <v>555</v>
      </c>
      <c r="H368">
        <v>49000</v>
      </c>
      <c r="I368">
        <v>58220776</v>
      </c>
      <c r="J368" t="s">
        <v>1426</v>
      </c>
      <c r="K368" t="s">
        <v>989</v>
      </c>
      <c r="L368" t="s">
        <v>2830</v>
      </c>
      <c r="M368">
        <v>87785</v>
      </c>
      <c r="N368">
        <v>55254</v>
      </c>
      <c r="O368" t="s">
        <v>1250</v>
      </c>
      <c r="P368">
        <v>0</v>
      </c>
      <c r="Q368" t="s">
        <v>2831</v>
      </c>
      <c r="R368" t="s">
        <v>2832</v>
      </c>
      <c r="S368">
        <v>362</v>
      </c>
      <c r="T368" t="s">
        <v>42</v>
      </c>
      <c r="U368" t="s">
        <v>43</v>
      </c>
      <c r="V368" t="s">
        <v>115</v>
      </c>
      <c r="W368">
        <v>100000000</v>
      </c>
      <c r="X368">
        <v>1999</v>
      </c>
      <c r="Y368">
        <v>1000</v>
      </c>
      <c r="Z368" s="2">
        <v>6.8</v>
      </c>
      <c r="AA368">
        <v>1.85</v>
      </c>
      <c r="AB368">
        <v>0</v>
      </c>
      <c r="AE368" t="s">
        <v>2833</v>
      </c>
      <c r="AF368">
        <f>COUNTIF(J:J,AE368)</f>
        <v>1</v>
      </c>
      <c r="AG368">
        <f>ROUND(AVERAGEIFS(Z:Z,J:J,AE368),1)</f>
        <v>6</v>
      </c>
      <c r="AH368" cm="1">
        <f t="array" ref="AH368">ROUND(MEDIAN(IF(J:J=AE368,Z:Z)),1)</f>
        <v>6</v>
      </c>
      <c r="AI368" t="e" cm="1">
        <f t="array" ref="AI368">ROUND(MODE(IF(J:J=AE368,Z:Z)),1)</f>
        <v>#N/A</v>
      </c>
      <c r="AJ368">
        <f>_xlfn.MAXIFS(Z:Z,J:J,AE368)</f>
        <v>6</v>
      </c>
      <c r="AK368">
        <f>_xlfn.MINIFS(Z:Z,J:J,AE368)</f>
        <v>6</v>
      </c>
      <c r="AL368" t="e" cm="1">
        <f t="array" ref="AL368">ROUND(VAR(IF(J:J=AE368,Z:Z)),1)</f>
        <v>#DIV/0!</v>
      </c>
      <c r="AM368" t="e" cm="1">
        <f t="array" ref="AM368">ROUND(STDEV(IF(J:J = AE368,Z:Z)),1)</f>
        <v>#DIV/0!</v>
      </c>
      <c r="AQ368">
        <v>96</v>
      </c>
      <c r="AR368">
        <v>7</v>
      </c>
      <c r="BH368" t="str">
        <v>John Dahl</v>
      </c>
      <c r="BI368">
        <f t="shared" si="16"/>
        <v>6.8</v>
      </c>
      <c r="BJ368" t="b">
        <f t="shared" si="17"/>
        <v>0</v>
      </c>
      <c r="BO368">
        <v>118683135</v>
      </c>
      <c r="BP368">
        <v>52000000</v>
      </c>
      <c r="BR368">
        <f t="shared" si="15"/>
        <v>66683135</v>
      </c>
      <c r="BS368" t="str">
        <f>_xlfn.XLOOKUP(BO368,I:I,L:L)</f>
        <v>The Break-UpÂ </v>
      </c>
      <c r="BW368" t="s">
        <v>1247</v>
      </c>
      <c r="BX368" t="s">
        <v>2007</v>
      </c>
      <c r="BY368" t="s">
        <v>4490</v>
      </c>
    </row>
    <row r="369" spans="1:80" x14ac:dyDescent="0.25">
      <c r="A369" t="s">
        <v>33</v>
      </c>
      <c r="B369" t="s">
        <v>1639</v>
      </c>
      <c r="C369">
        <v>84</v>
      </c>
      <c r="D369">
        <v>104</v>
      </c>
      <c r="E369">
        <v>81</v>
      </c>
      <c r="F369">
        <v>612</v>
      </c>
      <c r="G369" t="s">
        <v>2836</v>
      </c>
      <c r="H369">
        <v>3000</v>
      </c>
      <c r="I369">
        <v>47474112</v>
      </c>
      <c r="J369" t="s">
        <v>859</v>
      </c>
      <c r="K369" t="s">
        <v>335</v>
      </c>
      <c r="L369" t="s">
        <v>2837</v>
      </c>
      <c r="M369">
        <v>58227</v>
      </c>
      <c r="N369">
        <v>5062</v>
      </c>
      <c r="O369" t="s">
        <v>2838</v>
      </c>
      <c r="P369">
        <v>0</v>
      </c>
      <c r="Q369" t="s">
        <v>2839</v>
      </c>
      <c r="R369" t="s">
        <v>2840</v>
      </c>
      <c r="S369">
        <v>181</v>
      </c>
      <c r="T369" t="s">
        <v>42</v>
      </c>
      <c r="U369" t="s">
        <v>43</v>
      </c>
      <c r="V369" t="s">
        <v>44</v>
      </c>
      <c r="W369">
        <v>90000000</v>
      </c>
      <c r="X369">
        <v>1997</v>
      </c>
      <c r="Y369">
        <v>643</v>
      </c>
      <c r="Z369" s="2">
        <v>5.4</v>
      </c>
      <c r="AA369">
        <v>1.85</v>
      </c>
      <c r="AB369">
        <v>2000</v>
      </c>
      <c r="AE369" t="s">
        <v>2841</v>
      </c>
      <c r="AF369">
        <f>COUNTIF(J:J,AE369)</f>
        <v>1</v>
      </c>
      <c r="AG369">
        <f>ROUND(AVERAGEIFS(Z:Z,J:J,AE369),1)</f>
        <v>6.1</v>
      </c>
      <c r="AH369" cm="1">
        <f t="array" ref="AH369">ROUND(MEDIAN(IF(J:J=AE369,Z:Z)),1)</f>
        <v>6.1</v>
      </c>
      <c r="AI369" t="e" cm="1">
        <f t="array" ref="AI369">ROUND(MODE(IF(J:J=AE369,Z:Z)),1)</f>
        <v>#N/A</v>
      </c>
      <c r="AJ369">
        <f>_xlfn.MAXIFS(Z:Z,J:J,AE369)</f>
        <v>6.1</v>
      </c>
      <c r="AK369">
        <f>_xlfn.MINIFS(Z:Z,J:J,AE369)</f>
        <v>6.1</v>
      </c>
      <c r="AL369" t="e" cm="1">
        <f t="array" ref="AL369">ROUND(VAR(IF(J:J=AE369,Z:Z)),1)</f>
        <v>#DIV/0!</v>
      </c>
      <c r="AM369" t="e" cm="1">
        <f t="array" ref="AM369">ROUND(STDEV(IF(J:J = AE369,Z:Z)),1)</f>
        <v>#DIV/0!</v>
      </c>
      <c r="AQ369">
        <v>132</v>
      </c>
      <c r="AR369">
        <v>6.8</v>
      </c>
      <c r="BH369" t="str">
        <v>Tim Miller</v>
      </c>
      <c r="BI369">
        <f t="shared" si="16"/>
        <v>8.1</v>
      </c>
      <c r="BJ369" t="str">
        <f t="shared" si="17"/>
        <v>TRUE</v>
      </c>
      <c r="BO369">
        <v>186336103</v>
      </c>
      <c r="BP369">
        <v>120000000</v>
      </c>
      <c r="BR369">
        <f t="shared" si="15"/>
        <v>66336103</v>
      </c>
      <c r="BS369" t="str">
        <f>_xlfn.XLOOKUP(BO369,I:I,L:L)</f>
        <v>Mr. &amp; Mrs. SmithÂ </v>
      </c>
      <c r="BW369" t="s">
        <v>826</v>
      </c>
      <c r="BX369" t="s">
        <v>1247</v>
      </c>
      <c r="BY369" t="s">
        <v>17605</v>
      </c>
      <c r="BZ369" t="s">
        <v>17607</v>
      </c>
      <c r="CA369" t="s">
        <v>5447</v>
      </c>
      <c r="CB369" t="s">
        <v>4490</v>
      </c>
    </row>
    <row r="370" spans="1:80" x14ac:dyDescent="0.25">
      <c r="A370" t="s">
        <v>33</v>
      </c>
      <c r="B370" t="s">
        <v>1646</v>
      </c>
      <c r="C370">
        <v>66</v>
      </c>
      <c r="D370">
        <v>111</v>
      </c>
      <c r="E370">
        <v>79</v>
      </c>
      <c r="F370">
        <v>2000</v>
      </c>
      <c r="G370" t="s">
        <v>455</v>
      </c>
      <c r="H370">
        <v>11000</v>
      </c>
      <c r="I370">
        <v>42877165</v>
      </c>
      <c r="J370" t="s">
        <v>313</v>
      </c>
      <c r="K370" t="s">
        <v>520</v>
      </c>
      <c r="L370" t="s">
        <v>2843</v>
      </c>
      <c r="M370">
        <v>45602</v>
      </c>
      <c r="N370">
        <v>26088</v>
      </c>
      <c r="O370" t="s">
        <v>2844</v>
      </c>
      <c r="P370">
        <v>0</v>
      </c>
      <c r="Q370" t="s">
        <v>2845</v>
      </c>
      <c r="R370" t="s">
        <v>2846</v>
      </c>
      <c r="S370">
        <v>114</v>
      </c>
      <c r="T370" t="s">
        <v>42</v>
      </c>
      <c r="U370" t="s">
        <v>43</v>
      </c>
      <c r="V370" t="s">
        <v>811</v>
      </c>
      <c r="W370">
        <v>86000000</v>
      </c>
      <c r="X370">
        <v>1997</v>
      </c>
      <c r="Y370">
        <v>11000</v>
      </c>
      <c r="Z370" s="2">
        <v>6.1</v>
      </c>
      <c r="AA370">
        <v>2.35</v>
      </c>
      <c r="AB370">
        <v>979</v>
      </c>
      <c r="AE370" t="s">
        <v>2847</v>
      </c>
      <c r="AF370">
        <f>COUNTIF(J:J,AE370)</f>
        <v>1</v>
      </c>
      <c r="AG370">
        <f>ROUND(AVERAGEIFS(Z:Z,J:J,AE370),1)</f>
        <v>6.8</v>
      </c>
      <c r="AH370" cm="1">
        <f t="array" ref="AH370">ROUND(MEDIAN(IF(J:J=AE370,Z:Z)),1)</f>
        <v>6.8</v>
      </c>
      <c r="AI370" t="e" cm="1">
        <f t="array" ref="AI370">ROUND(MODE(IF(J:J=AE370,Z:Z)),1)</f>
        <v>#N/A</v>
      </c>
      <c r="AJ370">
        <f>_xlfn.MAXIFS(Z:Z,J:J,AE370)</f>
        <v>6.8</v>
      </c>
      <c r="AK370">
        <f>_xlfn.MINIFS(Z:Z,J:J,AE370)</f>
        <v>6.8</v>
      </c>
      <c r="AL370" t="e" cm="1">
        <f t="array" ref="AL370">ROUND(VAR(IF(J:J=AE370,Z:Z)),1)</f>
        <v>#DIV/0!</v>
      </c>
      <c r="AM370" t="e" cm="1">
        <f t="array" ref="AM370">ROUND(STDEV(IF(J:J = AE370,Z:Z)),1)</f>
        <v>#DIV/0!</v>
      </c>
      <c r="AQ370">
        <v>104</v>
      </c>
      <c r="AR370">
        <v>5.4</v>
      </c>
      <c r="BH370" t="str">
        <v>Stephen Herek</v>
      </c>
      <c r="BI370">
        <f t="shared" si="16"/>
        <v>6.1</v>
      </c>
      <c r="BJ370" t="b">
        <f t="shared" si="17"/>
        <v>0</v>
      </c>
      <c r="BO370">
        <v>161317423</v>
      </c>
      <c r="BP370">
        <v>95000000</v>
      </c>
      <c r="BR370">
        <f t="shared" si="15"/>
        <v>66317423</v>
      </c>
      <c r="BS370" t="str">
        <f>_xlfn.XLOOKUP(BO370,I:I,L:L)</f>
        <v>Ice Age: Continental DriftÂ </v>
      </c>
      <c r="BW370" t="s">
        <v>17605</v>
      </c>
      <c r="BX370" t="s">
        <v>5447</v>
      </c>
      <c r="BY370" t="s">
        <v>4490</v>
      </c>
    </row>
    <row r="371" spans="1:80" x14ac:dyDescent="0.25">
      <c r="A371" t="s">
        <v>33</v>
      </c>
      <c r="B371" t="s">
        <v>1654</v>
      </c>
      <c r="C371">
        <v>136</v>
      </c>
      <c r="D371">
        <v>138</v>
      </c>
      <c r="E371">
        <v>0</v>
      </c>
      <c r="F371">
        <v>123</v>
      </c>
      <c r="G371" t="s">
        <v>2848</v>
      </c>
      <c r="H371">
        <v>14000</v>
      </c>
      <c r="I371">
        <v>35168677</v>
      </c>
      <c r="J371" t="s">
        <v>1382</v>
      </c>
      <c r="K371" t="s">
        <v>299</v>
      </c>
      <c r="L371" t="s">
        <v>2849</v>
      </c>
      <c r="M371">
        <v>49311</v>
      </c>
      <c r="N371">
        <v>15149</v>
      </c>
      <c r="O371" t="s">
        <v>2850</v>
      </c>
      <c r="P371">
        <v>1</v>
      </c>
      <c r="Q371" t="s">
        <v>2851</v>
      </c>
      <c r="R371" t="s">
        <v>2852</v>
      </c>
      <c r="S371">
        <v>278</v>
      </c>
      <c r="T371" t="s">
        <v>42</v>
      </c>
      <c r="U371" t="s">
        <v>74</v>
      </c>
      <c r="V371" t="s">
        <v>44</v>
      </c>
      <c r="W371">
        <v>100000000</v>
      </c>
      <c r="X371">
        <v>2002</v>
      </c>
      <c r="Y371">
        <v>602</v>
      </c>
      <c r="Z371" s="2">
        <v>6.7</v>
      </c>
      <c r="AA371">
        <v>2.35</v>
      </c>
      <c r="AB371">
        <v>0</v>
      </c>
      <c r="AE371" t="s">
        <v>2853</v>
      </c>
      <c r="AF371">
        <f>COUNTIF(J:J,AE371)</f>
        <v>2</v>
      </c>
      <c r="AG371">
        <f>ROUND(AVERAGEIFS(Z:Z,J:J,AE371),1)</f>
        <v>6.8</v>
      </c>
      <c r="AH371" cm="1">
        <f t="array" ref="AH371">ROUND(MEDIAN(IF(J:J=AE371,Z:Z)),1)</f>
        <v>6.8</v>
      </c>
      <c r="AI371" t="e" cm="1">
        <f t="array" ref="AI371">ROUND(MODE(IF(J:J=AE371,Z:Z)),1)</f>
        <v>#N/A</v>
      </c>
      <c r="AJ371">
        <f>_xlfn.MAXIFS(Z:Z,J:J,AE371)</f>
        <v>7.6</v>
      </c>
      <c r="AK371">
        <f>_xlfn.MINIFS(Z:Z,J:J,AE371)</f>
        <v>6</v>
      </c>
      <c r="AL371" cm="1">
        <f t="array" ref="AL371">ROUND(VAR(IF(J:J=AE371,Z:Z)),1)</f>
        <v>1.3</v>
      </c>
      <c r="AM371" cm="1">
        <f t="array" ref="AM371">ROUND(STDEV(IF(J:J = AE371,Z:Z)),1)</f>
        <v>1.1000000000000001</v>
      </c>
      <c r="AQ371">
        <v>111</v>
      </c>
      <c r="AR371">
        <v>6.1</v>
      </c>
      <c r="BH371" t="str">
        <v>Peter MacDonald</v>
      </c>
      <c r="BI371">
        <f t="shared" si="16"/>
        <v>5.7</v>
      </c>
      <c r="BJ371" t="b">
        <f t="shared" si="17"/>
        <v>0</v>
      </c>
      <c r="BO371">
        <v>291021565</v>
      </c>
      <c r="BP371">
        <v>225000000</v>
      </c>
      <c r="BR371">
        <f t="shared" si="15"/>
        <v>66021565</v>
      </c>
      <c r="BS371" t="str">
        <f>_xlfn.XLOOKUP(BO371,I:I,L:L)</f>
        <v>Man of SteelÂ </v>
      </c>
      <c r="BW371" t="s">
        <v>826</v>
      </c>
      <c r="BX371" t="s">
        <v>606</v>
      </c>
      <c r="BY371" t="s">
        <v>2007</v>
      </c>
      <c r="BZ371" t="s">
        <v>4556</v>
      </c>
      <c r="CA371" t="s">
        <v>4490</v>
      </c>
    </row>
    <row r="372" spans="1:80" x14ac:dyDescent="0.25">
      <c r="A372" t="s">
        <v>33</v>
      </c>
      <c r="B372" t="s">
        <v>1196</v>
      </c>
      <c r="C372">
        <v>369</v>
      </c>
      <c r="D372">
        <v>100</v>
      </c>
      <c r="E372">
        <v>128</v>
      </c>
      <c r="F372">
        <v>78</v>
      </c>
      <c r="G372" t="s">
        <v>1866</v>
      </c>
      <c r="H372">
        <v>596</v>
      </c>
      <c r="I372">
        <v>56114221</v>
      </c>
      <c r="J372" t="s">
        <v>89</v>
      </c>
      <c r="K372" t="s">
        <v>1867</v>
      </c>
      <c r="L372" t="s">
        <v>1868</v>
      </c>
      <c r="M372">
        <v>110486</v>
      </c>
      <c r="N372">
        <v>1261</v>
      </c>
      <c r="O372" t="s">
        <v>1869</v>
      </c>
      <c r="P372">
        <v>3</v>
      </c>
      <c r="Q372" t="s">
        <v>1870</v>
      </c>
      <c r="R372" t="s">
        <v>1871</v>
      </c>
      <c r="S372">
        <v>695</v>
      </c>
      <c r="T372" t="s">
        <v>42</v>
      </c>
      <c r="U372" t="s">
        <v>43</v>
      </c>
      <c r="V372" t="s">
        <v>44</v>
      </c>
      <c r="W372">
        <v>120000000</v>
      </c>
      <c r="X372">
        <v>2015</v>
      </c>
      <c r="Y372">
        <v>360</v>
      </c>
      <c r="Z372" s="2">
        <v>4.3</v>
      </c>
      <c r="AA372">
        <v>2.35</v>
      </c>
      <c r="AB372">
        <v>41000</v>
      </c>
      <c r="AE372" t="s">
        <v>2855</v>
      </c>
      <c r="AF372">
        <f>COUNTIF(J:J,AE372)</f>
        <v>1</v>
      </c>
      <c r="AG372">
        <f>ROUND(AVERAGEIFS(Z:Z,J:J,AE372),1)</f>
        <v>4.7</v>
      </c>
      <c r="AH372" cm="1">
        <f t="array" ref="AH372">ROUND(MEDIAN(IF(J:J=AE372,Z:Z)),1)</f>
        <v>4.7</v>
      </c>
      <c r="AI372" t="e" cm="1">
        <f t="array" ref="AI372">ROUND(MODE(IF(J:J=AE372,Z:Z)),1)</f>
        <v>#N/A</v>
      </c>
      <c r="AJ372">
        <f>_xlfn.MAXIFS(Z:Z,J:J,AE372)</f>
        <v>4.7</v>
      </c>
      <c r="AK372">
        <f>_xlfn.MINIFS(Z:Z,J:J,AE372)</f>
        <v>4.7</v>
      </c>
      <c r="AL372" t="e" cm="1">
        <f t="array" ref="AL372">ROUND(VAR(IF(J:J=AE372,Z:Z)),1)</f>
        <v>#DIV/0!</v>
      </c>
      <c r="AM372" t="e" cm="1">
        <f t="array" ref="AM372">ROUND(STDEV(IF(J:J = AE372,Z:Z)),1)</f>
        <v>#DIV/0!</v>
      </c>
      <c r="AQ372">
        <v>138</v>
      </c>
      <c r="AR372">
        <v>6.7</v>
      </c>
      <c r="BH372" t="str">
        <v>Anthony Hemingway</v>
      </c>
      <c r="BI372">
        <f t="shared" si="16"/>
        <v>5.9</v>
      </c>
      <c r="BJ372" t="b">
        <f t="shared" si="17"/>
        <v>0</v>
      </c>
      <c r="BO372">
        <v>76600000</v>
      </c>
      <c r="BP372">
        <v>10700000</v>
      </c>
      <c r="BR372">
        <f t="shared" si="15"/>
        <v>65900000</v>
      </c>
      <c r="BS372" t="str">
        <f>_xlfn.XLOOKUP(BO372,I:I,L:L)</f>
        <v>PoltergeistÂ </v>
      </c>
      <c r="BW372" t="s">
        <v>826</v>
      </c>
      <c r="BX372" t="s">
        <v>2007</v>
      </c>
      <c r="BY372" t="s">
        <v>17600</v>
      </c>
      <c r="BZ372" t="s">
        <v>4490</v>
      </c>
      <c r="CA372" t="s">
        <v>4892</v>
      </c>
    </row>
    <row r="373" spans="1:80" x14ac:dyDescent="0.25">
      <c r="A373" t="s">
        <v>33</v>
      </c>
      <c r="B373" t="s">
        <v>1659</v>
      </c>
      <c r="C373">
        <v>166</v>
      </c>
      <c r="D373">
        <v>129</v>
      </c>
      <c r="E373">
        <v>468</v>
      </c>
      <c r="F373">
        <v>183</v>
      </c>
      <c r="G373" t="s">
        <v>921</v>
      </c>
      <c r="H373">
        <v>919</v>
      </c>
      <c r="I373">
        <v>37567440</v>
      </c>
      <c r="J373" t="s">
        <v>176</v>
      </c>
      <c r="K373" t="s">
        <v>2858</v>
      </c>
      <c r="L373" t="s">
        <v>2859</v>
      </c>
      <c r="M373">
        <v>113065</v>
      </c>
      <c r="N373">
        <v>2024</v>
      </c>
      <c r="O373" t="s">
        <v>2860</v>
      </c>
      <c r="P373">
        <v>0</v>
      </c>
      <c r="Q373" t="s">
        <v>2861</v>
      </c>
      <c r="R373" t="s">
        <v>2862</v>
      </c>
      <c r="S373">
        <v>337</v>
      </c>
      <c r="T373" t="s">
        <v>42</v>
      </c>
      <c r="U373" t="s">
        <v>43</v>
      </c>
      <c r="V373" t="s">
        <v>811</v>
      </c>
      <c r="W373">
        <v>20000000</v>
      </c>
      <c r="X373">
        <v>1982</v>
      </c>
      <c r="Y373">
        <v>691</v>
      </c>
      <c r="Z373" s="2">
        <v>6.9</v>
      </c>
      <c r="AA373">
        <v>2.35</v>
      </c>
      <c r="AB373">
        <v>0</v>
      </c>
      <c r="AE373" t="s">
        <v>2863</v>
      </c>
      <c r="AF373">
        <f>COUNTIF(J:J,AE373)</f>
        <v>1</v>
      </c>
      <c r="AG373">
        <f>ROUND(AVERAGEIFS(Z:Z,J:J,AE373),1)</f>
        <v>6.6</v>
      </c>
      <c r="AH373" cm="1">
        <f t="array" ref="AH373">ROUND(MEDIAN(IF(J:J=AE373,Z:Z)),1)</f>
        <v>6.6</v>
      </c>
      <c r="AI373" t="e" cm="1">
        <f t="array" ref="AI373">ROUND(MODE(IF(J:J=AE373,Z:Z)),1)</f>
        <v>#N/A</v>
      </c>
      <c r="AJ373">
        <f>_xlfn.MAXIFS(Z:Z,J:J,AE373)</f>
        <v>6.6</v>
      </c>
      <c r="AK373">
        <f>_xlfn.MINIFS(Z:Z,J:J,AE373)</f>
        <v>6.6</v>
      </c>
      <c r="AL373" t="e" cm="1">
        <f t="array" ref="AL373">ROUND(VAR(IF(J:J=AE373,Z:Z)),1)</f>
        <v>#DIV/0!</v>
      </c>
      <c r="AM373" t="e" cm="1">
        <f t="array" ref="AM373">ROUND(STDEV(IF(J:J = AE373,Z:Z)),1)</f>
        <v>#DIV/0!</v>
      </c>
      <c r="AQ373">
        <v>100</v>
      </c>
      <c r="AR373">
        <v>4.3</v>
      </c>
      <c r="BH373" t="str">
        <v>Sean Anders</v>
      </c>
      <c r="BI373">
        <f t="shared" si="16"/>
        <v>6.1</v>
      </c>
      <c r="BJ373" t="b">
        <f t="shared" si="17"/>
        <v>0</v>
      </c>
      <c r="BO373">
        <v>76600000</v>
      </c>
      <c r="BP373">
        <v>10700000</v>
      </c>
      <c r="BR373">
        <f t="shared" si="15"/>
        <v>65900000</v>
      </c>
      <c r="BS373" t="str">
        <f>_xlfn.XLOOKUP(BO373,I:I,L:L)</f>
        <v>PoltergeistÂ </v>
      </c>
      <c r="BW373" t="s">
        <v>826</v>
      </c>
      <c r="BX373" t="s">
        <v>2007</v>
      </c>
      <c r="BY373" t="s">
        <v>17602</v>
      </c>
      <c r="BZ373" t="s">
        <v>4490</v>
      </c>
      <c r="CA373" t="s">
        <v>17606</v>
      </c>
    </row>
    <row r="374" spans="1:80" x14ac:dyDescent="0.25">
      <c r="A374" t="s">
        <v>33</v>
      </c>
      <c r="B374" t="s">
        <v>729</v>
      </c>
      <c r="C374">
        <v>201</v>
      </c>
      <c r="D374">
        <v>144</v>
      </c>
      <c r="E374">
        <v>2000</v>
      </c>
      <c r="F374">
        <v>537</v>
      </c>
      <c r="G374" t="s">
        <v>2865</v>
      </c>
      <c r="H374">
        <v>680</v>
      </c>
      <c r="I374">
        <v>61644321</v>
      </c>
      <c r="J374" t="s">
        <v>994</v>
      </c>
      <c r="K374" t="s">
        <v>2866</v>
      </c>
      <c r="L374" t="s">
        <v>2867</v>
      </c>
      <c r="M374">
        <v>148238</v>
      </c>
      <c r="N374">
        <v>2523</v>
      </c>
      <c r="O374" t="s">
        <v>2868</v>
      </c>
      <c r="P374">
        <v>0</v>
      </c>
      <c r="Q374" t="s">
        <v>2869</v>
      </c>
      <c r="R374" t="s">
        <v>2870</v>
      </c>
      <c r="S374">
        <v>529</v>
      </c>
      <c r="T374" t="s">
        <v>42</v>
      </c>
      <c r="U374" t="s">
        <v>43</v>
      </c>
      <c r="V374" t="s">
        <v>44</v>
      </c>
      <c r="W374">
        <v>88000000</v>
      </c>
      <c r="X374">
        <v>2005</v>
      </c>
      <c r="Y374">
        <v>655</v>
      </c>
      <c r="Z374" s="2">
        <v>8</v>
      </c>
      <c r="AA374">
        <v>2.35</v>
      </c>
      <c r="AB374">
        <v>0</v>
      </c>
      <c r="AE374" t="s">
        <v>2871</v>
      </c>
      <c r="AF374">
        <f>COUNTIF(J:J,AE374)</f>
        <v>5</v>
      </c>
      <c r="AG374">
        <f>ROUND(AVERAGEIFS(Z:Z,J:J,AE374),1)</f>
        <v>6.8</v>
      </c>
      <c r="AH374" cm="1">
        <f t="array" ref="AH374">ROUND(MEDIAN(IF(J:J=AE374,Z:Z)),1)</f>
        <v>6.9</v>
      </c>
      <c r="AI374" cm="1">
        <f t="array" ref="AI374">ROUND(MODE(IF(J:J=AE374,Z:Z)),1)</f>
        <v>7.3</v>
      </c>
      <c r="AJ374">
        <f>_xlfn.MAXIFS(Z:Z,J:J,AE374)</f>
        <v>7.3</v>
      </c>
      <c r="AK374">
        <f>_xlfn.MINIFS(Z:Z,J:J,AE374)</f>
        <v>6.3</v>
      </c>
      <c r="AL374" cm="1">
        <f t="array" ref="AL374">ROUND(VAR(IF(J:J=AE374,Z:Z)),1)</f>
        <v>0.2</v>
      </c>
      <c r="AM374" cm="1">
        <f t="array" ref="AM374">ROUND(STDEV(IF(J:J = AE374,Z:Z)),1)</f>
        <v>0.5</v>
      </c>
      <c r="AQ374">
        <v>129</v>
      </c>
      <c r="AR374">
        <v>6.9</v>
      </c>
      <c r="BH374" t="str">
        <v>Mark Neveldine</v>
      </c>
      <c r="BI374">
        <f t="shared" si="16"/>
        <v>5.6</v>
      </c>
      <c r="BJ374" t="b">
        <f t="shared" si="17"/>
        <v>0</v>
      </c>
      <c r="BO374">
        <v>190871240</v>
      </c>
      <c r="BP374">
        <v>125000000</v>
      </c>
      <c r="BR374">
        <f t="shared" si="15"/>
        <v>65871240</v>
      </c>
      <c r="BS374" t="str">
        <f>_xlfn.XLOOKUP(BO374,I:I,L:L)</f>
        <v>Teenage Mutant Ninja TurtlesÂ </v>
      </c>
      <c r="BW374" t="s">
        <v>4682</v>
      </c>
      <c r="BX374" t="s">
        <v>17605</v>
      </c>
      <c r="BY374" t="s">
        <v>2007</v>
      </c>
      <c r="BZ374" t="s">
        <v>4490</v>
      </c>
    </row>
    <row r="375" spans="1:80" x14ac:dyDescent="0.25">
      <c r="A375" t="s">
        <v>33</v>
      </c>
      <c r="B375" t="s">
        <v>1665</v>
      </c>
      <c r="C375">
        <v>47</v>
      </c>
      <c r="D375">
        <v>110</v>
      </c>
      <c r="E375">
        <v>96</v>
      </c>
      <c r="F375">
        <v>554</v>
      </c>
      <c r="G375" t="s">
        <v>1718</v>
      </c>
      <c r="H375">
        <v>887</v>
      </c>
      <c r="I375">
        <v>190562</v>
      </c>
      <c r="J375" t="s">
        <v>1434</v>
      </c>
      <c r="K375" t="s">
        <v>2873</v>
      </c>
      <c r="L375" t="s">
        <v>2874</v>
      </c>
      <c r="M375">
        <v>2508</v>
      </c>
      <c r="N375">
        <v>2728</v>
      </c>
      <c r="O375" t="s">
        <v>2875</v>
      </c>
      <c r="P375">
        <v>0</v>
      </c>
      <c r="Q375" t="s">
        <v>2876</v>
      </c>
      <c r="R375" t="s">
        <v>2877</v>
      </c>
      <c r="S375">
        <v>24</v>
      </c>
      <c r="T375" t="s">
        <v>42</v>
      </c>
      <c r="U375" t="s">
        <v>74</v>
      </c>
      <c r="V375" t="s">
        <v>115</v>
      </c>
      <c r="W375">
        <v>90000000</v>
      </c>
      <c r="X375">
        <v>2010</v>
      </c>
      <c r="Y375">
        <v>886</v>
      </c>
      <c r="Z375" s="2">
        <v>4.4000000000000004</v>
      </c>
      <c r="AA375">
        <v>2.35</v>
      </c>
      <c r="AB375">
        <v>788</v>
      </c>
      <c r="AE375" t="s">
        <v>2878</v>
      </c>
      <c r="AF375">
        <f>COUNTIF(J:J,AE375)</f>
        <v>2</v>
      </c>
      <c r="AG375">
        <f>ROUND(AVERAGEIFS(Z:Z,J:J,AE375),1)</f>
        <v>6.2</v>
      </c>
      <c r="AH375" cm="1">
        <f t="array" ref="AH375">ROUND(MEDIAN(IF(J:J=AE375,Z:Z)),1)</f>
        <v>6.2</v>
      </c>
      <c r="AI375" cm="1">
        <f t="array" ref="AI375">ROUND(MODE(IF(J:J=AE375,Z:Z)),1)</f>
        <v>6.2</v>
      </c>
      <c r="AJ375">
        <f>_xlfn.MAXIFS(Z:Z,J:J,AE375)</f>
        <v>6.2</v>
      </c>
      <c r="AK375">
        <f>_xlfn.MINIFS(Z:Z,J:J,AE375)</f>
        <v>6.2</v>
      </c>
      <c r="AL375" cm="1">
        <f t="array" ref="AL375">ROUND(VAR(IF(J:J=AE375,Z:Z)),1)</f>
        <v>0</v>
      </c>
      <c r="AM375" cm="1">
        <f t="array" ref="AM375">ROUND(STDEV(IF(J:J = AE375,Z:Z)),1)</f>
        <v>0</v>
      </c>
      <c r="AQ375">
        <v>144</v>
      </c>
      <c r="AR375">
        <v>8</v>
      </c>
      <c r="BH375" t="str">
        <v>John Madden</v>
      </c>
      <c r="BI375">
        <f t="shared" si="16"/>
        <v>6.8</v>
      </c>
      <c r="BJ375" t="b">
        <f t="shared" si="17"/>
        <v>0</v>
      </c>
      <c r="BO375">
        <v>190871240</v>
      </c>
      <c r="BP375">
        <v>125000000</v>
      </c>
      <c r="BR375">
        <f t="shared" si="15"/>
        <v>65871240</v>
      </c>
      <c r="BS375" t="str">
        <f>_xlfn.XLOOKUP(BO375,I:I,L:L)</f>
        <v>Teenage Mutant Ninja TurtlesÂ </v>
      </c>
      <c r="BW375" t="s">
        <v>826</v>
      </c>
      <c r="BX375" t="s">
        <v>1247</v>
      </c>
      <c r="BY375" t="s">
        <v>17605</v>
      </c>
      <c r="BZ375" t="s">
        <v>5447</v>
      </c>
    </row>
    <row r="376" spans="1:80" x14ac:dyDescent="0.25">
      <c r="A376" t="s">
        <v>917</v>
      </c>
      <c r="B376" t="s">
        <v>1673</v>
      </c>
      <c r="C376">
        <v>175</v>
      </c>
      <c r="D376">
        <v>140</v>
      </c>
      <c r="E376">
        <v>378</v>
      </c>
      <c r="F376">
        <v>599</v>
      </c>
      <c r="G376" t="s">
        <v>2880</v>
      </c>
      <c r="H376">
        <v>12000</v>
      </c>
      <c r="I376">
        <v>120147445</v>
      </c>
      <c r="J376" t="s">
        <v>1440</v>
      </c>
      <c r="K376" t="s">
        <v>408</v>
      </c>
      <c r="L376" t="s">
        <v>2881</v>
      </c>
      <c r="M376">
        <v>57661</v>
      </c>
      <c r="N376">
        <v>13808</v>
      </c>
      <c r="O376" t="s">
        <v>927</v>
      </c>
      <c r="P376">
        <v>0</v>
      </c>
      <c r="Q376" t="s">
        <v>2882</v>
      </c>
      <c r="R376" t="s">
        <v>2883</v>
      </c>
      <c r="S376">
        <v>455</v>
      </c>
      <c r="T376" t="s">
        <v>42</v>
      </c>
      <c r="U376" t="s">
        <v>43</v>
      </c>
      <c r="V376" t="s">
        <v>44</v>
      </c>
      <c r="W376">
        <v>87000000</v>
      </c>
      <c r="X376">
        <v>2003</v>
      </c>
      <c r="Y376">
        <v>947</v>
      </c>
      <c r="Z376" s="2">
        <v>7.3</v>
      </c>
      <c r="AA376">
        <v>2.35</v>
      </c>
      <c r="AB376">
        <v>0</v>
      </c>
      <c r="AE376" t="s">
        <v>2884</v>
      </c>
      <c r="AF376">
        <f>COUNTIF(J:J,AE376)</f>
        <v>1</v>
      </c>
      <c r="AG376">
        <f>ROUND(AVERAGEIFS(Z:Z,J:J,AE376),1)</f>
        <v>5.8</v>
      </c>
      <c r="AH376" cm="1">
        <f t="array" ref="AH376">ROUND(MEDIAN(IF(J:J=AE376,Z:Z)),1)</f>
        <v>5.8</v>
      </c>
      <c r="AI376" t="e" cm="1">
        <f t="array" ref="AI376">ROUND(MODE(IF(J:J=AE376,Z:Z)),1)</f>
        <v>#N/A</v>
      </c>
      <c r="AJ376">
        <f>_xlfn.MAXIFS(Z:Z,J:J,AE376)</f>
        <v>5.8</v>
      </c>
      <c r="AK376">
        <f>_xlfn.MINIFS(Z:Z,J:J,AE376)</f>
        <v>5.8</v>
      </c>
      <c r="AL376" t="e" cm="1">
        <f t="array" ref="AL376">ROUND(VAR(IF(J:J=AE376,Z:Z)),1)</f>
        <v>#DIV/0!</v>
      </c>
      <c r="AM376" t="e" cm="1">
        <f t="array" ref="AM376">ROUND(STDEV(IF(J:J = AE376,Z:Z)),1)</f>
        <v>#DIV/0!</v>
      </c>
      <c r="AQ376">
        <v>110</v>
      </c>
      <c r="AR376">
        <v>4.4000000000000004</v>
      </c>
      <c r="BH376" t="str">
        <v>Kevin Bray</v>
      </c>
      <c r="BI376">
        <f t="shared" si="16"/>
        <v>6</v>
      </c>
      <c r="BJ376" t="b">
        <f t="shared" si="17"/>
        <v>0</v>
      </c>
      <c r="BO376">
        <v>150832203</v>
      </c>
      <c r="BP376">
        <v>85000000</v>
      </c>
      <c r="BR376">
        <f t="shared" si="15"/>
        <v>65832203</v>
      </c>
      <c r="BS376" t="str">
        <f>_xlfn.XLOOKUP(BO376,I:I,L:L)</f>
        <v>DivergentÂ </v>
      </c>
      <c r="BW376" t="s">
        <v>826</v>
      </c>
      <c r="BX376" t="s">
        <v>606</v>
      </c>
      <c r="BY376" t="s">
        <v>5266</v>
      </c>
      <c r="BZ376" t="s">
        <v>17600</v>
      </c>
      <c r="CA376" t="s">
        <v>4556</v>
      </c>
    </row>
    <row r="377" spans="1:80" x14ac:dyDescent="0.25">
      <c r="A377" t="s">
        <v>33</v>
      </c>
      <c r="B377" t="s">
        <v>1256</v>
      </c>
      <c r="C377">
        <v>114</v>
      </c>
      <c r="D377">
        <v>113</v>
      </c>
      <c r="E377">
        <v>101</v>
      </c>
      <c r="F377">
        <v>848</v>
      </c>
      <c r="G377" t="s">
        <v>2887</v>
      </c>
      <c r="H377">
        <v>22000</v>
      </c>
      <c r="I377">
        <v>241688385</v>
      </c>
      <c r="J377" t="s">
        <v>483</v>
      </c>
      <c r="K377" t="s">
        <v>854</v>
      </c>
      <c r="L377" t="s">
        <v>916</v>
      </c>
      <c r="M377">
        <v>144053</v>
      </c>
      <c r="N377">
        <v>26239</v>
      </c>
      <c r="O377" t="s">
        <v>2888</v>
      </c>
      <c r="P377">
        <v>0</v>
      </c>
      <c r="Q377" t="s">
        <v>2889</v>
      </c>
      <c r="R377" t="s">
        <v>2890</v>
      </c>
      <c r="S377">
        <v>395</v>
      </c>
      <c r="T377" t="s">
        <v>42</v>
      </c>
      <c r="U377" t="s">
        <v>43</v>
      </c>
      <c r="V377" t="s">
        <v>44</v>
      </c>
      <c r="W377">
        <v>92000000</v>
      </c>
      <c r="X377">
        <v>1996</v>
      </c>
      <c r="Y377">
        <v>946</v>
      </c>
      <c r="Z377" s="2">
        <v>6.3</v>
      </c>
      <c r="AA377">
        <v>2.35</v>
      </c>
      <c r="AB377">
        <v>0</v>
      </c>
      <c r="AE377" t="s">
        <v>2891</v>
      </c>
      <c r="AF377">
        <f>COUNTIF(J:J,AE377)</f>
        <v>1</v>
      </c>
      <c r="AG377">
        <f>ROUND(AVERAGEIFS(Z:Z,J:J,AE377),1)</f>
        <v>7.1</v>
      </c>
      <c r="AH377" cm="1">
        <f t="array" ref="AH377">ROUND(MEDIAN(IF(J:J=AE377,Z:Z)),1)</f>
        <v>7.1</v>
      </c>
      <c r="AI377" t="e" cm="1">
        <f t="array" ref="AI377">ROUND(MODE(IF(J:J=AE377,Z:Z)),1)</f>
        <v>#N/A</v>
      </c>
      <c r="AJ377">
        <f>_xlfn.MAXIFS(Z:Z,J:J,AE377)</f>
        <v>7.1</v>
      </c>
      <c r="AK377">
        <f>_xlfn.MINIFS(Z:Z,J:J,AE377)</f>
        <v>7.1</v>
      </c>
      <c r="AL377" t="e" cm="1">
        <f t="array" ref="AL377">ROUND(VAR(IF(J:J=AE377,Z:Z)),1)</f>
        <v>#DIV/0!</v>
      </c>
      <c r="AM377" t="e" cm="1">
        <f t="array" ref="AM377">ROUND(STDEV(IF(J:J = AE377,Z:Z)),1)</f>
        <v>#DIV/0!</v>
      </c>
      <c r="AQ377">
        <v>140</v>
      </c>
      <c r="AR377">
        <v>7.3</v>
      </c>
      <c r="BH377" t="str">
        <v>Mike Gabriel</v>
      </c>
      <c r="BI377">
        <f t="shared" si="16"/>
        <v>6.6</v>
      </c>
      <c r="BJ377" t="b">
        <f t="shared" si="17"/>
        <v>0</v>
      </c>
      <c r="BO377">
        <v>145771527</v>
      </c>
      <c r="BP377">
        <v>80000000</v>
      </c>
      <c r="BR377">
        <f t="shared" si="15"/>
        <v>65771527</v>
      </c>
      <c r="BS377" t="str">
        <f>_xlfn.XLOOKUP(BO377,I:I,L:L)</f>
        <v>Lilo &amp; StitchÂ </v>
      </c>
      <c r="BW377" t="s">
        <v>606</v>
      </c>
      <c r="BX377" t="s">
        <v>1247</v>
      </c>
      <c r="BY377" t="s">
        <v>5266</v>
      </c>
      <c r="BZ377" t="s">
        <v>17601</v>
      </c>
    </row>
    <row r="378" spans="1:80" x14ac:dyDescent="0.25">
      <c r="A378" t="s">
        <v>33</v>
      </c>
      <c r="B378" t="s">
        <v>476</v>
      </c>
      <c r="C378">
        <v>187</v>
      </c>
      <c r="D378">
        <v>106</v>
      </c>
      <c r="E378">
        <v>357</v>
      </c>
      <c r="F378">
        <v>4000</v>
      </c>
      <c r="G378" t="s">
        <v>449</v>
      </c>
      <c r="H378">
        <v>23000</v>
      </c>
      <c r="I378">
        <v>144512310</v>
      </c>
      <c r="J378" t="s">
        <v>268</v>
      </c>
      <c r="K378" t="s">
        <v>446</v>
      </c>
      <c r="L378" t="s">
        <v>841</v>
      </c>
      <c r="M378">
        <v>272223</v>
      </c>
      <c r="N378">
        <v>45327</v>
      </c>
      <c r="O378" t="s">
        <v>842</v>
      </c>
      <c r="P378">
        <v>2</v>
      </c>
      <c r="Q378" t="s">
        <v>843</v>
      </c>
      <c r="R378" t="s">
        <v>844</v>
      </c>
      <c r="S378">
        <v>988</v>
      </c>
      <c r="T378" t="s">
        <v>42</v>
      </c>
      <c r="U378" t="s">
        <v>43</v>
      </c>
      <c r="V378" t="s">
        <v>44</v>
      </c>
      <c r="W378">
        <v>38000000</v>
      </c>
      <c r="X378">
        <v>2001</v>
      </c>
      <c r="Y378">
        <v>14000</v>
      </c>
      <c r="Z378" s="2">
        <v>6.7</v>
      </c>
      <c r="AA378">
        <v>2.35</v>
      </c>
      <c r="AB378">
        <v>14000</v>
      </c>
      <c r="AE378" t="s">
        <v>2894</v>
      </c>
      <c r="AF378">
        <f>COUNTIF(J:J,AE378)</f>
        <v>2</v>
      </c>
      <c r="AG378">
        <f>ROUND(AVERAGEIFS(Z:Z,J:J,AE378),1)</f>
        <v>6.2</v>
      </c>
      <c r="AH378" cm="1">
        <f t="array" ref="AH378">ROUND(MEDIAN(IF(J:J=AE378,Z:Z)),1)</f>
        <v>6.2</v>
      </c>
      <c r="AI378" t="e" cm="1">
        <f t="array" ref="AI378">ROUND(MODE(IF(J:J=AE378,Z:Z)),1)</f>
        <v>#N/A</v>
      </c>
      <c r="AJ378">
        <f>_xlfn.MAXIFS(Z:Z,J:J,AE378)</f>
        <v>7.1</v>
      </c>
      <c r="AK378">
        <f>_xlfn.MINIFS(Z:Z,J:J,AE378)</f>
        <v>5.2</v>
      </c>
      <c r="AL378" cm="1">
        <f t="array" ref="AL378">ROUND(VAR(IF(J:J=AE378,Z:Z)),1)</f>
        <v>1.8</v>
      </c>
      <c r="AM378" cm="1">
        <f t="array" ref="AM378">ROUND(STDEV(IF(J:J = AE378,Z:Z)),1)</f>
        <v>1.3</v>
      </c>
      <c r="AQ378">
        <v>113</v>
      </c>
      <c r="AR378">
        <v>6.3</v>
      </c>
      <c r="BH378" t="str">
        <v>Sam Weisman</v>
      </c>
      <c r="BI378">
        <f t="shared" si="16"/>
        <v>5.5</v>
      </c>
      <c r="BJ378" t="b">
        <f t="shared" si="17"/>
        <v>0</v>
      </c>
      <c r="BO378">
        <v>125603360</v>
      </c>
      <c r="BP378">
        <v>60000000</v>
      </c>
      <c r="BR378">
        <f t="shared" si="15"/>
        <v>65603360</v>
      </c>
      <c r="BS378" t="str">
        <f>_xlfn.XLOOKUP(BO378,I:I,L:L)</f>
        <v>The Truman ShowÂ </v>
      </c>
      <c r="BW378" t="s">
        <v>826</v>
      </c>
      <c r="BX378" t="s">
        <v>3105</v>
      </c>
    </row>
    <row r="379" spans="1:80" x14ac:dyDescent="0.25">
      <c r="A379" t="s">
        <v>33</v>
      </c>
      <c r="B379" t="s">
        <v>431</v>
      </c>
      <c r="C379">
        <v>221</v>
      </c>
      <c r="D379">
        <v>143</v>
      </c>
      <c r="E379">
        <v>0</v>
      </c>
      <c r="F379">
        <v>272</v>
      </c>
      <c r="G379" t="s">
        <v>2897</v>
      </c>
      <c r="H379">
        <v>15000</v>
      </c>
      <c r="I379">
        <v>233630478</v>
      </c>
      <c r="J379" t="s">
        <v>1446</v>
      </c>
      <c r="K379" t="s">
        <v>434</v>
      </c>
      <c r="L379" t="s">
        <v>973</v>
      </c>
      <c r="M379">
        <v>394317</v>
      </c>
      <c r="N379">
        <v>15838</v>
      </c>
      <c r="O379" t="s">
        <v>2898</v>
      </c>
      <c r="P379">
        <v>1</v>
      </c>
      <c r="Q379" t="s">
        <v>2899</v>
      </c>
      <c r="R379" t="s">
        <v>2900</v>
      </c>
      <c r="S379">
        <v>1051</v>
      </c>
      <c r="T379" t="s">
        <v>42</v>
      </c>
      <c r="U379" t="s">
        <v>43</v>
      </c>
      <c r="V379" t="s">
        <v>44</v>
      </c>
      <c r="W379">
        <v>90000000</v>
      </c>
      <c r="X379">
        <v>2000</v>
      </c>
      <c r="Y379">
        <v>410</v>
      </c>
      <c r="Z379" s="2">
        <v>7.7</v>
      </c>
      <c r="AA379">
        <v>1.85</v>
      </c>
      <c r="AB379">
        <v>23000</v>
      </c>
      <c r="AE379" t="s">
        <v>2901</v>
      </c>
      <c r="AF379">
        <f>COUNTIF(J:J,AE379)</f>
        <v>2</v>
      </c>
      <c r="AG379">
        <f>ROUND(AVERAGEIFS(Z:Z,J:J,AE379),1)</f>
        <v>4.5999999999999996</v>
      </c>
      <c r="AH379" cm="1">
        <f t="array" ref="AH379">ROUND(MEDIAN(IF(J:J=AE379,Z:Z)),1)</f>
        <v>4.5999999999999996</v>
      </c>
      <c r="AI379" cm="1">
        <f t="array" ref="AI379">ROUND(MODE(IF(J:J=AE379,Z:Z)),1)</f>
        <v>4.5999999999999996</v>
      </c>
      <c r="AJ379">
        <f>_xlfn.MAXIFS(Z:Z,J:J,AE379)</f>
        <v>4.5999999999999996</v>
      </c>
      <c r="AK379">
        <f>_xlfn.MINIFS(Z:Z,J:J,AE379)</f>
        <v>4.5999999999999996</v>
      </c>
      <c r="AL379" cm="1">
        <f t="array" ref="AL379">ROUND(VAR(IF(J:J=AE379,Z:Z)),1)</f>
        <v>0</v>
      </c>
      <c r="AM379" cm="1">
        <f t="array" ref="AM379">ROUND(STDEV(IF(J:J = AE379,Z:Z)),1)</f>
        <v>0</v>
      </c>
      <c r="AQ379">
        <v>106</v>
      </c>
      <c r="AR379">
        <v>6.7</v>
      </c>
      <c r="BH379" t="str">
        <v>Jesse Dylan</v>
      </c>
      <c r="BI379">
        <f t="shared" si="16"/>
        <v>6</v>
      </c>
      <c r="BJ379" t="b">
        <f t="shared" si="17"/>
        <v>0</v>
      </c>
      <c r="BO379">
        <v>140459099</v>
      </c>
      <c r="BP379">
        <v>75000000</v>
      </c>
      <c r="BR379">
        <f t="shared" si="15"/>
        <v>65459099</v>
      </c>
      <c r="BS379" t="str">
        <f>_xlfn.XLOOKUP(BO379,I:I,L:L)</f>
        <v>Deep ImpactÂ </v>
      </c>
      <c r="BW379" t="s">
        <v>826</v>
      </c>
      <c r="BX379" t="s">
        <v>606</v>
      </c>
      <c r="BY379" t="s">
        <v>3105</v>
      </c>
      <c r="BZ379" t="s">
        <v>4490</v>
      </c>
    </row>
    <row r="380" spans="1:80" x14ac:dyDescent="0.25">
      <c r="A380" t="s">
        <v>33</v>
      </c>
      <c r="B380" t="s">
        <v>720</v>
      </c>
      <c r="C380">
        <v>206</v>
      </c>
      <c r="D380">
        <v>108</v>
      </c>
      <c r="E380">
        <v>750</v>
      </c>
      <c r="F380">
        <v>971</v>
      </c>
      <c r="G380" t="s">
        <v>351</v>
      </c>
      <c r="H380">
        <v>49000</v>
      </c>
      <c r="I380">
        <v>197992827</v>
      </c>
      <c r="J380" t="s">
        <v>1453</v>
      </c>
      <c r="K380" t="s">
        <v>989</v>
      </c>
      <c r="L380" t="s">
        <v>1815</v>
      </c>
      <c r="M380">
        <v>132501</v>
      </c>
      <c r="N380">
        <v>70996</v>
      </c>
      <c r="O380" t="s">
        <v>2904</v>
      </c>
      <c r="P380">
        <v>0</v>
      </c>
      <c r="Q380" t="s">
        <v>2905</v>
      </c>
      <c r="R380" t="s">
        <v>2906</v>
      </c>
      <c r="S380">
        <v>548</v>
      </c>
      <c r="T380" t="s">
        <v>42</v>
      </c>
      <c r="U380" t="s">
        <v>43</v>
      </c>
      <c r="V380" t="s">
        <v>115</v>
      </c>
      <c r="W380">
        <v>100000000</v>
      </c>
      <c r="X380">
        <v>2006</v>
      </c>
      <c r="Y380">
        <v>20000</v>
      </c>
      <c r="Z380" s="2">
        <v>6.5</v>
      </c>
      <c r="AA380">
        <v>2.35</v>
      </c>
      <c r="AB380">
        <v>0</v>
      </c>
      <c r="AE380" t="s">
        <v>2907</v>
      </c>
      <c r="AF380">
        <f>COUNTIF(J:J,AE380)</f>
        <v>7</v>
      </c>
      <c r="AG380">
        <f>ROUND(AVERAGEIFS(Z:Z,J:J,AE380),1)</f>
        <v>6.4</v>
      </c>
      <c r="AH380" cm="1">
        <f t="array" ref="AH380">ROUND(MEDIAN(IF(J:J=AE380,Z:Z)),1)</f>
        <v>6.5</v>
      </c>
      <c r="AI380" cm="1">
        <f t="array" ref="AI380">ROUND(MODE(IF(J:J=AE380,Z:Z)),1)</f>
        <v>7.6</v>
      </c>
      <c r="AJ380">
        <f>_xlfn.MAXIFS(Z:Z,J:J,AE380)</f>
        <v>7.6</v>
      </c>
      <c r="AK380">
        <f>_xlfn.MINIFS(Z:Z,J:J,AE380)</f>
        <v>5.0999999999999996</v>
      </c>
      <c r="AL380" cm="1">
        <f t="array" ref="AL380">ROUND(VAR(IF(J:J=AE380,Z:Z)),1)</f>
        <v>1</v>
      </c>
      <c r="AM380" cm="1">
        <f t="array" ref="AM380">ROUND(STDEV(IF(J:J = AE380,Z:Z)),1)</f>
        <v>1</v>
      </c>
      <c r="AQ380">
        <v>143</v>
      </c>
      <c r="AR380">
        <v>7.7</v>
      </c>
      <c r="BH380" t="str">
        <v>Wayne Wang</v>
      </c>
      <c r="BI380">
        <f t="shared" si="16"/>
        <v>6</v>
      </c>
      <c r="BJ380" t="b">
        <f t="shared" si="17"/>
        <v>0</v>
      </c>
      <c r="BO380">
        <v>91457688</v>
      </c>
      <c r="BP380">
        <v>26000000</v>
      </c>
      <c r="BR380">
        <f t="shared" si="15"/>
        <v>65457688</v>
      </c>
      <c r="BS380" t="str">
        <f>_xlfn.XLOOKUP(BO380,I:I,L:L)</f>
        <v>Kindergarten CopÂ </v>
      </c>
      <c r="BW380" t="s">
        <v>1247</v>
      </c>
      <c r="BX380" t="s">
        <v>2007</v>
      </c>
      <c r="BY380" t="s">
        <v>17607</v>
      </c>
      <c r="BZ380" t="s">
        <v>5447</v>
      </c>
    </row>
    <row r="381" spans="1:80" x14ac:dyDescent="0.25">
      <c r="A381" t="s">
        <v>33</v>
      </c>
      <c r="B381" t="s">
        <v>972</v>
      </c>
      <c r="C381">
        <v>239</v>
      </c>
      <c r="D381">
        <v>108</v>
      </c>
      <c r="E381">
        <v>521</v>
      </c>
      <c r="F381">
        <v>129</v>
      </c>
      <c r="G381" t="s">
        <v>2910</v>
      </c>
      <c r="H381">
        <v>13000</v>
      </c>
      <c r="I381">
        <v>176049130</v>
      </c>
      <c r="J381" t="s">
        <v>735</v>
      </c>
      <c r="K381" t="s">
        <v>1437</v>
      </c>
      <c r="L381" t="s">
        <v>1746</v>
      </c>
      <c r="M381">
        <v>348232</v>
      </c>
      <c r="N381">
        <v>14161</v>
      </c>
      <c r="O381" t="s">
        <v>2911</v>
      </c>
      <c r="P381">
        <v>1</v>
      </c>
      <c r="Q381" t="s">
        <v>2912</v>
      </c>
      <c r="R381" t="s">
        <v>2913</v>
      </c>
      <c r="S381">
        <v>806</v>
      </c>
      <c r="T381" t="s">
        <v>42</v>
      </c>
      <c r="U381" t="s">
        <v>43</v>
      </c>
      <c r="V381" t="s">
        <v>44</v>
      </c>
      <c r="W381">
        <v>75000000</v>
      </c>
      <c r="X381">
        <v>2004</v>
      </c>
      <c r="Y381">
        <v>805</v>
      </c>
      <c r="Z381" s="2">
        <v>7.8</v>
      </c>
      <c r="AA381">
        <v>2.35</v>
      </c>
      <c r="AB381">
        <v>0</v>
      </c>
      <c r="AE381" t="s">
        <v>2914</v>
      </c>
      <c r="AF381">
        <f>COUNTIF(J:J,AE381)</f>
        <v>6</v>
      </c>
      <c r="AG381">
        <f>ROUND(AVERAGEIFS(Z:Z,J:J,AE381),1)</f>
        <v>6.5</v>
      </c>
      <c r="AH381" cm="1">
        <f t="array" ref="AH381">ROUND(MEDIAN(IF(J:J=AE381,Z:Z)),1)</f>
        <v>6.7</v>
      </c>
      <c r="AI381" t="e" cm="1">
        <f t="array" ref="AI381">ROUND(MODE(IF(J:J=AE381,Z:Z)),1)</f>
        <v>#N/A</v>
      </c>
      <c r="AJ381">
        <f>_xlfn.MAXIFS(Z:Z,J:J,AE381)</f>
        <v>8</v>
      </c>
      <c r="AK381">
        <f>_xlfn.MINIFS(Z:Z,J:J,AE381)</f>
        <v>5.4</v>
      </c>
      <c r="AL381" cm="1">
        <f t="array" ref="AL381">ROUND(VAR(IF(J:J=AE381,Z:Z)),1)</f>
        <v>0.9</v>
      </c>
      <c r="AM381" cm="1">
        <f t="array" ref="AM381">ROUND(STDEV(IF(J:J = AE381,Z:Z)),1)</f>
        <v>1</v>
      </c>
      <c r="AQ381">
        <v>108</v>
      </c>
      <c r="AR381">
        <v>6.5</v>
      </c>
      <c r="BH381" t="str">
        <v>Gabriele Muccino</v>
      </c>
      <c r="BI381">
        <f t="shared" si="16"/>
        <v>7</v>
      </c>
      <c r="BJ381" t="b">
        <f t="shared" si="17"/>
        <v>0</v>
      </c>
      <c r="BO381">
        <v>82389560</v>
      </c>
      <c r="BP381">
        <v>17000000</v>
      </c>
      <c r="BR381">
        <f t="shared" si="15"/>
        <v>65389560</v>
      </c>
      <c r="BS381" t="str">
        <f>_xlfn.XLOOKUP(BO381,I:I,L:L)</f>
        <v>Let's Be CopsÂ </v>
      </c>
      <c r="BW381" t="s">
        <v>826</v>
      </c>
      <c r="BX381" t="s">
        <v>17605</v>
      </c>
      <c r="BY381" t="s">
        <v>2007</v>
      </c>
      <c r="BZ381" t="s">
        <v>5447</v>
      </c>
      <c r="CA381" t="s">
        <v>4490</v>
      </c>
    </row>
    <row r="382" spans="1:80" x14ac:dyDescent="0.25">
      <c r="A382" t="s">
        <v>33</v>
      </c>
      <c r="B382" t="s">
        <v>636</v>
      </c>
      <c r="C382">
        <v>142</v>
      </c>
      <c r="D382">
        <v>124</v>
      </c>
      <c r="E382">
        <v>249</v>
      </c>
      <c r="F382">
        <v>936</v>
      </c>
      <c r="G382" t="s">
        <v>566</v>
      </c>
      <c r="H382">
        <v>11000</v>
      </c>
      <c r="I382">
        <v>172620724</v>
      </c>
      <c r="J382" t="s">
        <v>483</v>
      </c>
      <c r="K382" t="s">
        <v>520</v>
      </c>
      <c r="L382" t="s">
        <v>2044</v>
      </c>
      <c r="M382">
        <v>146134</v>
      </c>
      <c r="N382">
        <v>23603</v>
      </c>
      <c r="O382" t="s">
        <v>2917</v>
      </c>
      <c r="P382">
        <v>1</v>
      </c>
      <c r="Q382" t="s">
        <v>2918</v>
      </c>
      <c r="R382" t="s">
        <v>2919</v>
      </c>
      <c r="S382">
        <v>393</v>
      </c>
      <c r="T382" t="s">
        <v>42</v>
      </c>
      <c r="U382" t="s">
        <v>43</v>
      </c>
      <c r="V382" t="s">
        <v>811</v>
      </c>
      <c r="W382">
        <v>85000000</v>
      </c>
      <c r="X382">
        <v>1997</v>
      </c>
      <c r="Y382">
        <v>10000</v>
      </c>
      <c r="Z382" s="2">
        <v>6.4</v>
      </c>
      <c r="AA382">
        <v>2.35</v>
      </c>
      <c r="AB382">
        <v>0</v>
      </c>
      <c r="AE382" t="s">
        <v>2920</v>
      </c>
      <c r="AF382">
        <f>COUNTIF(J:J,AE382)</f>
        <v>1</v>
      </c>
      <c r="AG382">
        <f>ROUND(AVERAGEIFS(Z:Z,J:J,AE382),1)</f>
        <v>5.6</v>
      </c>
      <c r="AH382" cm="1">
        <f t="array" ref="AH382">ROUND(MEDIAN(IF(J:J=AE382,Z:Z)),1)</f>
        <v>5.6</v>
      </c>
      <c r="AI382" t="e" cm="1">
        <f t="array" ref="AI382">ROUND(MODE(IF(J:J=AE382,Z:Z)),1)</f>
        <v>#N/A</v>
      </c>
      <c r="AJ382">
        <f>_xlfn.MAXIFS(Z:Z,J:J,AE382)</f>
        <v>5.6</v>
      </c>
      <c r="AK382">
        <f>_xlfn.MINIFS(Z:Z,J:J,AE382)</f>
        <v>5.6</v>
      </c>
      <c r="AL382" t="e" cm="1">
        <f t="array" ref="AL382">ROUND(VAR(IF(J:J=AE382,Z:Z)),1)</f>
        <v>#DIV/0!</v>
      </c>
      <c r="AM382" t="e" cm="1">
        <f t="array" ref="AM382">ROUND(STDEV(IF(J:J = AE382,Z:Z)),1)</f>
        <v>#DIV/0!</v>
      </c>
      <c r="AQ382">
        <v>108</v>
      </c>
      <c r="AR382">
        <v>7.8</v>
      </c>
      <c r="BH382" t="str">
        <v>Tom Dey</v>
      </c>
      <c r="BI382">
        <f t="shared" si="16"/>
        <v>5.5</v>
      </c>
      <c r="BJ382" t="b">
        <f t="shared" si="17"/>
        <v>0</v>
      </c>
      <c r="BO382">
        <v>82234139</v>
      </c>
      <c r="BP382">
        <v>17000000</v>
      </c>
      <c r="BR382">
        <f t="shared" si="15"/>
        <v>65234139</v>
      </c>
      <c r="BS382" t="str">
        <f>_xlfn.XLOOKUP(BO382,I:I,L:L)</f>
        <v>Bridge to TerabithiaÂ </v>
      </c>
      <c r="BW382" t="s">
        <v>1247</v>
      </c>
      <c r="BX382" t="s">
        <v>5266</v>
      </c>
      <c r="BY382" t="s">
        <v>5447</v>
      </c>
      <c r="BZ382" t="s">
        <v>17604</v>
      </c>
    </row>
    <row r="383" spans="1:80" x14ac:dyDescent="0.25">
      <c r="A383" t="s">
        <v>33</v>
      </c>
      <c r="B383" t="s">
        <v>1220</v>
      </c>
      <c r="C383">
        <v>186</v>
      </c>
      <c r="D383">
        <v>116</v>
      </c>
      <c r="E383">
        <v>0</v>
      </c>
      <c r="F383">
        <v>471</v>
      </c>
      <c r="G383" t="s">
        <v>981</v>
      </c>
      <c r="H383">
        <v>11000</v>
      </c>
      <c r="I383">
        <v>183405771</v>
      </c>
      <c r="J383" t="s">
        <v>931</v>
      </c>
      <c r="K383" t="s">
        <v>455</v>
      </c>
      <c r="L383" t="s">
        <v>1809</v>
      </c>
      <c r="M383">
        <v>402645</v>
      </c>
      <c r="N383">
        <v>13028</v>
      </c>
      <c r="O383" t="s">
        <v>2923</v>
      </c>
      <c r="P383">
        <v>4</v>
      </c>
      <c r="Q383" t="s">
        <v>2924</v>
      </c>
      <c r="R383" t="s">
        <v>2925</v>
      </c>
      <c r="S383">
        <v>845</v>
      </c>
      <c r="T383" t="s">
        <v>42</v>
      </c>
      <c r="U383" t="s">
        <v>43</v>
      </c>
      <c r="V383" t="s">
        <v>44</v>
      </c>
      <c r="W383">
        <v>85000000</v>
      </c>
      <c r="X383">
        <v>2001</v>
      </c>
      <c r="Y383">
        <v>1000</v>
      </c>
      <c r="Z383" s="2">
        <v>7.8</v>
      </c>
      <c r="AA383">
        <v>2.35</v>
      </c>
      <c r="AB383">
        <v>0</v>
      </c>
      <c r="AE383" t="s">
        <v>2926</v>
      </c>
      <c r="AF383">
        <f>COUNTIF(J:J,AE383)</f>
        <v>2</v>
      </c>
      <c r="AG383">
        <f>ROUND(AVERAGEIFS(Z:Z,J:J,AE383),1)</f>
        <v>6.4</v>
      </c>
      <c r="AH383" cm="1">
        <f t="array" ref="AH383">ROUND(MEDIAN(IF(J:J=AE383,Z:Z)),1)</f>
        <v>6.4</v>
      </c>
      <c r="AI383" t="e" cm="1">
        <f t="array" ref="AI383">ROUND(MODE(IF(J:J=AE383,Z:Z)),1)</f>
        <v>#N/A</v>
      </c>
      <c r="AJ383">
        <f>_xlfn.MAXIFS(Z:Z,J:J,AE383)</f>
        <v>6.8</v>
      </c>
      <c r="AK383">
        <f>_xlfn.MINIFS(Z:Z,J:J,AE383)</f>
        <v>5.9</v>
      </c>
      <c r="AL383" cm="1">
        <f t="array" ref="AL383">ROUND(VAR(IF(J:J=AE383,Z:Z)),1)</f>
        <v>0.4</v>
      </c>
      <c r="AM383" cm="1">
        <f t="array" ref="AM383">ROUND(STDEV(IF(J:J = AE383,Z:Z)),1)</f>
        <v>0.6</v>
      </c>
      <c r="AQ383">
        <v>124</v>
      </c>
      <c r="AR383">
        <v>6.4</v>
      </c>
      <c r="BH383" t="str">
        <v>Jimmy Hayward</v>
      </c>
      <c r="BI383">
        <f t="shared" si="16"/>
        <v>5.3</v>
      </c>
      <c r="BJ383" t="b">
        <f t="shared" si="17"/>
        <v>0</v>
      </c>
      <c r="BO383">
        <v>90135191</v>
      </c>
      <c r="BP383">
        <v>25000000</v>
      </c>
      <c r="BR383">
        <f t="shared" si="15"/>
        <v>65135191</v>
      </c>
      <c r="BS383" t="str">
        <f>_xlfn.XLOOKUP(BO383,I:I,L:L)</f>
        <v>Mystic RiverÂ </v>
      </c>
      <c r="BW383" t="s">
        <v>2007</v>
      </c>
      <c r="BX383" t="s">
        <v>5266</v>
      </c>
      <c r="BY383" t="s">
        <v>17600</v>
      </c>
    </row>
    <row r="384" spans="1:80" x14ac:dyDescent="0.25">
      <c r="A384" t="s">
        <v>33</v>
      </c>
      <c r="B384" t="s">
        <v>1679</v>
      </c>
      <c r="C384">
        <v>228</v>
      </c>
      <c r="D384">
        <v>110</v>
      </c>
      <c r="E384">
        <v>545</v>
      </c>
      <c r="F384">
        <v>5000</v>
      </c>
      <c r="G384" t="s">
        <v>1505</v>
      </c>
      <c r="H384">
        <v>14000</v>
      </c>
      <c r="I384">
        <v>20315324</v>
      </c>
      <c r="J384" t="s">
        <v>99</v>
      </c>
      <c r="K384" t="s">
        <v>2459</v>
      </c>
      <c r="L384" t="s">
        <v>2929</v>
      </c>
      <c r="M384">
        <v>88542</v>
      </c>
      <c r="N384">
        <v>27694</v>
      </c>
      <c r="O384" t="s">
        <v>58</v>
      </c>
      <c r="P384">
        <v>8</v>
      </c>
      <c r="Q384" t="s">
        <v>2930</v>
      </c>
      <c r="R384" t="s">
        <v>2931</v>
      </c>
      <c r="S384">
        <v>254</v>
      </c>
      <c r="T384" t="s">
        <v>42</v>
      </c>
      <c r="U384" t="s">
        <v>939</v>
      </c>
      <c r="V384" t="s">
        <v>44</v>
      </c>
      <c r="W384">
        <v>75000000</v>
      </c>
      <c r="X384">
        <v>2011</v>
      </c>
      <c r="Y384">
        <v>8000</v>
      </c>
      <c r="Z384" s="2">
        <v>5.8</v>
      </c>
      <c r="AA384">
        <v>2.35</v>
      </c>
      <c r="AB384">
        <v>19000</v>
      </c>
      <c r="AE384" t="s">
        <v>2932</v>
      </c>
      <c r="AF384">
        <f>COUNTIF(J:J,AE384)</f>
        <v>2</v>
      </c>
      <c r="AG384">
        <f>ROUND(AVERAGEIFS(Z:Z,J:J,AE384),1)</f>
        <v>7.4</v>
      </c>
      <c r="AH384" cm="1">
        <f t="array" ref="AH384">ROUND(MEDIAN(IF(J:J=AE384,Z:Z)),1)</f>
        <v>7.4</v>
      </c>
      <c r="AI384" cm="1">
        <f t="array" ref="AI384">ROUND(MODE(IF(J:J=AE384,Z:Z)),1)</f>
        <v>7.4</v>
      </c>
      <c r="AJ384">
        <f>_xlfn.MAXIFS(Z:Z,J:J,AE384)</f>
        <v>7.4</v>
      </c>
      <c r="AK384">
        <f>_xlfn.MINIFS(Z:Z,J:J,AE384)</f>
        <v>7.4</v>
      </c>
      <c r="AL384" cm="1">
        <f t="array" ref="AL384">ROUND(VAR(IF(J:J=AE384,Z:Z)),1)</f>
        <v>0</v>
      </c>
      <c r="AM384" cm="1">
        <f t="array" ref="AM384">ROUND(STDEV(IF(J:J = AE384,Z:Z)),1)</f>
        <v>0</v>
      </c>
      <c r="AQ384">
        <v>116</v>
      </c>
      <c r="AR384">
        <v>7.8</v>
      </c>
      <c r="BH384" t="str">
        <v>Alan Parker</v>
      </c>
      <c r="BI384">
        <f t="shared" si="16"/>
        <v>6.9</v>
      </c>
      <c r="BJ384" t="b">
        <f t="shared" si="17"/>
        <v>0</v>
      </c>
      <c r="BO384">
        <v>84518155</v>
      </c>
      <c r="BP384">
        <v>20000000</v>
      </c>
      <c r="BR384">
        <f t="shared" si="15"/>
        <v>64518155</v>
      </c>
      <c r="BS384" t="str">
        <f>_xlfn.XLOOKUP(BO384,I:I,L:L)</f>
        <v>TammyÂ </v>
      </c>
      <c r="BW384" t="s">
        <v>2007</v>
      </c>
      <c r="BX384" t="s">
        <v>17600</v>
      </c>
      <c r="BY384" t="s">
        <v>17601</v>
      </c>
      <c r="BZ384" t="s">
        <v>5447</v>
      </c>
    </row>
    <row r="385" spans="1:80" x14ac:dyDescent="0.25">
      <c r="A385" t="s">
        <v>33</v>
      </c>
      <c r="B385" t="s">
        <v>1687</v>
      </c>
      <c r="C385">
        <v>256</v>
      </c>
      <c r="D385">
        <v>91</v>
      </c>
      <c r="E385">
        <v>266</v>
      </c>
      <c r="F385">
        <v>11000</v>
      </c>
      <c r="G385" t="s">
        <v>2729</v>
      </c>
      <c r="H385">
        <v>12000</v>
      </c>
      <c r="I385">
        <v>148313048</v>
      </c>
      <c r="J385" t="s">
        <v>534</v>
      </c>
      <c r="K385" t="s">
        <v>361</v>
      </c>
      <c r="L385" t="s">
        <v>2935</v>
      </c>
      <c r="M385">
        <v>164148</v>
      </c>
      <c r="N385">
        <v>37142</v>
      </c>
      <c r="O385" t="s">
        <v>2437</v>
      </c>
      <c r="P385">
        <v>2</v>
      </c>
      <c r="Q385" t="s">
        <v>2936</v>
      </c>
      <c r="R385" t="s">
        <v>2937</v>
      </c>
      <c r="S385">
        <v>168</v>
      </c>
      <c r="T385" t="s">
        <v>42</v>
      </c>
      <c r="U385" t="s">
        <v>43</v>
      </c>
      <c r="V385" t="s">
        <v>115</v>
      </c>
      <c r="W385">
        <v>85000000</v>
      </c>
      <c r="X385">
        <v>2012</v>
      </c>
      <c r="Y385">
        <v>11000</v>
      </c>
      <c r="Z385" s="2">
        <v>7.1</v>
      </c>
      <c r="AA385">
        <v>1.85</v>
      </c>
      <c r="AB385">
        <v>28000</v>
      </c>
      <c r="AE385" t="s">
        <v>2938</v>
      </c>
      <c r="AF385">
        <f>COUNTIF(J:J,AE385)</f>
        <v>2</v>
      </c>
      <c r="AG385">
        <f>ROUND(AVERAGEIFS(Z:Z,J:J,AE385),1)</f>
        <v>4.7</v>
      </c>
      <c r="AH385" cm="1">
        <f t="array" ref="AH385">ROUND(MEDIAN(IF(J:J=AE385,Z:Z)),1)</f>
        <v>4.7</v>
      </c>
      <c r="AI385" t="e" cm="1">
        <f t="array" ref="AI385">ROUND(MODE(IF(J:J=AE385,Z:Z)),1)</f>
        <v>#N/A</v>
      </c>
      <c r="AJ385">
        <f>_xlfn.MAXIFS(Z:Z,J:J,AE385)</f>
        <v>5.4</v>
      </c>
      <c r="AK385">
        <f>_xlfn.MINIFS(Z:Z,J:J,AE385)</f>
        <v>4</v>
      </c>
      <c r="AL385" cm="1">
        <f t="array" ref="AL385">ROUND(VAR(IF(J:J=AE385,Z:Z)),1)</f>
        <v>1</v>
      </c>
      <c r="AM385" cm="1">
        <f t="array" ref="AM385">ROUND(STDEV(IF(J:J = AE385,Z:Z)),1)</f>
        <v>1</v>
      </c>
      <c r="AQ385">
        <v>110</v>
      </c>
      <c r="AR385">
        <v>5.8</v>
      </c>
      <c r="BH385" t="str">
        <v>John Frankenheimer</v>
      </c>
      <c r="BI385">
        <f t="shared" si="16"/>
        <v>5.8</v>
      </c>
      <c r="BJ385" t="b">
        <f t="shared" si="17"/>
        <v>0</v>
      </c>
      <c r="BO385">
        <v>209364921</v>
      </c>
      <c r="BP385">
        <v>145000000</v>
      </c>
      <c r="BR385">
        <f t="shared" si="15"/>
        <v>64364921</v>
      </c>
      <c r="BS385" t="str">
        <f>_xlfn.XLOOKUP(BO385,I:I,L:L)</f>
        <v>Mission: Impossible - Ghost ProtocolÂ </v>
      </c>
      <c r="BW385" t="s">
        <v>606</v>
      </c>
      <c r="BX385" t="s">
        <v>1247</v>
      </c>
      <c r="BY385" t="s">
        <v>5266</v>
      </c>
      <c r="BZ385" t="s">
        <v>17600</v>
      </c>
      <c r="CA385" t="s">
        <v>4556</v>
      </c>
    </row>
    <row r="386" spans="1:80" x14ac:dyDescent="0.25">
      <c r="A386" t="s">
        <v>33</v>
      </c>
      <c r="B386" t="s">
        <v>1695</v>
      </c>
      <c r="C386">
        <v>222</v>
      </c>
      <c r="D386">
        <v>107</v>
      </c>
      <c r="E386">
        <v>36</v>
      </c>
      <c r="F386">
        <v>118</v>
      </c>
      <c r="G386" t="s">
        <v>2940</v>
      </c>
      <c r="H386">
        <v>283</v>
      </c>
      <c r="I386">
        <v>127706877</v>
      </c>
      <c r="J386" t="s">
        <v>1459</v>
      </c>
      <c r="K386" t="s">
        <v>2941</v>
      </c>
      <c r="L386" t="s">
        <v>2942</v>
      </c>
      <c r="M386">
        <v>142496</v>
      </c>
      <c r="N386">
        <v>662</v>
      </c>
      <c r="O386" t="s">
        <v>2943</v>
      </c>
      <c r="P386">
        <v>2</v>
      </c>
      <c r="Q386" t="s">
        <v>2944</v>
      </c>
      <c r="R386" t="s">
        <v>2945</v>
      </c>
      <c r="S386">
        <v>399</v>
      </c>
      <c r="T386" t="s">
        <v>42</v>
      </c>
      <c r="U386" t="s">
        <v>43</v>
      </c>
      <c r="V386" t="s">
        <v>115</v>
      </c>
      <c r="W386">
        <v>85000000</v>
      </c>
      <c r="X386">
        <v>2007</v>
      </c>
      <c r="Y386">
        <v>142</v>
      </c>
      <c r="Z386" s="2">
        <v>7.1</v>
      </c>
      <c r="AA386">
        <v>2.35</v>
      </c>
      <c r="AB386">
        <v>0</v>
      </c>
      <c r="AE386" t="s">
        <v>2946</v>
      </c>
      <c r="AF386">
        <f>COUNTIF(J:J,AE386)</f>
        <v>3</v>
      </c>
      <c r="AG386">
        <f>ROUND(AVERAGEIFS(Z:Z,J:J,AE386),1)</f>
        <v>6.6</v>
      </c>
      <c r="AH386" cm="1">
        <f t="array" ref="AH386">ROUND(MEDIAN(IF(J:J=AE386,Z:Z)),1)</f>
        <v>6.4</v>
      </c>
      <c r="AI386" t="e" cm="1">
        <f t="array" ref="AI386">ROUND(MODE(IF(J:J=AE386,Z:Z)),1)</f>
        <v>#N/A</v>
      </c>
      <c r="AJ386">
        <f>_xlfn.MAXIFS(Z:Z,J:J,AE386)</f>
        <v>7.7</v>
      </c>
      <c r="AK386">
        <f>_xlfn.MINIFS(Z:Z,J:J,AE386)</f>
        <v>5.8</v>
      </c>
      <c r="AL386" cm="1">
        <f t="array" ref="AL386">ROUND(VAR(IF(J:J=AE386,Z:Z)),1)</f>
        <v>0.9</v>
      </c>
      <c r="AM386" cm="1">
        <f t="array" ref="AM386">ROUND(STDEV(IF(J:J = AE386,Z:Z)),1)</f>
        <v>1</v>
      </c>
      <c r="AQ386">
        <v>91</v>
      </c>
      <c r="AR386">
        <v>7.1</v>
      </c>
      <c r="BH386" t="str">
        <v>Paul King</v>
      </c>
      <c r="BI386">
        <f t="shared" si="16"/>
        <v>7.2</v>
      </c>
      <c r="BJ386" t="b">
        <f t="shared" si="17"/>
        <v>0</v>
      </c>
      <c r="BO386">
        <v>148313048</v>
      </c>
      <c r="BP386">
        <v>85000000</v>
      </c>
      <c r="BR386">
        <f t="shared" si="15"/>
        <v>63313048</v>
      </c>
      <c r="BS386" t="str">
        <f>_xlfn.XLOOKUP(BO386,I:I,L:L)</f>
        <v>Hotel TransylvaniaÂ </v>
      </c>
      <c r="BW386" t="s">
        <v>1247</v>
      </c>
      <c r="BX386" t="s">
        <v>17601</v>
      </c>
    </row>
    <row r="387" spans="1:80" x14ac:dyDescent="0.25">
      <c r="A387" t="s">
        <v>33</v>
      </c>
      <c r="B387" t="s">
        <v>1703</v>
      </c>
      <c r="C387">
        <v>298</v>
      </c>
      <c r="D387">
        <v>115</v>
      </c>
      <c r="E387">
        <v>79</v>
      </c>
      <c r="F387">
        <v>820</v>
      </c>
      <c r="G387" t="s">
        <v>425</v>
      </c>
      <c r="H387">
        <v>18000</v>
      </c>
      <c r="I387">
        <v>126149655</v>
      </c>
      <c r="J387" t="s">
        <v>761</v>
      </c>
      <c r="K387" t="s">
        <v>2152</v>
      </c>
      <c r="L387" t="s">
        <v>2948</v>
      </c>
      <c r="M387">
        <v>166693</v>
      </c>
      <c r="N387">
        <v>36237</v>
      </c>
      <c r="O387" t="s">
        <v>1300</v>
      </c>
      <c r="P387">
        <v>1</v>
      </c>
      <c r="Q387" t="s">
        <v>2949</v>
      </c>
      <c r="R387" t="s">
        <v>2950</v>
      </c>
      <c r="S387">
        <v>276</v>
      </c>
      <c r="T387" t="s">
        <v>42</v>
      </c>
      <c r="U387" t="s">
        <v>43</v>
      </c>
      <c r="V387" t="s">
        <v>811</v>
      </c>
      <c r="W387">
        <v>85000000</v>
      </c>
      <c r="X387">
        <v>2012</v>
      </c>
      <c r="Y387">
        <v>16000</v>
      </c>
      <c r="Z387" s="2">
        <v>6.8</v>
      </c>
      <c r="AA387">
        <v>2.35</v>
      </c>
      <c r="AB387">
        <v>19000</v>
      </c>
      <c r="AE387" t="s">
        <v>2951</v>
      </c>
      <c r="AF387">
        <f>COUNTIF(J:J,AE387)</f>
        <v>19</v>
      </c>
      <c r="AG387">
        <f>ROUND(AVERAGEIFS(Z:Z,J:J,AE387),1)</f>
        <v>7.1</v>
      </c>
      <c r="AH387" cm="1">
        <f t="array" ref="AH387">ROUND(MEDIAN(IF(J:J=AE387,Z:Z)),1)</f>
        <v>7.1</v>
      </c>
      <c r="AI387" cm="1">
        <f t="array" ref="AI387">ROUND(MODE(IF(J:J=AE387,Z:Z)),1)</f>
        <v>7.5</v>
      </c>
      <c r="AJ387">
        <f>_xlfn.MAXIFS(Z:Z,J:J,AE387)</f>
        <v>8.9</v>
      </c>
      <c r="AK387">
        <f>_xlfn.MINIFS(Z:Z,J:J,AE387)</f>
        <v>5.6</v>
      </c>
      <c r="AL387" cm="1">
        <f t="array" ref="AL387">ROUND(VAR(IF(J:J=AE387,Z:Z)),1)</f>
        <v>0.5</v>
      </c>
      <c r="AM387" cm="1">
        <f t="array" ref="AM387">ROUND(STDEV(IF(J:J = AE387,Z:Z)),1)</f>
        <v>0.7</v>
      </c>
      <c r="AQ387">
        <v>107</v>
      </c>
      <c r="AR387">
        <v>7.1</v>
      </c>
      <c r="BH387" t="str">
        <v>Akiva Schaffer</v>
      </c>
      <c r="BI387">
        <f t="shared" si="16"/>
        <v>5.7</v>
      </c>
      <c r="BJ387" t="b">
        <f t="shared" si="17"/>
        <v>0</v>
      </c>
      <c r="BO387">
        <v>162804648</v>
      </c>
      <c r="BP387">
        <v>100000000</v>
      </c>
      <c r="BR387">
        <f t="shared" ref="BR387:BR449" si="18">BO387-BP387</f>
        <v>62804648</v>
      </c>
      <c r="BS387" t="str">
        <f>_xlfn.XLOOKUP(BO387,I:I,L:L)</f>
        <v>Django UnchainedÂ </v>
      </c>
      <c r="BW387" t="s">
        <v>4682</v>
      </c>
      <c r="BX387" t="s">
        <v>2007</v>
      </c>
      <c r="BY387" t="s">
        <v>17603</v>
      </c>
    </row>
    <row r="388" spans="1:80" x14ac:dyDescent="0.25">
      <c r="A388" t="s">
        <v>33</v>
      </c>
      <c r="B388" t="s">
        <v>1695</v>
      </c>
      <c r="C388">
        <v>84</v>
      </c>
      <c r="D388">
        <v>100</v>
      </c>
      <c r="E388">
        <v>36</v>
      </c>
      <c r="F388">
        <v>439</v>
      </c>
      <c r="G388" t="s">
        <v>884</v>
      </c>
      <c r="H388">
        <v>2000</v>
      </c>
      <c r="I388">
        <v>66941559</v>
      </c>
      <c r="J388" t="s">
        <v>1461</v>
      </c>
      <c r="K388" t="s">
        <v>1674</v>
      </c>
      <c r="L388" t="s">
        <v>2953</v>
      </c>
      <c r="M388">
        <v>26413</v>
      </c>
      <c r="N388">
        <v>4182</v>
      </c>
      <c r="O388" t="s">
        <v>2954</v>
      </c>
      <c r="P388">
        <v>1</v>
      </c>
      <c r="Q388" t="s">
        <v>2955</v>
      </c>
      <c r="R388" t="s">
        <v>2956</v>
      </c>
      <c r="S388">
        <v>77</v>
      </c>
      <c r="T388" t="s">
        <v>42</v>
      </c>
      <c r="U388" t="s">
        <v>43</v>
      </c>
      <c r="V388" t="s">
        <v>366</v>
      </c>
      <c r="W388">
        <v>85000000</v>
      </c>
      <c r="X388">
        <v>2000</v>
      </c>
      <c r="Y388">
        <v>795</v>
      </c>
      <c r="Z388" s="2">
        <v>4.8</v>
      </c>
      <c r="AA388">
        <v>1.85</v>
      </c>
      <c r="AB388">
        <v>372</v>
      </c>
      <c r="AE388" t="s">
        <v>2957</v>
      </c>
      <c r="AF388">
        <f>COUNTIF(J:J,AE388)</f>
        <v>1</v>
      </c>
      <c r="AG388">
        <f>ROUND(AVERAGEIFS(Z:Z,J:J,AE388),1)</f>
        <v>6</v>
      </c>
      <c r="AH388" cm="1">
        <f t="array" ref="AH388">ROUND(MEDIAN(IF(J:J=AE388,Z:Z)),1)</f>
        <v>6</v>
      </c>
      <c r="AI388" t="e" cm="1">
        <f t="array" ref="AI388">ROUND(MODE(IF(J:J=AE388,Z:Z)),1)</f>
        <v>#N/A</v>
      </c>
      <c r="AJ388">
        <f>_xlfn.MAXIFS(Z:Z,J:J,AE388)</f>
        <v>6</v>
      </c>
      <c r="AK388">
        <f>_xlfn.MINIFS(Z:Z,J:J,AE388)</f>
        <v>6</v>
      </c>
      <c r="AL388" t="e" cm="1">
        <f t="array" ref="AL388">ROUND(VAR(IF(J:J=AE388,Z:Z)),1)</f>
        <v>#DIV/0!</v>
      </c>
      <c r="AM388" t="e" cm="1">
        <f t="array" ref="AM388">ROUND(STDEV(IF(J:J = AE388,Z:Z)),1)</f>
        <v>#DIV/0!</v>
      </c>
      <c r="AQ388">
        <v>115</v>
      </c>
      <c r="AR388">
        <v>6.8</v>
      </c>
      <c r="BH388" t="str">
        <v>William Friedkin</v>
      </c>
      <c r="BI388">
        <f t="shared" ref="BI388:BI451" si="19">ROUND(AVERAGEIFS(Z:Z,B:B,BH388),1)</f>
        <v>6.5</v>
      </c>
      <c r="BJ388" t="b">
        <f t="shared" ref="BJ388:BJ451" si="20">IF(BI388&gt;=PERCENTILE($BI$3:$BI$1678,0.9),"TRUE")</f>
        <v>0</v>
      </c>
      <c r="BO388">
        <v>93749203</v>
      </c>
      <c r="BP388">
        <v>31000000</v>
      </c>
      <c r="BR388">
        <f t="shared" si="18"/>
        <v>62749203</v>
      </c>
      <c r="BS388" t="str">
        <f>_xlfn.XLOOKUP(BO388,I:I,L:L)</f>
        <v>FlightÂ </v>
      </c>
      <c r="BW388" t="s">
        <v>826</v>
      </c>
      <c r="BX388" t="s">
        <v>17605</v>
      </c>
      <c r="BY388" t="s">
        <v>2007</v>
      </c>
      <c r="BZ388" t="s">
        <v>4490</v>
      </c>
      <c r="CA388" t="s">
        <v>17606</v>
      </c>
    </row>
    <row r="389" spans="1:80" x14ac:dyDescent="0.25">
      <c r="A389" t="s">
        <v>33</v>
      </c>
      <c r="B389" t="s">
        <v>288</v>
      </c>
      <c r="C389">
        <v>236</v>
      </c>
      <c r="D389">
        <v>104</v>
      </c>
      <c r="E389">
        <v>420</v>
      </c>
      <c r="F389">
        <v>535</v>
      </c>
      <c r="G389" t="s">
        <v>2960</v>
      </c>
      <c r="H389">
        <v>2000</v>
      </c>
      <c r="I389">
        <v>78009155</v>
      </c>
      <c r="J389" t="s">
        <v>1064</v>
      </c>
      <c r="K389" t="s">
        <v>1108</v>
      </c>
      <c r="L389" t="s">
        <v>2961</v>
      </c>
      <c r="M389">
        <v>110073</v>
      </c>
      <c r="N389">
        <v>3768</v>
      </c>
      <c r="O389" t="s">
        <v>792</v>
      </c>
      <c r="P389">
        <v>5</v>
      </c>
      <c r="Q389" t="s">
        <v>2962</v>
      </c>
      <c r="R389" t="s">
        <v>2963</v>
      </c>
      <c r="S389">
        <v>194</v>
      </c>
      <c r="T389" t="s">
        <v>42</v>
      </c>
      <c r="U389" t="s">
        <v>43</v>
      </c>
      <c r="V389" t="s">
        <v>44</v>
      </c>
      <c r="W389">
        <v>75000000</v>
      </c>
      <c r="X389">
        <v>2011</v>
      </c>
      <c r="Y389">
        <v>906</v>
      </c>
      <c r="Z389" s="2">
        <v>6.2</v>
      </c>
      <c r="AA389">
        <v>2.35</v>
      </c>
      <c r="AB389">
        <v>0</v>
      </c>
      <c r="AE389" t="s">
        <v>2964</v>
      </c>
      <c r="AF389">
        <f>COUNTIF(J:J,AE389)</f>
        <v>13</v>
      </c>
      <c r="AG389">
        <f>ROUND(AVERAGEIFS(Z:Z,J:J,AE389),1)</f>
        <v>6.4</v>
      </c>
      <c r="AH389" cm="1">
        <f t="array" ref="AH389">ROUND(MEDIAN(IF(J:J=AE389,Z:Z)),1)</f>
        <v>6.3</v>
      </c>
      <c r="AI389" cm="1">
        <f t="array" ref="AI389">ROUND(MODE(IF(J:J=AE389,Z:Z)),1)</f>
        <v>6.2</v>
      </c>
      <c r="AJ389">
        <f>_xlfn.MAXIFS(Z:Z,J:J,AE389)</f>
        <v>7.3</v>
      </c>
      <c r="AK389">
        <f>_xlfn.MINIFS(Z:Z,J:J,AE389)</f>
        <v>5.5</v>
      </c>
      <c r="AL389" cm="1">
        <f t="array" ref="AL389">ROUND(VAR(IF(J:J=AE389,Z:Z)),1)</f>
        <v>0.2</v>
      </c>
      <c r="AM389" cm="1">
        <f t="array" ref="AM389">ROUND(STDEV(IF(J:J = AE389,Z:Z)),1)</f>
        <v>0.5</v>
      </c>
      <c r="AQ389">
        <v>100</v>
      </c>
      <c r="AR389">
        <v>4.8</v>
      </c>
      <c r="BH389" t="str">
        <v>Kent Alterman</v>
      </c>
      <c r="BI389">
        <f t="shared" si="19"/>
        <v>5.8</v>
      </c>
      <c r="BJ389" t="b">
        <f t="shared" si="20"/>
        <v>0</v>
      </c>
      <c r="BO389">
        <v>82624961</v>
      </c>
      <c r="BP389">
        <v>20000000</v>
      </c>
      <c r="BR389">
        <f t="shared" si="18"/>
        <v>62624961</v>
      </c>
      <c r="BS389" t="str">
        <f>_xlfn.XLOOKUP(BO389,I:I,L:L)</f>
        <v>The DescendantsÂ </v>
      </c>
      <c r="BW389" t="s">
        <v>1247</v>
      </c>
      <c r="BX389" t="s">
        <v>17605</v>
      </c>
      <c r="BY389" t="s">
        <v>4490</v>
      </c>
    </row>
    <row r="390" spans="1:80" x14ac:dyDescent="0.25">
      <c r="A390" t="s">
        <v>33</v>
      </c>
      <c r="B390" t="s">
        <v>1710</v>
      </c>
      <c r="C390">
        <v>157</v>
      </c>
      <c r="D390">
        <v>138</v>
      </c>
      <c r="E390">
        <v>278</v>
      </c>
      <c r="F390">
        <v>213</v>
      </c>
      <c r="G390" t="s">
        <v>2264</v>
      </c>
      <c r="H390">
        <v>14000</v>
      </c>
      <c r="I390">
        <v>63224849</v>
      </c>
      <c r="J390" t="s">
        <v>1027</v>
      </c>
      <c r="K390" t="s">
        <v>281</v>
      </c>
      <c r="L390" t="s">
        <v>2967</v>
      </c>
      <c r="M390">
        <v>182757</v>
      </c>
      <c r="N390">
        <v>17423</v>
      </c>
      <c r="O390" t="s">
        <v>2968</v>
      </c>
      <c r="P390">
        <v>3</v>
      </c>
      <c r="Q390" t="s">
        <v>2969</v>
      </c>
      <c r="R390" t="s">
        <v>2970</v>
      </c>
      <c r="S390">
        <v>483</v>
      </c>
      <c r="T390" t="s">
        <v>42</v>
      </c>
      <c r="U390" t="s">
        <v>43</v>
      </c>
      <c r="V390" t="s">
        <v>44</v>
      </c>
      <c r="W390">
        <v>85000000</v>
      </c>
      <c r="X390">
        <v>2006</v>
      </c>
      <c r="Y390">
        <v>3000</v>
      </c>
      <c r="Z390" s="2">
        <v>6.9</v>
      </c>
      <c r="AA390">
        <v>1.85</v>
      </c>
      <c r="AB390">
        <v>19000</v>
      </c>
      <c r="AE390" t="s">
        <v>2971</v>
      </c>
      <c r="AF390">
        <f>COUNTIF(J:J,AE390)</f>
        <v>0</v>
      </c>
      <c r="AG390" t="e">
        <f>ROUND(AVERAGEIFS(Z:Z,J:J,AE390),1)</f>
        <v>#DIV/0!</v>
      </c>
      <c r="AH390" t="e" cm="1">
        <f t="array" ref="AH390">ROUND(MEDIAN(IF(J:J=AE390,Z:Z)),1)</f>
        <v>#NUM!</v>
      </c>
      <c r="AI390" t="e" cm="1">
        <f t="array" ref="AI390">ROUND(MODE(IF(J:J=AE390,Z:Z)),1)</f>
        <v>#N/A</v>
      </c>
      <c r="AJ390">
        <f>_xlfn.MAXIFS(Z:Z,J:J,AE390)</f>
        <v>0</v>
      </c>
      <c r="AK390">
        <f>_xlfn.MINIFS(Z:Z,J:J,AE390)</f>
        <v>0</v>
      </c>
      <c r="AL390" t="e" cm="1">
        <f t="array" ref="AL390">ROUND(VAR(IF(J:J=AE390,Z:Z)),1)</f>
        <v>#DIV/0!</v>
      </c>
      <c r="AM390" t="e" cm="1">
        <f t="array" ref="AM390">ROUND(STDEV(IF(J:J = AE390,Z:Z)),1)</f>
        <v>#DIV/0!</v>
      </c>
      <c r="AQ390">
        <v>104</v>
      </c>
      <c r="AR390">
        <v>6.2</v>
      </c>
      <c r="BH390" t="str">
        <v>Peter Lord</v>
      </c>
      <c r="BI390">
        <f t="shared" si="19"/>
        <v>6.9</v>
      </c>
      <c r="BJ390" t="b">
        <f t="shared" si="20"/>
        <v>0</v>
      </c>
      <c r="BO390">
        <v>102310175</v>
      </c>
      <c r="BP390">
        <v>40000000</v>
      </c>
      <c r="BR390">
        <f t="shared" si="18"/>
        <v>62310175</v>
      </c>
      <c r="BS390" t="str">
        <f>_xlfn.XLOOKUP(BO390,I:I,L:L)</f>
        <v>The Conjuring 2Â </v>
      </c>
      <c r="BW390" t="s">
        <v>826</v>
      </c>
      <c r="BX390" t="s">
        <v>4431</v>
      </c>
      <c r="BY390" t="s">
        <v>1247</v>
      </c>
      <c r="BZ390" t="s">
        <v>5266</v>
      </c>
      <c r="CA390" t="s">
        <v>17600</v>
      </c>
    </row>
    <row r="391" spans="1:80" x14ac:dyDescent="0.25">
      <c r="A391" t="s">
        <v>33</v>
      </c>
      <c r="B391" t="s">
        <v>1315</v>
      </c>
      <c r="C391">
        <v>81</v>
      </c>
      <c r="D391">
        <v>140</v>
      </c>
      <c r="E391">
        <v>12000</v>
      </c>
      <c r="F391">
        <v>619</v>
      </c>
      <c r="G391" t="s">
        <v>2298</v>
      </c>
      <c r="H391">
        <v>10000</v>
      </c>
      <c r="I391">
        <v>111544445</v>
      </c>
      <c r="J391" t="s">
        <v>712</v>
      </c>
      <c r="K391" t="s">
        <v>215</v>
      </c>
      <c r="L391" t="s">
        <v>2974</v>
      </c>
      <c r="M391">
        <v>188116</v>
      </c>
      <c r="N391">
        <v>11951</v>
      </c>
      <c r="O391" t="s">
        <v>2975</v>
      </c>
      <c r="P391">
        <v>4</v>
      </c>
      <c r="Q391" t="s">
        <v>2976</v>
      </c>
      <c r="R391" t="s">
        <v>2977</v>
      </c>
      <c r="S391">
        <v>415</v>
      </c>
      <c r="T391" t="s">
        <v>42</v>
      </c>
      <c r="U391" t="s">
        <v>43</v>
      </c>
      <c r="V391" t="s">
        <v>811</v>
      </c>
      <c r="W391">
        <v>90000000</v>
      </c>
      <c r="X391">
        <v>1998</v>
      </c>
      <c r="Y391">
        <v>660</v>
      </c>
      <c r="Z391" s="2">
        <v>7.3</v>
      </c>
      <c r="AA391">
        <v>2.35</v>
      </c>
      <c r="AB391">
        <v>0</v>
      </c>
      <c r="AE391" t="s">
        <v>2978</v>
      </c>
      <c r="AF391">
        <f>COUNTIF(J:J,AE391)</f>
        <v>2</v>
      </c>
      <c r="AG391">
        <f>ROUND(AVERAGEIFS(Z:Z,J:J,AE391),1)</f>
        <v>7.7</v>
      </c>
      <c r="AH391" cm="1">
        <f t="array" ref="AH391">ROUND(MEDIAN(IF(J:J=AE391,Z:Z)),1)</f>
        <v>7.7</v>
      </c>
      <c r="AI391" cm="1">
        <f t="array" ref="AI391">ROUND(MODE(IF(J:J=AE391,Z:Z)),1)</f>
        <v>7.7</v>
      </c>
      <c r="AJ391">
        <f>_xlfn.MAXIFS(Z:Z,J:J,AE391)</f>
        <v>7.7</v>
      </c>
      <c r="AK391">
        <f>_xlfn.MINIFS(Z:Z,J:J,AE391)</f>
        <v>7.7</v>
      </c>
      <c r="AL391" cm="1">
        <f t="array" ref="AL391">ROUND(VAR(IF(J:J=AE391,Z:Z)),1)</f>
        <v>0</v>
      </c>
      <c r="AM391" cm="1">
        <f t="array" ref="AM391">ROUND(STDEV(IF(J:J = AE391,Z:Z)),1)</f>
        <v>0</v>
      </c>
      <c r="AQ391">
        <v>138</v>
      </c>
      <c r="AR391">
        <v>6.9</v>
      </c>
      <c r="BH391" t="str">
        <v>Shekhar Kapur</v>
      </c>
      <c r="BI391">
        <f t="shared" si="19"/>
        <v>7.2</v>
      </c>
      <c r="BJ391" t="b">
        <f t="shared" si="20"/>
        <v>0</v>
      </c>
      <c r="BO391">
        <v>110000082</v>
      </c>
      <c r="BP391">
        <v>48000000</v>
      </c>
      <c r="BR391">
        <f t="shared" si="18"/>
        <v>62000082</v>
      </c>
      <c r="BS391" t="str">
        <f>_xlfn.XLOOKUP(BO391,I:I,L:L)</f>
        <v>Scary Movie 3Â </v>
      </c>
      <c r="BW391" t="s">
        <v>4682</v>
      </c>
      <c r="BX391" t="s">
        <v>2007</v>
      </c>
      <c r="BY391" t="s">
        <v>17603</v>
      </c>
      <c r="BZ391" t="s">
        <v>4490</v>
      </c>
    </row>
    <row r="392" spans="1:80" x14ac:dyDescent="0.25">
      <c r="A392" t="s">
        <v>33</v>
      </c>
      <c r="B392" t="s">
        <v>1710</v>
      </c>
      <c r="C392">
        <v>187</v>
      </c>
      <c r="D392">
        <v>120</v>
      </c>
      <c r="E392">
        <v>278</v>
      </c>
      <c r="F392">
        <v>963</v>
      </c>
      <c r="G392" t="s">
        <v>2981</v>
      </c>
      <c r="H392">
        <v>11000</v>
      </c>
      <c r="I392">
        <v>112703470</v>
      </c>
      <c r="J392" t="s">
        <v>881</v>
      </c>
      <c r="K392" t="s">
        <v>2982</v>
      </c>
      <c r="L392" t="s">
        <v>2983</v>
      </c>
      <c r="M392">
        <v>69860</v>
      </c>
      <c r="N392">
        <v>15226</v>
      </c>
      <c r="O392" t="s">
        <v>2984</v>
      </c>
      <c r="P392">
        <v>2</v>
      </c>
      <c r="Q392" t="s">
        <v>2985</v>
      </c>
      <c r="R392" t="s">
        <v>2986</v>
      </c>
      <c r="S392">
        <v>214</v>
      </c>
      <c r="T392" t="s">
        <v>42</v>
      </c>
      <c r="U392" t="s">
        <v>43</v>
      </c>
      <c r="V392" t="s">
        <v>811</v>
      </c>
      <c r="W392">
        <v>85000000</v>
      </c>
      <c r="X392">
        <v>2009</v>
      </c>
      <c r="Y392">
        <v>2000</v>
      </c>
      <c r="Z392" s="2">
        <v>6.6</v>
      </c>
      <c r="AA392">
        <v>1.85</v>
      </c>
      <c r="AB392">
        <v>0</v>
      </c>
      <c r="AE392" t="s">
        <v>2987</v>
      </c>
      <c r="AF392">
        <f>COUNTIF(J:J,AE392)</f>
        <v>1</v>
      </c>
      <c r="AG392">
        <f>ROUND(AVERAGEIFS(Z:Z,J:J,AE392),1)</f>
        <v>7.8</v>
      </c>
      <c r="AH392" cm="1">
        <f t="array" ref="AH392">ROUND(MEDIAN(IF(J:J=AE392,Z:Z)),1)</f>
        <v>7.8</v>
      </c>
      <c r="AI392" t="e" cm="1">
        <f t="array" ref="AI392">ROUND(MODE(IF(J:J=AE392,Z:Z)),1)</f>
        <v>#N/A</v>
      </c>
      <c r="AJ392">
        <f>_xlfn.MAXIFS(Z:Z,J:J,AE392)</f>
        <v>7.8</v>
      </c>
      <c r="AK392">
        <f>_xlfn.MINIFS(Z:Z,J:J,AE392)</f>
        <v>7.8</v>
      </c>
      <c r="AL392" t="e" cm="1">
        <f t="array" ref="AL392">ROUND(VAR(IF(J:J=AE392,Z:Z)),1)</f>
        <v>#DIV/0!</v>
      </c>
      <c r="AM392" t="e" cm="1">
        <f t="array" ref="AM392">ROUND(STDEV(IF(J:J = AE392,Z:Z)),1)</f>
        <v>#DIV/0!</v>
      </c>
      <c r="AQ392">
        <v>140</v>
      </c>
      <c r="AR392">
        <v>7.3</v>
      </c>
      <c r="BH392" t="str">
        <v>Karyn Kusama</v>
      </c>
      <c r="BI392">
        <f t="shared" si="19"/>
        <v>5.3</v>
      </c>
      <c r="BJ392" t="b">
        <f t="shared" si="20"/>
        <v>0</v>
      </c>
      <c r="BO392">
        <v>186830669</v>
      </c>
      <c r="BP392">
        <v>125000000</v>
      </c>
      <c r="BR392">
        <f t="shared" si="18"/>
        <v>61830669</v>
      </c>
      <c r="BS392" t="str">
        <f>_xlfn.XLOOKUP(BO392,I:I,L:L)</f>
        <v>Sherlock Holmes: A Game of ShadowsÂ </v>
      </c>
      <c r="BW392" t="s">
        <v>826</v>
      </c>
      <c r="BX392" t="s">
        <v>606</v>
      </c>
      <c r="BY392" t="s">
        <v>17605</v>
      </c>
      <c r="BZ392" t="s">
        <v>2007</v>
      </c>
      <c r="CA392" t="s">
        <v>17602</v>
      </c>
      <c r="CB392" t="s">
        <v>4490</v>
      </c>
    </row>
    <row r="393" spans="1:80" x14ac:dyDescent="0.25">
      <c r="A393" t="s">
        <v>33</v>
      </c>
      <c r="B393" t="s">
        <v>1220</v>
      </c>
      <c r="C393">
        <v>238</v>
      </c>
      <c r="D393">
        <v>122</v>
      </c>
      <c r="E393">
        <v>0</v>
      </c>
      <c r="F393">
        <v>11000</v>
      </c>
      <c r="G393" t="s">
        <v>1437</v>
      </c>
      <c r="H393">
        <v>14000</v>
      </c>
      <c r="I393">
        <v>117144465</v>
      </c>
      <c r="J393" t="s">
        <v>931</v>
      </c>
      <c r="K393" t="s">
        <v>2989</v>
      </c>
      <c r="L393" t="s">
        <v>2990</v>
      </c>
      <c r="M393">
        <v>256928</v>
      </c>
      <c r="N393">
        <v>43499</v>
      </c>
      <c r="O393" t="s">
        <v>455</v>
      </c>
      <c r="P393">
        <v>3</v>
      </c>
      <c r="Q393" t="s">
        <v>2991</v>
      </c>
      <c r="R393" t="s">
        <v>2992</v>
      </c>
      <c r="S393">
        <v>288</v>
      </c>
      <c r="T393" t="s">
        <v>42</v>
      </c>
      <c r="U393" t="s">
        <v>43</v>
      </c>
      <c r="V393" t="s">
        <v>44</v>
      </c>
      <c r="W393">
        <v>85000000</v>
      </c>
      <c r="X393">
        <v>2007</v>
      </c>
      <c r="Y393">
        <v>13000</v>
      </c>
      <c r="Z393" s="2">
        <v>6.9</v>
      </c>
      <c r="AA393">
        <v>2.35</v>
      </c>
      <c r="AB393">
        <v>0</v>
      </c>
      <c r="AE393" t="s">
        <v>2993</v>
      </c>
      <c r="AF393">
        <f>COUNTIF(J:J,AE393)</f>
        <v>2</v>
      </c>
      <c r="AG393">
        <f>ROUND(AVERAGEIFS(Z:Z,J:J,AE393),1)</f>
        <v>7.6</v>
      </c>
      <c r="AH393" cm="1">
        <f t="array" ref="AH393">ROUND(MEDIAN(IF(J:J=AE393,Z:Z)),1)</f>
        <v>7.6</v>
      </c>
      <c r="AI393" t="e" cm="1">
        <f t="array" ref="AI393">ROUND(MODE(IF(J:J=AE393,Z:Z)),1)</f>
        <v>#N/A</v>
      </c>
      <c r="AJ393">
        <f>_xlfn.MAXIFS(Z:Z,J:J,AE393)</f>
        <v>7.7</v>
      </c>
      <c r="AK393">
        <f>_xlfn.MINIFS(Z:Z,J:J,AE393)</f>
        <v>7.5</v>
      </c>
      <c r="AL393" cm="1">
        <f t="array" ref="AL393">ROUND(VAR(IF(J:J=AE393,Z:Z)),1)</f>
        <v>0</v>
      </c>
      <c r="AM393" cm="1">
        <f t="array" ref="AM393">ROUND(STDEV(IF(J:J = AE393,Z:Z)),1)</f>
        <v>0.1</v>
      </c>
      <c r="AQ393">
        <v>120</v>
      </c>
      <c r="AR393">
        <v>6.6</v>
      </c>
      <c r="BH393" t="str">
        <v>Ron Maxwell</v>
      </c>
      <c r="BI393">
        <f t="shared" si="19"/>
        <v>7</v>
      </c>
      <c r="BJ393" t="b">
        <f t="shared" si="20"/>
        <v>0</v>
      </c>
      <c r="BO393">
        <v>106807667</v>
      </c>
      <c r="BP393">
        <v>45000000</v>
      </c>
      <c r="BR393">
        <f t="shared" si="18"/>
        <v>61807667</v>
      </c>
      <c r="BS393" t="str">
        <f>_xlfn.XLOOKUP(BO393,I:I,L:L)</f>
        <v>Miss CongenialityÂ </v>
      </c>
      <c r="BW393" t="s">
        <v>4431</v>
      </c>
      <c r="BX393" t="s">
        <v>5266</v>
      </c>
      <c r="BY393" t="s">
        <v>17600</v>
      </c>
      <c r="BZ393" t="s">
        <v>17601</v>
      </c>
    </row>
    <row r="394" spans="1:80" x14ac:dyDescent="0.25">
      <c r="A394" t="s">
        <v>33</v>
      </c>
      <c r="B394" t="s">
        <v>1716</v>
      </c>
      <c r="C394">
        <v>107</v>
      </c>
      <c r="D394">
        <v>83</v>
      </c>
      <c r="E394">
        <v>28</v>
      </c>
      <c r="F394">
        <v>624</v>
      </c>
      <c r="G394" t="s">
        <v>2996</v>
      </c>
      <c r="H394">
        <v>4000</v>
      </c>
      <c r="I394">
        <v>84303558</v>
      </c>
      <c r="J394" t="s">
        <v>322</v>
      </c>
      <c r="K394" t="s">
        <v>333</v>
      </c>
      <c r="L394" t="s">
        <v>2997</v>
      </c>
      <c r="M394">
        <v>65270</v>
      </c>
      <c r="N394">
        <v>6081</v>
      </c>
      <c r="O394" t="s">
        <v>2998</v>
      </c>
      <c r="P394">
        <v>1</v>
      </c>
      <c r="Q394" t="s">
        <v>2999</v>
      </c>
      <c r="R394" t="s">
        <v>3000</v>
      </c>
      <c r="S394">
        <v>100</v>
      </c>
      <c r="T394" t="s">
        <v>42</v>
      </c>
      <c r="U394" t="s">
        <v>43</v>
      </c>
      <c r="V394" t="s">
        <v>115</v>
      </c>
      <c r="W394">
        <v>85000000</v>
      </c>
      <c r="X394">
        <v>2006</v>
      </c>
      <c r="Y394">
        <v>650</v>
      </c>
      <c r="Z394" s="2">
        <v>6.2</v>
      </c>
      <c r="AA394">
        <v>1.85</v>
      </c>
      <c r="AB394">
        <v>863</v>
      </c>
      <c r="AE394" t="s">
        <v>3001</v>
      </c>
      <c r="AF394">
        <f>COUNTIF(J:J,AE394)</f>
        <v>3</v>
      </c>
      <c r="AG394">
        <f>ROUND(AVERAGEIFS(Z:Z,J:J,AE394),1)</f>
        <v>7.5</v>
      </c>
      <c r="AH394" cm="1">
        <f t="array" ref="AH394">ROUND(MEDIAN(IF(J:J=AE394,Z:Z)),1)</f>
        <v>7.7</v>
      </c>
      <c r="AI394" t="e" cm="1">
        <f t="array" ref="AI394">ROUND(MODE(IF(J:J=AE394,Z:Z)),1)</f>
        <v>#N/A</v>
      </c>
      <c r="AJ394">
        <f>_xlfn.MAXIFS(Z:Z,J:J,AE394)</f>
        <v>8</v>
      </c>
      <c r="AK394">
        <f>_xlfn.MINIFS(Z:Z,J:J,AE394)</f>
        <v>6.8</v>
      </c>
      <c r="AL394" cm="1">
        <f t="array" ref="AL394">ROUND(VAR(IF(J:J=AE394,Z:Z)),1)</f>
        <v>0.4</v>
      </c>
      <c r="AM394" cm="1">
        <f t="array" ref="AM394">ROUND(STDEV(IF(J:J = AE394,Z:Z)),1)</f>
        <v>0.6</v>
      </c>
      <c r="AQ394">
        <v>122</v>
      </c>
      <c r="AR394">
        <v>6.9</v>
      </c>
      <c r="BH394" t="str">
        <v>Robert Butler</v>
      </c>
      <c r="BI394">
        <f t="shared" si="19"/>
        <v>4.7</v>
      </c>
      <c r="BJ394" t="b">
        <f t="shared" si="20"/>
        <v>0</v>
      </c>
      <c r="BO394">
        <v>69800000</v>
      </c>
      <c r="BP394">
        <v>8000000</v>
      </c>
      <c r="BR394">
        <f t="shared" si="18"/>
        <v>61800000</v>
      </c>
      <c r="BS394" t="str">
        <f>_xlfn.XLOOKUP(BO394,I:I,L:L)</f>
        <v>Private BenjaminÂ </v>
      </c>
      <c r="BW394" t="s">
        <v>606</v>
      </c>
      <c r="BX394" t="s">
        <v>2007</v>
      </c>
      <c r="BY394" t="s">
        <v>4892</v>
      </c>
    </row>
    <row r="395" spans="1:80" x14ac:dyDescent="0.25">
      <c r="A395" t="s">
        <v>33</v>
      </c>
      <c r="B395" t="s">
        <v>1724</v>
      </c>
      <c r="C395">
        <v>459</v>
      </c>
      <c r="D395">
        <v>139</v>
      </c>
      <c r="E395">
        <v>168</v>
      </c>
      <c r="F395">
        <v>1000</v>
      </c>
      <c r="G395" t="s">
        <v>1916</v>
      </c>
      <c r="H395">
        <v>14000</v>
      </c>
      <c r="I395">
        <v>150832203</v>
      </c>
      <c r="J395" t="s">
        <v>851</v>
      </c>
      <c r="K395" t="s">
        <v>281</v>
      </c>
      <c r="L395" t="s">
        <v>2886</v>
      </c>
      <c r="M395">
        <v>341058</v>
      </c>
      <c r="N395">
        <v>22226</v>
      </c>
      <c r="O395" t="s">
        <v>1918</v>
      </c>
      <c r="P395">
        <v>2</v>
      </c>
      <c r="Q395" t="s">
        <v>3004</v>
      </c>
      <c r="R395" t="s">
        <v>3005</v>
      </c>
      <c r="S395">
        <v>713</v>
      </c>
      <c r="T395" t="s">
        <v>42</v>
      </c>
      <c r="U395" t="s">
        <v>43</v>
      </c>
      <c r="V395" t="s">
        <v>44</v>
      </c>
      <c r="W395">
        <v>85000000</v>
      </c>
      <c r="X395">
        <v>2014</v>
      </c>
      <c r="Y395">
        <v>5000</v>
      </c>
      <c r="Z395" s="2">
        <v>6.7</v>
      </c>
      <c r="AA395">
        <v>2.35</v>
      </c>
      <c r="AB395">
        <v>49000</v>
      </c>
      <c r="AE395" t="s">
        <v>3006</v>
      </c>
      <c r="AF395">
        <f>COUNTIF(J:J,AE395)</f>
        <v>8</v>
      </c>
      <c r="AG395">
        <f>ROUND(AVERAGEIFS(Z:Z,J:J,AE395),1)</f>
        <v>7.1</v>
      </c>
      <c r="AH395" cm="1">
        <f t="array" ref="AH395">ROUND(MEDIAN(IF(J:J=AE395,Z:Z)),1)</f>
        <v>7</v>
      </c>
      <c r="AI395" cm="1">
        <f t="array" ref="AI395">ROUND(MODE(IF(J:J=AE395,Z:Z)),1)</f>
        <v>6.7</v>
      </c>
      <c r="AJ395">
        <f>_xlfn.MAXIFS(Z:Z,J:J,AE395)</f>
        <v>8</v>
      </c>
      <c r="AK395">
        <f>_xlfn.MINIFS(Z:Z,J:J,AE395)</f>
        <v>6.4</v>
      </c>
      <c r="AL395" cm="1">
        <f t="array" ref="AL395">ROUND(VAR(IF(J:J=AE395,Z:Z)),1)</f>
        <v>0.3</v>
      </c>
      <c r="AM395" cm="1">
        <f t="array" ref="AM395">ROUND(STDEV(IF(J:J = AE395,Z:Z)),1)</f>
        <v>0.5</v>
      </c>
      <c r="AQ395">
        <v>83</v>
      </c>
      <c r="AR395">
        <v>6.2</v>
      </c>
      <c r="BH395" t="str">
        <v>Karey Kirkpatrick</v>
      </c>
      <c r="BI395">
        <f t="shared" si="19"/>
        <v>5.6</v>
      </c>
      <c r="BJ395" t="b">
        <f t="shared" si="20"/>
        <v>0</v>
      </c>
      <c r="BO395">
        <v>106793915</v>
      </c>
      <c r="BP395">
        <v>45000000</v>
      </c>
      <c r="BR395">
        <f t="shared" si="18"/>
        <v>61793915</v>
      </c>
      <c r="BS395" t="str">
        <f>_xlfn.XLOOKUP(BO395,I:I,L:L)</f>
        <v>Chicken RunÂ </v>
      </c>
      <c r="BW395" t="s">
        <v>4682</v>
      </c>
      <c r="BX395" t="s">
        <v>2007</v>
      </c>
      <c r="BY395" t="s">
        <v>17603</v>
      </c>
      <c r="BZ395" t="s">
        <v>5447</v>
      </c>
    </row>
    <row r="396" spans="1:80" x14ac:dyDescent="0.25">
      <c r="A396" t="s">
        <v>33</v>
      </c>
      <c r="B396" t="s">
        <v>1730</v>
      </c>
      <c r="C396">
        <v>187</v>
      </c>
      <c r="D396">
        <v>131</v>
      </c>
      <c r="E396">
        <v>218</v>
      </c>
      <c r="F396">
        <v>29</v>
      </c>
      <c r="G396" t="s">
        <v>3009</v>
      </c>
      <c r="H396">
        <v>5000</v>
      </c>
      <c r="I396">
        <v>51396781</v>
      </c>
      <c r="J396" t="s">
        <v>1239</v>
      </c>
      <c r="K396" t="s">
        <v>3010</v>
      </c>
      <c r="L396" t="s">
        <v>3011</v>
      </c>
      <c r="M396">
        <v>188887</v>
      </c>
      <c r="N396">
        <v>5103</v>
      </c>
      <c r="O396" t="s">
        <v>3012</v>
      </c>
      <c r="P396">
        <v>1</v>
      </c>
      <c r="Q396" t="s">
        <v>3013</v>
      </c>
      <c r="R396" t="s">
        <v>3014</v>
      </c>
      <c r="S396">
        <v>662</v>
      </c>
      <c r="T396" t="s">
        <v>42</v>
      </c>
      <c r="U396" t="s">
        <v>43</v>
      </c>
      <c r="V396" t="s">
        <v>811</v>
      </c>
      <c r="W396">
        <v>68000000</v>
      </c>
      <c r="X396">
        <v>2001</v>
      </c>
      <c r="Y396">
        <v>35</v>
      </c>
      <c r="Z396" s="2">
        <v>7.6</v>
      </c>
      <c r="AA396">
        <v>2.35</v>
      </c>
      <c r="AB396">
        <v>0</v>
      </c>
      <c r="AE396" t="s">
        <v>3015</v>
      </c>
      <c r="AF396">
        <f>COUNTIF(J:J,AE396)</f>
        <v>11</v>
      </c>
      <c r="AG396">
        <f>ROUND(AVERAGEIFS(Z:Z,J:J,AE396),1)</f>
        <v>5.5</v>
      </c>
      <c r="AH396" cm="1">
        <f t="array" ref="AH396">ROUND(MEDIAN(IF(J:J=AE396,Z:Z)),1)</f>
        <v>5.9</v>
      </c>
      <c r="AI396" cm="1">
        <f t="array" ref="AI396">ROUND(MODE(IF(J:J=AE396,Z:Z)),1)</f>
        <v>5.9</v>
      </c>
      <c r="AJ396">
        <f>_xlfn.MAXIFS(Z:Z,J:J,AE396)</f>
        <v>6.5</v>
      </c>
      <c r="AK396">
        <f>_xlfn.MINIFS(Z:Z,J:J,AE396)</f>
        <v>3.9</v>
      </c>
      <c r="AL396" cm="1">
        <f t="array" ref="AL396">ROUND(VAR(IF(J:J=AE396,Z:Z)),1)</f>
        <v>0.7</v>
      </c>
      <c r="AM396" cm="1">
        <f t="array" ref="AM396">ROUND(STDEV(IF(J:J = AE396,Z:Z)),1)</f>
        <v>0.8</v>
      </c>
      <c r="AQ396">
        <v>139</v>
      </c>
      <c r="AR396">
        <v>6.7</v>
      </c>
      <c r="BH396" t="str">
        <v>Steve Antin</v>
      </c>
      <c r="BI396">
        <f t="shared" si="19"/>
        <v>6.4</v>
      </c>
      <c r="BJ396" t="b">
        <f t="shared" si="20"/>
        <v>0</v>
      </c>
      <c r="BO396">
        <v>186739919</v>
      </c>
      <c r="BP396">
        <v>125000000</v>
      </c>
      <c r="BR396">
        <f t="shared" si="18"/>
        <v>61739919</v>
      </c>
      <c r="BS396" t="str">
        <f>_xlfn.XLOOKUP(BO396,I:I,L:L)</f>
        <v>The Day After TomorrowÂ </v>
      </c>
      <c r="BW396" t="s">
        <v>2007</v>
      </c>
      <c r="BX396" t="s">
        <v>3105</v>
      </c>
      <c r="BY396" t="s">
        <v>17602</v>
      </c>
      <c r="BZ396" t="s">
        <v>4490</v>
      </c>
    </row>
    <row r="397" spans="1:80" x14ac:dyDescent="0.25">
      <c r="A397" t="s">
        <v>33</v>
      </c>
      <c r="B397" t="s">
        <v>253</v>
      </c>
      <c r="C397">
        <v>151</v>
      </c>
      <c r="D397">
        <v>104</v>
      </c>
      <c r="E397">
        <v>532</v>
      </c>
      <c r="F397">
        <v>557</v>
      </c>
      <c r="G397" t="s">
        <v>1215</v>
      </c>
      <c r="H397">
        <v>12000</v>
      </c>
      <c r="I397">
        <v>47592825</v>
      </c>
      <c r="J397" t="s">
        <v>675</v>
      </c>
      <c r="K397" t="s">
        <v>1334</v>
      </c>
      <c r="L397" t="s">
        <v>3017</v>
      </c>
      <c r="M397">
        <v>82731</v>
      </c>
      <c r="N397">
        <v>16930</v>
      </c>
      <c r="O397" t="s">
        <v>477</v>
      </c>
      <c r="P397">
        <v>1</v>
      </c>
      <c r="Q397" t="s">
        <v>3018</v>
      </c>
      <c r="R397" t="s">
        <v>3019</v>
      </c>
      <c r="S397">
        <v>255</v>
      </c>
      <c r="T397" t="s">
        <v>42</v>
      </c>
      <c r="U397" t="s">
        <v>43</v>
      </c>
      <c r="V397" t="s">
        <v>44</v>
      </c>
      <c r="W397">
        <v>85000000</v>
      </c>
      <c r="X397">
        <v>2003</v>
      </c>
      <c r="Y397">
        <v>3000</v>
      </c>
      <c r="Z397" s="2">
        <v>6.7</v>
      </c>
      <c r="AA397">
        <v>2.35</v>
      </c>
      <c r="AB397">
        <v>0</v>
      </c>
      <c r="AE397" t="s">
        <v>3020</v>
      </c>
      <c r="AF397">
        <f>COUNTIF(J:J,AE397)</f>
        <v>1</v>
      </c>
      <c r="AG397">
        <f>ROUND(AVERAGEIFS(Z:Z,J:J,AE397),1)</f>
        <v>6.3</v>
      </c>
      <c r="AH397" cm="1">
        <f t="array" ref="AH397">ROUND(MEDIAN(IF(J:J=AE397,Z:Z)),1)</f>
        <v>6.3</v>
      </c>
      <c r="AI397" t="e" cm="1">
        <f t="array" ref="AI397">ROUND(MODE(IF(J:J=AE397,Z:Z)),1)</f>
        <v>#N/A</v>
      </c>
      <c r="AJ397">
        <f>_xlfn.MAXIFS(Z:Z,J:J,AE397)</f>
        <v>6.3</v>
      </c>
      <c r="AK397">
        <f>_xlfn.MINIFS(Z:Z,J:J,AE397)</f>
        <v>6.3</v>
      </c>
      <c r="AL397" t="e" cm="1">
        <f t="array" ref="AL397">ROUND(VAR(IF(J:J=AE397,Z:Z)),1)</f>
        <v>#DIV/0!</v>
      </c>
      <c r="AM397" t="e" cm="1">
        <f t="array" ref="AM397">ROUND(STDEV(IF(J:J = AE397,Z:Z)),1)</f>
        <v>#DIV/0!</v>
      </c>
      <c r="AQ397">
        <v>131</v>
      </c>
      <c r="AR397">
        <v>7.6</v>
      </c>
      <c r="BH397" t="str">
        <v>Francis Ford Coppola</v>
      </c>
      <c r="BI397">
        <f t="shared" si="19"/>
        <v>7.5</v>
      </c>
      <c r="BJ397" t="str">
        <f t="shared" si="20"/>
        <v>TRUE</v>
      </c>
      <c r="BO397">
        <v>201573391</v>
      </c>
      <c r="BP397">
        <v>140000000</v>
      </c>
      <c r="BR397">
        <f t="shared" si="18"/>
        <v>61573391</v>
      </c>
      <c r="BS397" t="str">
        <f>_xlfn.XLOOKUP(BO397,I:I,L:L)</f>
        <v>ArmageddonÂ </v>
      </c>
      <c r="BW397" t="s">
        <v>826</v>
      </c>
      <c r="BX397" t="s">
        <v>17600</v>
      </c>
      <c r="BY397" t="s">
        <v>4892</v>
      </c>
    </row>
    <row r="398" spans="1:80" x14ac:dyDescent="0.25">
      <c r="A398" t="s">
        <v>33</v>
      </c>
      <c r="B398" t="s">
        <v>1074</v>
      </c>
      <c r="C398">
        <v>80</v>
      </c>
      <c r="D398">
        <v>130</v>
      </c>
      <c r="E398">
        <v>323</v>
      </c>
      <c r="F398">
        <v>330</v>
      </c>
      <c r="G398" t="s">
        <v>3022</v>
      </c>
      <c r="H398">
        <v>670</v>
      </c>
      <c r="I398">
        <v>50016394</v>
      </c>
      <c r="J398" t="s">
        <v>1470</v>
      </c>
      <c r="K398" t="s">
        <v>3023</v>
      </c>
      <c r="L398" t="s">
        <v>3024</v>
      </c>
      <c r="M398">
        <v>106528</v>
      </c>
      <c r="N398">
        <v>2407</v>
      </c>
      <c r="O398" t="s">
        <v>2558</v>
      </c>
      <c r="P398">
        <v>1</v>
      </c>
      <c r="Q398" t="s">
        <v>3025</v>
      </c>
      <c r="R398" t="s">
        <v>3026</v>
      </c>
      <c r="S398">
        <v>257</v>
      </c>
      <c r="T398" t="s">
        <v>42</v>
      </c>
      <c r="U398" t="s">
        <v>43</v>
      </c>
      <c r="V398" t="s">
        <v>44</v>
      </c>
      <c r="W398">
        <v>70000000</v>
      </c>
      <c r="X398">
        <v>1993</v>
      </c>
      <c r="Y398">
        <v>442</v>
      </c>
      <c r="Z398" s="2">
        <v>6.2</v>
      </c>
      <c r="AA398">
        <v>2.35</v>
      </c>
      <c r="AB398">
        <v>0</v>
      </c>
      <c r="AE398" t="s">
        <v>3027</v>
      </c>
      <c r="AF398">
        <f>COUNTIF(J:J,AE398)</f>
        <v>20</v>
      </c>
      <c r="AG398">
        <f>ROUND(AVERAGEIFS(Z:Z,J:J,AE398),1)</f>
        <v>6.7</v>
      </c>
      <c r="AH398" cm="1">
        <f t="array" ref="AH398">ROUND(MEDIAN(IF(J:J=AE398,Z:Z)),1)</f>
        <v>6.9</v>
      </c>
      <c r="AI398" cm="1">
        <f t="array" ref="AI398">ROUND(MODE(IF(J:J=AE398,Z:Z)),1)</f>
        <v>7</v>
      </c>
      <c r="AJ398">
        <f>_xlfn.MAXIFS(Z:Z,J:J,AE398)</f>
        <v>8.5</v>
      </c>
      <c r="AK398">
        <f>_xlfn.MINIFS(Z:Z,J:J,AE398)</f>
        <v>3.5</v>
      </c>
      <c r="AL398" cm="1">
        <f t="array" ref="AL398">ROUND(VAR(IF(J:J=AE398,Z:Z)),1)</f>
        <v>1.1000000000000001</v>
      </c>
      <c r="AM398" cm="1">
        <f t="array" ref="AM398">ROUND(STDEV(IF(J:J = AE398,Z:Z)),1)</f>
        <v>1.1000000000000001</v>
      </c>
      <c r="AQ398">
        <v>104</v>
      </c>
      <c r="AR398">
        <v>6.7</v>
      </c>
      <c r="BH398" t="str">
        <v>Richard Lester</v>
      </c>
      <c r="BI398">
        <f t="shared" si="19"/>
        <v>6.5</v>
      </c>
      <c r="BJ398" t="b">
        <f t="shared" si="20"/>
        <v>0</v>
      </c>
      <c r="BO398">
        <v>121468960</v>
      </c>
      <c r="BP398">
        <v>60000000</v>
      </c>
      <c r="BR398">
        <f t="shared" si="18"/>
        <v>61468960</v>
      </c>
      <c r="BS398" t="str">
        <f>_xlfn.XLOOKUP(BO398,I:I,L:L)</f>
        <v>The Bourne IdentityÂ </v>
      </c>
      <c r="BW398" t="s">
        <v>2007</v>
      </c>
      <c r="BX398" t="s">
        <v>17607</v>
      </c>
    </row>
    <row r="399" spans="1:80" x14ac:dyDescent="0.25">
      <c r="A399" t="s">
        <v>33</v>
      </c>
      <c r="B399" t="s">
        <v>187</v>
      </c>
      <c r="C399">
        <v>229</v>
      </c>
      <c r="D399">
        <v>145</v>
      </c>
      <c r="E399">
        <v>252</v>
      </c>
      <c r="F399">
        <v>210</v>
      </c>
      <c r="G399" t="s">
        <v>921</v>
      </c>
      <c r="H399">
        <v>879</v>
      </c>
      <c r="I399">
        <v>57010853</v>
      </c>
      <c r="J399" t="s">
        <v>210</v>
      </c>
      <c r="K399" t="s">
        <v>3030</v>
      </c>
      <c r="L399" t="s">
        <v>3031</v>
      </c>
      <c r="M399">
        <v>119286</v>
      </c>
      <c r="N399">
        <v>2380</v>
      </c>
      <c r="O399" t="s">
        <v>3032</v>
      </c>
      <c r="P399">
        <v>1</v>
      </c>
      <c r="Q399" t="s">
        <v>3033</v>
      </c>
      <c r="R399" t="s">
        <v>3034</v>
      </c>
      <c r="S399">
        <v>548</v>
      </c>
      <c r="T399" t="s">
        <v>42</v>
      </c>
      <c r="U399" t="s">
        <v>43</v>
      </c>
      <c r="V399" t="s">
        <v>44</v>
      </c>
      <c r="W399">
        <v>85000000</v>
      </c>
      <c r="X399">
        <v>2005</v>
      </c>
      <c r="Y399">
        <v>691</v>
      </c>
      <c r="Z399" s="2">
        <v>7.3</v>
      </c>
      <c r="AA399">
        <v>2.35</v>
      </c>
      <c r="AB399">
        <v>0</v>
      </c>
      <c r="AE399" t="s">
        <v>3035</v>
      </c>
      <c r="AF399">
        <f>COUNTIF(J:J,AE399)</f>
        <v>2</v>
      </c>
      <c r="AG399">
        <f>ROUND(AVERAGEIFS(Z:Z,J:J,AE399),1)</f>
        <v>7.2</v>
      </c>
      <c r="AH399" cm="1">
        <f t="array" ref="AH399">ROUND(MEDIAN(IF(J:J=AE399,Z:Z)),1)</f>
        <v>7.2</v>
      </c>
      <c r="AI399" cm="1">
        <f t="array" ref="AI399">ROUND(MODE(IF(J:J=AE399,Z:Z)),1)</f>
        <v>7.2</v>
      </c>
      <c r="AJ399">
        <f>_xlfn.MAXIFS(Z:Z,J:J,AE399)</f>
        <v>7.2</v>
      </c>
      <c r="AK399">
        <f>_xlfn.MINIFS(Z:Z,J:J,AE399)</f>
        <v>7.2</v>
      </c>
      <c r="AL399" cm="1">
        <f t="array" ref="AL399">ROUND(VAR(IF(J:J=AE399,Z:Z)),1)</f>
        <v>0</v>
      </c>
      <c r="AM399" cm="1">
        <f t="array" ref="AM399">ROUND(STDEV(IF(J:J = AE399,Z:Z)),1)</f>
        <v>0</v>
      </c>
      <c r="AQ399">
        <v>130</v>
      </c>
      <c r="AR399">
        <v>6.2</v>
      </c>
      <c r="BH399" t="str">
        <v>Scott Cooper</v>
      </c>
      <c r="BI399">
        <f t="shared" si="19"/>
        <v>7</v>
      </c>
      <c r="BJ399" t="b">
        <f t="shared" si="20"/>
        <v>0</v>
      </c>
      <c r="BO399">
        <v>64423650</v>
      </c>
      <c r="BP399">
        <v>3000000</v>
      </c>
      <c r="BR399">
        <f t="shared" si="18"/>
        <v>61423650</v>
      </c>
      <c r="BS399" t="str">
        <f>_xlfn.XLOOKUP(BO399,I:I,L:L)</f>
        <v>The PurgeÂ </v>
      </c>
      <c r="BW399" t="s">
        <v>826</v>
      </c>
      <c r="BX399" t="s">
        <v>2007</v>
      </c>
      <c r="BY399" t="s">
        <v>5266</v>
      </c>
      <c r="BZ399" t="s">
        <v>17604</v>
      </c>
    </row>
    <row r="400" spans="1:80" x14ac:dyDescent="0.25">
      <c r="A400" t="s">
        <v>33</v>
      </c>
      <c r="B400" t="s">
        <v>414</v>
      </c>
      <c r="C400">
        <v>158</v>
      </c>
      <c r="D400">
        <v>104</v>
      </c>
      <c r="E400">
        <v>681</v>
      </c>
      <c r="F400">
        <v>159</v>
      </c>
      <c r="G400" t="s">
        <v>3038</v>
      </c>
      <c r="H400">
        <v>584</v>
      </c>
      <c r="I400">
        <v>62494975</v>
      </c>
      <c r="J400" t="s">
        <v>268</v>
      </c>
      <c r="K400" t="s">
        <v>3039</v>
      </c>
      <c r="L400" t="s">
        <v>3040</v>
      </c>
      <c r="M400">
        <v>179500</v>
      </c>
      <c r="N400">
        <v>1235</v>
      </c>
      <c r="O400" t="s">
        <v>3041</v>
      </c>
      <c r="P400">
        <v>5</v>
      </c>
      <c r="Q400" t="s">
        <v>3042</v>
      </c>
      <c r="R400" t="s">
        <v>3043</v>
      </c>
      <c r="S400">
        <v>378</v>
      </c>
      <c r="T400" t="s">
        <v>42</v>
      </c>
      <c r="U400" t="s">
        <v>43</v>
      </c>
      <c r="V400" t="s">
        <v>44</v>
      </c>
      <c r="W400">
        <v>85000000</v>
      </c>
      <c r="X400">
        <v>2006</v>
      </c>
      <c r="Y400">
        <v>227</v>
      </c>
      <c r="Z400" s="2">
        <v>6</v>
      </c>
      <c r="AA400">
        <v>2.35</v>
      </c>
      <c r="AB400">
        <v>0</v>
      </c>
      <c r="AE400" t="s">
        <v>3044</v>
      </c>
      <c r="AF400">
        <f>COUNTIF(J:J,AE400)</f>
        <v>1</v>
      </c>
      <c r="AG400">
        <f>ROUND(AVERAGEIFS(Z:Z,J:J,AE400),1)</f>
        <v>7.6</v>
      </c>
      <c r="AH400" cm="1">
        <f t="array" ref="AH400">ROUND(MEDIAN(IF(J:J=AE400,Z:Z)),1)</f>
        <v>7.6</v>
      </c>
      <c r="AI400" t="e" cm="1">
        <f t="array" ref="AI400">ROUND(MODE(IF(J:J=AE400,Z:Z)),1)</f>
        <v>#N/A</v>
      </c>
      <c r="AJ400">
        <f>_xlfn.MAXIFS(Z:Z,J:J,AE400)</f>
        <v>7.6</v>
      </c>
      <c r="AK400">
        <f>_xlfn.MINIFS(Z:Z,J:J,AE400)</f>
        <v>7.6</v>
      </c>
      <c r="AL400" t="e" cm="1">
        <f t="array" ref="AL400">ROUND(VAR(IF(J:J=AE400,Z:Z)),1)</f>
        <v>#DIV/0!</v>
      </c>
      <c r="AM400" t="e" cm="1">
        <f t="array" ref="AM400">ROUND(STDEV(IF(J:J = AE400,Z:Z)),1)</f>
        <v>#DIV/0!</v>
      </c>
      <c r="AQ400">
        <v>145</v>
      </c>
      <c r="AR400">
        <v>7.3</v>
      </c>
      <c r="BH400" t="str">
        <v>Robert Rodriguez</v>
      </c>
      <c r="BI400">
        <f t="shared" si="19"/>
        <v>5.7</v>
      </c>
      <c r="BJ400" t="b">
        <f t="shared" si="20"/>
        <v>0</v>
      </c>
      <c r="BO400">
        <v>241407328</v>
      </c>
      <c r="BP400">
        <v>180000000</v>
      </c>
      <c r="BR400">
        <f t="shared" si="18"/>
        <v>61407328</v>
      </c>
      <c r="BS400" t="str">
        <f>_xlfn.XLOOKUP(BO400,I:I,L:L)</f>
        <v>MaleficentÂ </v>
      </c>
      <c r="BW400" t="s">
        <v>826</v>
      </c>
      <c r="BX400" t="s">
        <v>4682</v>
      </c>
      <c r="BY400" t="s">
        <v>2007</v>
      </c>
      <c r="BZ400" t="s">
        <v>4490</v>
      </c>
      <c r="CA400" t="s">
        <v>17606</v>
      </c>
    </row>
    <row r="401" spans="1:81" x14ac:dyDescent="0.25">
      <c r="A401" t="s">
        <v>33</v>
      </c>
      <c r="B401" t="s">
        <v>1737</v>
      </c>
      <c r="C401">
        <v>190</v>
      </c>
      <c r="D401">
        <v>97</v>
      </c>
      <c r="E401">
        <v>6</v>
      </c>
      <c r="F401">
        <v>561</v>
      </c>
      <c r="G401" t="s">
        <v>3046</v>
      </c>
      <c r="H401">
        <v>1000</v>
      </c>
      <c r="I401">
        <v>46440491</v>
      </c>
      <c r="J401" t="s">
        <v>251</v>
      </c>
      <c r="K401" t="s">
        <v>522</v>
      </c>
      <c r="L401" t="s">
        <v>3047</v>
      </c>
      <c r="M401">
        <v>35446</v>
      </c>
      <c r="N401">
        <v>2707</v>
      </c>
      <c r="O401" t="s">
        <v>3048</v>
      </c>
      <c r="P401">
        <v>1</v>
      </c>
      <c r="Q401" t="s">
        <v>3049</v>
      </c>
      <c r="R401" t="s">
        <v>3050</v>
      </c>
      <c r="S401">
        <v>78</v>
      </c>
      <c r="T401" t="s">
        <v>42</v>
      </c>
      <c r="U401" t="s">
        <v>74</v>
      </c>
      <c r="V401" t="s">
        <v>115</v>
      </c>
      <c r="W401">
        <v>100000000</v>
      </c>
      <c r="X401">
        <v>2011</v>
      </c>
      <c r="Y401">
        <v>579</v>
      </c>
      <c r="Z401" s="2">
        <v>7.1</v>
      </c>
      <c r="AA401">
        <v>1.85</v>
      </c>
      <c r="AB401">
        <v>0</v>
      </c>
      <c r="AE401" t="s">
        <v>3051</v>
      </c>
      <c r="AF401">
        <f>COUNTIF(J:J,AE401)</f>
        <v>5</v>
      </c>
      <c r="AG401">
        <f>ROUND(AVERAGEIFS(Z:Z,J:J,AE401),1)</f>
        <v>6.7</v>
      </c>
      <c r="AH401" cm="1">
        <f t="array" ref="AH401">ROUND(MEDIAN(IF(J:J=AE401,Z:Z)),1)</f>
        <v>6.7</v>
      </c>
      <c r="AI401" t="e" cm="1">
        <f t="array" ref="AI401">ROUND(MODE(IF(J:J=AE401,Z:Z)),1)</f>
        <v>#N/A</v>
      </c>
      <c r="AJ401">
        <f>_xlfn.MAXIFS(Z:Z,J:J,AE401)</f>
        <v>7.6</v>
      </c>
      <c r="AK401">
        <f>_xlfn.MINIFS(Z:Z,J:J,AE401)</f>
        <v>5.4</v>
      </c>
      <c r="AL401" cm="1">
        <f t="array" ref="AL401">ROUND(VAR(IF(J:J=AE401,Z:Z)),1)</f>
        <v>0.7</v>
      </c>
      <c r="AM401" cm="1">
        <f t="array" ref="AM401">ROUND(STDEV(IF(J:J = AE401,Z:Z)),1)</f>
        <v>0.8</v>
      </c>
      <c r="AQ401">
        <v>104</v>
      </c>
      <c r="AR401">
        <v>6</v>
      </c>
      <c r="BH401" t="str">
        <v>Curtis Hanson</v>
      </c>
      <c r="BI401">
        <f t="shared" si="19"/>
        <v>7</v>
      </c>
      <c r="BJ401" t="b">
        <f t="shared" si="20"/>
        <v>0</v>
      </c>
      <c r="BO401">
        <v>87341380</v>
      </c>
      <c r="BP401">
        <v>27000000</v>
      </c>
      <c r="BR401">
        <f t="shared" si="18"/>
        <v>60341380</v>
      </c>
      <c r="BS401" t="str">
        <f>_xlfn.XLOOKUP(BO401,I:I,L:L)</f>
        <v>Pineapple ExpressÂ </v>
      </c>
      <c r="BW401" t="s">
        <v>1247</v>
      </c>
      <c r="BX401" t="s">
        <v>2007</v>
      </c>
      <c r="BY401" t="s">
        <v>17604</v>
      </c>
    </row>
    <row r="402" spans="1:81" x14ac:dyDescent="0.25">
      <c r="A402" t="s">
        <v>33</v>
      </c>
      <c r="B402" t="s">
        <v>1745</v>
      </c>
      <c r="C402">
        <v>98</v>
      </c>
      <c r="D402">
        <v>178</v>
      </c>
      <c r="E402">
        <v>102</v>
      </c>
      <c r="F402">
        <v>551</v>
      </c>
      <c r="G402" t="s">
        <v>455</v>
      </c>
      <c r="H402">
        <v>12000</v>
      </c>
      <c r="I402">
        <v>44606335</v>
      </c>
      <c r="J402" t="s">
        <v>1477</v>
      </c>
      <c r="K402" t="s">
        <v>934</v>
      </c>
      <c r="L402" t="s">
        <v>3054</v>
      </c>
      <c r="M402">
        <v>169023</v>
      </c>
      <c r="N402">
        <v>23950</v>
      </c>
      <c r="O402" t="s">
        <v>1136</v>
      </c>
      <c r="P402">
        <v>0</v>
      </c>
      <c r="Q402" t="s">
        <v>3055</v>
      </c>
      <c r="R402" t="s">
        <v>3056</v>
      </c>
      <c r="S402">
        <v>703</v>
      </c>
      <c r="T402" t="s">
        <v>42</v>
      </c>
      <c r="U402" t="s">
        <v>43</v>
      </c>
      <c r="V402" t="s">
        <v>44</v>
      </c>
      <c r="W402">
        <v>90000000</v>
      </c>
      <c r="X402">
        <v>1998</v>
      </c>
      <c r="Y402">
        <v>11000</v>
      </c>
      <c r="Z402" s="2">
        <v>7.1</v>
      </c>
      <c r="AA402">
        <v>1.85</v>
      </c>
      <c r="AB402">
        <v>10000</v>
      </c>
      <c r="AE402" t="s">
        <v>3057</v>
      </c>
      <c r="AF402">
        <f>COUNTIF(J:J,AE402)</f>
        <v>24</v>
      </c>
      <c r="AG402">
        <f>ROUND(AVERAGEIFS(Z:Z,J:J,AE402),1)</f>
        <v>5.8</v>
      </c>
      <c r="AH402" cm="1">
        <f t="array" ref="AH402">ROUND(MEDIAN(IF(J:J=AE402,Z:Z)),1)</f>
        <v>6.1</v>
      </c>
      <c r="AI402" cm="1">
        <f t="array" ref="AI402">ROUND(MODE(IF(J:J=AE402,Z:Z)),1)</f>
        <v>6.2</v>
      </c>
      <c r="AJ402">
        <f>_xlfn.MAXIFS(Z:Z,J:J,AE402)</f>
        <v>7.2</v>
      </c>
      <c r="AK402">
        <f>_xlfn.MINIFS(Z:Z,J:J,AE402)</f>
        <v>3.9</v>
      </c>
      <c r="AL402" cm="1">
        <f t="array" ref="AL402">ROUND(VAR(IF(J:J=AE402,Z:Z)),1)</f>
        <v>0.9</v>
      </c>
      <c r="AM402" cm="1">
        <f t="array" ref="AM402">ROUND(STDEV(IF(J:J = AE402,Z:Z)),1)</f>
        <v>0.9</v>
      </c>
      <c r="AQ402">
        <v>97</v>
      </c>
      <c r="AR402">
        <v>7.1</v>
      </c>
      <c r="BH402" t="str">
        <v>Phyllida Lloyd</v>
      </c>
      <c r="BI402">
        <f t="shared" si="19"/>
        <v>6.4</v>
      </c>
      <c r="BJ402" t="b">
        <f t="shared" si="20"/>
        <v>0</v>
      </c>
      <c r="BO402">
        <v>62549000</v>
      </c>
      <c r="BP402">
        <v>2300000</v>
      </c>
      <c r="BR402">
        <f t="shared" si="18"/>
        <v>60249000</v>
      </c>
      <c r="BS402" t="str">
        <f>_xlfn.XLOOKUP(BO402,I:I,L:L)</f>
        <v>The Crying GameÂ </v>
      </c>
      <c r="BW402" t="s">
        <v>3105</v>
      </c>
      <c r="BX402" t="s">
        <v>17602</v>
      </c>
    </row>
    <row r="403" spans="1:81" x14ac:dyDescent="0.25">
      <c r="A403" t="s">
        <v>33</v>
      </c>
      <c r="B403" t="s">
        <v>1754</v>
      </c>
      <c r="C403">
        <v>135</v>
      </c>
      <c r="D403">
        <v>108</v>
      </c>
      <c r="E403">
        <v>99</v>
      </c>
      <c r="F403">
        <v>172</v>
      </c>
      <c r="G403" t="s">
        <v>3060</v>
      </c>
      <c r="H403">
        <v>672</v>
      </c>
      <c r="I403">
        <v>40048332</v>
      </c>
      <c r="J403" t="s">
        <v>599</v>
      </c>
      <c r="K403" t="s">
        <v>3061</v>
      </c>
      <c r="L403" t="s">
        <v>3062</v>
      </c>
      <c r="M403">
        <v>61417</v>
      </c>
      <c r="N403">
        <v>1460</v>
      </c>
      <c r="O403" t="s">
        <v>3063</v>
      </c>
      <c r="P403">
        <v>1</v>
      </c>
      <c r="Q403" t="s">
        <v>3064</v>
      </c>
      <c r="R403" t="s">
        <v>3065</v>
      </c>
      <c r="S403">
        <v>339</v>
      </c>
      <c r="T403" t="s">
        <v>42</v>
      </c>
      <c r="U403" t="s">
        <v>43</v>
      </c>
      <c r="V403" t="s">
        <v>811</v>
      </c>
      <c r="W403">
        <v>85000000</v>
      </c>
      <c r="X403">
        <v>2002</v>
      </c>
      <c r="Y403">
        <v>174</v>
      </c>
      <c r="Z403" s="2">
        <v>5.5</v>
      </c>
      <c r="AA403">
        <v>1.85</v>
      </c>
      <c r="AB403">
        <v>941</v>
      </c>
      <c r="AE403" t="s">
        <v>3066</v>
      </c>
      <c r="AF403">
        <f>COUNTIF(J:J,AE403)</f>
        <v>1</v>
      </c>
      <c r="AG403">
        <f>ROUND(AVERAGEIFS(Z:Z,J:J,AE403),1)</f>
        <v>7.4</v>
      </c>
      <c r="AH403" cm="1">
        <f t="array" ref="AH403">ROUND(MEDIAN(IF(J:J=AE403,Z:Z)),1)</f>
        <v>7.4</v>
      </c>
      <c r="AI403" t="e" cm="1">
        <f t="array" ref="AI403">ROUND(MODE(IF(J:J=AE403,Z:Z)),1)</f>
        <v>#N/A</v>
      </c>
      <c r="AJ403">
        <f>_xlfn.MAXIFS(Z:Z,J:J,AE403)</f>
        <v>7.4</v>
      </c>
      <c r="AK403">
        <f>_xlfn.MINIFS(Z:Z,J:J,AE403)</f>
        <v>7.4</v>
      </c>
      <c r="AL403" t="e" cm="1">
        <f t="array" ref="AL403">ROUND(VAR(IF(J:J=AE403,Z:Z)),1)</f>
        <v>#DIV/0!</v>
      </c>
      <c r="AM403" t="e" cm="1">
        <f t="array" ref="AM403">ROUND(STDEV(IF(J:J = AE403,Z:Z)),1)</f>
        <v>#DIV/0!</v>
      </c>
      <c r="AQ403">
        <v>178</v>
      </c>
      <c r="AR403">
        <v>7.1</v>
      </c>
      <c r="BH403" t="str">
        <v>Jay Chandrasekhar</v>
      </c>
      <c r="BI403">
        <f t="shared" si="19"/>
        <v>6</v>
      </c>
      <c r="BJ403" t="b">
        <f t="shared" si="20"/>
        <v>0</v>
      </c>
      <c r="BO403">
        <v>72217000</v>
      </c>
      <c r="BP403">
        <v>12000000</v>
      </c>
      <c r="BR403">
        <f t="shared" si="18"/>
        <v>60217000</v>
      </c>
      <c r="BS403" t="str">
        <f>_xlfn.XLOOKUP(BO403,I:I,L:L)</f>
        <v>Ace Ventura: Pet DetectiveÂ </v>
      </c>
      <c r="BW403" t="s">
        <v>606</v>
      </c>
      <c r="BX403" t="s">
        <v>1247</v>
      </c>
      <c r="BY403" t="s">
        <v>4556</v>
      </c>
      <c r="BZ403" t="s">
        <v>4892</v>
      </c>
    </row>
    <row r="404" spans="1:81" x14ac:dyDescent="0.25">
      <c r="A404" t="s">
        <v>33</v>
      </c>
      <c r="B404" t="s">
        <v>1763</v>
      </c>
      <c r="C404">
        <v>382</v>
      </c>
      <c r="D404">
        <v>106</v>
      </c>
      <c r="E404">
        <v>763</v>
      </c>
      <c r="F404">
        <v>809</v>
      </c>
      <c r="G404" t="s">
        <v>1718</v>
      </c>
      <c r="H404">
        <v>8000</v>
      </c>
      <c r="I404">
        <v>64933670</v>
      </c>
      <c r="J404" t="s">
        <v>1485</v>
      </c>
      <c r="K404" t="s">
        <v>1902</v>
      </c>
      <c r="L404" t="s">
        <v>3069</v>
      </c>
      <c r="M404">
        <v>70838</v>
      </c>
      <c r="N404">
        <v>11454</v>
      </c>
      <c r="O404" t="s">
        <v>1834</v>
      </c>
      <c r="P404">
        <v>1</v>
      </c>
      <c r="Q404" t="s">
        <v>3070</v>
      </c>
      <c r="R404" t="s">
        <v>3071</v>
      </c>
      <c r="S404">
        <v>208</v>
      </c>
      <c r="T404" t="s">
        <v>42</v>
      </c>
      <c r="U404" t="s">
        <v>43</v>
      </c>
      <c r="V404" t="s">
        <v>115</v>
      </c>
      <c r="W404">
        <v>85000000</v>
      </c>
      <c r="X404">
        <v>2012</v>
      </c>
      <c r="Y404">
        <v>886</v>
      </c>
      <c r="Z404" s="2">
        <v>5.6</v>
      </c>
      <c r="AA404">
        <v>1.85</v>
      </c>
      <c r="AB404">
        <v>18000</v>
      </c>
      <c r="AE404" t="s">
        <v>3072</v>
      </c>
      <c r="AF404">
        <f>COUNTIF(J:J,AE404)</f>
        <v>14</v>
      </c>
      <c r="AG404">
        <f>ROUND(AVERAGEIFS(Z:Z,J:J,AE404),1)</f>
        <v>7.2</v>
      </c>
      <c r="AH404" cm="1">
        <f t="array" ref="AH404">ROUND(MEDIAN(IF(J:J=AE404,Z:Z)),1)</f>
        <v>7.1</v>
      </c>
      <c r="AI404" cm="1">
        <f t="array" ref="AI404">ROUND(MODE(IF(J:J=AE404,Z:Z)),1)</f>
        <v>7</v>
      </c>
      <c r="AJ404">
        <f>_xlfn.MAXIFS(Z:Z,J:J,AE404)</f>
        <v>8.1</v>
      </c>
      <c r="AK404">
        <f>_xlfn.MINIFS(Z:Z,J:J,AE404)</f>
        <v>6.5</v>
      </c>
      <c r="AL404" cm="1">
        <f t="array" ref="AL404">ROUND(VAR(IF(J:J=AE404,Z:Z)),1)</f>
        <v>0.2</v>
      </c>
      <c r="AM404" cm="1">
        <f t="array" ref="AM404">ROUND(STDEV(IF(J:J = AE404,Z:Z)),1)</f>
        <v>0.4</v>
      </c>
      <c r="AQ404">
        <v>108</v>
      </c>
      <c r="AR404">
        <v>5.5</v>
      </c>
      <c r="BH404" t="str">
        <v>Terrence Malick</v>
      </c>
      <c r="BI404">
        <f t="shared" si="19"/>
        <v>7</v>
      </c>
      <c r="BJ404" t="b">
        <f t="shared" si="20"/>
        <v>0</v>
      </c>
      <c r="BO404">
        <v>65069140</v>
      </c>
      <c r="BP404">
        <v>5000000</v>
      </c>
      <c r="BR404">
        <f t="shared" si="18"/>
        <v>60069140</v>
      </c>
      <c r="BS404" t="str">
        <f>_xlfn.XLOOKUP(BO404,I:I,L:L)</f>
        <v>The VisitÂ </v>
      </c>
      <c r="BW404" t="s">
        <v>4682</v>
      </c>
      <c r="BX404" t="s">
        <v>2007</v>
      </c>
      <c r="BY404" t="s">
        <v>5447</v>
      </c>
    </row>
    <row r="405" spans="1:81" x14ac:dyDescent="0.25">
      <c r="A405" t="s">
        <v>33</v>
      </c>
      <c r="B405" t="s">
        <v>1770</v>
      </c>
      <c r="C405">
        <v>393</v>
      </c>
      <c r="D405">
        <v>112</v>
      </c>
      <c r="E405">
        <v>1000</v>
      </c>
      <c r="F405">
        <v>719</v>
      </c>
      <c r="G405" t="s">
        <v>3075</v>
      </c>
      <c r="H405">
        <v>10000</v>
      </c>
      <c r="I405">
        <v>31494270</v>
      </c>
      <c r="J405" t="s">
        <v>1493</v>
      </c>
      <c r="K405" t="s">
        <v>3076</v>
      </c>
      <c r="L405" t="s">
        <v>3077</v>
      </c>
      <c r="M405">
        <v>273921</v>
      </c>
      <c r="N405">
        <v>12687</v>
      </c>
      <c r="O405" t="s">
        <v>3078</v>
      </c>
      <c r="P405">
        <v>0</v>
      </c>
      <c r="Q405" t="s">
        <v>3079</v>
      </c>
      <c r="R405" t="s">
        <v>3080</v>
      </c>
      <c r="S405">
        <v>522</v>
      </c>
      <c r="T405" t="s">
        <v>42</v>
      </c>
      <c r="U405" t="s">
        <v>43</v>
      </c>
      <c r="V405" t="s">
        <v>44</v>
      </c>
      <c r="W405">
        <v>60000000</v>
      </c>
      <c r="X405">
        <v>2010</v>
      </c>
      <c r="Y405">
        <v>1000</v>
      </c>
      <c r="Z405" s="2">
        <v>7.5</v>
      </c>
      <c r="AA405">
        <v>1.85</v>
      </c>
      <c r="AB405">
        <v>36000</v>
      </c>
      <c r="AE405" t="s">
        <v>3081</v>
      </c>
      <c r="AF405">
        <f>COUNTIF(J:J,AE405)</f>
        <v>1</v>
      </c>
      <c r="AG405">
        <f>ROUND(AVERAGEIFS(Z:Z,J:J,AE405),1)</f>
        <v>7.8</v>
      </c>
      <c r="AH405" cm="1">
        <f t="array" ref="AH405">ROUND(MEDIAN(IF(J:J=AE405,Z:Z)),1)</f>
        <v>7.8</v>
      </c>
      <c r="AI405" t="e" cm="1">
        <f t="array" ref="AI405">ROUND(MODE(IF(J:J=AE405,Z:Z)),1)</f>
        <v>#N/A</v>
      </c>
      <c r="AJ405">
        <f>_xlfn.MAXIFS(Z:Z,J:J,AE405)</f>
        <v>7.8</v>
      </c>
      <c r="AK405">
        <f>_xlfn.MINIFS(Z:Z,J:J,AE405)</f>
        <v>7.8</v>
      </c>
      <c r="AL405" t="e" cm="1">
        <f t="array" ref="AL405">ROUND(VAR(IF(J:J=AE405,Z:Z)),1)</f>
        <v>#DIV/0!</v>
      </c>
      <c r="AM405" t="e" cm="1">
        <f t="array" ref="AM405">ROUND(STDEV(IF(J:J = AE405,Z:Z)),1)</f>
        <v>#DIV/0!</v>
      </c>
      <c r="AQ405">
        <v>106</v>
      </c>
      <c r="AR405">
        <v>5.6</v>
      </c>
      <c r="BH405" t="str">
        <v>David Dobkin</v>
      </c>
      <c r="BI405">
        <f t="shared" si="19"/>
        <v>6.7</v>
      </c>
      <c r="BJ405" t="b">
        <f t="shared" si="20"/>
        <v>0</v>
      </c>
      <c r="BO405">
        <v>80050171</v>
      </c>
      <c r="BP405">
        <v>20000000</v>
      </c>
      <c r="BR405">
        <f t="shared" si="18"/>
        <v>60050171</v>
      </c>
      <c r="BS405" t="str">
        <f>_xlfn.XLOOKUP(BO405,I:I,L:L)</f>
        <v>DisturbiaÂ </v>
      </c>
      <c r="BW405" t="s">
        <v>826</v>
      </c>
      <c r="BX405" t="s">
        <v>606</v>
      </c>
      <c r="BY405" t="s">
        <v>2007</v>
      </c>
      <c r="BZ405" t="s">
        <v>5447</v>
      </c>
      <c r="CA405" t="s">
        <v>17606</v>
      </c>
    </row>
    <row r="406" spans="1:81" x14ac:dyDescent="0.25">
      <c r="A406" t="s">
        <v>33</v>
      </c>
      <c r="B406" t="s">
        <v>1777</v>
      </c>
      <c r="C406">
        <v>149</v>
      </c>
      <c r="D406">
        <v>135</v>
      </c>
      <c r="E406">
        <v>36</v>
      </c>
      <c r="F406">
        <v>106</v>
      </c>
      <c r="G406" t="s">
        <v>3084</v>
      </c>
      <c r="H406">
        <v>894</v>
      </c>
      <c r="I406">
        <v>31111260</v>
      </c>
      <c r="J406" t="s">
        <v>220</v>
      </c>
      <c r="K406" t="s">
        <v>372</v>
      </c>
      <c r="L406" t="s">
        <v>3085</v>
      </c>
      <c r="M406">
        <v>77029</v>
      </c>
      <c r="N406">
        <v>1439</v>
      </c>
      <c r="O406" t="s">
        <v>3086</v>
      </c>
      <c r="P406">
        <v>0</v>
      </c>
      <c r="Q406" t="s">
        <v>3087</v>
      </c>
      <c r="R406" t="s">
        <v>3088</v>
      </c>
      <c r="S406">
        <v>466</v>
      </c>
      <c r="T406" t="s">
        <v>42</v>
      </c>
      <c r="U406" t="s">
        <v>43</v>
      </c>
      <c r="V406" t="s">
        <v>44</v>
      </c>
      <c r="W406">
        <v>60000000</v>
      </c>
      <c r="X406">
        <v>2003</v>
      </c>
      <c r="Y406">
        <v>345</v>
      </c>
      <c r="Z406" s="2">
        <v>5.4</v>
      </c>
      <c r="AA406">
        <v>2.35</v>
      </c>
      <c r="AB406">
        <v>0</v>
      </c>
      <c r="AE406" t="s">
        <v>3089</v>
      </c>
      <c r="AF406">
        <f>COUNTIF(J:J,AE406)</f>
        <v>1</v>
      </c>
      <c r="AG406">
        <f>ROUND(AVERAGEIFS(Z:Z,J:J,AE406),1)</f>
        <v>6.1</v>
      </c>
      <c r="AH406" cm="1">
        <f t="array" ref="AH406">ROUND(MEDIAN(IF(J:J=AE406,Z:Z)),1)</f>
        <v>6.1</v>
      </c>
      <c r="AI406" t="e" cm="1">
        <f t="array" ref="AI406">ROUND(MODE(IF(J:J=AE406,Z:Z)),1)</f>
        <v>#N/A</v>
      </c>
      <c r="AJ406">
        <f>_xlfn.MAXIFS(Z:Z,J:J,AE406)</f>
        <v>6.1</v>
      </c>
      <c r="AK406">
        <f>_xlfn.MINIFS(Z:Z,J:J,AE406)</f>
        <v>6.1</v>
      </c>
      <c r="AL406" t="e" cm="1">
        <f t="array" ref="AL406">ROUND(VAR(IF(J:J=AE406,Z:Z)),1)</f>
        <v>#DIV/0!</v>
      </c>
      <c r="AM406" t="e" cm="1">
        <f t="array" ref="AM406">ROUND(STDEV(IF(J:J = AE406,Z:Z)),1)</f>
        <v>#DIV/0!</v>
      </c>
      <c r="AQ406">
        <v>112</v>
      </c>
      <c r="AR406">
        <v>7.5</v>
      </c>
      <c r="BH406" t="str">
        <v>Milos Forman</v>
      </c>
      <c r="BI406">
        <f t="shared" si="19"/>
        <v>8.1</v>
      </c>
      <c r="BJ406" t="str">
        <f t="shared" si="20"/>
        <v>TRUE</v>
      </c>
      <c r="BO406">
        <v>80050171</v>
      </c>
      <c r="BP406">
        <v>20000000</v>
      </c>
      <c r="BR406">
        <f t="shared" si="18"/>
        <v>60050171</v>
      </c>
      <c r="BS406" t="str">
        <f>_xlfn.XLOOKUP(BO406,I:I,L:L)</f>
        <v>DisturbiaÂ </v>
      </c>
      <c r="BW406" t="s">
        <v>606</v>
      </c>
      <c r="BX406" t="s">
        <v>1247</v>
      </c>
      <c r="BY406" t="s">
        <v>17605</v>
      </c>
      <c r="BZ406" t="s">
        <v>5447</v>
      </c>
    </row>
    <row r="407" spans="1:81" x14ac:dyDescent="0.25">
      <c r="A407" t="s">
        <v>33</v>
      </c>
      <c r="B407" t="s">
        <v>1783</v>
      </c>
      <c r="C407">
        <v>94</v>
      </c>
      <c r="D407">
        <v>109</v>
      </c>
      <c r="E407">
        <v>88</v>
      </c>
      <c r="F407">
        <v>571</v>
      </c>
      <c r="G407" t="s">
        <v>3091</v>
      </c>
      <c r="H407">
        <v>611</v>
      </c>
      <c r="I407">
        <v>123307945</v>
      </c>
      <c r="J407" t="s">
        <v>1500</v>
      </c>
      <c r="K407" t="s">
        <v>3092</v>
      </c>
      <c r="L407" t="s">
        <v>3093</v>
      </c>
      <c r="M407">
        <v>39391</v>
      </c>
      <c r="N407">
        <v>2818</v>
      </c>
      <c r="O407" t="s">
        <v>3094</v>
      </c>
      <c r="P407">
        <v>1</v>
      </c>
      <c r="Q407" t="s">
        <v>3095</v>
      </c>
      <c r="R407" t="s">
        <v>3096</v>
      </c>
      <c r="S407">
        <v>171</v>
      </c>
      <c r="T407" t="s">
        <v>42</v>
      </c>
      <c r="U407" t="s">
        <v>43</v>
      </c>
      <c r="V407" t="s">
        <v>44</v>
      </c>
      <c r="W407">
        <v>65000000</v>
      </c>
      <c r="X407">
        <v>2000</v>
      </c>
      <c r="Y407">
        <v>592</v>
      </c>
      <c r="Z407" s="2">
        <v>4.3</v>
      </c>
      <c r="AA407">
        <v>1.85</v>
      </c>
      <c r="AB407">
        <v>374</v>
      </c>
      <c r="AE407" t="s">
        <v>3097</v>
      </c>
      <c r="AF407">
        <f>COUNTIF(J:J,AE407)</f>
        <v>2</v>
      </c>
      <c r="AG407">
        <f>ROUND(AVERAGEIFS(Z:Z,J:J,AE407),1)</f>
        <v>6.9</v>
      </c>
      <c r="AH407" cm="1">
        <f t="array" ref="AH407">ROUND(MEDIAN(IF(J:J=AE407,Z:Z)),1)</f>
        <v>6.9</v>
      </c>
      <c r="AI407" t="e" cm="1">
        <f t="array" ref="AI407">ROUND(MODE(IF(J:J=AE407,Z:Z)),1)</f>
        <v>#N/A</v>
      </c>
      <c r="AJ407">
        <f>_xlfn.MAXIFS(Z:Z,J:J,AE407)</f>
        <v>7.3</v>
      </c>
      <c r="AK407">
        <f>_xlfn.MINIFS(Z:Z,J:J,AE407)</f>
        <v>6.4</v>
      </c>
      <c r="AL407" cm="1">
        <f t="array" ref="AL407">ROUND(VAR(IF(J:J=AE407,Z:Z)),1)</f>
        <v>0.4</v>
      </c>
      <c r="AM407" cm="1">
        <f t="array" ref="AM407">ROUND(STDEV(IF(J:J = AE407,Z:Z)),1)</f>
        <v>0.6</v>
      </c>
      <c r="AQ407">
        <v>135</v>
      </c>
      <c r="AR407">
        <v>5.4</v>
      </c>
      <c r="BH407" t="str">
        <v>Pierre Morel</v>
      </c>
      <c r="BI407">
        <f t="shared" si="19"/>
        <v>6.9</v>
      </c>
      <c r="BJ407" t="b">
        <f t="shared" si="20"/>
        <v>0</v>
      </c>
      <c r="BO407">
        <v>122012710</v>
      </c>
      <c r="BP407">
        <v>62000000</v>
      </c>
      <c r="BR407">
        <f t="shared" si="18"/>
        <v>60012710</v>
      </c>
      <c r="BS407" t="str">
        <f>_xlfn.XLOOKUP(BO407,I:I,L:L)</f>
        <v>Clear and Present DangerÂ </v>
      </c>
      <c r="BW407" t="s">
        <v>1247</v>
      </c>
      <c r="BX407" t="s">
        <v>2007</v>
      </c>
      <c r="BY407" t="s">
        <v>5266</v>
      </c>
      <c r="BZ407" t="s">
        <v>17600</v>
      </c>
      <c r="CA407" t="s">
        <v>5447</v>
      </c>
    </row>
    <row r="408" spans="1:81" x14ac:dyDescent="0.25">
      <c r="A408" t="s">
        <v>33</v>
      </c>
      <c r="B408" t="s">
        <v>1240</v>
      </c>
      <c r="C408">
        <v>138</v>
      </c>
      <c r="D408">
        <v>86</v>
      </c>
      <c r="E408">
        <v>67</v>
      </c>
      <c r="F408">
        <v>271</v>
      </c>
      <c r="G408" t="s">
        <v>3100</v>
      </c>
      <c r="H408">
        <v>4000</v>
      </c>
      <c r="I408">
        <v>153288182</v>
      </c>
      <c r="J408" t="s">
        <v>1508</v>
      </c>
      <c r="K408" t="s">
        <v>3101</v>
      </c>
      <c r="L408" t="s">
        <v>2721</v>
      </c>
      <c r="M408">
        <v>71424</v>
      </c>
      <c r="N408">
        <v>6355</v>
      </c>
      <c r="O408" t="s">
        <v>3102</v>
      </c>
      <c r="P408">
        <v>3</v>
      </c>
      <c r="Q408" t="s">
        <v>3103</v>
      </c>
      <c r="R408" t="s">
        <v>3104</v>
      </c>
      <c r="S408">
        <v>521</v>
      </c>
      <c r="T408" t="s">
        <v>42</v>
      </c>
      <c r="U408" t="s">
        <v>43</v>
      </c>
      <c r="V408" t="s">
        <v>115</v>
      </c>
      <c r="W408">
        <v>84000000</v>
      </c>
      <c r="X408">
        <v>2002</v>
      </c>
      <c r="Y408">
        <v>2000</v>
      </c>
      <c r="Z408" s="2">
        <v>4.9000000000000004</v>
      </c>
      <c r="AA408">
        <v>1.85</v>
      </c>
      <c r="AB408">
        <v>0</v>
      </c>
      <c r="AE408" t="s">
        <v>3105</v>
      </c>
      <c r="AF408">
        <f>COUNTIF(J:J,AE408)</f>
        <v>38</v>
      </c>
      <c r="AG408">
        <f>ROUND(AVERAGEIFS(Z:Z,J:J,AE408),1)</f>
        <v>5.9</v>
      </c>
      <c r="AH408" cm="1">
        <f t="array" ref="AH408">ROUND(MEDIAN(IF(J:J=AE408,Z:Z)),1)</f>
        <v>5.9</v>
      </c>
      <c r="AI408" cm="1">
        <f t="array" ref="AI408">ROUND(MODE(IF(J:J=AE408,Z:Z)),1)</f>
        <v>5.9</v>
      </c>
      <c r="AJ408">
        <f>_xlfn.MAXIFS(Z:Z,J:J,AE408)</f>
        <v>8</v>
      </c>
      <c r="AK408">
        <f>_xlfn.MINIFS(Z:Z,J:J,AE408)</f>
        <v>4.2</v>
      </c>
      <c r="AL408" cm="1">
        <f t="array" ref="AL408">ROUND(VAR(IF(J:J=AE408,Z:Z)),1)</f>
        <v>0.7</v>
      </c>
      <c r="AM408" cm="1">
        <f t="array" ref="AM408">ROUND(STDEV(IF(J:J = AE408,Z:Z)),1)</f>
        <v>0.9</v>
      </c>
      <c r="AQ408">
        <v>109</v>
      </c>
      <c r="AR408">
        <v>4.3</v>
      </c>
      <c r="BH408" t="str">
        <v>Paul Hunter</v>
      </c>
      <c r="BI408">
        <f t="shared" si="19"/>
        <v>5.5</v>
      </c>
      <c r="BJ408" t="b">
        <f t="shared" si="20"/>
        <v>0</v>
      </c>
      <c r="BO408">
        <v>73000942</v>
      </c>
      <c r="BP408">
        <v>13000000</v>
      </c>
      <c r="BR408">
        <f t="shared" si="18"/>
        <v>60000942</v>
      </c>
      <c r="BS408" t="str">
        <f>_xlfn.XLOOKUP(BO408,I:I,L:L)</f>
        <v>Justin Bieber: Never Say NeverÂ </v>
      </c>
      <c r="BW408" t="s">
        <v>3105</v>
      </c>
    </row>
    <row r="409" spans="1:81" x14ac:dyDescent="0.25">
      <c r="A409" t="s">
        <v>33</v>
      </c>
      <c r="B409" t="s">
        <v>1272</v>
      </c>
      <c r="C409">
        <v>173</v>
      </c>
      <c r="D409">
        <v>107</v>
      </c>
      <c r="E409">
        <v>153</v>
      </c>
      <c r="F409">
        <v>233</v>
      </c>
      <c r="G409" t="s">
        <v>3108</v>
      </c>
      <c r="H409">
        <v>11000</v>
      </c>
      <c r="I409">
        <v>137340146</v>
      </c>
      <c r="J409" t="s">
        <v>1517</v>
      </c>
      <c r="K409" t="s">
        <v>2729</v>
      </c>
      <c r="L409" t="s">
        <v>2814</v>
      </c>
      <c r="M409">
        <v>246492</v>
      </c>
      <c r="N409">
        <v>12700</v>
      </c>
      <c r="O409" t="s">
        <v>3109</v>
      </c>
      <c r="P409">
        <v>1</v>
      </c>
      <c r="Q409" t="s">
        <v>3110</v>
      </c>
      <c r="R409" t="s">
        <v>3111</v>
      </c>
      <c r="S409">
        <v>685</v>
      </c>
      <c r="T409" t="s">
        <v>42</v>
      </c>
      <c r="U409" t="s">
        <v>43</v>
      </c>
      <c r="V409" t="s">
        <v>44</v>
      </c>
      <c r="W409">
        <v>70000000</v>
      </c>
      <c r="X409">
        <v>2006</v>
      </c>
      <c r="Y409">
        <v>1000</v>
      </c>
      <c r="Z409" s="2">
        <v>6.4</v>
      </c>
      <c r="AA409">
        <v>1.85</v>
      </c>
      <c r="AB409">
        <v>7000</v>
      </c>
      <c r="AE409" t="s">
        <v>3112</v>
      </c>
      <c r="AF409">
        <f>COUNTIF(J:J,AE409)</f>
        <v>1</v>
      </c>
      <c r="AG409">
        <f>ROUND(AVERAGEIFS(Z:Z,J:J,AE409),1)</f>
        <v>7.7</v>
      </c>
      <c r="AH409" cm="1">
        <f t="array" ref="AH409">ROUND(MEDIAN(IF(J:J=AE409,Z:Z)),1)</f>
        <v>7.7</v>
      </c>
      <c r="AI409" t="e" cm="1">
        <f t="array" ref="AI409">ROUND(MODE(IF(J:J=AE409,Z:Z)),1)</f>
        <v>#N/A</v>
      </c>
      <c r="AJ409">
        <f>_xlfn.MAXIFS(Z:Z,J:J,AE409)</f>
        <v>7.7</v>
      </c>
      <c r="AK409">
        <f>_xlfn.MINIFS(Z:Z,J:J,AE409)</f>
        <v>7.7</v>
      </c>
      <c r="AL409" t="e" cm="1">
        <f t="array" ref="AL409">ROUND(VAR(IF(J:J=AE409,Z:Z)),1)</f>
        <v>#DIV/0!</v>
      </c>
      <c r="AM409" t="e" cm="1">
        <f t="array" ref="AM409">ROUND(STDEV(IF(J:J = AE409,Z:Z)),1)</f>
        <v>#DIV/0!</v>
      </c>
      <c r="AQ409">
        <v>86</v>
      </c>
      <c r="AR409">
        <v>4.9000000000000004</v>
      </c>
      <c r="BH409" t="str">
        <v>Steve Oedekerk</v>
      </c>
      <c r="BI409">
        <f t="shared" si="19"/>
        <v>6.2</v>
      </c>
      <c r="BJ409" t="b">
        <f t="shared" si="20"/>
        <v>0</v>
      </c>
      <c r="BO409">
        <v>69800000</v>
      </c>
      <c r="BP409">
        <v>10000000</v>
      </c>
      <c r="BR409">
        <f t="shared" si="18"/>
        <v>59800000</v>
      </c>
      <c r="BS409" t="str">
        <f>_xlfn.XLOOKUP(BO409,I:I,L:L)</f>
        <v>Private BenjaminÂ </v>
      </c>
      <c r="BW409" t="s">
        <v>826</v>
      </c>
      <c r="BX409" t="s">
        <v>606</v>
      </c>
      <c r="BY409" t="s">
        <v>2007</v>
      </c>
      <c r="BZ409" t="s">
        <v>5447</v>
      </c>
      <c r="CA409" t="s">
        <v>4490</v>
      </c>
    </row>
    <row r="410" spans="1:81" x14ac:dyDescent="0.25">
      <c r="A410" t="s">
        <v>33</v>
      </c>
      <c r="B410" t="s">
        <v>1205</v>
      </c>
      <c r="C410">
        <v>91</v>
      </c>
      <c r="D410">
        <v>82</v>
      </c>
      <c r="E410">
        <v>62</v>
      </c>
      <c r="F410">
        <v>615</v>
      </c>
      <c r="G410" t="s">
        <v>363</v>
      </c>
      <c r="H410">
        <v>975</v>
      </c>
      <c r="I410">
        <v>43575716</v>
      </c>
      <c r="J410" t="s">
        <v>1522</v>
      </c>
      <c r="K410" t="s">
        <v>774</v>
      </c>
      <c r="L410" t="s">
        <v>3120</v>
      </c>
      <c r="M410">
        <v>10233</v>
      </c>
      <c r="N410">
        <v>3326</v>
      </c>
      <c r="O410" t="s">
        <v>3121</v>
      </c>
      <c r="P410">
        <v>0</v>
      </c>
      <c r="Q410" t="s">
        <v>3122</v>
      </c>
      <c r="R410" t="s">
        <v>3123</v>
      </c>
      <c r="S410">
        <v>63</v>
      </c>
      <c r="T410" t="s">
        <v>42</v>
      </c>
      <c r="U410" t="s">
        <v>43</v>
      </c>
      <c r="V410" t="s">
        <v>115</v>
      </c>
      <c r="W410">
        <v>85000000</v>
      </c>
      <c r="X410">
        <v>2010</v>
      </c>
      <c r="Y410">
        <v>760</v>
      </c>
      <c r="Z410" s="2">
        <v>4.3</v>
      </c>
      <c r="AA410">
        <v>1.85</v>
      </c>
      <c r="AB410">
        <v>0</v>
      </c>
      <c r="AE410" t="s">
        <v>3124</v>
      </c>
      <c r="AF410">
        <f>COUNTIF(J:J,AE410)</f>
        <v>8</v>
      </c>
      <c r="AG410">
        <f>ROUND(AVERAGEIFS(Z:Z,J:J,AE410),1)</f>
        <v>6.8</v>
      </c>
      <c r="AH410" cm="1">
        <f t="array" ref="AH410">ROUND(MEDIAN(IF(J:J=AE410,Z:Z)),1)</f>
        <v>6.8</v>
      </c>
      <c r="AI410" cm="1">
        <f t="array" ref="AI410">ROUND(MODE(IF(J:J=AE410,Z:Z)),1)</f>
        <v>6.8</v>
      </c>
      <c r="AJ410">
        <f>_xlfn.MAXIFS(Z:Z,J:J,AE410)</f>
        <v>7.2</v>
      </c>
      <c r="AK410">
        <f>_xlfn.MINIFS(Z:Z,J:J,AE410)</f>
        <v>6.1</v>
      </c>
      <c r="AL410" cm="1">
        <f t="array" ref="AL410">ROUND(VAR(IF(J:J=AE410,Z:Z)),1)</f>
        <v>0.1</v>
      </c>
      <c r="AM410" cm="1">
        <f t="array" ref="AM410">ROUND(STDEV(IF(J:J = AE410,Z:Z)),1)</f>
        <v>0.3</v>
      </c>
      <c r="AQ410">
        <v>130</v>
      </c>
      <c r="AR410">
        <v>6.9</v>
      </c>
      <c r="BH410" t="str">
        <v>George Nolfi</v>
      </c>
      <c r="BI410">
        <f t="shared" si="19"/>
        <v>7.1</v>
      </c>
      <c r="BJ410" t="b">
        <f t="shared" si="20"/>
        <v>0</v>
      </c>
      <c r="BO410">
        <v>71502303</v>
      </c>
      <c r="BP410">
        <v>12000000</v>
      </c>
      <c r="BR410">
        <f t="shared" si="18"/>
        <v>59502303</v>
      </c>
      <c r="BS410" t="str">
        <f>_xlfn.XLOOKUP(BO410,I:I,L:L)</f>
        <v>SidewaysÂ </v>
      </c>
      <c r="BW410" t="s">
        <v>2007</v>
      </c>
      <c r="BX410" t="s">
        <v>17603</v>
      </c>
    </row>
    <row r="411" spans="1:81" x14ac:dyDescent="0.25">
      <c r="A411" t="s">
        <v>33</v>
      </c>
      <c r="B411" t="s">
        <v>501</v>
      </c>
      <c r="C411">
        <v>238</v>
      </c>
      <c r="D411">
        <v>88</v>
      </c>
      <c r="E411">
        <v>218</v>
      </c>
      <c r="F411">
        <v>521</v>
      </c>
      <c r="G411" t="s">
        <v>1779</v>
      </c>
      <c r="H411">
        <v>17000</v>
      </c>
      <c r="I411">
        <v>80170146</v>
      </c>
      <c r="J411" t="s">
        <v>220</v>
      </c>
      <c r="K411" t="s">
        <v>715</v>
      </c>
      <c r="L411" t="s">
        <v>3127</v>
      </c>
      <c r="M411">
        <v>243053</v>
      </c>
      <c r="N411">
        <v>21863</v>
      </c>
      <c r="O411" t="s">
        <v>3128</v>
      </c>
      <c r="P411">
        <v>0</v>
      </c>
      <c r="Q411" t="s">
        <v>3129</v>
      </c>
      <c r="R411" t="s">
        <v>3130</v>
      </c>
      <c r="S411">
        <v>488</v>
      </c>
      <c r="T411" t="s">
        <v>42</v>
      </c>
      <c r="U411" t="s">
        <v>43</v>
      </c>
      <c r="V411" t="s">
        <v>44</v>
      </c>
      <c r="W411">
        <v>85000000</v>
      </c>
      <c r="X411">
        <v>2008</v>
      </c>
      <c r="Y411">
        <v>4000</v>
      </c>
      <c r="Z411" s="2">
        <v>6.1</v>
      </c>
      <c r="AA411">
        <v>2.35</v>
      </c>
      <c r="AB411">
        <v>0</v>
      </c>
      <c r="AE411" t="s">
        <v>3131</v>
      </c>
      <c r="AF411">
        <f>COUNTIF(J:J,AE411)</f>
        <v>3</v>
      </c>
      <c r="AG411">
        <f>ROUND(AVERAGEIFS(Z:Z,J:J,AE411),1)</f>
        <v>6.5</v>
      </c>
      <c r="AH411" cm="1">
        <f t="array" ref="AH411">ROUND(MEDIAN(IF(J:J=AE411,Z:Z)),1)</f>
        <v>6.1</v>
      </c>
      <c r="AI411" t="e" cm="1">
        <f t="array" ref="AI411">ROUND(MODE(IF(J:J=AE411,Z:Z)),1)</f>
        <v>#N/A</v>
      </c>
      <c r="AJ411">
        <f>_xlfn.MAXIFS(Z:Z,J:J,AE411)</f>
        <v>7.8</v>
      </c>
      <c r="AK411">
        <f>_xlfn.MINIFS(Z:Z,J:J,AE411)</f>
        <v>5.5</v>
      </c>
      <c r="AL411" cm="1">
        <f t="array" ref="AL411">ROUND(VAR(IF(J:J=AE411,Z:Z)),1)</f>
        <v>1.4</v>
      </c>
      <c r="AM411" cm="1">
        <f t="array" ref="AM411">ROUND(STDEV(IF(J:J = AE411,Z:Z)),1)</f>
        <v>1.2</v>
      </c>
      <c r="AQ411">
        <v>82</v>
      </c>
      <c r="AR411">
        <v>4.3</v>
      </c>
      <c r="BH411" t="str">
        <v>Steven Brill</v>
      </c>
      <c r="BI411">
        <f t="shared" si="19"/>
        <v>5.8</v>
      </c>
      <c r="BJ411" t="b">
        <f t="shared" si="20"/>
        <v>0</v>
      </c>
      <c r="BO411">
        <v>76400000</v>
      </c>
      <c r="BP411">
        <v>17000000</v>
      </c>
      <c r="BR411">
        <f t="shared" si="18"/>
        <v>59400000</v>
      </c>
      <c r="BS411" t="str">
        <f>_xlfn.XLOOKUP(BO411,I:I,L:L)</f>
        <v>Star Trek III: The Search for SpockÂ </v>
      </c>
      <c r="BW411" t="s">
        <v>1247</v>
      </c>
      <c r="BX411" t="s">
        <v>4892</v>
      </c>
    </row>
    <row r="412" spans="1:81" x14ac:dyDescent="0.25">
      <c r="A412" t="s">
        <v>33</v>
      </c>
      <c r="B412" t="s">
        <v>397</v>
      </c>
      <c r="C412">
        <v>345</v>
      </c>
      <c r="D412">
        <v>120</v>
      </c>
      <c r="E412">
        <v>0</v>
      </c>
      <c r="F412">
        <v>160</v>
      </c>
      <c r="G412" t="s">
        <v>3133</v>
      </c>
      <c r="H412">
        <v>3000</v>
      </c>
      <c r="I412">
        <v>75754670</v>
      </c>
      <c r="J412" t="s">
        <v>1529</v>
      </c>
      <c r="K412" t="s">
        <v>2339</v>
      </c>
      <c r="L412" t="s">
        <v>3134</v>
      </c>
      <c r="M412">
        <v>208422</v>
      </c>
      <c r="N412">
        <v>3632</v>
      </c>
      <c r="O412" t="s">
        <v>3135</v>
      </c>
      <c r="P412">
        <v>0</v>
      </c>
      <c r="Q412" t="s">
        <v>3136</v>
      </c>
      <c r="R412" t="s">
        <v>3137</v>
      </c>
      <c r="S412">
        <v>342</v>
      </c>
      <c r="T412" t="s">
        <v>42</v>
      </c>
      <c r="U412" t="s">
        <v>43</v>
      </c>
      <c r="V412" t="s">
        <v>44</v>
      </c>
      <c r="W412">
        <v>85000000</v>
      </c>
      <c r="X412">
        <v>2008</v>
      </c>
      <c r="Y412">
        <v>169</v>
      </c>
      <c r="Z412" s="2">
        <v>7</v>
      </c>
      <c r="AA412">
        <v>1.85</v>
      </c>
      <c r="AB412">
        <v>3000</v>
      </c>
      <c r="AE412" t="s">
        <v>3138</v>
      </c>
      <c r="AF412">
        <f>COUNTIF(J:J,AE412)</f>
        <v>1</v>
      </c>
      <c r="AG412">
        <f>ROUND(AVERAGEIFS(Z:Z,J:J,AE412),1)</f>
        <v>6</v>
      </c>
      <c r="AH412" cm="1">
        <f t="array" ref="AH412">ROUND(MEDIAN(IF(J:J=AE412,Z:Z)),1)</f>
        <v>6</v>
      </c>
      <c r="AI412" t="e" cm="1">
        <f t="array" ref="AI412">ROUND(MODE(IF(J:J=AE412,Z:Z)),1)</f>
        <v>#N/A</v>
      </c>
      <c r="AJ412">
        <f>_xlfn.MAXIFS(Z:Z,J:J,AE412)</f>
        <v>6</v>
      </c>
      <c r="AK412">
        <f>_xlfn.MINIFS(Z:Z,J:J,AE412)</f>
        <v>6</v>
      </c>
      <c r="AL412" t="e" cm="1">
        <f t="array" ref="AL412">ROUND(VAR(IF(J:J=AE412,Z:Z)),1)</f>
        <v>#DIV/0!</v>
      </c>
      <c r="AM412" t="e" cm="1">
        <f t="array" ref="AM412">ROUND(STDEV(IF(J:J = AE412,Z:Z)),1)</f>
        <v>#DIV/0!</v>
      </c>
      <c r="AQ412">
        <v>88</v>
      </c>
      <c r="AR412">
        <v>6.1</v>
      </c>
      <c r="BH412" t="str">
        <v>Neil Jordan</v>
      </c>
      <c r="BI412">
        <f t="shared" si="19"/>
        <v>6.8</v>
      </c>
      <c r="BJ412" t="b">
        <f t="shared" si="20"/>
        <v>0</v>
      </c>
      <c r="BO412">
        <v>64267897</v>
      </c>
      <c r="BP412">
        <v>5000000</v>
      </c>
      <c r="BR412">
        <f t="shared" si="18"/>
        <v>59267897</v>
      </c>
      <c r="BS412" t="str">
        <f>_xlfn.XLOOKUP(BO412,I:I,L:L)</f>
        <v>Jackass: The MovieÂ </v>
      </c>
      <c r="BW412" t="s">
        <v>826</v>
      </c>
      <c r="BX412" t="s">
        <v>606</v>
      </c>
      <c r="BY412" t="s">
        <v>17605</v>
      </c>
      <c r="BZ412" t="s">
        <v>17600</v>
      </c>
      <c r="CA412" t="s">
        <v>17602</v>
      </c>
      <c r="CB412" t="s">
        <v>4490</v>
      </c>
    </row>
    <row r="413" spans="1:81" x14ac:dyDescent="0.25">
      <c r="A413" t="s">
        <v>33</v>
      </c>
      <c r="B413" t="s">
        <v>1596</v>
      </c>
      <c r="C413">
        <v>377</v>
      </c>
      <c r="D413">
        <v>162</v>
      </c>
      <c r="E413">
        <v>21000</v>
      </c>
      <c r="F413">
        <v>495</v>
      </c>
      <c r="G413" t="s">
        <v>495</v>
      </c>
      <c r="H413">
        <v>21000</v>
      </c>
      <c r="I413">
        <v>33048353</v>
      </c>
      <c r="J413" t="s">
        <v>1535</v>
      </c>
      <c r="K413" t="s">
        <v>119</v>
      </c>
      <c r="L413" t="s">
        <v>3141</v>
      </c>
      <c r="M413">
        <v>301279</v>
      </c>
      <c r="N413">
        <v>36928</v>
      </c>
      <c r="O413" t="s">
        <v>3142</v>
      </c>
      <c r="P413">
        <v>0</v>
      </c>
      <c r="Q413" t="s">
        <v>3143</v>
      </c>
      <c r="R413" t="s">
        <v>3144</v>
      </c>
      <c r="S413">
        <v>589</v>
      </c>
      <c r="T413" t="s">
        <v>42</v>
      </c>
      <c r="U413" t="s">
        <v>43</v>
      </c>
      <c r="V413" t="s">
        <v>811</v>
      </c>
      <c r="W413">
        <v>65000000</v>
      </c>
      <c r="X413">
        <v>2007</v>
      </c>
      <c r="Y413">
        <v>15000</v>
      </c>
      <c r="Z413" s="2">
        <v>7.7</v>
      </c>
      <c r="AA413">
        <v>2.35</v>
      </c>
      <c r="AB413">
        <v>12000</v>
      </c>
      <c r="AE413" t="s">
        <v>3145</v>
      </c>
      <c r="AF413">
        <f>COUNTIF(J:J,AE413)</f>
        <v>2</v>
      </c>
      <c r="AG413">
        <f>ROUND(AVERAGEIFS(Z:Z,J:J,AE413),1)</f>
        <v>6.6</v>
      </c>
      <c r="AH413" cm="1">
        <f t="array" ref="AH413">ROUND(MEDIAN(IF(J:J=AE413,Z:Z)),1)</f>
        <v>6.6</v>
      </c>
      <c r="AI413" t="e" cm="1">
        <f t="array" ref="AI413">ROUND(MODE(IF(J:J=AE413,Z:Z)),1)</f>
        <v>#N/A</v>
      </c>
      <c r="AJ413">
        <f>_xlfn.MAXIFS(Z:Z,J:J,AE413)</f>
        <v>6.9</v>
      </c>
      <c r="AK413">
        <f>_xlfn.MINIFS(Z:Z,J:J,AE413)</f>
        <v>6.2</v>
      </c>
      <c r="AL413" cm="1">
        <f t="array" ref="AL413">ROUND(VAR(IF(J:J=AE413,Z:Z)),1)</f>
        <v>0.2</v>
      </c>
      <c r="AM413" cm="1">
        <f t="array" ref="AM413">ROUND(STDEV(IF(J:J = AE413,Z:Z)),1)</f>
        <v>0.5</v>
      </c>
      <c r="AQ413">
        <v>120</v>
      </c>
      <c r="AR413">
        <v>7</v>
      </c>
      <c r="BH413" t="str">
        <v>Rawson Marshall Thurber</v>
      </c>
      <c r="BI413">
        <f t="shared" si="19"/>
        <v>6.8</v>
      </c>
      <c r="BJ413" t="b">
        <f t="shared" si="20"/>
        <v>0</v>
      </c>
      <c r="BO413">
        <v>134006721</v>
      </c>
      <c r="BP413">
        <v>75000000</v>
      </c>
      <c r="BR413">
        <f t="shared" si="18"/>
        <v>59006721</v>
      </c>
      <c r="BS413" t="str">
        <f>_xlfn.XLOOKUP(BO413,I:I,L:L)</f>
        <v>The RockÂ </v>
      </c>
      <c r="BW413" t="s">
        <v>606</v>
      </c>
      <c r="BX413" t="s">
        <v>2007</v>
      </c>
      <c r="BY413" t="s">
        <v>17602</v>
      </c>
    </row>
    <row r="414" spans="1:81" x14ac:dyDescent="0.25">
      <c r="A414" t="s">
        <v>33</v>
      </c>
      <c r="B414" t="s">
        <v>1213</v>
      </c>
      <c r="C414">
        <v>170</v>
      </c>
      <c r="D414">
        <v>123</v>
      </c>
      <c r="E414">
        <v>55</v>
      </c>
      <c r="F414">
        <v>956</v>
      </c>
      <c r="G414" t="s">
        <v>3148</v>
      </c>
      <c r="H414">
        <v>3000</v>
      </c>
      <c r="I414">
        <v>34543701</v>
      </c>
      <c r="J414" t="s">
        <v>1001</v>
      </c>
      <c r="K414" t="s">
        <v>2097</v>
      </c>
      <c r="L414" t="s">
        <v>3149</v>
      </c>
      <c r="M414">
        <v>100001</v>
      </c>
      <c r="N414">
        <v>5839</v>
      </c>
      <c r="O414" t="s">
        <v>1258</v>
      </c>
      <c r="P414">
        <v>1</v>
      </c>
      <c r="Q414" t="s">
        <v>3150</v>
      </c>
      <c r="R414" t="s">
        <v>3151</v>
      </c>
      <c r="S414">
        <v>289</v>
      </c>
      <c r="T414" t="s">
        <v>42</v>
      </c>
      <c r="U414" t="s">
        <v>43</v>
      </c>
      <c r="V414" t="s">
        <v>44</v>
      </c>
      <c r="W414">
        <v>82000000</v>
      </c>
      <c r="X414">
        <v>2000</v>
      </c>
      <c r="Y414">
        <v>975</v>
      </c>
      <c r="Z414" s="2">
        <v>5.9</v>
      </c>
      <c r="AA414">
        <v>2.35</v>
      </c>
      <c r="AB414">
        <v>0</v>
      </c>
      <c r="AE414" t="s">
        <v>3152</v>
      </c>
      <c r="AF414">
        <f>COUNTIF(J:J,AE414)</f>
        <v>1</v>
      </c>
      <c r="AG414">
        <f>ROUND(AVERAGEIFS(Z:Z,J:J,AE414),1)</f>
        <v>5</v>
      </c>
      <c r="AH414" cm="1">
        <f t="array" ref="AH414">ROUND(MEDIAN(IF(J:J=AE414,Z:Z)),1)</f>
        <v>5</v>
      </c>
      <c r="AI414" t="e" cm="1">
        <f t="array" ref="AI414">ROUND(MODE(IF(J:J=AE414,Z:Z)),1)</f>
        <v>#N/A</v>
      </c>
      <c r="AJ414">
        <f>_xlfn.MAXIFS(Z:Z,J:J,AE414)</f>
        <v>5</v>
      </c>
      <c r="AK414">
        <f>_xlfn.MINIFS(Z:Z,J:J,AE414)</f>
        <v>5</v>
      </c>
      <c r="AL414" t="e" cm="1">
        <f t="array" ref="AL414">ROUND(VAR(IF(J:J=AE414,Z:Z)),1)</f>
        <v>#DIV/0!</v>
      </c>
      <c r="AM414" t="e" cm="1">
        <f t="array" ref="AM414">ROUND(STDEV(IF(J:J = AE414,Z:Z)),1)</f>
        <v>#DIV/0!</v>
      </c>
      <c r="AQ414">
        <v>162</v>
      </c>
      <c r="AR414">
        <v>7.7</v>
      </c>
      <c r="BH414" t="str">
        <v>Spike Lee</v>
      </c>
      <c r="BI414">
        <f t="shared" si="19"/>
        <v>6.8</v>
      </c>
      <c r="BJ414" t="b">
        <f t="shared" si="20"/>
        <v>0</v>
      </c>
      <c r="BO414">
        <v>83813460</v>
      </c>
      <c r="BP414">
        <v>25000000</v>
      </c>
      <c r="BR414">
        <f t="shared" si="18"/>
        <v>58813460</v>
      </c>
      <c r="BS414" t="str">
        <f>_xlfn.XLOOKUP(BO414,I:I,L:L)</f>
        <v>Up in the AirÂ </v>
      </c>
      <c r="BW414" t="s">
        <v>4682</v>
      </c>
      <c r="BX414" t="s">
        <v>17605</v>
      </c>
      <c r="BY414" t="s">
        <v>2007</v>
      </c>
      <c r="BZ414" t="s">
        <v>17607</v>
      </c>
    </row>
    <row r="415" spans="1:81" x14ac:dyDescent="0.25">
      <c r="A415" t="s">
        <v>33</v>
      </c>
      <c r="B415" t="s">
        <v>492</v>
      </c>
      <c r="C415">
        <v>191</v>
      </c>
      <c r="D415">
        <v>101</v>
      </c>
      <c r="E415">
        <v>293</v>
      </c>
      <c r="F415">
        <v>1000</v>
      </c>
      <c r="G415" t="s">
        <v>664</v>
      </c>
      <c r="H415">
        <v>11000</v>
      </c>
      <c r="I415">
        <v>242589580</v>
      </c>
      <c r="J415" t="s">
        <v>1544</v>
      </c>
      <c r="K415" t="s">
        <v>603</v>
      </c>
      <c r="L415" t="s">
        <v>763</v>
      </c>
      <c r="M415">
        <v>296904</v>
      </c>
      <c r="N415">
        <v>21276</v>
      </c>
      <c r="O415" t="s">
        <v>1472</v>
      </c>
      <c r="P415">
        <v>1</v>
      </c>
      <c r="Q415" t="s">
        <v>3155</v>
      </c>
      <c r="R415" t="s">
        <v>3156</v>
      </c>
      <c r="S415">
        <v>604</v>
      </c>
      <c r="T415" t="s">
        <v>42</v>
      </c>
      <c r="U415" t="s">
        <v>43</v>
      </c>
      <c r="V415" t="s">
        <v>44</v>
      </c>
      <c r="W415">
        <v>81000000</v>
      </c>
      <c r="X415">
        <v>2003</v>
      </c>
      <c r="Y415">
        <v>7000</v>
      </c>
      <c r="Z415" s="2">
        <v>6.7</v>
      </c>
      <c r="AA415">
        <v>1.85</v>
      </c>
      <c r="AB415">
        <v>0</v>
      </c>
      <c r="AE415" t="s">
        <v>3157</v>
      </c>
      <c r="AF415">
        <f>COUNTIF(J:J,AE415)</f>
        <v>4</v>
      </c>
      <c r="AG415">
        <f>ROUND(AVERAGEIFS(Z:Z,J:J,AE415),1)</f>
        <v>6.5</v>
      </c>
      <c r="AH415" cm="1">
        <f t="array" ref="AH415">ROUND(MEDIAN(IF(J:J=AE415,Z:Z)),1)</f>
        <v>6.2</v>
      </c>
      <c r="AI415" t="e" cm="1">
        <f t="array" ref="AI415">ROUND(MODE(IF(J:J=AE415,Z:Z)),1)</f>
        <v>#N/A</v>
      </c>
      <c r="AJ415">
        <f>_xlfn.MAXIFS(Z:Z,J:J,AE415)</f>
        <v>8.6</v>
      </c>
      <c r="AK415">
        <f>_xlfn.MINIFS(Z:Z,J:J,AE415)</f>
        <v>5.0999999999999996</v>
      </c>
      <c r="AL415" cm="1">
        <f t="array" ref="AL415">ROUND(VAR(IF(J:J=AE415,Z:Z)),1)</f>
        <v>2.2000000000000002</v>
      </c>
      <c r="AM415" cm="1">
        <f t="array" ref="AM415">ROUND(STDEV(IF(J:J = AE415,Z:Z)),1)</f>
        <v>1.5</v>
      </c>
      <c r="AQ415">
        <v>123</v>
      </c>
      <c r="AR415">
        <v>5.9</v>
      </c>
      <c r="BH415" t="str">
        <v>Brian Helgeland</v>
      </c>
      <c r="BI415">
        <f t="shared" si="19"/>
        <v>6.7</v>
      </c>
      <c r="BJ415" t="b">
        <f t="shared" si="20"/>
        <v>0</v>
      </c>
      <c r="BO415">
        <v>198539855</v>
      </c>
      <c r="BP415">
        <v>140000000</v>
      </c>
      <c r="BR415">
        <f t="shared" si="18"/>
        <v>58539855</v>
      </c>
      <c r="BS415" t="str">
        <f>_xlfn.XLOOKUP(BO415,I:I,L:L)</f>
        <v>Pearl HarborÂ </v>
      </c>
      <c r="BW415" t="s">
        <v>17605</v>
      </c>
      <c r="BX415" t="s">
        <v>2007</v>
      </c>
      <c r="BY415" t="s">
        <v>3105</v>
      </c>
      <c r="BZ415" t="s">
        <v>4490</v>
      </c>
    </row>
    <row r="416" spans="1:81" x14ac:dyDescent="0.25">
      <c r="A416" t="s">
        <v>33</v>
      </c>
      <c r="B416" t="s">
        <v>1794</v>
      </c>
      <c r="C416">
        <v>424</v>
      </c>
      <c r="D416">
        <v>113</v>
      </c>
      <c r="E416">
        <v>13000</v>
      </c>
      <c r="F416">
        <v>5000</v>
      </c>
      <c r="G416" t="s">
        <v>1794</v>
      </c>
      <c r="H416">
        <v>26000</v>
      </c>
      <c r="I416">
        <v>102981571</v>
      </c>
      <c r="J416" t="s">
        <v>68</v>
      </c>
      <c r="K416" t="s">
        <v>447</v>
      </c>
      <c r="L416" t="s">
        <v>3159</v>
      </c>
      <c r="M416">
        <v>270226</v>
      </c>
      <c r="N416">
        <v>46355</v>
      </c>
      <c r="O416" t="s">
        <v>646</v>
      </c>
      <c r="P416">
        <v>9</v>
      </c>
      <c r="Q416" t="s">
        <v>3160</v>
      </c>
      <c r="R416" t="s">
        <v>3161</v>
      </c>
      <c r="S416">
        <v>741</v>
      </c>
      <c r="T416" t="s">
        <v>42</v>
      </c>
      <c r="U416" t="s">
        <v>43</v>
      </c>
      <c r="V416" t="s">
        <v>811</v>
      </c>
      <c r="W416">
        <v>80000000</v>
      </c>
      <c r="X416">
        <v>2010</v>
      </c>
      <c r="Y416">
        <v>13000</v>
      </c>
      <c r="Z416" s="2">
        <v>6.5</v>
      </c>
      <c r="AA416">
        <v>2.35</v>
      </c>
      <c r="AB416">
        <v>57000</v>
      </c>
      <c r="AE416" t="s">
        <v>3162</v>
      </c>
      <c r="AF416">
        <f>COUNTIF(J:J,AE416)</f>
        <v>1</v>
      </c>
      <c r="AG416">
        <f>ROUND(AVERAGEIFS(Z:Z,J:J,AE416),1)</f>
        <v>6.2</v>
      </c>
      <c r="AH416" cm="1">
        <f t="array" ref="AH416">ROUND(MEDIAN(IF(J:J=AE416,Z:Z)),1)</f>
        <v>6.2</v>
      </c>
      <c r="AI416" t="e" cm="1">
        <f t="array" ref="AI416">ROUND(MODE(IF(J:J=AE416,Z:Z)),1)</f>
        <v>#N/A</v>
      </c>
      <c r="AJ416">
        <f>_xlfn.MAXIFS(Z:Z,J:J,AE416)</f>
        <v>6.2</v>
      </c>
      <c r="AK416">
        <f>_xlfn.MINIFS(Z:Z,J:J,AE416)</f>
        <v>6.2</v>
      </c>
      <c r="AL416" t="e" cm="1">
        <f t="array" ref="AL416">ROUND(VAR(IF(J:J=AE416,Z:Z)),1)</f>
        <v>#DIV/0!</v>
      </c>
      <c r="AM416" t="e" cm="1">
        <f t="array" ref="AM416">ROUND(STDEV(IF(J:J = AE416,Z:Z)),1)</f>
        <v>#DIV/0!</v>
      </c>
      <c r="AQ416">
        <v>101</v>
      </c>
      <c r="AR416">
        <v>6.7</v>
      </c>
      <c r="BH416" t="str">
        <v>Frank Marshall</v>
      </c>
      <c r="BI416">
        <f t="shared" si="19"/>
        <v>6.4</v>
      </c>
      <c r="BJ416" t="b">
        <f t="shared" si="20"/>
        <v>0</v>
      </c>
      <c r="BO416">
        <v>110476776</v>
      </c>
      <c r="BP416">
        <v>52000000</v>
      </c>
      <c r="BR416">
        <f t="shared" si="18"/>
        <v>58476776</v>
      </c>
      <c r="BS416" t="str">
        <f>_xlfn.XLOOKUP(BO416,I:I,L:L)</f>
        <v>Valentine's DayÂ </v>
      </c>
      <c r="BW416" t="s">
        <v>606</v>
      </c>
      <c r="BX416" t="s">
        <v>4431</v>
      </c>
      <c r="BY416" t="s">
        <v>1247</v>
      </c>
      <c r="BZ416" t="s">
        <v>2007</v>
      </c>
      <c r="CA416" t="s">
        <v>5266</v>
      </c>
      <c r="CB416" t="s">
        <v>17600</v>
      </c>
      <c r="CC416" t="s">
        <v>17601</v>
      </c>
    </row>
    <row r="417" spans="1:80" x14ac:dyDescent="0.25">
      <c r="A417" t="s">
        <v>33</v>
      </c>
      <c r="B417" t="s">
        <v>1631</v>
      </c>
      <c r="C417">
        <v>154</v>
      </c>
      <c r="D417">
        <v>110</v>
      </c>
      <c r="E417">
        <v>0</v>
      </c>
      <c r="F417">
        <v>898</v>
      </c>
      <c r="G417" t="s">
        <v>265</v>
      </c>
      <c r="H417">
        <v>10000</v>
      </c>
      <c r="I417">
        <v>180965237</v>
      </c>
      <c r="J417" t="s">
        <v>68</v>
      </c>
      <c r="K417" t="s">
        <v>670</v>
      </c>
      <c r="L417" t="s">
        <v>1755</v>
      </c>
      <c r="M417">
        <v>300542</v>
      </c>
      <c r="N417">
        <v>12760</v>
      </c>
      <c r="O417" t="s">
        <v>3165</v>
      </c>
      <c r="P417">
        <v>0</v>
      </c>
      <c r="Q417" t="s">
        <v>3166</v>
      </c>
      <c r="R417" t="s">
        <v>3167</v>
      </c>
      <c r="S417">
        <v>378</v>
      </c>
      <c r="T417" t="s">
        <v>42</v>
      </c>
      <c r="U417" t="s">
        <v>43</v>
      </c>
      <c r="V417" t="s">
        <v>44</v>
      </c>
      <c r="W417">
        <v>80000000</v>
      </c>
      <c r="X417">
        <v>1996</v>
      </c>
      <c r="Y417">
        <v>1000</v>
      </c>
      <c r="Z417" s="2">
        <v>7.1</v>
      </c>
      <c r="AA417">
        <v>2.35</v>
      </c>
      <c r="AB417">
        <v>0</v>
      </c>
      <c r="AE417" t="s">
        <v>3168</v>
      </c>
      <c r="AF417">
        <f>COUNTIF(J:J,AE417)</f>
        <v>1</v>
      </c>
      <c r="AG417">
        <f>ROUND(AVERAGEIFS(Z:Z,J:J,AE417),1)</f>
        <v>4.2</v>
      </c>
      <c r="AH417" cm="1">
        <f t="array" ref="AH417">ROUND(MEDIAN(IF(J:J=AE417,Z:Z)),1)</f>
        <v>4.2</v>
      </c>
      <c r="AI417" t="e" cm="1">
        <f t="array" ref="AI417">ROUND(MODE(IF(J:J=AE417,Z:Z)),1)</f>
        <v>#N/A</v>
      </c>
      <c r="AJ417">
        <f>_xlfn.MAXIFS(Z:Z,J:J,AE417)</f>
        <v>4.2</v>
      </c>
      <c r="AK417">
        <f>_xlfn.MINIFS(Z:Z,J:J,AE417)</f>
        <v>4.2</v>
      </c>
      <c r="AL417" t="e" cm="1">
        <f t="array" ref="AL417">ROUND(VAR(IF(J:J=AE417,Z:Z)),1)</f>
        <v>#DIV/0!</v>
      </c>
      <c r="AM417" t="e" cm="1">
        <f t="array" ref="AM417">ROUND(STDEV(IF(J:J = AE417,Z:Z)),1)</f>
        <v>#DIV/0!</v>
      </c>
      <c r="AQ417">
        <v>113</v>
      </c>
      <c r="AR417">
        <v>6.5</v>
      </c>
      <c r="BH417" t="str">
        <v>Peter Hewitt</v>
      </c>
      <c r="BI417">
        <f t="shared" si="19"/>
        <v>5</v>
      </c>
      <c r="BJ417" t="b">
        <f t="shared" si="20"/>
        <v>0</v>
      </c>
      <c r="BO417">
        <v>68353550</v>
      </c>
      <c r="BP417">
        <v>10000000</v>
      </c>
      <c r="BR417">
        <f t="shared" si="18"/>
        <v>58353550</v>
      </c>
      <c r="BS417" t="str">
        <f>_xlfn.XLOOKUP(BO417,I:I,L:L)</f>
        <v>Bring It OnÂ </v>
      </c>
      <c r="BW417" t="s">
        <v>826</v>
      </c>
      <c r="BX417" t="s">
        <v>606</v>
      </c>
      <c r="BY417" t="s">
        <v>1247</v>
      </c>
      <c r="BZ417" t="s">
        <v>17607</v>
      </c>
      <c r="CA417" t="s">
        <v>4490</v>
      </c>
    </row>
    <row r="418" spans="1:80" x14ac:dyDescent="0.25">
      <c r="A418" t="s">
        <v>33</v>
      </c>
      <c r="B418" t="s">
        <v>1673</v>
      </c>
      <c r="C418">
        <v>673</v>
      </c>
      <c r="D418">
        <v>142</v>
      </c>
      <c r="E418">
        <v>378</v>
      </c>
      <c r="F418">
        <v>575</v>
      </c>
      <c r="G418" t="s">
        <v>856</v>
      </c>
      <c r="H418">
        <v>34000</v>
      </c>
      <c r="I418">
        <v>407999255</v>
      </c>
      <c r="J418" t="s">
        <v>914</v>
      </c>
      <c r="K418" t="s">
        <v>462</v>
      </c>
      <c r="L418" t="s">
        <v>164</v>
      </c>
      <c r="M418">
        <v>701607</v>
      </c>
      <c r="N418">
        <v>49942</v>
      </c>
      <c r="O418" t="s">
        <v>3171</v>
      </c>
      <c r="P418">
        <v>0</v>
      </c>
      <c r="Q418" t="s">
        <v>3172</v>
      </c>
      <c r="R418" t="s">
        <v>3173</v>
      </c>
      <c r="S418">
        <v>1959</v>
      </c>
      <c r="T418" t="s">
        <v>42</v>
      </c>
      <c r="U418" t="s">
        <v>43</v>
      </c>
      <c r="V418" t="s">
        <v>44</v>
      </c>
      <c r="W418">
        <v>78000000</v>
      </c>
      <c r="X418">
        <v>2012</v>
      </c>
      <c r="Y418">
        <v>14000</v>
      </c>
      <c r="Z418" s="2">
        <v>7.3</v>
      </c>
      <c r="AA418">
        <v>2.35</v>
      </c>
      <c r="AB418">
        <v>140000</v>
      </c>
      <c r="AE418" t="s">
        <v>3174</v>
      </c>
      <c r="AF418">
        <f>COUNTIF(J:J,AE418)</f>
        <v>1</v>
      </c>
      <c r="AG418">
        <f>ROUND(AVERAGEIFS(Z:Z,J:J,AE418),1)</f>
        <v>7.8</v>
      </c>
      <c r="AH418" cm="1">
        <f t="array" ref="AH418">ROUND(MEDIAN(IF(J:J=AE418,Z:Z)),1)</f>
        <v>7.8</v>
      </c>
      <c r="AI418" t="e" cm="1">
        <f t="array" ref="AI418">ROUND(MODE(IF(J:J=AE418,Z:Z)),1)</f>
        <v>#N/A</v>
      </c>
      <c r="AJ418">
        <f>_xlfn.MAXIFS(Z:Z,J:J,AE418)</f>
        <v>7.8</v>
      </c>
      <c r="AK418">
        <f>_xlfn.MINIFS(Z:Z,J:J,AE418)</f>
        <v>7.8</v>
      </c>
      <c r="AL418" t="e" cm="1">
        <f t="array" ref="AL418">ROUND(VAR(IF(J:J=AE418,Z:Z)),1)</f>
        <v>#DIV/0!</v>
      </c>
      <c r="AM418" t="e" cm="1">
        <f t="array" ref="AM418">ROUND(STDEV(IF(J:J = AE418,Z:Z)),1)</f>
        <v>#DIV/0!</v>
      </c>
      <c r="AQ418">
        <v>110</v>
      </c>
      <c r="AR418">
        <v>7.1</v>
      </c>
      <c r="BH418" t="str">
        <v>Joe Roth</v>
      </c>
      <c r="BI418">
        <f t="shared" si="19"/>
        <v>5.5</v>
      </c>
      <c r="BJ418" t="b">
        <f t="shared" si="20"/>
        <v>0</v>
      </c>
      <c r="BO418">
        <v>73326666</v>
      </c>
      <c r="BP418">
        <v>15000000</v>
      </c>
      <c r="BR418">
        <f t="shared" si="18"/>
        <v>58326666</v>
      </c>
      <c r="BS418" t="str">
        <f>_xlfn.XLOOKUP(BO418,I:I,L:L)</f>
        <v>BeetlejuiceÂ </v>
      </c>
      <c r="BW418" t="s">
        <v>606</v>
      </c>
      <c r="BX418" t="s">
        <v>4431</v>
      </c>
      <c r="BY418" t="s">
        <v>1247</v>
      </c>
      <c r="BZ418" t="s">
        <v>17605</v>
      </c>
      <c r="CA418" t="s">
        <v>5266</v>
      </c>
    </row>
    <row r="419" spans="1:80" x14ac:dyDescent="0.25">
      <c r="A419" t="s">
        <v>33</v>
      </c>
      <c r="B419" t="s">
        <v>1802</v>
      </c>
      <c r="C419">
        <v>383</v>
      </c>
      <c r="D419">
        <v>102</v>
      </c>
      <c r="E419">
        <v>480</v>
      </c>
      <c r="F419">
        <v>461</v>
      </c>
      <c r="G419" t="s">
        <v>3177</v>
      </c>
      <c r="H419">
        <v>14000</v>
      </c>
      <c r="I419">
        <v>254455986</v>
      </c>
      <c r="J419" t="s">
        <v>1247</v>
      </c>
      <c r="K419" t="s">
        <v>814</v>
      </c>
      <c r="L419" t="s">
        <v>630</v>
      </c>
      <c r="M419">
        <v>375879</v>
      </c>
      <c r="N419">
        <v>16143</v>
      </c>
      <c r="O419" t="s">
        <v>3178</v>
      </c>
      <c r="P419">
        <v>0</v>
      </c>
      <c r="Q419" t="s">
        <v>3179</v>
      </c>
      <c r="R419" t="s">
        <v>3180</v>
      </c>
      <c r="S419">
        <v>402</v>
      </c>
      <c r="T419" t="s">
        <v>42</v>
      </c>
      <c r="U419" t="s">
        <v>43</v>
      </c>
      <c r="V419" t="s">
        <v>811</v>
      </c>
      <c r="W419">
        <v>80000000</v>
      </c>
      <c r="X419">
        <v>2011</v>
      </c>
      <c r="Y419">
        <v>670</v>
      </c>
      <c r="Z419" s="2">
        <v>6.5</v>
      </c>
      <c r="AA419">
        <v>2.35</v>
      </c>
      <c r="AB419">
        <v>56000</v>
      </c>
      <c r="AE419" t="s">
        <v>3181</v>
      </c>
      <c r="AF419">
        <f>COUNTIF(J:J,AE419)</f>
        <v>1</v>
      </c>
      <c r="AG419">
        <f>ROUND(AVERAGEIFS(Z:Z,J:J,AE419),1)</f>
        <v>5.9</v>
      </c>
      <c r="AH419" cm="1">
        <f t="array" ref="AH419">ROUND(MEDIAN(IF(J:J=AE419,Z:Z)),1)</f>
        <v>5.9</v>
      </c>
      <c r="AI419" t="e" cm="1">
        <f t="array" ref="AI419">ROUND(MODE(IF(J:J=AE419,Z:Z)),1)</f>
        <v>#N/A</v>
      </c>
      <c r="AJ419">
        <f>_xlfn.MAXIFS(Z:Z,J:J,AE419)</f>
        <v>5.9</v>
      </c>
      <c r="AK419">
        <f>_xlfn.MINIFS(Z:Z,J:J,AE419)</f>
        <v>5.9</v>
      </c>
      <c r="AL419" t="e" cm="1">
        <f t="array" ref="AL419">ROUND(VAR(IF(J:J=AE419,Z:Z)),1)</f>
        <v>#DIV/0!</v>
      </c>
      <c r="AM419" t="e" cm="1">
        <f t="array" ref="AM419">ROUND(STDEV(IF(J:J = AE419,Z:Z)),1)</f>
        <v>#DIV/0!</v>
      </c>
      <c r="AQ419">
        <v>142</v>
      </c>
      <c r="AR419">
        <v>7.3</v>
      </c>
      <c r="BH419" t="str">
        <v>Bennett Miller</v>
      </c>
      <c r="BI419">
        <f t="shared" si="19"/>
        <v>7.5</v>
      </c>
      <c r="BJ419" t="str">
        <f t="shared" si="20"/>
        <v>TRUE</v>
      </c>
      <c r="BO419">
        <v>123307945</v>
      </c>
      <c r="BP419">
        <v>65000000</v>
      </c>
      <c r="BR419">
        <f t="shared" si="18"/>
        <v>58307945</v>
      </c>
      <c r="BS419" t="str">
        <f>_xlfn.XLOOKUP(BO419,I:I,L:L)</f>
        <v>Nutty Professor II: The KlumpsÂ </v>
      </c>
      <c r="BW419" t="s">
        <v>1247</v>
      </c>
      <c r="BX419" t="s">
        <v>5447</v>
      </c>
      <c r="BY419" t="s">
        <v>4556</v>
      </c>
      <c r="BZ419" t="s">
        <v>4490</v>
      </c>
    </row>
    <row r="420" spans="1:80" x14ac:dyDescent="0.25">
      <c r="A420" t="s">
        <v>33</v>
      </c>
      <c r="B420" t="s">
        <v>279</v>
      </c>
      <c r="C420">
        <v>153</v>
      </c>
      <c r="D420">
        <v>126</v>
      </c>
      <c r="E420">
        <v>13000</v>
      </c>
      <c r="F420">
        <v>390</v>
      </c>
      <c r="G420" t="s">
        <v>1887</v>
      </c>
      <c r="H420">
        <v>920</v>
      </c>
      <c r="I420">
        <v>162831698</v>
      </c>
      <c r="J420" t="s">
        <v>826</v>
      </c>
      <c r="K420" t="s">
        <v>1640</v>
      </c>
      <c r="L420" t="s">
        <v>2227</v>
      </c>
      <c r="M420">
        <v>215255</v>
      </c>
      <c r="N420">
        <v>2899</v>
      </c>
      <c r="O420" t="s">
        <v>3183</v>
      </c>
      <c r="P420">
        <v>0</v>
      </c>
      <c r="Q420" t="s">
        <v>3184</v>
      </c>
      <c r="R420" t="s">
        <v>3185</v>
      </c>
      <c r="S420">
        <v>610</v>
      </c>
      <c r="T420" t="s">
        <v>42</v>
      </c>
      <c r="U420" t="s">
        <v>43</v>
      </c>
      <c r="V420" t="s">
        <v>44</v>
      </c>
      <c r="W420">
        <v>80000000</v>
      </c>
      <c r="X420">
        <v>1992</v>
      </c>
      <c r="Y420">
        <v>811</v>
      </c>
      <c r="Z420" s="2">
        <v>7</v>
      </c>
      <c r="AA420">
        <v>1.85</v>
      </c>
      <c r="AB420">
        <v>0</v>
      </c>
      <c r="AE420" t="s">
        <v>3186</v>
      </c>
      <c r="AF420">
        <f>COUNTIF(J:J,AE420)</f>
        <v>1</v>
      </c>
      <c r="AG420">
        <f>ROUND(AVERAGEIFS(Z:Z,J:J,AE420),1)</f>
        <v>4.8</v>
      </c>
      <c r="AH420" cm="1">
        <f t="array" ref="AH420">ROUND(MEDIAN(IF(J:J=AE420,Z:Z)),1)</f>
        <v>4.8</v>
      </c>
      <c r="AI420" t="e" cm="1">
        <f t="array" ref="AI420">ROUND(MODE(IF(J:J=AE420,Z:Z)),1)</f>
        <v>#N/A</v>
      </c>
      <c r="AJ420">
        <f>_xlfn.MAXIFS(Z:Z,J:J,AE420)</f>
        <v>4.8</v>
      </c>
      <c r="AK420">
        <f>_xlfn.MINIFS(Z:Z,J:J,AE420)</f>
        <v>4.8</v>
      </c>
      <c r="AL420" t="e" cm="1">
        <f t="array" ref="AL420">ROUND(VAR(IF(J:J=AE420,Z:Z)),1)</f>
        <v>#DIV/0!</v>
      </c>
      <c r="AM420" t="e" cm="1">
        <f t="array" ref="AM420">ROUND(STDEV(IF(J:J = AE420,Z:Z)),1)</f>
        <v>#DIV/0!</v>
      </c>
      <c r="AQ420">
        <v>102</v>
      </c>
      <c r="AR420">
        <v>6.5</v>
      </c>
      <c r="BH420" t="str">
        <v>Jaume Collet-Serra</v>
      </c>
      <c r="BI420">
        <f t="shared" si="19"/>
        <v>6.4</v>
      </c>
      <c r="BJ420" t="b">
        <f t="shared" si="20"/>
        <v>0</v>
      </c>
      <c r="BO420">
        <v>84136909</v>
      </c>
      <c r="BP420">
        <v>26000000</v>
      </c>
      <c r="BR420">
        <f t="shared" si="18"/>
        <v>58136909</v>
      </c>
      <c r="BS420" t="str">
        <f>_xlfn.XLOOKUP(BO420,I:I,L:L)</f>
        <v>Anchorman: The Legend of Ron BurgundyÂ </v>
      </c>
      <c r="BW420" t="s">
        <v>1247</v>
      </c>
      <c r="BX420" t="s">
        <v>17605</v>
      </c>
      <c r="BY420" t="s">
        <v>5266</v>
      </c>
      <c r="BZ420" t="s">
        <v>5447</v>
      </c>
    </row>
    <row r="421" spans="1:80" x14ac:dyDescent="0.25">
      <c r="A421" t="s">
        <v>33</v>
      </c>
      <c r="B421" t="s">
        <v>995</v>
      </c>
      <c r="C421">
        <v>166</v>
      </c>
      <c r="D421">
        <v>83</v>
      </c>
      <c r="E421">
        <v>12</v>
      </c>
      <c r="F421">
        <v>925</v>
      </c>
      <c r="G421" t="s">
        <v>664</v>
      </c>
      <c r="H421">
        <v>13000</v>
      </c>
      <c r="I421">
        <v>155019340</v>
      </c>
      <c r="J421" t="s">
        <v>322</v>
      </c>
      <c r="K421" t="s">
        <v>1207</v>
      </c>
      <c r="L421" t="s">
        <v>2571</v>
      </c>
      <c r="M421">
        <v>127345</v>
      </c>
      <c r="N421">
        <v>22813</v>
      </c>
      <c r="O421" t="s">
        <v>2244</v>
      </c>
      <c r="P421">
        <v>1</v>
      </c>
      <c r="Q421" t="s">
        <v>3189</v>
      </c>
      <c r="R421" t="s">
        <v>3190</v>
      </c>
      <c r="S421">
        <v>250</v>
      </c>
      <c r="T421" t="s">
        <v>42</v>
      </c>
      <c r="U421" t="s">
        <v>43</v>
      </c>
      <c r="V421" t="s">
        <v>115</v>
      </c>
      <c r="W421">
        <v>80000000</v>
      </c>
      <c r="X421">
        <v>2006</v>
      </c>
      <c r="Y421">
        <v>7000</v>
      </c>
      <c r="Z421" s="2">
        <v>6.8</v>
      </c>
      <c r="AA421">
        <v>1.85</v>
      </c>
      <c r="AB421">
        <v>0</v>
      </c>
      <c r="AE421" t="s">
        <v>3191</v>
      </c>
      <c r="AF421">
        <f>COUNTIF(J:J,AE421)</f>
        <v>5</v>
      </c>
      <c r="AG421">
        <f>ROUND(AVERAGEIFS(Z:Z,J:J,AE421),1)</f>
        <v>5.8</v>
      </c>
      <c r="AH421" cm="1">
        <f t="array" ref="AH421">ROUND(MEDIAN(IF(J:J=AE421,Z:Z)),1)</f>
        <v>6.3</v>
      </c>
      <c r="AI421" cm="1">
        <f t="array" ref="AI421">ROUND(MODE(IF(J:J=AE421,Z:Z)),1)</f>
        <v>6.6</v>
      </c>
      <c r="AJ421">
        <f>_xlfn.MAXIFS(Z:Z,J:J,AE421)</f>
        <v>6.6</v>
      </c>
      <c r="AK421">
        <f>_xlfn.MINIFS(Z:Z,J:J,AE421)</f>
        <v>3.3</v>
      </c>
      <c r="AL421" cm="1">
        <f t="array" ref="AL421">ROUND(VAR(IF(J:J=AE421,Z:Z)),1)</f>
        <v>2</v>
      </c>
      <c r="AM421" cm="1">
        <f t="array" ref="AM421">ROUND(STDEV(IF(J:J = AE421,Z:Z)),1)</f>
        <v>1.4</v>
      </c>
      <c r="AQ421">
        <v>126</v>
      </c>
      <c r="AR421">
        <v>7</v>
      </c>
      <c r="BH421" t="str">
        <v>Andy Fickman</v>
      </c>
      <c r="BI421">
        <f t="shared" si="19"/>
        <v>5.6</v>
      </c>
      <c r="BJ421" t="b">
        <f t="shared" si="20"/>
        <v>0</v>
      </c>
      <c r="BO421">
        <v>133103929</v>
      </c>
      <c r="BP421">
        <v>75000000</v>
      </c>
      <c r="BR421">
        <f t="shared" si="18"/>
        <v>58103929</v>
      </c>
      <c r="BS421" t="str">
        <f>_xlfn.XLOOKUP(BO421,I:I,L:L)</f>
        <v>Alvin and the Chipmunks: ChipwreckedÂ </v>
      </c>
      <c r="BW421" t="s">
        <v>17605</v>
      </c>
      <c r="BX421" t="s">
        <v>3105</v>
      </c>
      <c r="BY421" t="s">
        <v>4490</v>
      </c>
    </row>
    <row r="422" spans="1:80" x14ac:dyDescent="0.25">
      <c r="A422" t="s">
        <v>33</v>
      </c>
      <c r="B422" t="s">
        <v>592</v>
      </c>
      <c r="C422">
        <v>180</v>
      </c>
      <c r="D422">
        <v>85</v>
      </c>
      <c r="E422">
        <v>255</v>
      </c>
      <c r="F422">
        <v>443</v>
      </c>
      <c r="G422" t="s">
        <v>3194</v>
      </c>
      <c r="H422">
        <v>1000</v>
      </c>
      <c r="I422">
        <v>145771527</v>
      </c>
      <c r="J422" t="s">
        <v>1550</v>
      </c>
      <c r="K422" t="s">
        <v>2159</v>
      </c>
      <c r="L422" t="s">
        <v>2893</v>
      </c>
      <c r="M422">
        <v>117212</v>
      </c>
      <c r="N422">
        <v>3112</v>
      </c>
      <c r="O422" t="s">
        <v>3195</v>
      </c>
      <c r="P422">
        <v>0</v>
      </c>
      <c r="Q422" t="s">
        <v>3196</v>
      </c>
      <c r="R422" t="s">
        <v>3197</v>
      </c>
      <c r="S422">
        <v>367</v>
      </c>
      <c r="T422" t="s">
        <v>42</v>
      </c>
      <c r="U422" t="s">
        <v>43</v>
      </c>
      <c r="V422" t="s">
        <v>115</v>
      </c>
      <c r="W422">
        <v>80000000</v>
      </c>
      <c r="X422">
        <v>2002</v>
      </c>
      <c r="Y422">
        <v>533</v>
      </c>
      <c r="Z422" s="2">
        <v>7.2</v>
      </c>
      <c r="AA422">
        <v>1.66</v>
      </c>
      <c r="AB422">
        <v>0</v>
      </c>
      <c r="AE422" t="s">
        <v>3198</v>
      </c>
      <c r="AF422">
        <f>COUNTIF(J:J,AE422)</f>
        <v>1</v>
      </c>
      <c r="AG422">
        <f>ROUND(AVERAGEIFS(Z:Z,J:J,AE422),1)</f>
        <v>6.8</v>
      </c>
      <c r="AH422" cm="1">
        <f t="array" ref="AH422">ROUND(MEDIAN(IF(J:J=AE422,Z:Z)),1)</f>
        <v>6.8</v>
      </c>
      <c r="AI422" t="e" cm="1">
        <f t="array" ref="AI422">ROUND(MODE(IF(J:J=AE422,Z:Z)),1)</f>
        <v>#N/A</v>
      </c>
      <c r="AJ422">
        <f>_xlfn.MAXIFS(Z:Z,J:J,AE422)</f>
        <v>6.8</v>
      </c>
      <c r="AK422">
        <f>_xlfn.MINIFS(Z:Z,J:J,AE422)</f>
        <v>6.8</v>
      </c>
      <c r="AL422" t="e" cm="1">
        <f t="array" ref="AL422">ROUND(VAR(IF(J:J=AE422,Z:Z)),1)</f>
        <v>#DIV/0!</v>
      </c>
      <c r="AM422" t="e" cm="1">
        <f t="array" ref="AM422">ROUND(STDEV(IF(J:J = AE422,Z:Z)),1)</f>
        <v>#DIV/0!</v>
      </c>
      <c r="AQ422">
        <v>83</v>
      </c>
      <c r="AR422">
        <v>6.8</v>
      </c>
      <c r="BH422" t="str">
        <v>James McTeigue</v>
      </c>
      <c r="BI422">
        <f t="shared" si="19"/>
        <v>7</v>
      </c>
      <c r="BJ422" t="b">
        <f t="shared" si="20"/>
        <v>0</v>
      </c>
      <c r="BO422">
        <v>70011073</v>
      </c>
      <c r="BP422">
        <v>12000000</v>
      </c>
      <c r="BR422">
        <f t="shared" si="18"/>
        <v>58011073</v>
      </c>
      <c r="BS422" t="str">
        <f>_xlfn.XLOOKUP(BO422,I:I,L:L)</f>
        <v>Act of ValorÂ </v>
      </c>
      <c r="BW422" t="s">
        <v>826</v>
      </c>
      <c r="BX422" t="s">
        <v>3105</v>
      </c>
      <c r="BY422" t="s">
        <v>17602</v>
      </c>
      <c r="BZ422" t="s">
        <v>4556</v>
      </c>
      <c r="CA422" t="s">
        <v>4490</v>
      </c>
    </row>
    <row r="423" spans="1:80" x14ac:dyDescent="0.25">
      <c r="A423" t="s">
        <v>33</v>
      </c>
      <c r="B423" t="s">
        <v>1808</v>
      </c>
      <c r="C423">
        <v>125</v>
      </c>
      <c r="D423">
        <v>120</v>
      </c>
      <c r="E423">
        <v>75</v>
      </c>
      <c r="F423">
        <v>3000</v>
      </c>
      <c r="G423" t="s">
        <v>333</v>
      </c>
      <c r="H423">
        <v>11000</v>
      </c>
      <c r="I423">
        <v>140459099</v>
      </c>
      <c r="J423" t="s">
        <v>1557</v>
      </c>
      <c r="K423" t="s">
        <v>603</v>
      </c>
      <c r="L423" t="s">
        <v>2903</v>
      </c>
      <c r="M423">
        <v>135601</v>
      </c>
      <c r="N423">
        <v>22750</v>
      </c>
      <c r="O423" t="s">
        <v>2097</v>
      </c>
      <c r="P423">
        <v>0</v>
      </c>
      <c r="Q423" t="s">
        <v>3201</v>
      </c>
      <c r="R423" t="s">
        <v>3202</v>
      </c>
      <c r="S423">
        <v>493</v>
      </c>
      <c r="T423" t="s">
        <v>42</v>
      </c>
      <c r="U423" t="s">
        <v>43</v>
      </c>
      <c r="V423" t="s">
        <v>44</v>
      </c>
      <c r="W423">
        <v>75000000</v>
      </c>
      <c r="X423">
        <v>1998</v>
      </c>
      <c r="Y423">
        <v>4000</v>
      </c>
      <c r="Z423" s="2">
        <v>6.1</v>
      </c>
      <c r="AA423">
        <v>2.35</v>
      </c>
      <c r="AB423">
        <v>0</v>
      </c>
      <c r="AE423" t="s">
        <v>3203</v>
      </c>
      <c r="AF423">
        <f>COUNTIF(J:J,AE423)</f>
        <v>1</v>
      </c>
      <c r="AG423">
        <f>ROUND(AVERAGEIFS(Z:Z,J:J,AE423),1)</f>
        <v>5.8</v>
      </c>
      <c r="AH423" cm="1">
        <f t="array" ref="AH423">ROUND(MEDIAN(IF(J:J=AE423,Z:Z)),1)</f>
        <v>5.8</v>
      </c>
      <c r="AI423" t="e" cm="1">
        <f t="array" ref="AI423">ROUND(MODE(IF(J:J=AE423,Z:Z)),1)</f>
        <v>#N/A</v>
      </c>
      <c r="AJ423">
        <f>_xlfn.MAXIFS(Z:Z,J:J,AE423)</f>
        <v>5.8</v>
      </c>
      <c r="AK423">
        <f>_xlfn.MINIFS(Z:Z,J:J,AE423)</f>
        <v>5.8</v>
      </c>
      <c r="AL423" t="e" cm="1">
        <f t="array" ref="AL423">ROUND(VAR(IF(J:J=AE423,Z:Z)),1)</f>
        <v>#DIV/0!</v>
      </c>
      <c r="AM423" t="e" cm="1">
        <f t="array" ref="AM423">ROUND(STDEV(IF(J:J = AE423,Z:Z)),1)</f>
        <v>#DIV/0!</v>
      </c>
      <c r="AQ423">
        <v>85</v>
      </c>
      <c r="AR423">
        <v>7.2</v>
      </c>
      <c r="BH423" t="str">
        <v>Matthew O'Callaghan</v>
      </c>
      <c r="BI423">
        <f t="shared" si="19"/>
        <v>6.6</v>
      </c>
      <c r="BJ423" t="b">
        <f t="shared" si="20"/>
        <v>0</v>
      </c>
      <c r="BO423">
        <v>222487711</v>
      </c>
      <c r="BP423">
        <v>165000000</v>
      </c>
      <c r="BR423">
        <f t="shared" si="18"/>
        <v>57487711</v>
      </c>
      <c r="BS423" t="str">
        <f>_xlfn.XLOOKUP(BO423,I:I,L:L)</f>
        <v>Big Hero 6Â </v>
      </c>
      <c r="BW423" t="s">
        <v>1247</v>
      </c>
      <c r="BX423" t="s">
        <v>17600</v>
      </c>
      <c r="BY423" t="s">
        <v>4556</v>
      </c>
    </row>
    <row r="424" spans="1:80" x14ac:dyDescent="0.25">
      <c r="A424" t="s">
        <v>33</v>
      </c>
      <c r="B424" t="s">
        <v>869</v>
      </c>
      <c r="C424">
        <v>234</v>
      </c>
      <c r="D424">
        <v>116</v>
      </c>
      <c r="E424">
        <v>23</v>
      </c>
      <c r="F424">
        <v>110</v>
      </c>
      <c r="G424" t="s">
        <v>934</v>
      </c>
      <c r="H424">
        <v>13000</v>
      </c>
      <c r="I424">
        <v>53215979</v>
      </c>
      <c r="J424" t="s">
        <v>294</v>
      </c>
      <c r="K424" t="s">
        <v>1207</v>
      </c>
      <c r="L424" t="s">
        <v>3205</v>
      </c>
      <c r="M424">
        <v>125036</v>
      </c>
      <c r="N424">
        <v>25220</v>
      </c>
      <c r="O424" t="s">
        <v>3206</v>
      </c>
      <c r="P424">
        <v>7</v>
      </c>
      <c r="Q424" t="s">
        <v>3207</v>
      </c>
      <c r="R424" t="s">
        <v>3208</v>
      </c>
      <c r="S424">
        <v>205</v>
      </c>
      <c r="T424" t="s">
        <v>42</v>
      </c>
      <c r="U424" t="s">
        <v>43</v>
      </c>
      <c r="V424" t="s">
        <v>44</v>
      </c>
      <c r="W424">
        <v>84000000</v>
      </c>
      <c r="X424">
        <v>2013</v>
      </c>
      <c r="Y424">
        <v>12000</v>
      </c>
      <c r="Z424" s="2">
        <v>6.7</v>
      </c>
      <c r="AA424">
        <v>2.35</v>
      </c>
      <c r="AB424">
        <v>22000</v>
      </c>
      <c r="AE424" t="s">
        <v>3209</v>
      </c>
      <c r="AF424">
        <f>COUNTIF(J:J,AE424)</f>
        <v>1</v>
      </c>
      <c r="AG424">
        <f>ROUND(AVERAGEIFS(Z:Z,J:J,AE424),1)</f>
        <v>4.4000000000000004</v>
      </c>
      <c r="AH424" cm="1">
        <f t="array" ref="AH424">ROUND(MEDIAN(IF(J:J=AE424,Z:Z)),1)</f>
        <v>4.4000000000000004</v>
      </c>
      <c r="AI424" t="e" cm="1">
        <f t="array" ref="AI424">ROUND(MODE(IF(J:J=AE424,Z:Z)),1)</f>
        <v>#N/A</v>
      </c>
      <c r="AJ424">
        <f>_xlfn.MAXIFS(Z:Z,J:J,AE424)</f>
        <v>4.4000000000000004</v>
      </c>
      <c r="AK424">
        <f>_xlfn.MINIFS(Z:Z,J:J,AE424)</f>
        <v>4.4000000000000004</v>
      </c>
      <c r="AL424" t="e" cm="1">
        <f t="array" ref="AL424">ROUND(VAR(IF(J:J=AE424,Z:Z)),1)</f>
        <v>#DIV/0!</v>
      </c>
      <c r="AM424" t="e" cm="1">
        <f t="array" ref="AM424">ROUND(STDEV(IF(J:J = AE424,Z:Z)),1)</f>
        <v>#DIV/0!</v>
      </c>
      <c r="AQ424">
        <v>120</v>
      </c>
      <c r="AR424">
        <v>6.1</v>
      </c>
      <c r="BH424" t="str">
        <v>Angela Robinson</v>
      </c>
      <c r="BI424">
        <f t="shared" si="19"/>
        <v>5</v>
      </c>
      <c r="BJ424" t="b">
        <f t="shared" si="20"/>
        <v>0</v>
      </c>
      <c r="BO424">
        <v>63231524</v>
      </c>
      <c r="BP424">
        <v>6000000</v>
      </c>
      <c r="BR424">
        <f t="shared" si="18"/>
        <v>57231524</v>
      </c>
      <c r="BS424" t="str">
        <f>_xlfn.XLOOKUP(BO424,I:I,L:L)</f>
        <v>Madea's Family ReunionÂ </v>
      </c>
      <c r="BW424" t="s">
        <v>606</v>
      </c>
      <c r="BX424" t="s">
        <v>4431</v>
      </c>
      <c r="BY424" t="s">
        <v>1247</v>
      </c>
      <c r="BZ424" t="s">
        <v>17600</v>
      </c>
      <c r="CA424" t="s">
        <v>5447</v>
      </c>
    </row>
    <row r="425" spans="1:80" x14ac:dyDescent="0.25">
      <c r="A425" t="s">
        <v>33</v>
      </c>
      <c r="B425" t="s">
        <v>1783</v>
      </c>
      <c r="C425">
        <v>134</v>
      </c>
      <c r="D425">
        <v>113</v>
      </c>
      <c r="E425">
        <v>88</v>
      </c>
      <c r="F425">
        <v>421</v>
      </c>
      <c r="G425" t="s">
        <v>3212</v>
      </c>
      <c r="H425">
        <v>11000</v>
      </c>
      <c r="I425">
        <v>158115031</v>
      </c>
      <c r="J425" t="s">
        <v>1563</v>
      </c>
      <c r="K425" t="s">
        <v>2729</v>
      </c>
      <c r="L425" t="s">
        <v>2510</v>
      </c>
      <c r="M425">
        <v>130070</v>
      </c>
      <c r="N425">
        <v>13693</v>
      </c>
      <c r="O425" t="s">
        <v>3213</v>
      </c>
      <c r="P425">
        <v>11</v>
      </c>
      <c r="Q425" t="s">
        <v>3214</v>
      </c>
      <c r="R425" t="s">
        <v>3215</v>
      </c>
      <c r="S425">
        <v>316</v>
      </c>
      <c r="T425" t="s">
        <v>42</v>
      </c>
      <c r="U425" t="s">
        <v>43</v>
      </c>
      <c r="V425" t="s">
        <v>44</v>
      </c>
      <c r="W425">
        <v>82000000</v>
      </c>
      <c r="X425">
        <v>2005</v>
      </c>
      <c r="Y425">
        <v>437</v>
      </c>
      <c r="Z425" s="2">
        <v>6.4</v>
      </c>
      <c r="AA425">
        <v>2.35</v>
      </c>
      <c r="AB425">
        <v>0</v>
      </c>
      <c r="AE425" t="s">
        <v>3216</v>
      </c>
      <c r="AF425">
        <f>COUNTIF(J:J,AE425)</f>
        <v>1</v>
      </c>
      <c r="AG425">
        <f>ROUND(AVERAGEIFS(Z:Z,J:J,AE425),1)</f>
        <v>5.0999999999999996</v>
      </c>
      <c r="AH425" cm="1">
        <f t="array" ref="AH425">ROUND(MEDIAN(IF(J:J=AE425,Z:Z)),1)</f>
        <v>5.0999999999999996</v>
      </c>
      <c r="AI425" t="e" cm="1">
        <f t="array" ref="AI425">ROUND(MODE(IF(J:J=AE425,Z:Z)),1)</f>
        <v>#N/A</v>
      </c>
      <c r="AJ425">
        <f>_xlfn.MAXIFS(Z:Z,J:J,AE425)</f>
        <v>5.0999999999999996</v>
      </c>
      <c r="AK425">
        <f>_xlfn.MINIFS(Z:Z,J:J,AE425)</f>
        <v>5.0999999999999996</v>
      </c>
      <c r="AL425" t="e" cm="1">
        <f t="array" ref="AL425">ROUND(VAR(IF(J:J=AE425,Z:Z)),1)</f>
        <v>#DIV/0!</v>
      </c>
      <c r="AM425" t="e" cm="1">
        <f t="array" ref="AM425">ROUND(STDEV(IF(J:J = AE425,Z:Z)),1)</f>
        <v>#DIV/0!</v>
      </c>
      <c r="AQ425">
        <v>116</v>
      </c>
      <c r="AR425">
        <v>6.7</v>
      </c>
      <c r="BH425" t="str">
        <v>Gary Fleder</v>
      </c>
      <c r="BI425">
        <f t="shared" si="19"/>
        <v>6.6</v>
      </c>
      <c r="BJ425" t="b">
        <f t="shared" si="20"/>
        <v>0</v>
      </c>
      <c r="BO425">
        <v>118153533</v>
      </c>
      <c r="BP425">
        <v>61000000</v>
      </c>
      <c r="BR425">
        <f t="shared" si="18"/>
        <v>57153533</v>
      </c>
      <c r="BS425" t="str">
        <f>_xlfn.XLOOKUP(BO425,I:I,L:L)</f>
        <v>Blades of GloryÂ </v>
      </c>
      <c r="BW425" t="s">
        <v>826</v>
      </c>
      <c r="BX425" t="s">
        <v>606</v>
      </c>
      <c r="BY425" t="s">
        <v>5266</v>
      </c>
      <c r="BZ425" t="s">
        <v>4490</v>
      </c>
    </row>
    <row r="426" spans="1:80" x14ac:dyDescent="0.25">
      <c r="A426" t="s">
        <v>33</v>
      </c>
      <c r="B426" t="s">
        <v>561</v>
      </c>
      <c r="C426">
        <v>91</v>
      </c>
      <c r="D426">
        <v>87</v>
      </c>
      <c r="E426">
        <v>31</v>
      </c>
      <c r="F426">
        <v>733</v>
      </c>
      <c r="G426" t="s">
        <v>2716</v>
      </c>
      <c r="H426">
        <v>1000</v>
      </c>
      <c r="I426">
        <v>133103929</v>
      </c>
      <c r="J426" t="s">
        <v>1376</v>
      </c>
      <c r="K426" t="s">
        <v>618</v>
      </c>
      <c r="L426" t="s">
        <v>3193</v>
      </c>
      <c r="M426">
        <v>22838</v>
      </c>
      <c r="N426">
        <v>4073</v>
      </c>
      <c r="O426" t="s">
        <v>3219</v>
      </c>
      <c r="P426">
        <v>0</v>
      </c>
      <c r="Q426" t="s">
        <v>3220</v>
      </c>
      <c r="R426" t="s">
        <v>3221</v>
      </c>
      <c r="S426">
        <v>56</v>
      </c>
      <c r="T426" t="s">
        <v>42</v>
      </c>
      <c r="U426" t="s">
        <v>43</v>
      </c>
      <c r="V426" t="s">
        <v>366</v>
      </c>
      <c r="W426">
        <v>75000000</v>
      </c>
      <c r="X426">
        <v>2011</v>
      </c>
      <c r="Y426">
        <v>1000</v>
      </c>
      <c r="Z426" s="2">
        <v>4.4000000000000004</v>
      </c>
      <c r="AA426">
        <v>1.85</v>
      </c>
      <c r="AB426">
        <v>0</v>
      </c>
      <c r="AE426" t="s">
        <v>3222</v>
      </c>
      <c r="AF426">
        <f>COUNTIF(J:J,AE426)</f>
        <v>1</v>
      </c>
      <c r="AG426">
        <f>ROUND(AVERAGEIFS(Z:Z,J:J,AE426),1)</f>
        <v>6.9</v>
      </c>
      <c r="AH426" cm="1">
        <f t="array" ref="AH426">ROUND(MEDIAN(IF(J:J=AE426,Z:Z)),1)</f>
        <v>6.9</v>
      </c>
      <c r="AI426" t="e" cm="1">
        <f t="array" ref="AI426">ROUND(MODE(IF(J:J=AE426,Z:Z)),1)</f>
        <v>#N/A</v>
      </c>
      <c r="AJ426">
        <f>_xlfn.MAXIFS(Z:Z,J:J,AE426)</f>
        <v>6.9</v>
      </c>
      <c r="AK426">
        <f>_xlfn.MINIFS(Z:Z,J:J,AE426)</f>
        <v>6.9</v>
      </c>
      <c r="AL426" t="e" cm="1">
        <f t="array" ref="AL426">ROUND(VAR(IF(J:J=AE426,Z:Z)),1)</f>
        <v>#DIV/0!</v>
      </c>
      <c r="AM426" t="e" cm="1">
        <f t="array" ref="AM426">ROUND(STDEV(IF(J:J = AE426,Z:Z)),1)</f>
        <v>#DIV/0!</v>
      </c>
      <c r="AQ426">
        <v>113</v>
      </c>
      <c r="AR426">
        <v>6.4</v>
      </c>
      <c r="BH426" t="str">
        <v>Tommy Wirkola</v>
      </c>
      <c r="BI426">
        <f t="shared" si="19"/>
        <v>6.3</v>
      </c>
      <c r="BJ426" t="b">
        <f t="shared" si="20"/>
        <v>0</v>
      </c>
      <c r="BO426">
        <v>113006880</v>
      </c>
      <c r="BP426">
        <v>56000000</v>
      </c>
      <c r="BR426">
        <f t="shared" si="18"/>
        <v>57006880</v>
      </c>
      <c r="BS426" t="str">
        <f>_xlfn.XLOOKUP(BO426,I:I,L:L)</f>
        <v>The PacifierÂ </v>
      </c>
      <c r="BW426" t="s">
        <v>606</v>
      </c>
      <c r="BX426" t="s">
        <v>1247</v>
      </c>
      <c r="BY426" t="s">
        <v>2007</v>
      </c>
      <c r="BZ426" t="s">
        <v>5447</v>
      </c>
      <c r="CA426" t="s">
        <v>4490</v>
      </c>
      <c r="CB426" t="s">
        <v>17606</v>
      </c>
    </row>
    <row r="427" spans="1:80" x14ac:dyDescent="0.25">
      <c r="A427" t="s">
        <v>33</v>
      </c>
      <c r="B427" t="s">
        <v>1609</v>
      </c>
      <c r="C427">
        <v>139</v>
      </c>
      <c r="D427">
        <v>101</v>
      </c>
      <c r="E427">
        <v>221</v>
      </c>
      <c r="F427">
        <v>11000</v>
      </c>
      <c r="G427" t="s">
        <v>2729</v>
      </c>
      <c r="H427">
        <v>12000</v>
      </c>
      <c r="I427">
        <v>133668525</v>
      </c>
      <c r="J427" t="s">
        <v>1247</v>
      </c>
      <c r="K427" t="s">
        <v>361</v>
      </c>
      <c r="L427" t="s">
        <v>3225</v>
      </c>
      <c r="M427">
        <v>107817</v>
      </c>
      <c r="N427">
        <v>39269</v>
      </c>
      <c r="O427" t="s">
        <v>2437</v>
      </c>
      <c r="P427">
        <v>4</v>
      </c>
      <c r="Q427" t="s">
        <v>3226</v>
      </c>
      <c r="R427" t="s">
        <v>3227</v>
      </c>
      <c r="S427">
        <v>255</v>
      </c>
      <c r="T427" t="s">
        <v>42</v>
      </c>
      <c r="U427" t="s">
        <v>43</v>
      </c>
      <c r="V427" t="s">
        <v>44</v>
      </c>
      <c r="W427">
        <v>80000000</v>
      </c>
      <c r="X427">
        <v>2013</v>
      </c>
      <c r="Y427">
        <v>11000</v>
      </c>
      <c r="Z427" s="2">
        <v>5.4</v>
      </c>
      <c r="AA427">
        <v>1.85</v>
      </c>
      <c r="AB427">
        <v>14000</v>
      </c>
      <c r="AE427" t="s">
        <v>3228</v>
      </c>
      <c r="AF427">
        <f>COUNTIF(J:J,AE427)</f>
        <v>0</v>
      </c>
      <c r="AG427" t="e">
        <f>ROUND(AVERAGEIFS(Z:Z,J:J,AE427),1)</f>
        <v>#DIV/0!</v>
      </c>
      <c r="AH427" t="e" cm="1">
        <f t="array" ref="AH427">ROUND(MEDIAN(IF(J:J=AE427,Z:Z)),1)</f>
        <v>#NUM!</v>
      </c>
      <c r="AI427" t="e" cm="1">
        <f t="array" ref="AI427">ROUND(MODE(IF(J:J=AE427,Z:Z)),1)</f>
        <v>#N/A</v>
      </c>
      <c r="AJ427">
        <f>_xlfn.MAXIFS(Z:Z,J:J,AE427)</f>
        <v>0</v>
      </c>
      <c r="AK427">
        <f>_xlfn.MINIFS(Z:Z,J:J,AE427)</f>
        <v>0</v>
      </c>
      <c r="AL427" t="e" cm="1">
        <f t="array" ref="AL427">ROUND(VAR(IF(J:J=AE427,Z:Z)),1)</f>
        <v>#DIV/0!</v>
      </c>
      <c r="AM427" t="e" cm="1">
        <f t="array" ref="AM427">ROUND(STDEV(IF(J:J = AE427,Z:Z)),1)</f>
        <v>#DIV/0!</v>
      </c>
      <c r="AQ427">
        <v>87</v>
      </c>
      <c r="AR427">
        <v>4.4000000000000004</v>
      </c>
      <c r="BH427" t="str">
        <v>Adrian Lyne</v>
      </c>
      <c r="BI427">
        <f t="shared" si="19"/>
        <v>6.4</v>
      </c>
      <c r="BJ427" t="b">
        <f t="shared" si="20"/>
        <v>0</v>
      </c>
      <c r="BO427">
        <v>96917897</v>
      </c>
      <c r="BP427">
        <v>40000000</v>
      </c>
      <c r="BR427">
        <f t="shared" si="18"/>
        <v>56917897</v>
      </c>
      <c r="BS427" t="str">
        <f>_xlfn.XLOOKUP(BO427,I:I,L:L)</f>
        <v>The Social NetworkÂ </v>
      </c>
      <c r="BW427" t="s">
        <v>606</v>
      </c>
      <c r="BX427" t="s">
        <v>4431</v>
      </c>
      <c r="BY427" t="s">
        <v>1247</v>
      </c>
      <c r="BZ427" t="s">
        <v>17600</v>
      </c>
      <c r="CA427" t="s">
        <v>17607</v>
      </c>
      <c r="CB427" t="s">
        <v>5447</v>
      </c>
    </row>
    <row r="428" spans="1:80" x14ac:dyDescent="0.25">
      <c r="A428" t="s">
        <v>33</v>
      </c>
      <c r="B428" t="s">
        <v>1783</v>
      </c>
      <c r="C428">
        <v>265</v>
      </c>
      <c r="D428">
        <v>110</v>
      </c>
      <c r="E428">
        <v>88</v>
      </c>
      <c r="F428">
        <v>11000</v>
      </c>
      <c r="G428" t="s">
        <v>1334</v>
      </c>
      <c r="H428">
        <v>13000</v>
      </c>
      <c r="I428">
        <v>130313314</v>
      </c>
      <c r="J428" t="s">
        <v>986</v>
      </c>
      <c r="K428" t="s">
        <v>702</v>
      </c>
      <c r="L428" t="s">
        <v>3231</v>
      </c>
      <c r="M428">
        <v>168172</v>
      </c>
      <c r="N428">
        <v>44798</v>
      </c>
      <c r="O428" t="s">
        <v>343</v>
      </c>
      <c r="P428">
        <v>1</v>
      </c>
      <c r="Q428" t="s">
        <v>3232</v>
      </c>
      <c r="R428" t="s">
        <v>3233</v>
      </c>
      <c r="S428">
        <v>380</v>
      </c>
      <c r="T428" t="s">
        <v>42</v>
      </c>
      <c r="U428" t="s">
        <v>43</v>
      </c>
      <c r="V428" t="s">
        <v>44</v>
      </c>
      <c r="W428">
        <v>80000000</v>
      </c>
      <c r="X428">
        <v>2008</v>
      </c>
      <c r="Y428">
        <v>12000</v>
      </c>
      <c r="Z428" s="2">
        <v>6.5</v>
      </c>
      <c r="AA428">
        <v>1.85</v>
      </c>
      <c r="AB428">
        <v>0</v>
      </c>
      <c r="AE428" t="s">
        <v>3234</v>
      </c>
      <c r="AF428">
        <f>COUNTIF(J:J,AE428)</f>
        <v>2</v>
      </c>
      <c r="AG428">
        <f>ROUND(AVERAGEIFS(Z:Z,J:J,AE428),1)</f>
        <v>6.6</v>
      </c>
      <c r="AH428" cm="1">
        <f t="array" ref="AH428">ROUND(MEDIAN(IF(J:J=AE428,Z:Z)),1)</f>
        <v>6.6</v>
      </c>
      <c r="AI428" t="e" cm="1">
        <f t="array" ref="AI428">ROUND(MODE(IF(J:J=AE428,Z:Z)),1)</f>
        <v>#N/A</v>
      </c>
      <c r="AJ428">
        <f>_xlfn.MAXIFS(Z:Z,J:J,AE428)</f>
        <v>7.6</v>
      </c>
      <c r="AK428">
        <f>_xlfn.MINIFS(Z:Z,J:J,AE428)</f>
        <v>5.6</v>
      </c>
      <c r="AL428" cm="1">
        <f t="array" ref="AL428">ROUND(VAR(IF(J:J=AE428,Z:Z)),1)</f>
        <v>2</v>
      </c>
      <c r="AM428" cm="1">
        <f t="array" ref="AM428">ROUND(STDEV(IF(J:J = AE428,Z:Z)),1)</f>
        <v>1.4</v>
      </c>
      <c r="AQ428">
        <v>101</v>
      </c>
      <c r="AR428">
        <v>5.4</v>
      </c>
      <c r="BH428" t="str">
        <v>Stephen Gaghan</v>
      </c>
      <c r="BI428">
        <f t="shared" si="19"/>
        <v>6</v>
      </c>
      <c r="BJ428" t="b">
        <f t="shared" si="20"/>
        <v>0</v>
      </c>
      <c r="BO428">
        <v>71897215</v>
      </c>
      <c r="BP428">
        <v>15000000</v>
      </c>
      <c r="BR428">
        <f t="shared" si="18"/>
        <v>56897215</v>
      </c>
      <c r="BS428" t="str">
        <f>_xlfn.XLOOKUP(BO428,I:I,L:L)</f>
        <v>10 Cloverfield LaneÂ </v>
      </c>
      <c r="BW428" t="s">
        <v>826</v>
      </c>
      <c r="BX428" t="s">
        <v>2007</v>
      </c>
      <c r="BY428" t="s">
        <v>17600</v>
      </c>
    </row>
    <row r="429" spans="1:80" x14ac:dyDescent="0.25">
      <c r="A429" t="s">
        <v>33</v>
      </c>
      <c r="B429" t="s">
        <v>467</v>
      </c>
      <c r="C429">
        <v>490</v>
      </c>
      <c r="D429">
        <v>138</v>
      </c>
      <c r="E429">
        <v>17000</v>
      </c>
      <c r="F429">
        <v>163</v>
      </c>
      <c r="G429" t="s">
        <v>3237</v>
      </c>
      <c r="H429">
        <v>29000</v>
      </c>
      <c r="I429">
        <v>127968405</v>
      </c>
      <c r="J429" t="s">
        <v>560</v>
      </c>
      <c r="K429" t="s">
        <v>282</v>
      </c>
      <c r="L429" t="s">
        <v>3238</v>
      </c>
      <c r="M429">
        <v>786092</v>
      </c>
      <c r="N429">
        <v>29585</v>
      </c>
      <c r="O429" t="s">
        <v>3239</v>
      </c>
      <c r="P429">
        <v>0</v>
      </c>
      <c r="Q429" t="s">
        <v>3240</v>
      </c>
      <c r="R429" t="s">
        <v>3241</v>
      </c>
      <c r="S429">
        <v>964</v>
      </c>
      <c r="T429" t="s">
        <v>42</v>
      </c>
      <c r="U429" t="s">
        <v>43</v>
      </c>
      <c r="V429" t="s">
        <v>811</v>
      </c>
      <c r="W429">
        <v>80000000</v>
      </c>
      <c r="X429">
        <v>2010</v>
      </c>
      <c r="Y429">
        <v>223</v>
      </c>
      <c r="Z429" s="2">
        <v>8.1</v>
      </c>
      <c r="AA429">
        <v>2.35</v>
      </c>
      <c r="AB429">
        <v>53000</v>
      </c>
      <c r="AE429" t="s">
        <v>3242</v>
      </c>
      <c r="AF429">
        <f>COUNTIF(J:J,AE429)</f>
        <v>1</v>
      </c>
      <c r="AG429">
        <f>ROUND(AVERAGEIFS(Z:Z,J:J,AE429),1)</f>
        <v>8.4</v>
      </c>
      <c r="AH429" cm="1">
        <f t="array" ref="AH429">ROUND(MEDIAN(IF(J:J=AE429,Z:Z)),1)</f>
        <v>8.4</v>
      </c>
      <c r="AI429" t="e" cm="1">
        <f t="array" ref="AI429">ROUND(MODE(IF(J:J=AE429,Z:Z)),1)</f>
        <v>#N/A</v>
      </c>
      <c r="AJ429">
        <f>_xlfn.MAXIFS(Z:Z,J:J,AE429)</f>
        <v>8.4</v>
      </c>
      <c r="AK429">
        <f>_xlfn.MINIFS(Z:Z,J:J,AE429)</f>
        <v>8.4</v>
      </c>
      <c r="AL429" t="e" cm="1">
        <f t="array" ref="AL429">ROUND(VAR(IF(J:J=AE429,Z:Z)),1)</f>
        <v>#DIV/0!</v>
      </c>
      <c r="AM429" t="e" cm="1">
        <f t="array" ref="AM429">ROUND(STDEV(IF(J:J = AE429,Z:Z)),1)</f>
        <v>#DIV/0!</v>
      </c>
      <c r="AQ429">
        <v>110</v>
      </c>
      <c r="AR429">
        <v>6.5</v>
      </c>
      <c r="BH429" t="str">
        <v>Richard Loncraine</v>
      </c>
      <c r="BI429">
        <f t="shared" si="19"/>
        <v>6.5</v>
      </c>
      <c r="BJ429" t="b">
        <f t="shared" si="20"/>
        <v>0</v>
      </c>
      <c r="BO429">
        <v>101702060</v>
      </c>
      <c r="BP429">
        <v>45000000</v>
      </c>
      <c r="BR429">
        <f t="shared" si="18"/>
        <v>56702060</v>
      </c>
      <c r="BS429" t="str">
        <f>_xlfn.XLOOKUP(BO429,I:I,L:L)</f>
        <v>Journey to the Center of the EarthÂ </v>
      </c>
      <c r="BW429" t="s">
        <v>826</v>
      </c>
      <c r="BX429" t="s">
        <v>606</v>
      </c>
      <c r="BY429" t="s">
        <v>2007</v>
      </c>
      <c r="BZ429" t="s">
        <v>17600</v>
      </c>
      <c r="CA429" t="s">
        <v>17606</v>
      </c>
    </row>
    <row r="430" spans="1:80" x14ac:dyDescent="0.25">
      <c r="A430" t="s">
        <v>33</v>
      </c>
      <c r="B430" t="s">
        <v>1814</v>
      </c>
      <c r="C430">
        <v>141</v>
      </c>
      <c r="D430">
        <v>88</v>
      </c>
      <c r="E430">
        <v>91</v>
      </c>
      <c r="F430">
        <v>982</v>
      </c>
      <c r="G430" t="s">
        <v>2097</v>
      </c>
      <c r="H430">
        <v>4000</v>
      </c>
      <c r="I430">
        <v>120136047</v>
      </c>
      <c r="J430" t="s">
        <v>881</v>
      </c>
      <c r="K430" t="s">
        <v>333</v>
      </c>
      <c r="L430" t="s">
        <v>3245</v>
      </c>
      <c r="M430">
        <v>48500</v>
      </c>
      <c r="N430">
        <v>9913</v>
      </c>
      <c r="O430" t="s">
        <v>3246</v>
      </c>
      <c r="P430">
        <v>2</v>
      </c>
      <c r="Q430" t="s">
        <v>3247</v>
      </c>
      <c r="R430" t="s">
        <v>3248</v>
      </c>
      <c r="S430">
        <v>124</v>
      </c>
      <c r="T430" t="s">
        <v>42</v>
      </c>
      <c r="U430" t="s">
        <v>939</v>
      </c>
      <c r="V430" t="s">
        <v>44</v>
      </c>
      <c r="W430">
        <v>80000000</v>
      </c>
      <c r="X430">
        <v>2008</v>
      </c>
      <c r="Y430">
        <v>3000</v>
      </c>
      <c r="Z430" s="2">
        <v>5.6</v>
      </c>
      <c r="AA430">
        <v>1.85</v>
      </c>
      <c r="AB430">
        <v>0</v>
      </c>
      <c r="AE430" t="s">
        <v>3249</v>
      </c>
      <c r="AF430">
        <f>COUNTIF(J:J,AE430)</f>
        <v>2</v>
      </c>
      <c r="AG430">
        <f>ROUND(AVERAGEIFS(Z:Z,J:J,AE430),1)</f>
        <v>7.7</v>
      </c>
      <c r="AH430" cm="1">
        <f t="array" ref="AH430">ROUND(MEDIAN(IF(J:J=AE430,Z:Z)),1)</f>
        <v>7.7</v>
      </c>
      <c r="AI430" t="e" cm="1">
        <f t="array" ref="AI430">ROUND(MODE(IF(J:J=AE430,Z:Z)),1)</f>
        <v>#N/A</v>
      </c>
      <c r="AJ430">
        <f>_xlfn.MAXIFS(Z:Z,J:J,AE430)</f>
        <v>8.3000000000000007</v>
      </c>
      <c r="AK430">
        <f>_xlfn.MINIFS(Z:Z,J:J,AE430)</f>
        <v>7.1</v>
      </c>
      <c r="AL430" cm="1">
        <f t="array" ref="AL430">ROUND(VAR(IF(J:J=AE430,Z:Z)),1)</f>
        <v>0.7</v>
      </c>
      <c r="AM430" cm="1">
        <f t="array" ref="AM430">ROUND(STDEV(IF(J:J = AE430,Z:Z)),1)</f>
        <v>0.8</v>
      </c>
      <c r="AQ430">
        <v>138</v>
      </c>
      <c r="AR430">
        <v>8.1</v>
      </c>
      <c r="BH430" t="str">
        <v>Christophe Gans</v>
      </c>
      <c r="BI430">
        <f t="shared" si="19"/>
        <v>6.6</v>
      </c>
      <c r="BJ430" t="b">
        <f t="shared" si="20"/>
        <v>0</v>
      </c>
      <c r="BO430">
        <v>206456431</v>
      </c>
      <c r="BP430">
        <v>150000000</v>
      </c>
      <c r="BR430">
        <f t="shared" si="18"/>
        <v>56456431</v>
      </c>
      <c r="BS430" t="str">
        <f>_xlfn.XLOOKUP(BO430,I:I,L:L)</f>
        <v>Charlie and the Chocolate FactoryÂ </v>
      </c>
      <c r="BW430" t="s">
        <v>2007</v>
      </c>
      <c r="BX430" t="s">
        <v>17600</v>
      </c>
      <c r="BY430" t="s">
        <v>5447</v>
      </c>
      <c r="BZ430" t="s">
        <v>4556</v>
      </c>
    </row>
    <row r="431" spans="1:80" x14ac:dyDescent="0.25">
      <c r="A431" t="s">
        <v>33</v>
      </c>
      <c r="B431" t="s">
        <v>1389</v>
      </c>
      <c r="C431">
        <v>163</v>
      </c>
      <c r="D431">
        <v>91</v>
      </c>
      <c r="E431">
        <v>77</v>
      </c>
      <c r="F431">
        <v>208</v>
      </c>
      <c r="G431" t="s">
        <v>3251</v>
      </c>
      <c r="H431">
        <v>1000</v>
      </c>
      <c r="I431">
        <v>128200012</v>
      </c>
      <c r="J431" t="s">
        <v>444</v>
      </c>
      <c r="K431" t="s">
        <v>522</v>
      </c>
      <c r="L431" t="s">
        <v>3252</v>
      </c>
      <c r="M431">
        <v>103022</v>
      </c>
      <c r="N431">
        <v>1804</v>
      </c>
      <c r="O431" t="s">
        <v>3253</v>
      </c>
      <c r="P431">
        <v>1</v>
      </c>
      <c r="Q431" t="s">
        <v>3254</v>
      </c>
      <c r="R431" t="s">
        <v>3255</v>
      </c>
      <c r="S431">
        <v>269</v>
      </c>
      <c r="T431" t="s">
        <v>42</v>
      </c>
      <c r="U431" t="s">
        <v>43</v>
      </c>
      <c r="V431" t="s">
        <v>115</v>
      </c>
      <c r="W431">
        <v>75000000</v>
      </c>
      <c r="X431">
        <v>2005</v>
      </c>
      <c r="Y431">
        <v>311</v>
      </c>
      <c r="Z431" s="2">
        <v>6.3</v>
      </c>
      <c r="AA431">
        <v>1.85</v>
      </c>
      <c r="AB431">
        <v>0</v>
      </c>
      <c r="AE431" t="s">
        <v>3256</v>
      </c>
      <c r="AF431">
        <f>COUNTIF(J:J,AE431)</f>
        <v>1</v>
      </c>
      <c r="AG431">
        <f>ROUND(AVERAGEIFS(Z:Z,J:J,AE431),1)</f>
        <v>7</v>
      </c>
      <c r="AH431" cm="1">
        <f t="array" ref="AH431">ROUND(MEDIAN(IF(J:J=AE431,Z:Z)),1)</f>
        <v>7</v>
      </c>
      <c r="AI431" t="e" cm="1">
        <f t="array" ref="AI431">ROUND(MODE(IF(J:J=AE431,Z:Z)),1)</f>
        <v>#N/A</v>
      </c>
      <c r="AJ431">
        <f>_xlfn.MAXIFS(Z:Z,J:J,AE431)</f>
        <v>7</v>
      </c>
      <c r="AK431">
        <f>_xlfn.MINIFS(Z:Z,J:J,AE431)</f>
        <v>7</v>
      </c>
      <c r="AL431" t="e" cm="1">
        <f t="array" ref="AL431">ROUND(VAR(IF(J:J=AE431,Z:Z)),1)</f>
        <v>#DIV/0!</v>
      </c>
      <c r="AM431" t="e" cm="1">
        <f t="array" ref="AM431">ROUND(STDEV(IF(J:J = AE431,Z:Z)),1)</f>
        <v>#DIV/0!</v>
      </c>
      <c r="AQ431">
        <v>88</v>
      </c>
      <c r="AR431">
        <v>5.6</v>
      </c>
      <c r="BH431" t="str">
        <v>Howard Deutch</v>
      </c>
      <c r="BI431">
        <f t="shared" si="19"/>
        <v>6</v>
      </c>
      <c r="BJ431" t="b">
        <f t="shared" si="20"/>
        <v>0</v>
      </c>
      <c r="BO431">
        <v>136448821</v>
      </c>
      <c r="BP431">
        <v>80000000</v>
      </c>
      <c r="BR431">
        <f t="shared" si="18"/>
        <v>56448821</v>
      </c>
      <c r="BS431" t="str">
        <f>_xlfn.XLOOKUP(BO431,I:I,L:L)</f>
        <v>RansomÂ </v>
      </c>
      <c r="BW431" t="s">
        <v>4431</v>
      </c>
      <c r="BX431" t="s">
        <v>1247</v>
      </c>
      <c r="BY431" t="s">
        <v>5266</v>
      </c>
      <c r="BZ431" t="s">
        <v>3105</v>
      </c>
      <c r="CA431" t="s">
        <v>4556</v>
      </c>
    </row>
    <row r="432" spans="1:80" x14ac:dyDescent="0.25">
      <c r="A432" t="s">
        <v>33</v>
      </c>
      <c r="B432" t="s">
        <v>1096</v>
      </c>
      <c r="C432">
        <v>155</v>
      </c>
      <c r="D432">
        <v>138</v>
      </c>
      <c r="E432">
        <v>610</v>
      </c>
      <c r="F432">
        <v>805</v>
      </c>
      <c r="G432" t="s">
        <v>37</v>
      </c>
      <c r="H432">
        <v>12000</v>
      </c>
      <c r="I432">
        <v>112225777</v>
      </c>
      <c r="J432" t="s">
        <v>868</v>
      </c>
      <c r="K432" t="s">
        <v>863</v>
      </c>
      <c r="L432" t="s">
        <v>3259</v>
      </c>
      <c r="M432">
        <v>283967</v>
      </c>
      <c r="N432">
        <v>17087</v>
      </c>
      <c r="O432" t="s">
        <v>2910</v>
      </c>
      <c r="P432">
        <v>0</v>
      </c>
      <c r="Q432" t="s">
        <v>3260</v>
      </c>
      <c r="R432" t="s">
        <v>3261</v>
      </c>
      <c r="S432">
        <v>535</v>
      </c>
      <c r="T432" t="s">
        <v>42</v>
      </c>
      <c r="U432" t="s">
        <v>43</v>
      </c>
      <c r="V432" t="s">
        <v>811</v>
      </c>
      <c r="W432">
        <v>80000000</v>
      </c>
      <c r="X432">
        <v>1997</v>
      </c>
      <c r="Y432">
        <v>1000</v>
      </c>
      <c r="Z432" s="2">
        <v>7.3</v>
      </c>
      <c r="AA432">
        <v>2.35</v>
      </c>
      <c r="AB432">
        <v>11000</v>
      </c>
      <c r="AE432" t="s">
        <v>3262</v>
      </c>
      <c r="AF432">
        <f>COUNTIF(J:J,AE432)</f>
        <v>2</v>
      </c>
      <c r="AG432">
        <f>ROUND(AVERAGEIFS(Z:Z,J:J,AE432),1)</f>
        <v>6.1</v>
      </c>
      <c r="AH432" cm="1">
        <f t="array" ref="AH432">ROUND(MEDIAN(IF(J:J=AE432,Z:Z)),1)</f>
        <v>6.1</v>
      </c>
      <c r="AI432" t="e" cm="1">
        <f t="array" ref="AI432">ROUND(MODE(IF(J:J=AE432,Z:Z)),1)</f>
        <v>#N/A</v>
      </c>
      <c r="AJ432">
        <f>_xlfn.MAXIFS(Z:Z,J:J,AE432)</f>
        <v>6.8</v>
      </c>
      <c r="AK432">
        <f>_xlfn.MINIFS(Z:Z,J:J,AE432)</f>
        <v>5.3</v>
      </c>
      <c r="AL432" cm="1">
        <f t="array" ref="AL432">ROUND(VAR(IF(J:J=AE432,Z:Z)),1)</f>
        <v>1.1000000000000001</v>
      </c>
      <c r="AM432" cm="1">
        <f t="array" ref="AM432">ROUND(STDEV(IF(J:J = AE432,Z:Z)),1)</f>
        <v>1.1000000000000001</v>
      </c>
      <c r="AQ432">
        <v>91</v>
      </c>
      <c r="AR432">
        <v>6.3</v>
      </c>
      <c r="BH432" t="str">
        <v>Jon Hurwitz</v>
      </c>
      <c r="BI432">
        <f t="shared" si="19"/>
        <v>6.7</v>
      </c>
      <c r="BJ432" t="b">
        <f t="shared" si="20"/>
        <v>0</v>
      </c>
      <c r="BO432">
        <v>206435493</v>
      </c>
      <c r="BP432">
        <v>150000000</v>
      </c>
      <c r="BR432">
        <f t="shared" si="18"/>
        <v>56435493</v>
      </c>
      <c r="BS432" t="str">
        <f>_xlfn.XLOOKUP(BO432,I:I,L:L)</f>
        <v>RatatouilleÂ </v>
      </c>
      <c r="BW432" t="s">
        <v>4682</v>
      </c>
      <c r="BX432" t="s">
        <v>2007</v>
      </c>
      <c r="BY432" t="s">
        <v>5447</v>
      </c>
      <c r="BZ432" t="s">
        <v>17604</v>
      </c>
    </row>
    <row r="433" spans="1:81" x14ac:dyDescent="0.25">
      <c r="A433" t="s">
        <v>33</v>
      </c>
      <c r="B433" t="s">
        <v>1818</v>
      </c>
      <c r="C433">
        <v>144</v>
      </c>
      <c r="D433">
        <v>99</v>
      </c>
      <c r="E433">
        <v>163</v>
      </c>
      <c r="F433">
        <v>495</v>
      </c>
      <c r="G433" t="s">
        <v>3264</v>
      </c>
      <c r="H433">
        <v>11000</v>
      </c>
      <c r="I433">
        <v>109993847</v>
      </c>
      <c r="J433" t="s">
        <v>1569</v>
      </c>
      <c r="K433" t="s">
        <v>2729</v>
      </c>
      <c r="L433" t="s">
        <v>3265</v>
      </c>
      <c r="M433">
        <v>72326</v>
      </c>
      <c r="N433">
        <v>12831</v>
      </c>
      <c r="O433" t="s">
        <v>3266</v>
      </c>
      <c r="P433">
        <v>0</v>
      </c>
      <c r="Q433" t="s">
        <v>3267</v>
      </c>
      <c r="R433" t="s">
        <v>3268</v>
      </c>
      <c r="S433">
        <v>116</v>
      </c>
      <c r="T433" t="s">
        <v>42</v>
      </c>
      <c r="U433" t="s">
        <v>43</v>
      </c>
      <c r="V433" t="s">
        <v>115</v>
      </c>
      <c r="W433">
        <v>80000000</v>
      </c>
      <c r="X433">
        <v>2008</v>
      </c>
      <c r="Y433">
        <v>869</v>
      </c>
      <c r="Z433" s="2">
        <v>6.1</v>
      </c>
      <c r="AA433">
        <v>2.35</v>
      </c>
      <c r="AB433">
        <v>0</v>
      </c>
      <c r="AE433" t="s">
        <v>3269</v>
      </c>
      <c r="AF433">
        <f>COUNTIF(J:J,AE433)</f>
        <v>1</v>
      </c>
      <c r="AG433">
        <f>ROUND(AVERAGEIFS(Z:Z,J:J,AE433),1)</f>
        <v>6.5</v>
      </c>
      <c r="AH433" cm="1">
        <f t="array" ref="AH433">ROUND(MEDIAN(IF(J:J=AE433,Z:Z)),1)</f>
        <v>6.5</v>
      </c>
      <c r="AI433" t="e" cm="1">
        <f t="array" ref="AI433">ROUND(MODE(IF(J:J=AE433,Z:Z)),1)</f>
        <v>#N/A</v>
      </c>
      <c r="AJ433">
        <f>_xlfn.MAXIFS(Z:Z,J:J,AE433)</f>
        <v>6.5</v>
      </c>
      <c r="AK433">
        <f>_xlfn.MINIFS(Z:Z,J:J,AE433)</f>
        <v>6.5</v>
      </c>
      <c r="AL433" t="e" cm="1">
        <f t="array" ref="AL433">ROUND(VAR(IF(J:J=AE433,Z:Z)),1)</f>
        <v>#DIV/0!</v>
      </c>
      <c r="AM433" t="e" cm="1">
        <f t="array" ref="AM433">ROUND(STDEV(IF(J:J = AE433,Z:Z)),1)</f>
        <v>#DIV/0!</v>
      </c>
      <c r="AQ433">
        <v>138</v>
      </c>
      <c r="AR433">
        <v>7.3</v>
      </c>
      <c r="BH433" t="str">
        <v>Steven Quale</v>
      </c>
      <c r="BI433">
        <f t="shared" si="19"/>
        <v>5.9</v>
      </c>
      <c r="BJ433" t="b">
        <f t="shared" si="20"/>
        <v>0</v>
      </c>
      <c r="BO433">
        <v>70906973</v>
      </c>
      <c r="BP433">
        <v>14600000</v>
      </c>
      <c r="BR433">
        <f t="shared" si="18"/>
        <v>56306973</v>
      </c>
      <c r="BS433" t="str">
        <f>_xlfn.XLOOKUP(BO433,I:I,L:L)</f>
        <v>Groundhog DayÂ </v>
      </c>
      <c r="BW433" t="s">
        <v>826</v>
      </c>
      <c r="BX433" t="s">
        <v>4682</v>
      </c>
      <c r="BY433" t="s">
        <v>2007</v>
      </c>
    </row>
    <row r="434" spans="1:81" x14ac:dyDescent="0.25">
      <c r="A434" t="s">
        <v>33</v>
      </c>
      <c r="B434" t="s">
        <v>66</v>
      </c>
      <c r="C434">
        <v>226</v>
      </c>
      <c r="D434">
        <v>117</v>
      </c>
      <c r="E434">
        <v>0</v>
      </c>
      <c r="F434">
        <v>818</v>
      </c>
      <c r="G434" t="s">
        <v>3272</v>
      </c>
      <c r="H434">
        <v>15000</v>
      </c>
      <c r="I434">
        <v>104054514</v>
      </c>
      <c r="J434" t="s">
        <v>1338</v>
      </c>
      <c r="K434" t="s">
        <v>434</v>
      </c>
      <c r="L434" t="s">
        <v>3273</v>
      </c>
      <c r="M434">
        <v>200359</v>
      </c>
      <c r="N434">
        <v>16828</v>
      </c>
      <c r="O434" t="s">
        <v>3274</v>
      </c>
      <c r="P434">
        <v>0</v>
      </c>
      <c r="Q434" t="s">
        <v>3275</v>
      </c>
      <c r="R434" t="s">
        <v>3276</v>
      </c>
      <c r="S434">
        <v>1009</v>
      </c>
      <c r="T434" t="s">
        <v>42</v>
      </c>
      <c r="U434" t="s">
        <v>43</v>
      </c>
      <c r="V434" t="s">
        <v>811</v>
      </c>
      <c r="W434">
        <v>80000000</v>
      </c>
      <c r="X434">
        <v>2002</v>
      </c>
      <c r="Y434">
        <v>1000</v>
      </c>
      <c r="Z434" s="2">
        <v>7.7</v>
      </c>
      <c r="AA434">
        <v>2.35</v>
      </c>
      <c r="AB434">
        <v>0</v>
      </c>
      <c r="AE434" t="s">
        <v>3277</v>
      </c>
      <c r="AF434">
        <f>COUNTIF(J:J,AE434)</f>
        <v>3</v>
      </c>
      <c r="AG434">
        <f>ROUND(AVERAGEIFS(Z:Z,J:J,AE434),1)</f>
        <v>6.4</v>
      </c>
      <c r="AH434" cm="1">
        <f t="array" ref="AH434">ROUND(MEDIAN(IF(J:J=AE434,Z:Z)),1)</f>
        <v>6.4</v>
      </c>
      <c r="AI434" t="e" cm="1">
        <f t="array" ref="AI434">ROUND(MODE(IF(J:J=AE434,Z:Z)),1)</f>
        <v>#N/A</v>
      </c>
      <c r="AJ434">
        <f>_xlfn.MAXIFS(Z:Z,J:J,AE434)</f>
        <v>8.1999999999999993</v>
      </c>
      <c r="AK434">
        <f>_xlfn.MINIFS(Z:Z,J:J,AE434)</f>
        <v>4.5999999999999996</v>
      </c>
      <c r="AL434" cm="1">
        <f t="array" ref="AL434">ROUND(VAR(IF(J:J=AE434,Z:Z)),1)</f>
        <v>3.2</v>
      </c>
      <c r="AM434" cm="1">
        <f t="array" ref="AM434">ROUND(STDEV(IF(J:J = AE434,Z:Z)),1)</f>
        <v>1.8</v>
      </c>
      <c r="AQ434">
        <v>99</v>
      </c>
      <c r="AR434">
        <v>6.1</v>
      </c>
      <c r="BH434" t="str">
        <v>John Landis</v>
      </c>
      <c r="BI434">
        <f t="shared" si="19"/>
        <v>7</v>
      </c>
      <c r="BJ434" t="b">
        <f t="shared" si="20"/>
        <v>0</v>
      </c>
      <c r="BO434">
        <v>87100000</v>
      </c>
      <c r="BP434">
        <v>31000000</v>
      </c>
      <c r="BR434">
        <f t="shared" si="18"/>
        <v>56100000</v>
      </c>
      <c r="BS434" t="str">
        <f>_xlfn.XLOOKUP(BO434,I:I,L:L)</f>
        <v>Out of AfricaÂ </v>
      </c>
      <c r="BW434" t="s">
        <v>3105</v>
      </c>
      <c r="BX434" t="s">
        <v>17602</v>
      </c>
      <c r="BY434" t="s">
        <v>4556</v>
      </c>
    </row>
    <row r="435" spans="1:81" x14ac:dyDescent="0.25">
      <c r="A435" t="s">
        <v>33</v>
      </c>
      <c r="B435" t="s">
        <v>1609</v>
      </c>
      <c r="C435">
        <v>204</v>
      </c>
      <c r="D435">
        <v>117</v>
      </c>
      <c r="E435">
        <v>221</v>
      </c>
      <c r="F435">
        <v>503</v>
      </c>
      <c r="G435" t="s">
        <v>3280</v>
      </c>
      <c r="H435">
        <v>11000</v>
      </c>
      <c r="I435">
        <v>103028109</v>
      </c>
      <c r="J435" t="s">
        <v>1027</v>
      </c>
      <c r="K435" t="s">
        <v>2729</v>
      </c>
      <c r="L435" t="s">
        <v>3281</v>
      </c>
      <c r="M435">
        <v>172878</v>
      </c>
      <c r="N435">
        <v>16325</v>
      </c>
      <c r="O435" t="s">
        <v>2731</v>
      </c>
      <c r="P435">
        <v>1</v>
      </c>
      <c r="Q435" t="s">
        <v>3282</v>
      </c>
      <c r="R435" t="s">
        <v>3283</v>
      </c>
      <c r="S435">
        <v>203</v>
      </c>
      <c r="T435" t="s">
        <v>42</v>
      </c>
      <c r="U435" t="s">
        <v>43</v>
      </c>
      <c r="V435" t="s">
        <v>44</v>
      </c>
      <c r="W435">
        <v>80000000</v>
      </c>
      <c r="X435">
        <v>2011</v>
      </c>
      <c r="Y435">
        <v>3000</v>
      </c>
      <c r="Z435" s="2">
        <v>6.4</v>
      </c>
      <c r="AA435">
        <v>1.85</v>
      </c>
      <c r="AB435">
        <v>19000</v>
      </c>
      <c r="AE435" t="s">
        <v>3284</v>
      </c>
      <c r="AF435">
        <f>COUNTIF(J:J,AE435)</f>
        <v>1</v>
      </c>
      <c r="AG435">
        <f>ROUND(AVERAGEIFS(Z:Z,J:J,AE435),1)</f>
        <v>6.5</v>
      </c>
      <c r="AH435" cm="1">
        <f t="array" ref="AH435">ROUND(MEDIAN(IF(J:J=AE435,Z:Z)),1)</f>
        <v>6.5</v>
      </c>
      <c r="AI435" t="e" cm="1">
        <f t="array" ref="AI435">ROUND(MODE(IF(J:J=AE435,Z:Z)),1)</f>
        <v>#N/A</v>
      </c>
      <c r="AJ435">
        <f>_xlfn.MAXIFS(Z:Z,J:J,AE435)</f>
        <v>6.5</v>
      </c>
      <c r="AK435">
        <f>_xlfn.MINIFS(Z:Z,J:J,AE435)</f>
        <v>6.5</v>
      </c>
      <c r="AL435" t="e" cm="1">
        <f t="array" ref="AL435">ROUND(VAR(IF(J:J=AE435,Z:Z)),1)</f>
        <v>#DIV/0!</v>
      </c>
      <c r="AM435" t="e" cm="1">
        <f t="array" ref="AM435">ROUND(STDEV(IF(J:J = AE435,Z:Z)),1)</f>
        <v>#DIV/0!</v>
      </c>
      <c r="AQ435">
        <v>117</v>
      </c>
      <c r="AR435">
        <v>7.7</v>
      </c>
      <c r="BH435" t="str">
        <v>Alexander Witt</v>
      </c>
      <c r="BI435">
        <f t="shared" si="19"/>
        <v>6.2</v>
      </c>
      <c r="BJ435" t="b">
        <f t="shared" si="20"/>
        <v>0</v>
      </c>
      <c r="BO435">
        <v>70001698</v>
      </c>
      <c r="BP435">
        <v>14000000</v>
      </c>
      <c r="BR435">
        <f t="shared" si="18"/>
        <v>56001698</v>
      </c>
      <c r="BS435" t="str">
        <f>_xlfn.XLOOKUP(BO435,I:I,L:L)</f>
        <v>Born on the Fourth of JulyÂ </v>
      </c>
      <c r="BW435" t="s">
        <v>606</v>
      </c>
      <c r="BX435" t="s">
        <v>5266</v>
      </c>
      <c r="BY435" t="s">
        <v>17600</v>
      </c>
      <c r="BZ435" t="s">
        <v>4556</v>
      </c>
    </row>
    <row r="436" spans="1:81" x14ac:dyDescent="0.25">
      <c r="A436" t="s">
        <v>33</v>
      </c>
      <c r="B436" t="s">
        <v>1368</v>
      </c>
      <c r="C436">
        <v>139</v>
      </c>
      <c r="D436">
        <v>123</v>
      </c>
      <c r="E436">
        <v>165</v>
      </c>
      <c r="F436">
        <v>744</v>
      </c>
      <c r="G436" t="s">
        <v>3287</v>
      </c>
      <c r="H436">
        <v>12000</v>
      </c>
      <c r="I436">
        <v>101087161</v>
      </c>
      <c r="J436" t="s">
        <v>268</v>
      </c>
      <c r="K436" t="s">
        <v>361</v>
      </c>
      <c r="L436" t="s">
        <v>3288</v>
      </c>
      <c r="M436">
        <v>225282</v>
      </c>
      <c r="N436">
        <v>15362</v>
      </c>
      <c r="O436" t="s">
        <v>3289</v>
      </c>
      <c r="P436">
        <v>6</v>
      </c>
      <c r="Q436" t="s">
        <v>3290</v>
      </c>
      <c r="R436" t="s">
        <v>3291</v>
      </c>
      <c r="S436">
        <v>339</v>
      </c>
      <c r="T436" t="s">
        <v>42</v>
      </c>
      <c r="U436" t="s">
        <v>43</v>
      </c>
      <c r="V436" t="s">
        <v>811</v>
      </c>
      <c r="W436">
        <v>75000000</v>
      </c>
      <c r="X436">
        <v>1997</v>
      </c>
      <c r="Y436">
        <v>878</v>
      </c>
      <c r="Z436" s="2">
        <v>6.8</v>
      </c>
      <c r="AA436">
        <v>2.35</v>
      </c>
      <c r="AB436">
        <v>0</v>
      </c>
      <c r="AE436" t="s">
        <v>3292</v>
      </c>
      <c r="AF436">
        <f>COUNTIF(J:J,AE436)</f>
        <v>0</v>
      </c>
      <c r="AG436" t="e">
        <f>ROUND(AVERAGEIFS(Z:Z,J:J,AE436),1)</f>
        <v>#DIV/0!</v>
      </c>
      <c r="AH436" t="e" cm="1">
        <f t="array" ref="AH436">ROUND(MEDIAN(IF(J:J=AE436,Z:Z)),1)</f>
        <v>#NUM!</v>
      </c>
      <c r="AI436" t="e" cm="1">
        <f t="array" ref="AI436">ROUND(MODE(IF(J:J=AE436,Z:Z)),1)</f>
        <v>#N/A</v>
      </c>
      <c r="AJ436">
        <f>_xlfn.MAXIFS(Z:Z,J:J,AE436)</f>
        <v>0</v>
      </c>
      <c r="AK436">
        <f>_xlfn.MINIFS(Z:Z,J:J,AE436)</f>
        <v>0</v>
      </c>
      <c r="AL436" t="e" cm="1">
        <f t="array" ref="AL436">ROUND(VAR(IF(J:J=AE436,Z:Z)),1)</f>
        <v>#DIV/0!</v>
      </c>
      <c r="AM436" t="e" cm="1">
        <f t="array" ref="AM436">ROUND(STDEV(IF(J:J = AE436,Z:Z)),1)</f>
        <v>#DIV/0!</v>
      </c>
      <c r="AQ436">
        <v>117</v>
      </c>
      <c r="AR436">
        <v>6.4</v>
      </c>
      <c r="BH436" t="str">
        <v>Beeban Kidron</v>
      </c>
      <c r="BI436">
        <f t="shared" si="19"/>
        <v>5.9</v>
      </c>
      <c r="BJ436" t="b">
        <f t="shared" si="20"/>
        <v>0</v>
      </c>
      <c r="BO436">
        <v>105807520</v>
      </c>
      <c r="BP436">
        <v>50000000</v>
      </c>
      <c r="BR436">
        <f t="shared" si="18"/>
        <v>55807520</v>
      </c>
      <c r="BS436" t="str">
        <f>_xlfn.XLOOKUP(BO436,I:I,L:L)</f>
        <v>How to Lose a Guy in 10 DaysÂ </v>
      </c>
      <c r="BW436" t="s">
        <v>606</v>
      </c>
      <c r="BX436" t="s">
        <v>1247</v>
      </c>
      <c r="BY436" t="s">
        <v>17603</v>
      </c>
      <c r="BZ436" t="s">
        <v>5447</v>
      </c>
    </row>
    <row r="437" spans="1:81" x14ac:dyDescent="0.25">
      <c r="A437" t="s">
        <v>33</v>
      </c>
      <c r="B437" t="s">
        <v>1826</v>
      </c>
      <c r="C437">
        <v>215</v>
      </c>
      <c r="D437">
        <v>118</v>
      </c>
      <c r="E437">
        <v>154</v>
      </c>
      <c r="F437">
        <v>915</v>
      </c>
      <c r="G437" t="s">
        <v>3295</v>
      </c>
      <c r="H437">
        <v>3000</v>
      </c>
      <c r="I437">
        <v>101111837</v>
      </c>
      <c r="J437" t="s">
        <v>735</v>
      </c>
      <c r="K437" t="s">
        <v>1215</v>
      </c>
      <c r="L437" t="s">
        <v>3296</v>
      </c>
      <c r="M437">
        <v>150764</v>
      </c>
      <c r="N437">
        <v>5637</v>
      </c>
      <c r="O437" t="s">
        <v>3297</v>
      </c>
      <c r="P437">
        <v>3</v>
      </c>
      <c r="Q437" t="s">
        <v>3298</v>
      </c>
      <c r="R437" t="s">
        <v>3299</v>
      </c>
      <c r="S437">
        <v>318</v>
      </c>
      <c r="T437" t="s">
        <v>42</v>
      </c>
      <c r="U437" t="s">
        <v>43</v>
      </c>
      <c r="V437" t="s">
        <v>44</v>
      </c>
      <c r="W437">
        <v>80000000</v>
      </c>
      <c r="X437">
        <v>2008</v>
      </c>
      <c r="Y437">
        <v>982</v>
      </c>
      <c r="Z437" s="2">
        <v>6.6</v>
      </c>
      <c r="AA437">
        <v>2.35</v>
      </c>
      <c r="AB437">
        <v>0</v>
      </c>
      <c r="AE437" t="s">
        <v>3300</v>
      </c>
      <c r="AF437">
        <f>COUNTIF(J:J,AE437)</f>
        <v>2</v>
      </c>
      <c r="AG437">
        <f>ROUND(AVERAGEIFS(Z:Z,J:J,AE437),1)</f>
        <v>7.5</v>
      </c>
      <c r="AH437" cm="1">
        <f t="array" ref="AH437">ROUND(MEDIAN(IF(J:J=AE437,Z:Z)),1)</f>
        <v>7.5</v>
      </c>
      <c r="AI437" t="e" cm="1">
        <f t="array" ref="AI437">ROUND(MODE(IF(J:J=AE437,Z:Z)),1)</f>
        <v>#N/A</v>
      </c>
      <c r="AJ437">
        <f>_xlfn.MAXIFS(Z:Z,J:J,AE437)</f>
        <v>8.1</v>
      </c>
      <c r="AK437">
        <f>_xlfn.MINIFS(Z:Z,J:J,AE437)</f>
        <v>6.8</v>
      </c>
      <c r="AL437" cm="1">
        <f t="array" ref="AL437">ROUND(VAR(IF(J:J=AE437,Z:Z)),1)</f>
        <v>0.8</v>
      </c>
      <c r="AM437" cm="1">
        <f t="array" ref="AM437">ROUND(STDEV(IF(J:J = AE437,Z:Z)),1)</f>
        <v>0.9</v>
      </c>
      <c r="AQ437">
        <v>123</v>
      </c>
      <c r="AR437">
        <v>6.8</v>
      </c>
      <c r="BH437" t="str">
        <v>Carl Franklin</v>
      </c>
      <c r="BI437">
        <f t="shared" si="19"/>
        <v>6.6</v>
      </c>
      <c r="BJ437" t="b">
        <f t="shared" si="20"/>
        <v>0</v>
      </c>
      <c r="BO437">
        <v>100768056</v>
      </c>
      <c r="BP437">
        <v>45000000</v>
      </c>
      <c r="BR437">
        <f t="shared" si="18"/>
        <v>55768056</v>
      </c>
      <c r="BS437" t="str">
        <f>_xlfn.XLOOKUP(BO437,I:I,L:L)</f>
        <v>The Pelican BriefÂ </v>
      </c>
      <c r="BW437" t="s">
        <v>826</v>
      </c>
      <c r="BX437" t="s">
        <v>4682</v>
      </c>
      <c r="BY437" t="s">
        <v>2007</v>
      </c>
      <c r="BZ437" t="s">
        <v>17604</v>
      </c>
    </row>
    <row r="438" spans="1:81" x14ac:dyDescent="0.25">
      <c r="A438" t="s">
        <v>33</v>
      </c>
      <c r="B438" t="s">
        <v>1832</v>
      </c>
      <c r="C438">
        <v>198</v>
      </c>
      <c r="D438">
        <v>154</v>
      </c>
      <c r="E438">
        <v>333</v>
      </c>
      <c r="F438">
        <v>16000</v>
      </c>
      <c r="G438" t="s">
        <v>1030</v>
      </c>
      <c r="H438">
        <v>22000</v>
      </c>
      <c r="I438">
        <v>95632614</v>
      </c>
      <c r="J438" t="s">
        <v>1574</v>
      </c>
      <c r="K438" t="s">
        <v>854</v>
      </c>
      <c r="L438" t="s">
        <v>3303</v>
      </c>
      <c r="M438">
        <v>118483</v>
      </c>
      <c r="N438">
        <v>61110</v>
      </c>
      <c r="O438" t="s">
        <v>504</v>
      </c>
      <c r="P438">
        <v>3</v>
      </c>
      <c r="Q438" t="s">
        <v>3304</v>
      </c>
      <c r="R438" t="s">
        <v>3305</v>
      </c>
      <c r="S438">
        <v>674</v>
      </c>
      <c r="T438" t="s">
        <v>42</v>
      </c>
      <c r="U438" t="s">
        <v>43</v>
      </c>
      <c r="V438" t="s">
        <v>811</v>
      </c>
      <c r="W438">
        <v>79000000</v>
      </c>
      <c r="X438">
        <v>2003</v>
      </c>
      <c r="Y438">
        <v>20000</v>
      </c>
      <c r="Z438" s="2">
        <v>7.2</v>
      </c>
      <c r="AA438">
        <v>2.35</v>
      </c>
      <c r="AB438">
        <v>0</v>
      </c>
      <c r="AE438" t="s">
        <v>3306</v>
      </c>
      <c r="AF438">
        <f>COUNTIF(J:J,AE438)</f>
        <v>8</v>
      </c>
      <c r="AG438">
        <f>ROUND(AVERAGEIFS(Z:Z,J:J,AE438),1)</f>
        <v>6.9</v>
      </c>
      <c r="AH438" cm="1">
        <f t="array" ref="AH438">ROUND(MEDIAN(IF(J:J=AE438,Z:Z)),1)</f>
        <v>6.7</v>
      </c>
      <c r="AI438" cm="1">
        <f t="array" ref="AI438">ROUND(MODE(IF(J:J=AE438,Z:Z)),1)</f>
        <v>6.3</v>
      </c>
      <c r="AJ438">
        <f>_xlfn.MAXIFS(Z:Z,J:J,AE438)</f>
        <v>8.5</v>
      </c>
      <c r="AK438">
        <f>_xlfn.MINIFS(Z:Z,J:J,AE438)</f>
        <v>6.3</v>
      </c>
      <c r="AL438" cm="1">
        <f t="array" ref="AL438">ROUND(VAR(IF(J:J=AE438,Z:Z)),1)</f>
        <v>0.6</v>
      </c>
      <c r="AM438" cm="1">
        <f t="array" ref="AM438">ROUND(STDEV(IF(J:J = AE438,Z:Z)),1)</f>
        <v>0.8</v>
      </c>
      <c r="AQ438">
        <v>118</v>
      </c>
      <c r="AR438">
        <v>6.6</v>
      </c>
      <c r="BH438" t="str">
        <v>Steven Seagal</v>
      </c>
      <c r="BI438">
        <f t="shared" si="19"/>
        <v>4.4000000000000004</v>
      </c>
      <c r="BJ438" t="b">
        <f t="shared" si="20"/>
        <v>0</v>
      </c>
      <c r="BO438">
        <v>95720716</v>
      </c>
      <c r="BP438">
        <v>40000000</v>
      </c>
      <c r="BR438">
        <f t="shared" si="18"/>
        <v>55720716</v>
      </c>
      <c r="BS438" t="str">
        <f>_xlfn.XLOOKUP(BO438,I:I,L:L)</f>
        <v>Zero Dark ThirtyÂ </v>
      </c>
      <c r="BW438" t="s">
        <v>2007</v>
      </c>
      <c r="BX438" t="s">
        <v>5266</v>
      </c>
    </row>
    <row r="439" spans="1:81" x14ac:dyDescent="0.25">
      <c r="A439" t="s">
        <v>33</v>
      </c>
      <c r="B439" t="s">
        <v>1841</v>
      </c>
      <c r="C439">
        <v>325</v>
      </c>
      <c r="D439">
        <v>118</v>
      </c>
      <c r="E439">
        <v>117</v>
      </c>
      <c r="F439">
        <v>10000</v>
      </c>
      <c r="G439" t="s">
        <v>390</v>
      </c>
      <c r="H439">
        <v>18000</v>
      </c>
      <c r="I439">
        <v>94822707</v>
      </c>
      <c r="J439" t="s">
        <v>483</v>
      </c>
      <c r="K439" t="s">
        <v>2152</v>
      </c>
      <c r="L439" t="s">
        <v>3309</v>
      </c>
      <c r="M439">
        <v>227072</v>
      </c>
      <c r="N439">
        <v>44797</v>
      </c>
      <c r="O439" t="s">
        <v>566</v>
      </c>
      <c r="P439">
        <v>0</v>
      </c>
      <c r="Q439" t="s">
        <v>3310</v>
      </c>
      <c r="R439" t="s">
        <v>3311</v>
      </c>
      <c r="S439">
        <v>560</v>
      </c>
      <c r="T439" t="s">
        <v>42</v>
      </c>
      <c r="U439" t="s">
        <v>43</v>
      </c>
      <c r="V439" t="s">
        <v>811</v>
      </c>
      <c r="W439">
        <v>80000000</v>
      </c>
      <c r="X439">
        <v>2010</v>
      </c>
      <c r="Y439">
        <v>15000</v>
      </c>
      <c r="Z439" s="2">
        <v>6.9</v>
      </c>
      <c r="AA439">
        <v>2.35</v>
      </c>
      <c r="AB439">
        <v>20000</v>
      </c>
      <c r="AE439" t="s">
        <v>3312</v>
      </c>
      <c r="AF439">
        <f>COUNTIF(J:J,AE439)</f>
        <v>1</v>
      </c>
      <c r="AG439">
        <f>ROUND(AVERAGEIFS(Z:Z,J:J,AE439),1)</f>
        <v>5.7</v>
      </c>
      <c r="AH439" cm="1">
        <f t="array" ref="AH439">ROUND(MEDIAN(IF(J:J=AE439,Z:Z)),1)</f>
        <v>5.7</v>
      </c>
      <c r="AI439" t="e" cm="1">
        <f t="array" ref="AI439">ROUND(MODE(IF(J:J=AE439,Z:Z)),1)</f>
        <v>#N/A</v>
      </c>
      <c r="AJ439">
        <f>_xlfn.MAXIFS(Z:Z,J:J,AE439)</f>
        <v>5.7</v>
      </c>
      <c r="AK439">
        <f>_xlfn.MINIFS(Z:Z,J:J,AE439)</f>
        <v>5.7</v>
      </c>
      <c r="AL439" t="e" cm="1">
        <f t="array" ref="AL439">ROUND(VAR(IF(J:J=AE439,Z:Z)),1)</f>
        <v>#DIV/0!</v>
      </c>
      <c r="AM439" t="e" cm="1">
        <f t="array" ref="AM439">ROUND(STDEV(IF(J:J = AE439,Z:Z)),1)</f>
        <v>#DIV/0!</v>
      </c>
      <c r="AQ439">
        <v>154</v>
      </c>
      <c r="AR439">
        <v>7.2</v>
      </c>
      <c r="BH439" t="str">
        <v>Danny Boyle</v>
      </c>
      <c r="BI439">
        <f t="shared" si="19"/>
        <v>7.5</v>
      </c>
      <c r="BJ439" t="str">
        <f t="shared" si="20"/>
        <v>TRUE</v>
      </c>
      <c r="BO439">
        <v>75597042</v>
      </c>
      <c r="BP439">
        <v>20000000</v>
      </c>
      <c r="BR439">
        <f t="shared" si="18"/>
        <v>55597042</v>
      </c>
      <c r="BS439" t="str">
        <f>_xlfn.XLOOKUP(BO439,I:I,L:L)</f>
        <v>The RookieÂ </v>
      </c>
      <c r="BW439" t="s">
        <v>826</v>
      </c>
      <c r="BX439" t="s">
        <v>606</v>
      </c>
      <c r="BY439" t="s">
        <v>17605</v>
      </c>
      <c r="BZ439" t="s">
        <v>2007</v>
      </c>
      <c r="CA439" t="s">
        <v>5266</v>
      </c>
      <c r="CB439" t="s">
        <v>17600</v>
      </c>
      <c r="CC439" t="s">
        <v>5447</v>
      </c>
    </row>
    <row r="440" spans="1:81" x14ac:dyDescent="0.25">
      <c r="A440" t="s">
        <v>33</v>
      </c>
      <c r="B440" t="s">
        <v>1849</v>
      </c>
      <c r="C440">
        <v>53</v>
      </c>
      <c r="D440">
        <v>90</v>
      </c>
      <c r="E440">
        <v>10</v>
      </c>
      <c r="F440">
        <v>159</v>
      </c>
      <c r="G440" t="s">
        <v>3315</v>
      </c>
      <c r="H440">
        <v>49000</v>
      </c>
      <c r="I440">
        <v>92969824</v>
      </c>
      <c r="J440" t="s">
        <v>1579</v>
      </c>
      <c r="K440" t="s">
        <v>989</v>
      </c>
      <c r="L440" t="s">
        <v>3316</v>
      </c>
      <c r="M440">
        <v>63625</v>
      </c>
      <c r="N440">
        <v>50005</v>
      </c>
      <c r="O440" t="s">
        <v>3317</v>
      </c>
      <c r="P440">
        <v>1</v>
      </c>
      <c r="Q440" t="s">
        <v>3318</v>
      </c>
      <c r="R440" t="s">
        <v>3319</v>
      </c>
      <c r="S440">
        <v>64</v>
      </c>
      <c r="T440" t="s">
        <v>42</v>
      </c>
      <c r="U440" t="s">
        <v>43</v>
      </c>
      <c r="V440" t="s">
        <v>115</v>
      </c>
      <c r="W440">
        <v>80000000</v>
      </c>
      <c r="X440">
        <v>1997</v>
      </c>
      <c r="Y440">
        <v>570</v>
      </c>
      <c r="Z440" s="2">
        <v>5.2</v>
      </c>
      <c r="AA440">
        <v>1.85</v>
      </c>
      <c r="AB440">
        <v>0</v>
      </c>
      <c r="AE440" t="s">
        <v>3320</v>
      </c>
      <c r="AF440">
        <f>COUNTIF(J:J,AE440)</f>
        <v>2</v>
      </c>
      <c r="AG440">
        <f>ROUND(AVERAGEIFS(Z:Z,J:J,AE440),1)</f>
        <v>5.3</v>
      </c>
      <c r="AH440" cm="1">
        <f t="array" ref="AH440">ROUND(MEDIAN(IF(J:J=AE440,Z:Z)),1)</f>
        <v>5.3</v>
      </c>
      <c r="AI440" cm="1">
        <f t="array" ref="AI440">ROUND(MODE(IF(J:J=AE440,Z:Z)),1)</f>
        <v>5.3</v>
      </c>
      <c r="AJ440">
        <f>_xlfn.MAXIFS(Z:Z,J:J,AE440)</f>
        <v>5.3</v>
      </c>
      <c r="AK440">
        <f>_xlfn.MINIFS(Z:Z,J:J,AE440)</f>
        <v>5.3</v>
      </c>
      <c r="AL440" cm="1">
        <f t="array" ref="AL440">ROUND(VAR(IF(J:J=AE440,Z:Z)),1)</f>
        <v>0</v>
      </c>
      <c r="AM440" cm="1">
        <f t="array" ref="AM440">ROUND(STDEV(IF(J:J = AE440,Z:Z)),1)</f>
        <v>0</v>
      </c>
      <c r="AQ440">
        <v>118</v>
      </c>
      <c r="AR440">
        <v>6.9</v>
      </c>
      <c r="BH440" t="str">
        <v>Andrew Bergman</v>
      </c>
      <c r="BI440">
        <f t="shared" si="19"/>
        <v>4.8</v>
      </c>
      <c r="BJ440" t="b">
        <f t="shared" si="20"/>
        <v>0</v>
      </c>
      <c r="BO440">
        <v>85416609</v>
      </c>
      <c r="BP440">
        <v>30000000</v>
      </c>
      <c r="BR440">
        <f t="shared" si="18"/>
        <v>55416609</v>
      </c>
      <c r="BS440" t="str">
        <f>_xlfn.XLOOKUP(BO440,I:I,L:L)</f>
        <v>The SpongeBob SquarePants MovieÂ </v>
      </c>
      <c r="BW440" t="s">
        <v>4682</v>
      </c>
      <c r="BX440" t="s">
        <v>1247</v>
      </c>
      <c r="BY440" t="s">
        <v>5447</v>
      </c>
    </row>
    <row r="441" spans="1:81" x14ac:dyDescent="0.25">
      <c r="A441" t="s">
        <v>33</v>
      </c>
      <c r="B441" t="s">
        <v>1256</v>
      </c>
      <c r="C441">
        <v>167</v>
      </c>
      <c r="D441">
        <v>113</v>
      </c>
      <c r="E441">
        <v>101</v>
      </c>
      <c r="F441">
        <v>913</v>
      </c>
      <c r="G441" t="s">
        <v>3323</v>
      </c>
      <c r="H441">
        <v>14000</v>
      </c>
      <c r="I441">
        <v>91188905</v>
      </c>
      <c r="J441" t="s">
        <v>1587</v>
      </c>
      <c r="K441" t="s">
        <v>299</v>
      </c>
      <c r="L441" t="s">
        <v>3324</v>
      </c>
      <c r="M441">
        <v>58184</v>
      </c>
      <c r="N441">
        <v>17786</v>
      </c>
      <c r="O441" t="s">
        <v>3325</v>
      </c>
      <c r="P441">
        <v>0</v>
      </c>
      <c r="Q441" t="s">
        <v>3326</v>
      </c>
      <c r="R441" t="s">
        <v>3327</v>
      </c>
      <c r="S441">
        <v>805</v>
      </c>
      <c r="T441" t="s">
        <v>42</v>
      </c>
      <c r="U441" t="s">
        <v>43</v>
      </c>
      <c r="V441" t="s">
        <v>44</v>
      </c>
      <c r="W441">
        <v>80000000</v>
      </c>
      <c r="X441">
        <v>1999</v>
      </c>
      <c r="Y441">
        <v>960</v>
      </c>
      <c r="Z441" s="2">
        <v>4.9000000000000004</v>
      </c>
      <c r="AA441">
        <v>2.35</v>
      </c>
      <c r="AB441">
        <v>0</v>
      </c>
      <c r="AE441" t="s">
        <v>3328</v>
      </c>
      <c r="AF441">
        <f>COUNTIF(J:J,AE441)</f>
        <v>1</v>
      </c>
      <c r="AG441">
        <f>ROUND(AVERAGEIFS(Z:Z,J:J,AE441),1)</f>
        <v>7.2</v>
      </c>
      <c r="AH441" cm="1">
        <f t="array" ref="AH441">ROUND(MEDIAN(IF(J:J=AE441,Z:Z)),1)</f>
        <v>7.2</v>
      </c>
      <c r="AI441" t="e" cm="1">
        <f t="array" ref="AI441">ROUND(MODE(IF(J:J=AE441,Z:Z)),1)</f>
        <v>#N/A</v>
      </c>
      <c r="AJ441">
        <f>_xlfn.MAXIFS(Z:Z,J:J,AE441)</f>
        <v>7.2</v>
      </c>
      <c r="AK441">
        <f>_xlfn.MINIFS(Z:Z,J:J,AE441)</f>
        <v>7.2</v>
      </c>
      <c r="AL441" t="e" cm="1">
        <f t="array" ref="AL441">ROUND(VAR(IF(J:J=AE441,Z:Z)),1)</f>
        <v>#DIV/0!</v>
      </c>
      <c r="AM441" t="e" cm="1">
        <f t="array" ref="AM441">ROUND(STDEV(IF(J:J = AE441,Z:Z)),1)</f>
        <v>#DIV/0!</v>
      </c>
      <c r="AQ441">
        <v>90</v>
      </c>
      <c r="AR441">
        <v>5.2</v>
      </c>
      <c r="BH441" t="str">
        <v>Barbet Schroeder</v>
      </c>
      <c r="BI441">
        <f t="shared" si="19"/>
        <v>6</v>
      </c>
      <c r="BJ441" t="b">
        <f t="shared" si="20"/>
        <v>0</v>
      </c>
      <c r="BO441">
        <v>155370362</v>
      </c>
      <c r="BP441">
        <v>100000000</v>
      </c>
      <c r="BR441">
        <f t="shared" si="18"/>
        <v>55370362</v>
      </c>
      <c r="BS441" t="str">
        <f>_xlfn.XLOOKUP(BO441,I:I,L:L)</f>
        <v>What Lies BeneathÂ </v>
      </c>
      <c r="BW441" t="s">
        <v>826</v>
      </c>
      <c r="BX441" t="s">
        <v>4682</v>
      </c>
      <c r="BY441" t="s">
        <v>2007</v>
      </c>
      <c r="BZ441" t="s">
        <v>17603</v>
      </c>
    </row>
    <row r="442" spans="1:81" x14ac:dyDescent="0.25">
      <c r="A442" t="s">
        <v>33</v>
      </c>
      <c r="B442" t="s">
        <v>1857</v>
      </c>
      <c r="C442">
        <v>46</v>
      </c>
      <c r="D442">
        <v>88</v>
      </c>
      <c r="E442">
        <v>30</v>
      </c>
      <c r="F442">
        <v>366</v>
      </c>
      <c r="G442" t="s">
        <v>1230</v>
      </c>
      <c r="H442">
        <v>13000</v>
      </c>
      <c r="I442">
        <v>90443603</v>
      </c>
      <c r="J442" t="s">
        <v>1595</v>
      </c>
      <c r="K442" t="s">
        <v>702</v>
      </c>
      <c r="L442" t="s">
        <v>3330</v>
      </c>
      <c r="M442">
        <v>112167</v>
      </c>
      <c r="N442">
        <v>15001</v>
      </c>
      <c r="O442" t="s">
        <v>3331</v>
      </c>
      <c r="P442">
        <v>1</v>
      </c>
      <c r="Q442" t="s">
        <v>3332</v>
      </c>
      <c r="R442" t="s">
        <v>3333</v>
      </c>
      <c r="S442">
        <v>123</v>
      </c>
      <c r="T442" t="s">
        <v>42</v>
      </c>
      <c r="U442" t="s">
        <v>43</v>
      </c>
      <c r="V442" t="s">
        <v>115</v>
      </c>
      <c r="W442">
        <v>80000000</v>
      </c>
      <c r="X442">
        <v>1996</v>
      </c>
      <c r="Y442">
        <v>967</v>
      </c>
      <c r="Z442" s="2">
        <v>6.3</v>
      </c>
      <c r="AA442">
        <v>1.77</v>
      </c>
      <c r="AB442">
        <v>0</v>
      </c>
      <c r="AE442" t="s">
        <v>3334</v>
      </c>
      <c r="AF442">
        <f>COUNTIF(J:J,AE442)</f>
        <v>3</v>
      </c>
      <c r="AG442">
        <f>ROUND(AVERAGEIFS(Z:Z,J:J,AE442),1)</f>
        <v>7.2</v>
      </c>
      <c r="AH442" cm="1">
        <f t="array" ref="AH442">ROUND(MEDIAN(IF(J:J=AE442,Z:Z)),1)</f>
        <v>7.2</v>
      </c>
      <c r="AI442" t="e" cm="1">
        <f t="array" ref="AI442">ROUND(MODE(IF(J:J=AE442,Z:Z)),1)</f>
        <v>#N/A</v>
      </c>
      <c r="AJ442">
        <f>_xlfn.MAXIFS(Z:Z,J:J,AE442)</f>
        <v>8.5</v>
      </c>
      <c r="AK442">
        <f>_xlfn.MINIFS(Z:Z,J:J,AE442)</f>
        <v>5.9</v>
      </c>
      <c r="AL442" cm="1">
        <f t="array" ref="AL442">ROUND(VAR(IF(J:J=AE442,Z:Z)),1)</f>
        <v>1.7</v>
      </c>
      <c r="AM442" cm="1">
        <f t="array" ref="AM442">ROUND(STDEV(IF(J:J = AE442,Z:Z)),1)</f>
        <v>1.3</v>
      </c>
      <c r="AQ442">
        <v>113</v>
      </c>
      <c r="AR442">
        <v>4.9000000000000004</v>
      </c>
      <c r="BH442" t="str">
        <v>Peter Webber</v>
      </c>
      <c r="BI442">
        <f t="shared" si="19"/>
        <v>6.2</v>
      </c>
      <c r="BJ442" t="b">
        <f t="shared" si="20"/>
        <v>0</v>
      </c>
      <c r="BO442">
        <v>205343774</v>
      </c>
      <c r="BP442">
        <v>150000000</v>
      </c>
      <c r="BR442">
        <f t="shared" si="18"/>
        <v>55343774</v>
      </c>
      <c r="BS442" t="str">
        <f>_xlfn.XLOOKUP(BO442,I:I,L:L)</f>
        <v>Batman BeginsÂ </v>
      </c>
      <c r="BW442" t="s">
        <v>4682</v>
      </c>
      <c r="BX442" t="s">
        <v>2007</v>
      </c>
      <c r="BY442" t="s">
        <v>17606</v>
      </c>
    </row>
    <row r="443" spans="1:81" x14ac:dyDescent="0.25">
      <c r="A443" t="s">
        <v>33</v>
      </c>
      <c r="B443" t="s">
        <v>700</v>
      </c>
      <c r="C443">
        <v>147</v>
      </c>
      <c r="D443">
        <v>93</v>
      </c>
      <c r="E443">
        <v>189</v>
      </c>
      <c r="F443">
        <v>38</v>
      </c>
      <c r="G443" t="s">
        <v>3336</v>
      </c>
      <c r="H443">
        <v>1000</v>
      </c>
      <c r="I443">
        <v>82226474</v>
      </c>
      <c r="J443" t="s">
        <v>1601</v>
      </c>
      <c r="K443" t="s">
        <v>3337</v>
      </c>
      <c r="L443" t="s">
        <v>3338</v>
      </c>
      <c r="M443">
        <v>65499</v>
      </c>
      <c r="N443">
        <v>1267</v>
      </c>
      <c r="O443" t="s">
        <v>3339</v>
      </c>
      <c r="P443">
        <v>0</v>
      </c>
      <c r="Q443" t="s">
        <v>3340</v>
      </c>
      <c r="R443" t="s">
        <v>3341</v>
      </c>
      <c r="S443">
        <v>424</v>
      </c>
      <c r="T443" t="s">
        <v>42</v>
      </c>
      <c r="U443" t="s">
        <v>43</v>
      </c>
      <c r="V443" t="s">
        <v>115</v>
      </c>
      <c r="W443">
        <v>65000000</v>
      </c>
      <c r="X443">
        <v>2006</v>
      </c>
      <c r="Y443">
        <v>177</v>
      </c>
      <c r="Z443" s="2">
        <v>5.6</v>
      </c>
      <c r="AA443">
        <v>1.85</v>
      </c>
      <c r="AB443">
        <v>0</v>
      </c>
      <c r="AE443" t="s">
        <v>3342</v>
      </c>
      <c r="AF443">
        <f>COUNTIF(J:J,AE443)</f>
        <v>8</v>
      </c>
      <c r="AG443">
        <f>ROUND(AVERAGEIFS(Z:Z,J:J,AE443),1)</f>
        <v>6.8</v>
      </c>
      <c r="AH443" cm="1">
        <f t="array" ref="AH443">ROUND(MEDIAN(IF(J:J=AE443,Z:Z)),1)</f>
        <v>7.2</v>
      </c>
      <c r="AI443" t="e" cm="1">
        <f t="array" ref="AI443">ROUND(MODE(IF(J:J=AE443,Z:Z)),1)</f>
        <v>#N/A</v>
      </c>
      <c r="AJ443">
        <f>_xlfn.MAXIFS(Z:Z,J:J,AE443)</f>
        <v>8.1</v>
      </c>
      <c r="AK443">
        <f>_xlfn.MINIFS(Z:Z,J:J,AE443)</f>
        <v>4.3</v>
      </c>
      <c r="AL443" cm="1">
        <f t="array" ref="AL443">ROUND(VAR(IF(J:J=AE443,Z:Z)),1)</f>
        <v>1.5</v>
      </c>
      <c r="AM443" cm="1">
        <f t="array" ref="AM443">ROUND(STDEV(IF(J:J = AE443,Z:Z)),1)</f>
        <v>1.2</v>
      </c>
      <c r="AQ443">
        <v>88</v>
      </c>
      <c r="AR443">
        <v>6.3</v>
      </c>
      <c r="BH443" t="str">
        <v>Andrew Niccol</v>
      </c>
      <c r="BI443">
        <f t="shared" si="19"/>
        <v>7</v>
      </c>
      <c r="BJ443" t="b">
        <f t="shared" si="20"/>
        <v>0</v>
      </c>
      <c r="BO443">
        <v>72219395</v>
      </c>
      <c r="BP443">
        <v>17000000</v>
      </c>
      <c r="BR443">
        <f t="shared" si="18"/>
        <v>55219395</v>
      </c>
      <c r="BS443" t="str">
        <f>_xlfn.XLOOKUP(BO443,I:I,L:L)</f>
        <v>I Know What You Did Last SummerÂ </v>
      </c>
      <c r="BW443" t="s">
        <v>2007</v>
      </c>
      <c r="BX443" t="s">
        <v>5447</v>
      </c>
      <c r="BY443" t="s">
        <v>17606</v>
      </c>
    </row>
    <row r="444" spans="1:81" x14ac:dyDescent="0.25">
      <c r="A444" t="s">
        <v>33</v>
      </c>
      <c r="B444" t="s">
        <v>1864</v>
      </c>
      <c r="C444">
        <v>276</v>
      </c>
      <c r="D444">
        <v>104</v>
      </c>
      <c r="E444">
        <v>301</v>
      </c>
      <c r="F444">
        <v>71</v>
      </c>
      <c r="G444" t="s">
        <v>748</v>
      </c>
      <c r="H444">
        <v>18000</v>
      </c>
      <c r="I444">
        <v>79363785</v>
      </c>
      <c r="J444" t="s">
        <v>1608</v>
      </c>
      <c r="K444" t="s">
        <v>739</v>
      </c>
      <c r="L444" t="s">
        <v>3345</v>
      </c>
      <c r="M444">
        <v>139423</v>
      </c>
      <c r="N444">
        <v>22194</v>
      </c>
      <c r="O444" t="s">
        <v>3346</v>
      </c>
      <c r="P444">
        <v>0</v>
      </c>
      <c r="Q444" t="s">
        <v>3347</v>
      </c>
      <c r="R444" t="s">
        <v>3348</v>
      </c>
      <c r="S444">
        <v>698</v>
      </c>
      <c r="T444" t="s">
        <v>42</v>
      </c>
      <c r="U444" t="s">
        <v>43</v>
      </c>
      <c r="V444" t="s">
        <v>44</v>
      </c>
      <c r="W444">
        <v>80000000</v>
      </c>
      <c r="X444">
        <v>2008</v>
      </c>
      <c r="Y444">
        <v>4000</v>
      </c>
      <c r="Z444" s="2">
        <v>5.5</v>
      </c>
      <c r="AA444">
        <v>2.35</v>
      </c>
      <c r="AB444">
        <v>0</v>
      </c>
      <c r="AE444" t="s">
        <v>3349</v>
      </c>
      <c r="AF444">
        <f>COUNTIF(J:J,AE444)</f>
        <v>1</v>
      </c>
      <c r="AG444">
        <f>ROUND(AVERAGEIFS(Z:Z,J:J,AE444),1)</f>
        <v>6.2</v>
      </c>
      <c r="AH444" cm="1">
        <f t="array" ref="AH444">ROUND(MEDIAN(IF(J:J=AE444,Z:Z)),1)</f>
        <v>6.2</v>
      </c>
      <c r="AI444" t="e" cm="1">
        <f t="array" ref="AI444">ROUND(MODE(IF(J:J=AE444,Z:Z)),1)</f>
        <v>#N/A</v>
      </c>
      <c r="AJ444">
        <f>_xlfn.MAXIFS(Z:Z,J:J,AE444)</f>
        <v>6.2</v>
      </c>
      <c r="AK444">
        <f>_xlfn.MINIFS(Z:Z,J:J,AE444)</f>
        <v>6.2</v>
      </c>
      <c r="AL444" t="e" cm="1">
        <f t="array" ref="AL444">ROUND(VAR(IF(J:J=AE444,Z:Z)),1)</f>
        <v>#DIV/0!</v>
      </c>
      <c r="AM444" t="e" cm="1">
        <f t="array" ref="AM444">ROUND(STDEV(IF(J:J = AE444,Z:Z)),1)</f>
        <v>#DIV/0!</v>
      </c>
      <c r="AQ444">
        <v>93</v>
      </c>
      <c r="AR444">
        <v>5.6</v>
      </c>
      <c r="BH444" t="str">
        <v>John Carpenter</v>
      </c>
      <c r="BI444">
        <f t="shared" si="19"/>
        <v>6.9</v>
      </c>
      <c r="BJ444" t="b">
        <f t="shared" si="20"/>
        <v>0</v>
      </c>
      <c r="BO444">
        <v>92173235</v>
      </c>
      <c r="BP444">
        <v>37000000</v>
      </c>
      <c r="BR444">
        <f t="shared" si="18"/>
        <v>55173235</v>
      </c>
      <c r="BS444" t="str">
        <f>_xlfn.XLOOKUP(BO444,I:I,L:L)</f>
        <v>The TownÂ </v>
      </c>
      <c r="BW444" t="s">
        <v>606</v>
      </c>
      <c r="BX444" t="s">
        <v>1247</v>
      </c>
      <c r="BY444" t="s">
        <v>5266</v>
      </c>
      <c r="BZ444" t="s">
        <v>4556</v>
      </c>
    </row>
    <row r="445" spans="1:81" x14ac:dyDescent="0.25">
      <c r="A445" t="s">
        <v>33</v>
      </c>
      <c r="B445" t="s">
        <v>890</v>
      </c>
      <c r="C445">
        <v>80</v>
      </c>
      <c r="D445">
        <v>135</v>
      </c>
      <c r="E445">
        <v>503</v>
      </c>
      <c r="F445">
        <v>67</v>
      </c>
      <c r="G445" t="s">
        <v>3352</v>
      </c>
      <c r="H445">
        <v>8000</v>
      </c>
      <c r="I445">
        <v>76081498</v>
      </c>
      <c r="J445" t="s">
        <v>1615</v>
      </c>
      <c r="K445" t="s">
        <v>1902</v>
      </c>
      <c r="L445" t="s">
        <v>3353</v>
      </c>
      <c r="M445">
        <v>76099</v>
      </c>
      <c r="N445">
        <v>8355</v>
      </c>
      <c r="O445" t="s">
        <v>3354</v>
      </c>
      <c r="P445">
        <v>1</v>
      </c>
      <c r="Q445" t="s">
        <v>3355</v>
      </c>
      <c r="R445" t="s">
        <v>3356</v>
      </c>
      <c r="S445">
        <v>162</v>
      </c>
      <c r="T445" t="s">
        <v>42</v>
      </c>
      <c r="U445" t="s">
        <v>43</v>
      </c>
      <c r="V445" t="s">
        <v>811</v>
      </c>
      <c r="W445">
        <v>75000000</v>
      </c>
      <c r="X445">
        <v>1997</v>
      </c>
      <c r="Y445">
        <v>137</v>
      </c>
      <c r="Z445" s="2">
        <v>6.7</v>
      </c>
      <c r="AA445">
        <v>2.35</v>
      </c>
      <c r="AB445">
        <v>0</v>
      </c>
      <c r="AE445" t="s">
        <v>3357</v>
      </c>
      <c r="AF445">
        <f>COUNTIF(J:J,AE445)</f>
        <v>1</v>
      </c>
      <c r="AG445">
        <f>ROUND(AVERAGEIFS(Z:Z,J:J,AE445),1)</f>
        <v>7.2</v>
      </c>
      <c r="AH445" cm="1">
        <f t="array" ref="AH445">ROUND(MEDIAN(IF(J:J=AE445,Z:Z)),1)</f>
        <v>7.2</v>
      </c>
      <c r="AI445" t="e" cm="1">
        <f t="array" ref="AI445">ROUND(MODE(IF(J:J=AE445,Z:Z)),1)</f>
        <v>#N/A</v>
      </c>
      <c r="AJ445">
        <f>_xlfn.MAXIFS(Z:Z,J:J,AE445)</f>
        <v>7.2</v>
      </c>
      <c r="AK445">
        <f>_xlfn.MINIFS(Z:Z,J:J,AE445)</f>
        <v>7.2</v>
      </c>
      <c r="AL445" t="e" cm="1">
        <f t="array" ref="AL445">ROUND(VAR(IF(J:J=AE445,Z:Z)),1)</f>
        <v>#DIV/0!</v>
      </c>
      <c r="AM445" t="e" cm="1">
        <f t="array" ref="AM445">ROUND(STDEV(IF(J:J = AE445,Z:Z)),1)</f>
        <v>#DIV/0!</v>
      </c>
      <c r="AQ445">
        <v>104</v>
      </c>
      <c r="AR445">
        <v>5.5</v>
      </c>
      <c r="BH445" t="str">
        <v>Wes Anderson</v>
      </c>
      <c r="BI445">
        <f t="shared" si="19"/>
        <v>7.6</v>
      </c>
      <c r="BJ445" t="str">
        <f t="shared" si="20"/>
        <v>TRUE</v>
      </c>
      <c r="BO445">
        <v>95149435</v>
      </c>
      <c r="BP445">
        <v>40000000</v>
      </c>
      <c r="BR445">
        <f t="shared" si="18"/>
        <v>55149435</v>
      </c>
      <c r="BS445" t="str">
        <f>_xlfn.XLOOKUP(BO445,I:I,L:L)</f>
        <v>The Princess Diaries 2: Royal EngagementÂ </v>
      </c>
      <c r="BW445" t="s">
        <v>4682</v>
      </c>
      <c r="BX445" t="s">
        <v>2007</v>
      </c>
      <c r="BY445" t="s">
        <v>5266</v>
      </c>
      <c r="BZ445" t="s">
        <v>17603</v>
      </c>
      <c r="CA445" t="s">
        <v>17604</v>
      </c>
    </row>
    <row r="446" spans="1:81" x14ac:dyDescent="0.25">
      <c r="A446" t="s">
        <v>33</v>
      </c>
      <c r="B446" t="s">
        <v>484</v>
      </c>
      <c r="C446">
        <v>406</v>
      </c>
      <c r="D446">
        <v>134</v>
      </c>
      <c r="E446">
        <v>452</v>
      </c>
      <c r="F446">
        <v>697</v>
      </c>
      <c r="G446" t="s">
        <v>1505</v>
      </c>
      <c r="H446">
        <v>11000</v>
      </c>
      <c r="I446">
        <v>85707116</v>
      </c>
      <c r="J446" t="s">
        <v>906</v>
      </c>
      <c r="K446" t="s">
        <v>455</v>
      </c>
      <c r="L446" t="s">
        <v>3360</v>
      </c>
      <c r="M446">
        <v>303185</v>
      </c>
      <c r="N446">
        <v>20411</v>
      </c>
      <c r="O446" t="s">
        <v>3361</v>
      </c>
      <c r="P446">
        <v>4</v>
      </c>
      <c r="Q446" t="s">
        <v>3362</v>
      </c>
      <c r="R446" t="s">
        <v>3363</v>
      </c>
      <c r="S446">
        <v>701</v>
      </c>
      <c r="T446" t="s">
        <v>42</v>
      </c>
      <c r="U446" t="s">
        <v>43</v>
      </c>
      <c r="V446" t="s">
        <v>811</v>
      </c>
      <c r="W446">
        <v>68000000</v>
      </c>
      <c r="X446">
        <v>2014</v>
      </c>
      <c r="Y446">
        <v>8000</v>
      </c>
      <c r="Z446" s="2">
        <v>7.6</v>
      </c>
      <c r="AA446">
        <v>2.35</v>
      </c>
      <c r="AB446">
        <v>82000</v>
      </c>
      <c r="AE446" t="s">
        <v>3364</v>
      </c>
      <c r="AF446">
        <f>COUNTIF(J:J,AE446)</f>
        <v>1</v>
      </c>
      <c r="AG446">
        <f>ROUND(AVERAGEIFS(Z:Z,J:J,AE446),1)</f>
        <v>7.5</v>
      </c>
      <c r="AH446" cm="1">
        <f t="array" ref="AH446">ROUND(MEDIAN(IF(J:J=AE446,Z:Z)),1)</f>
        <v>7.5</v>
      </c>
      <c r="AI446" t="e" cm="1">
        <f t="array" ref="AI446">ROUND(MODE(IF(J:J=AE446,Z:Z)),1)</f>
        <v>#N/A</v>
      </c>
      <c r="AJ446">
        <f>_xlfn.MAXIFS(Z:Z,J:J,AE446)</f>
        <v>7.5</v>
      </c>
      <c r="AK446">
        <f>_xlfn.MINIFS(Z:Z,J:J,AE446)</f>
        <v>7.5</v>
      </c>
      <c r="AL446" t="e" cm="1">
        <f t="array" ref="AL446">ROUND(VAR(IF(J:J=AE446,Z:Z)),1)</f>
        <v>#DIV/0!</v>
      </c>
      <c r="AM446" t="e" cm="1">
        <f t="array" ref="AM446">ROUND(STDEV(IF(J:J = AE446,Z:Z)),1)</f>
        <v>#DIV/0!</v>
      </c>
      <c r="AQ446">
        <v>135</v>
      </c>
      <c r="AR446">
        <v>6.7</v>
      </c>
      <c r="BH446" t="str">
        <v>David Cronenberg</v>
      </c>
      <c r="BI446">
        <f t="shared" si="19"/>
        <v>7.1</v>
      </c>
      <c r="BJ446" t="b">
        <f t="shared" si="20"/>
        <v>0</v>
      </c>
      <c r="BO446">
        <v>75072454</v>
      </c>
      <c r="BP446">
        <v>20000000</v>
      </c>
      <c r="BR446">
        <f t="shared" si="18"/>
        <v>55072454</v>
      </c>
      <c r="BS446" t="str">
        <f>_xlfn.XLOOKUP(BO446,I:I,L:L)</f>
        <v>The Exorcism of Emily RoseÂ </v>
      </c>
      <c r="BW446" t="s">
        <v>4682</v>
      </c>
      <c r="BX446" t="s">
        <v>1247</v>
      </c>
      <c r="BY446" t="s">
        <v>2007</v>
      </c>
      <c r="BZ446" t="s">
        <v>17603</v>
      </c>
      <c r="CA446" t="s">
        <v>17607</v>
      </c>
    </row>
    <row r="447" spans="1:81" x14ac:dyDescent="0.25">
      <c r="A447" t="s">
        <v>33</v>
      </c>
      <c r="B447" t="s">
        <v>1873</v>
      </c>
      <c r="C447">
        <v>97</v>
      </c>
      <c r="D447">
        <v>98</v>
      </c>
      <c r="E447">
        <v>425</v>
      </c>
      <c r="F447">
        <v>397</v>
      </c>
      <c r="G447" t="s">
        <v>2836</v>
      </c>
      <c r="H447">
        <v>11000</v>
      </c>
      <c r="I447">
        <v>74329966</v>
      </c>
      <c r="J447" t="s">
        <v>1623</v>
      </c>
      <c r="K447" t="s">
        <v>520</v>
      </c>
      <c r="L447" t="s">
        <v>3367</v>
      </c>
      <c r="M447">
        <v>60910</v>
      </c>
      <c r="N447">
        <v>12729</v>
      </c>
      <c r="O447" t="s">
        <v>1490</v>
      </c>
      <c r="P447">
        <v>2</v>
      </c>
      <c r="Q447" t="s">
        <v>3368</v>
      </c>
      <c r="R447" t="s">
        <v>3369</v>
      </c>
      <c r="S447">
        <v>164</v>
      </c>
      <c r="T447" t="s">
        <v>42</v>
      </c>
      <c r="U447" t="s">
        <v>43</v>
      </c>
      <c r="V447" t="s">
        <v>44</v>
      </c>
      <c r="W447">
        <v>70000000</v>
      </c>
      <c r="X447">
        <v>1998</v>
      </c>
      <c r="Y447">
        <v>643</v>
      </c>
      <c r="Z447" s="2">
        <v>5.7</v>
      </c>
      <c r="AA447">
        <v>2.35</v>
      </c>
      <c r="AB447">
        <v>0</v>
      </c>
      <c r="AE447" t="s">
        <v>3370</v>
      </c>
      <c r="AF447">
        <f>COUNTIF(J:J,AE447)</f>
        <v>12</v>
      </c>
      <c r="AG447">
        <f>ROUND(AVERAGEIFS(Z:Z,J:J,AE447),1)</f>
        <v>6.3</v>
      </c>
      <c r="AH447" cm="1">
        <f t="array" ref="AH447">ROUND(MEDIAN(IF(J:J=AE447,Z:Z)),1)</f>
        <v>6.6</v>
      </c>
      <c r="AI447" cm="1">
        <f t="array" ref="AI447">ROUND(MODE(IF(J:J=AE447,Z:Z)),1)</f>
        <v>7.4</v>
      </c>
      <c r="AJ447">
        <f>_xlfn.MAXIFS(Z:Z,J:J,AE447)</f>
        <v>7.4</v>
      </c>
      <c r="AK447">
        <f>_xlfn.MINIFS(Z:Z,J:J,AE447)</f>
        <v>4.4000000000000004</v>
      </c>
      <c r="AL447" cm="1">
        <f t="array" ref="AL447">ROUND(VAR(IF(J:J=AE447,Z:Z)),1)</f>
        <v>0.8</v>
      </c>
      <c r="AM447" cm="1">
        <f t="array" ref="AM447">ROUND(STDEV(IF(J:J = AE447,Z:Z)),1)</f>
        <v>0.9</v>
      </c>
      <c r="AQ447">
        <v>134</v>
      </c>
      <c r="AR447">
        <v>7.6</v>
      </c>
      <c r="BH447" t="str">
        <v>John Stockwell</v>
      </c>
      <c r="BI447">
        <f t="shared" si="19"/>
        <v>6</v>
      </c>
      <c r="BJ447" t="b">
        <f t="shared" si="20"/>
        <v>0</v>
      </c>
      <c r="BO447">
        <v>80034302</v>
      </c>
      <c r="BP447">
        <v>25000000</v>
      </c>
      <c r="BR447">
        <f t="shared" si="18"/>
        <v>55034302</v>
      </c>
      <c r="BS447" t="str">
        <f>_xlfn.XLOOKUP(BO447,I:I,L:L)</f>
        <v>CloverfieldÂ </v>
      </c>
      <c r="BW447" t="s">
        <v>17600</v>
      </c>
      <c r="BX447" t="s">
        <v>3105</v>
      </c>
    </row>
    <row r="448" spans="1:81" x14ac:dyDescent="0.25">
      <c r="A448" t="s">
        <v>33</v>
      </c>
      <c r="B448" t="s">
        <v>1878</v>
      </c>
      <c r="C448">
        <v>143</v>
      </c>
      <c r="D448">
        <v>80</v>
      </c>
      <c r="E448">
        <v>40</v>
      </c>
      <c r="F448">
        <v>375</v>
      </c>
      <c r="G448" t="s">
        <v>3373</v>
      </c>
      <c r="H448">
        <v>3000</v>
      </c>
      <c r="I448">
        <v>100169068</v>
      </c>
      <c r="J448" t="s">
        <v>322</v>
      </c>
      <c r="K448" t="s">
        <v>885</v>
      </c>
      <c r="L448" t="s">
        <v>3374</v>
      </c>
      <c r="M448">
        <v>16385</v>
      </c>
      <c r="N448">
        <v>4394</v>
      </c>
      <c r="O448" t="s">
        <v>3375</v>
      </c>
      <c r="P448">
        <v>0</v>
      </c>
      <c r="Q448" t="s">
        <v>3376</v>
      </c>
      <c r="R448" t="s">
        <v>3377</v>
      </c>
      <c r="S448">
        <v>100</v>
      </c>
      <c r="T448" t="s">
        <v>42</v>
      </c>
      <c r="U448" t="s">
        <v>43</v>
      </c>
      <c r="V448" t="s">
        <v>115</v>
      </c>
      <c r="W448">
        <v>80000000</v>
      </c>
      <c r="X448">
        <v>2010</v>
      </c>
      <c r="Y448">
        <v>642</v>
      </c>
      <c r="Z448" s="2">
        <v>4.5999999999999996</v>
      </c>
      <c r="AA448">
        <v>1.85</v>
      </c>
      <c r="AB448">
        <v>0</v>
      </c>
      <c r="AE448" t="s">
        <v>3378</v>
      </c>
      <c r="AF448">
        <f>COUNTIF(J:J,AE448)</f>
        <v>1</v>
      </c>
      <c r="AG448">
        <f>ROUND(AVERAGEIFS(Z:Z,J:J,AE448),1)</f>
        <v>6.6</v>
      </c>
      <c r="AH448" cm="1">
        <f t="array" ref="AH448">ROUND(MEDIAN(IF(J:J=AE448,Z:Z)),1)</f>
        <v>6.6</v>
      </c>
      <c r="AI448" t="e" cm="1">
        <f t="array" ref="AI448">ROUND(MODE(IF(J:J=AE448,Z:Z)),1)</f>
        <v>#N/A</v>
      </c>
      <c r="AJ448">
        <f>_xlfn.MAXIFS(Z:Z,J:J,AE448)</f>
        <v>6.6</v>
      </c>
      <c r="AK448">
        <f>_xlfn.MINIFS(Z:Z,J:J,AE448)</f>
        <v>6.6</v>
      </c>
      <c r="AL448" t="e" cm="1">
        <f t="array" ref="AL448">ROUND(VAR(IF(J:J=AE448,Z:Z)),1)</f>
        <v>#DIV/0!</v>
      </c>
      <c r="AM448" t="e" cm="1">
        <f t="array" ref="AM448">ROUND(STDEV(IF(J:J = AE448,Z:Z)),1)</f>
        <v>#DIV/0!</v>
      </c>
      <c r="AQ448">
        <v>98</v>
      </c>
      <c r="AR448">
        <v>5.7</v>
      </c>
      <c r="BH448" t="str">
        <v>David Gordon Green</v>
      </c>
      <c r="BI448">
        <f t="shared" si="19"/>
        <v>6.7</v>
      </c>
      <c r="BJ448" t="b">
        <f t="shared" si="20"/>
        <v>0</v>
      </c>
      <c r="BO448">
        <v>80014842</v>
      </c>
      <c r="BP448">
        <v>25000000</v>
      </c>
      <c r="BR448">
        <f t="shared" si="18"/>
        <v>55014842</v>
      </c>
      <c r="BS448" t="str">
        <f>_xlfn.XLOOKUP(BO448,I:I,L:L)</f>
        <v>Dear JohnÂ </v>
      </c>
      <c r="BW448" t="s">
        <v>1247</v>
      </c>
      <c r="BX448" t="s">
        <v>2007</v>
      </c>
      <c r="BY448" t="s">
        <v>5447</v>
      </c>
      <c r="BZ448" t="s">
        <v>4556</v>
      </c>
    </row>
    <row r="449" spans="1:79" x14ac:dyDescent="0.25">
      <c r="A449" t="s">
        <v>33</v>
      </c>
      <c r="B449" t="s">
        <v>1885</v>
      </c>
      <c r="C449">
        <v>106</v>
      </c>
      <c r="D449">
        <v>83</v>
      </c>
      <c r="E449">
        <v>21</v>
      </c>
      <c r="F449">
        <v>495</v>
      </c>
      <c r="G449" t="s">
        <v>3381</v>
      </c>
      <c r="H449">
        <v>13000</v>
      </c>
      <c r="I449">
        <v>73215310</v>
      </c>
      <c r="J449" t="s">
        <v>1630</v>
      </c>
      <c r="K449" t="s">
        <v>1437</v>
      </c>
      <c r="L449" t="s">
        <v>3382</v>
      </c>
      <c r="M449">
        <v>44143</v>
      </c>
      <c r="N449">
        <v>14261</v>
      </c>
      <c r="O449" t="s">
        <v>3383</v>
      </c>
      <c r="P449">
        <v>0</v>
      </c>
      <c r="Q449" t="s">
        <v>3384</v>
      </c>
      <c r="R449" t="s">
        <v>3385</v>
      </c>
      <c r="S449">
        <v>216</v>
      </c>
      <c r="T449" t="s">
        <v>42</v>
      </c>
      <c r="U449" t="s">
        <v>43</v>
      </c>
      <c r="V449" t="s">
        <v>366</v>
      </c>
      <c r="W449">
        <v>80000000</v>
      </c>
      <c r="X449">
        <v>2002</v>
      </c>
      <c r="Y449">
        <v>503</v>
      </c>
      <c r="Z449" s="2">
        <v>7</v>
      </c>
      <c r="AA449">
        <v>2.35</v>
      </c>
      <c r="AB449">
        <v>4000</v>
      </c>
      <c r="AE449" t="s">
        <v>3386</v>
      </c>
      <c r="AF449">
        <f>COUNTIF(J:J,AE449)</f>
        <v>1</v>
      </c>
      <c r="AG449">
        <f>ROUND(AVERAGEIFS(Z:Z,J:J,AE449),1)</f>
        <v>5.6</v>
      </c>
      <c r="AH449" cm="1">
        <f t="array" ref="AH449">ROUND(MEDIAN(IF(J:J=AE449,Z:Z)),1)</f>
        <v>5.6</v>
      </c>
      <c r="AI449" t="e" cm="1">
        <f t="array" ref="AI449">ROUND(MODE(IF(J:J=AE449,Z:Z)),1)</f>
        <v>#N/A</v>
      </c>
      <c r="AJ449">
        <f>_xlfn.MAXIFS(Z:Z,J:J,AE449)</f>
        <v>5.6</v>
      </c>
      <c r="AK449">
        <f>_xlfn.MINIFS(Z:Z,J:J,AE449)</f>
        <v>5.6</v>
      </c>
      <c r="AL449" t="e" cm="1">
        <f t="array" ref="AL449">ROUND(VAR(IF(J:J=AE449,Z:Z)),1)</f>
        <v>#DIV/0!</v>
      </c>
      <c r="AM449" t="e" cm="1">
        <f t="array" ref="AM449">ROUND(STDEV(IF(J:J = AE449,Z:Z)),1)</f>
        <v>#DIV/0!</v>
      </c>
      <c r="AQ449">
        <v>80</v>
      </c>
      <c r="AR449">
        <v>4.5999999999999996</v>
      </c>
      <c r="BH449" t="str">
        <v>Jim Sheridan</v>
      </c>
      <c r="BI449">
        <f t="shared" si="19"/>
        <v>6</v>
      </c>
      <c r="BJ449" t="b">
        <f t="shared" si="20"/>
        <v>0</v>
      </c>
      <c r="BO449">
        <v>95001343</v>
      </c>
      <c r="BP449">
        <v>40000000</v>
      </c>
      <c r="BR449">
        <f t="shared" si="18"/>
        <v>55001343</v>
      </c>
      <c r="BS449" t="str">
        <f>_xlfn.XLOOKUP(BO449,I:I,L:L)</f>
        <v>42Â </v>
      </c>
      <c r="BW449" t="s">
        <v>606</v>
      </c>
      <c r="BX449" t="s">
        <v>4431</v>
      </c>
      <c r="BY449" t="s">
        <v>1247</v>
      </c>
      <c r="BZ449" t="s">
        <v>5266</v>
      </c>
      <c r="CA449" t="s">
        <v>17606</v>
      </c>
    </row>
    <row r="450" spans="1:79" x14ac:dyDescent="0.25">
      <c r="A450" t="s">
        <v>33</v>
      </c>
      <c r="B450" t="s">
        <v>1272</v>
      </c>
      <c r="C450">
        <v>178</v>
      </c>
      <c r="D450">
        <v>102</v>
      </c>
      <c r="E450">
        <v>153</v>
      </c>
      <c r="F450">
        <v>269</v>
      </c>
      <c r="G450" t="s">
        <v>3389</v>
      </c>
      <c r="H450">
        <v>3000</v>
      </c>
      <c r="I450">
        <v>80360866</v>
      </c>
      <c r="J450" t="s">
        <v>1638</v>
      </c>
      <c r="K450" t="s">
        <v>1215</v>
      </c>
      <c r="L450" t="s">
        <v>3390</v>
      </c>
      <c r="M450">
        <v>44662</v>
      </c>
      <c r="N450">
        <v>5392</v>
      </c>
      <c r="O450" t="s">
        <v>3391</v>
      </c>
      <c r="P450">
        <v>1</v>
      </c>
      <c r="Q450" t="s">
        <v>3392</v>
      </c>
      <c r="R450" t="s">
        <v>3393</v>
      </c>
      <c r="S450">
        <v>127</v>
      </c>
      <c r="T450" t="s">
        <v>42</v>
      </c>
      <c r="U450" t="s">
        <v>43</v>
      </c>
      <c r="V450" t="s">
        <v>115</v>
      </c>
      <c r="W450">
        <v>80000000</v>
      </c>
      <c r="X450">
        <v>2011</v>
      </c>
      <c r="Y450">
        <v>1000</v>
      </c>
      <c r="Z450" s="2">
        <v>5.2</v>
      </c>
      <c r="AA450">
        <v>2.35</v>
      </c>
      <c r="AB450">
        <v>0</v>
      </c>
      <c r="AE450" t="s">
        <v>3394</v>
      </c>
      <c r="AF450">
        <f>COUNTIF(J:J,AE450)</f>
        <v>2</v>
      </c>
      <c r="AG450">
        <f>ROUND(AVERAGEIFS(Z:Z,J:J,AE450),1)</f>
        <v>5.6</v>
      </c>
      <c r="AH450" cm="1">
        <f t="array" ref="AH450">ROUND(MEDIAN(IF(J:J=AE450,Z:Z)),1)</f>
        <v>5.6</v>
      </c>
      <c r="AI450" t="e" cm="1">
        <f t="array" ref="AI450">ROUND(MODE(IF(J:J=AE450,Z:Z)),1)</f>
        <v>#N/A</v>
      </c>
      <c r="AJ450">
        <f>_xlfn.MAXIFS(Z:Z,J:J,AE450)</f>
        <v>6.6</v>
      </c>
      <c r="AK450">
        <f>_xlfn.MINIFS(Z:Z,J:J,AE450)</f>
        <v>4.5</v>
      </c>
      <c r="AL450" cm="1">
        <f t="array" ref="AL450">ROUND(VAR(IF(J:J=AE450,Z:Z)),1)</f>
        <v>2.2000000000000002</v>
      </c>
      <c r="AM450" cm="1">
        <f t="array" ref="AM450">ROUND(STDEV(IF(J:J = AE450,Z:Z)),1)</f>
        <v>1.5</v>
      </c>
      <c r="AQ450">
        <v>83</v>
      </c>
      <c r="AR450">
        <v>7</v>
      </c>
      <c r="BH450" t="str">
        <v>Costa-Gavras</v>
      </c>
      <c r="BI450">
        <f t="shared" si="19"/>
        <v>6.8</v>
      </c>
      <c r="BJ450" t="b">
        <f t="shared" si="20"/>
        <v>0</v>
      </c>
      <c r="BO450">
        <v>72000000</v>
      </c>
      <c r="BP450">
        <v>17000000</v>
      </c>
      <c r="BR450">
        <f t="shared" ref="BR450:BR512" si="21">BO450-BP450</f>
        <v>55000000</v>
      </c>
      <c r="BS450" t="str">
        <f>_xlfn.XLOOKUP(BO450,I:I,L:L)</f>
        <v>My Fair LadyÂ </v>
      </c>
      <c r="BW450" t="s">
        <v>826</v>
      </c>
      <c r="BX450" t="s">
        <v>1247</v>
      </c>
      <c r="BY450" t="s">
        <v>4556</v>
      </c>
      <c r="BZ450" t="s">
        <v>4490</v>
      </c>
    </row>
    <row r="451" spans="1:79" x14ac:dyDescent="0.25">
      <c r="A451" t="s">
        <v>33</v>
      </c>
      <c r="B451" t="s">
        <v>1893</v>
      </c>
      <c r="C451">
        <v>102</v>
      </c>
      <c r="D451">
        <v>130</v>
      </c>
      <c r="E451">
        <v>81</v>
      </c>
      <c r="F451">
        <v>427</v>
      </c>
      <c r="G451" t="s">
        <v>245</v>
      </c>
      <c r="H451">
        <v>10000</v>
      </c>
      <c r="I451">
        <v>69102910</v>
      </c>
      <c r="J451" t="s">
        <v>1645</v>
      </c>
      <c r="K451" t="s">
        <v>566</v>
      </c>
      <c r="L451" t="s">
        <v>3397</v>
      </c>
      <c r="M451">
        <v>58402</v>
      </c>
      <c r="N451">
        <v>12186</v>
      </c>
      <c r="O451" t="s">
        <v>3398</v>
      </c>
      <c r="P451">
        <v>0</v>
      </c>
      <c r="Q451" t="s">
        <v>3399</v>
      </c>
      <c r="R451" t="s">
        <v>3400</v>
      </c>
      <c r="S451">
        <v>370</v>
      </c>
      <c r="T451" t="s">
        <v>42</v>
      </c>
      <c r="U451" t="s">
        <v>43</v>
      </c>
      <c r="V451" t="s">
        <v>44</v>
      </c>
      <c r="W451">
        <v>80000000</v>
      </c>
      <c r="X451">
        <v>1998</v>
      </c>
      <c r="Y451">
        <v>882</v>
      </c>
      <c r="Z451" s="2">
        <v>5.0999999999999996</v>
      </c>
      <c r="AA451">
        <v>2.35</v>
      </c>
      <c r="AB451">
        <v>0</v>
      </c>
      <c r="AE451" t="s">
        <v>3401</v>
      </c>
      <c r="AF451">
        <f>COUNTIF(J:J,AE451)</f>
        <v>7</v>
      </c>
      <c r="AG451">
        <f>ROUND(AVERAGEIFS(Z:Z,J:J,AE451),1)</f>
        <v>5.9</v>
      </c>
      <c r="AH451" cm="1">
        <f t="array" ref="AH451">ROUND(MEDIAN(IF(J:J=AE451,Z:Z)),1)</f>
        <v>5.5</v>
      </c>
      <c r="AI451" cm="1">
        <f t="array" ref="AI451">ROUND(MODE(IF(J:J=AE451,Z:Z)),1)</f>
        <v>6.4</v>
      </c>
      <c r="AJ451">
        <f>_xlfn.MAXIFS(Z:Z,J:J,AE451)</f>
        <v>8</v>
      </c>
      <c r="AK451">
        <f>_xlfn.MINIFS(Z:Z,J:J,AE451)</f>
        <v>4.5999999999999996</v>
      </c>
      <c r="AL451" cm="1">
        <f t="array" ref="AL451">ROUND(VAR(IF(J:J=AE451,Z:Z)),1)</f>
        <v>1.3</v>
      </c>
      <c r="AM451" cm="1">
        <f t="array" ref="AM451">ROUND(STDEV(IF(J:J = AE451,Z:Z)),1)</f>
        <v>1.1000000000000001</v>
      </c>
      <c r="AQ451">
        <v>102</v>
      </c>
      <c r="AR451">
        <v>5.2</v>
      </c>
      <c r="BH451" t="str">
        <v>Patrick Read Johnson</v>
      </c>
      <c r="BI451">
        <f t="shared" si="19"/>
        <v>5.6</v>
      </c>
      <c r="BJ451" t="b">
        <f t="shared" si="20"/>
        <v>0</v>
      </c>
      <c r="BO451">
        <v>79817937</v>
      </c>
      <c r="BP451">
        <v>25000000</v>
      </c>
      <c r="BR451">
        <f t="shared" si="21"/>
        <v>54817937</v>
      </c>
      <c r="BS451" t="str">
        <f>_xlfn.XLOOKUP(BO451,I:I,L:L)</f>
        <v>The Golden ChildÂ </v>
      </c>
      <c r="BW451" t="s">
        <v>1247</v>
      </c>
      <c r="BX451" t="s">
        <v>3105</v>
      </c>
    </row>
    <row r="452" spans="1:79" x14ac:dyDescent="0.25">
      <c r="A452" t="s">
        <v>33</v>
      </c>
      <c r="B452" t="s">
        <v>1900</v>
      </c>
      <c r="C452">
        <v>209</v>
      </c>
      <c r="D452">
        <v>129</v>
      </c>
      <c r="E452">
        <v>438</v>
      </c>
      <c r="F452">
        <v>502</v>
      </c>
      <c r="G452" t="s">
        <v>3404</v>
      </c>
      <c r="H452">
        <v>18000</v>
      </c>
      <c r="I452">
        <v>65948711</v>
      </c>
      <c r="J452" t="s">
        <v>1395</v>
      </c>
      <c r="K452" t="s">
        <v>2152</v>
      </c>
      <c r="L452" t="s">
        <v>3405</v>
      </c>
      <c r="M452">
        <v>86422</v>
      </c>
      <c r="N452">
        <v>20056</v>
      </c>
      <c r="O452" t="s">
        <v>3406</v>
      </c>
      <c r="P452">
        <v>1</v>
      </c>
      <c r="Q452" t="s">
        <v>3407</v>
      </c>
      <c r="R452" t="s">
        <v>3408</v>
      </c>
      <c r="S452">
        <v>363</v>
      </c>
      <c r="T452" t="s">
        <v>42</v>
      </c>
      <c r="U452" t="s">
        <v>43</v>
      </c>
      <c r="V452" t="s">
        <v>811</v>
      </c>
      <c r="W452">
        <v>80000000</v>
      </c>
      <c r="X452">
        <v>2004</v>
      </c>
      <c r="Y452">
        <v>1000</v>
      </c>
      <c r="Z452" s="2">
        <v>6.6</v>
      </c>
      <c r="AA452">
        <v>1.85</v>
      </c>
      <c r="AB452">
        <v>0</v>
      </c>
      <c r="AE452" t="s">
        <v>3409</v>
      </c>
      <c r="AF452">
        <f>COUNTIF(J:J,AE452)</f>
        <v>2</v>
      </c>
      <c r="AG452">
        <f>ROUND(AVERAGEIFS(Z:Z,J:J,AE452),1)</f>
        <v>7</v>
      </c>
      <c r="AH452" cm="1">
        <f t="array" ref="AH452">ROUND(MEDIAN(IF(J:J=AE452,Z:Z)),1)</f>
        <v>7</v>
      </c>
      <c r="AI452" t="e" cm="1">
        <f t="array" ref="AI452">ROUND(MODE(IF(J:J=AE452,Z:Z)),1)</f>
        <v>#N/A</v>
      </c>
      <c r="AJ452">
        <f>_xlfn.MAXIFS(Z:Z,J:J,AE452)</f>
        <v>7.8</v>
      </c>
      <c r="AK452">
        <f>_xlfn.MINIFS(Z:Z,J:J,AE452)</f>
        <v>6.2</v>
      </c>
      <c r="AL452" cm="1">
        <f t="array" ref="AL452">ROUND(VAR(IF(J:J=AE452,Z:Z)),1)</f>
        <v>1.3</v>
      </c>
      <c r="AM452" cm="1">
        <f t="array" ref="AM452">ROUND(STDEV(IF(J:J = AE452,Z:Z)),1)</f>
        <v>1.1000000000000001</v>
      </c>
      <c r="AQ452">
        <v>130</v>
      </c>
      <c r="AR452">
        <v>5.0999999999999996</v>
      </c>
      <c r="BH452" t="str">
        <v>Roland JoffÃ©</v>
      </c>
      <c r="BI452">
        <f t="shared" ref="BI452:BI515" si="22">ROUND(AVERAGEIFS(Z:Z,B:B,BH452),1)</f>
        <v>5.5</v>
      </c>
      <c r="BJ452" t="b">
        <f t="shared" ref="BJ452:BJ515" si="23">IF(BI452&gt;=PERCENTILE($BI$3:$BI$1678,0.9),"TRUE")</f>
        <v>0</v>
      </c>
      <c r="BO452">
        <v>63600000</v>
      </c>
      <c r="BP452">
        <v>9000000</v>
      </c>
      <c r="BR452">
        <f t="shared" si="21"/>
        <v>54600000</v>
      </c>
      <c r="BS452" t="str">
        <f>_xlfn.XLOOKUP(BO452,I:I,L:L)</f>
        <v>ThunderballÂ </v>
      </c>
      <c r="BW452" t="s">
        <v>2007</v>
      </c>
      <c r="BX452" t="s">
        <v>4490</v>
      </c>
      <c r="BY452" t="s">
        <v>17606</v>
      </c>
    </row>
    <row r="453" spans="1:79" x14ac:dyDescent="0.25">
      <c r="A453" t="s">
        <v>33</v>
      </c>
      <c r="B453" t="s">
        <v>1687</v>
      </c>
      <c r="C453">
        <v>152</v>
      </c>
      <c r="D453">
        <v>89</v>
      </c>
      <c r="E453">
        <v>266</v>
      </c>
      <c r="F453">
        <v>859</v>
      </c>
      <c r="G453" t="s">
        <v>2729</v>
      </c>
      <c r="H453">
        <v>12000</v>
      </c>
      <c r="I453">
        <v>169692572</v>
      </c>
      <c r="J453" t="s">
        <v>534</v>
      </c>
      <c r="K453" t="s">
        <v>361</v>
      </c>
      <c r="L453" t="s">
        <v>2001</v>
      </c>
      <c r="M453">
        <v>56501</v>
      </c>
      <c r="N453">
        <v>26839</v>
      </c>
      <c r="O453" t="s">
        <v>3412</v>
      </c>
      <c r="P453">
        <v>0</v>
      </c>
      <c r="Q453" t="s">
        <v>3413</v>
      </c>
      <c r="R453" t="s">
        <v>3414</v>
      </c>
      <c r="S453">
        <v>97</v>
      </c>
      <c r="T453" t="s">
        <v>42</v>
      </c>
      <c r="U453" t="s">
        <v>43</v>
      </c>
      <c r="V453" t="s">
        <v>115</v>
      </c>
      <c r="W453">
        <v>80000000</v>
      </c>
      <c r="X453">
        <v>2015</v>
      </c>
      <c r="Y453">
        <v>11000</v>
      </c>
      <c r="Z453" s="2">
        <v>6.7</v>
      </c>
      <c r="AA453">
        <v>1.85</v>
      </c>
      <c r="AB453">
        <v>16000</v>
      </c>
      <c r="AE453" t="s">
        <v>3415</v>
      </c>
      <c r="AF453">
        <f>COUNTIF(J:J,AE453)</f>
        <v>14</v>
      </c>
      <c r="AG453">
        <f>ROUND(AVERAGEIFS(Z:Z,J:J,AE453),1)</f>
        <v>6.1</v>
      </c>
      <c r="AH453" cm="1">
        <f t="array" ref="AH453">ROUND(MEDIAN(IF(J:J=AE453,Z:Z)),1)</f>
        <v>6.3</v>
      </c>
      <c r="AI453" cm="1">
        <f t="array" ref="AI453">ROUND(MODE(IF(J:J=AE453,Z:Z)),1)</f>
        <v>7.1</v>
      </c>
      <c r="AJ453">
        <f>_xlfn.MAXIFS(Z:Z,J:J,AE453)</f>
        <v>7.1</v>
      </c>
      <c r="AK453">
        <f>_xlfn.MINIFS(Z:Z,J:J,AE453)</f>
        <v>2.8</v>
      </c>
      <c r="AL453" cm="1">
        <f t="array" ref="AL453">ROUND(VAR(IF(J:J=AE453,Z:Z)),1)</f>
        <v>1.2</v>
      </c>
      <c r="AM453" cm="1">
        <f t="array" ref="AM453">ROUND(STDEV(IF(J:J = AE453,Z:Z)),1)</f>
        <v>1.1000000000000001</v>
      </c>
      <c r="AQ453">
        <v>129</v>
      </c>
      <c r="AR453">
        <v>6.6</v>
      </c>
      <c r="BH453" t="str">
        <v>Richard LaGravenese</v>
      </c>
      <c r="BI453">
        <f t="shared" si="22"/>
        <v>6.9</v>
      </c>
      <c r="BJ453" t="b">
        <f t="shared" si="23"/>
        <v>0</v>
      </c>
      <c r="BO453">
        <v>119412921</v>
      </c>
      <c r="BP453">
        <v>65000000</v>
      </c>
      <c r="BR453">
        <f t="shared" si="21"/>
        <v>54412921</v>
      </c>
      <c r="BS453" t="str">
        <f>_xlfn.XLOOKUP(BO453,I:I,L:L)</f>
        <v>Total RecallÂ </v>
      </c>
      <c r="BW453" t="s">
        <v>1247</v>
      </c>
      <c r="BX453" t="s">
        <v>17607</v>
      </c>
    </row>
    <row r="454" spans="1:79" x14ac:dyDescent="0.25">
      <c r="A454" t="s">
        <v>33</v>
      </c>
      <c r="B454" t="s">
        <v>1908</v>
      </c>
      <c r="C454">
        <v>129</v>
      </c>
      <c r="D454">
        <v>74</v>
      </c>
      <c r="E454">
        <v>11</v>
      </c>
      <c r="F454">
        <v>62</v>
      </c>
      <c r="G454" t="s">
        <v>3417</v>
      </c>
      <c r="H454">
        <v>340</v>
      </c>
      <c r="I454">
        <v>60507228</v>
      </c>
      <c r="J454" t="s">
        <v>1653</v>
      </c>
      <c r="K454" t="s">
        <v>3418</v>
      </c>
      <c r="L454" t="s">
        <v>3419</v>
      </c>
      <c r="M454">
        <v>27543</v>
      </c>
      <c r="N454">
        <v>814</v>
      </c>
      <c r="O454" t="s">
        <v>3420</v>
      </c>
      <c r="P454">
        <v>0</v>
      </c>
      <c r="Q454" t="s">
        <v>3421</v>
      </c>
      <c r="R454" t="s">
        <v>3422</v>
      </c>
      <c r="S454">
        <v>186</v>
      </c>
      <c r="T454" t="s">
        <v>42</v>
      </c>
      <c r="U454" t="s">
        <v>43</v>
      </c>
      <c r="V454" t="s">
        <v>366</v>
      </c>
      <c r="W454">
        <v>80000000</v>
      </c>
      <c r="X454">
        <v>1999</v>
      </c>
      <c r="Y454">
        <v>243</v>
      </c>
      <c r="Z454" s="2">
        <v>7.3</v>
      </c>
      <c r="AA454">
        <v>1.78</v>
      </c>
      <c r="AB454">
        <v>607</v>
      </c>
      <c r="AE454" t="s">
        <v>3423</v>
      </c>
      <c r="AF454">
        <f>COUNTIF(J:J,AE454)</f>
        <v>1</v>
      </c>
      <c r="AG454">
        <f>ROUND(AVERAGEIFS(Z:Z,J:J,AE454),1)</f>
        <v>6</v>
      </c>
      <c r="AH454" cm="1">
        <f t="array" ref="AH454">ROUND(MEDIAN(IF(J:J=AE454,Z:Z)),1)</f>
        <v>6</v>
      </c>
      <c r="AI454" t="e" cm="1">
        <f t="array" ref="AI454">ROUND(MODE(IF(J:J=AE454,Z:Z)),1)</f>
        <v>#N/A</v>
      </c>
      <c r="AJ454">
        <f>_xlfn.MAXIFS(Z:Z,J:J,AE454)</f>
        <v>6</v>
      </c>
      <c r="AK454">
        <f>_xlfn.MINIFS(Z:Z,J:J,AE454)</f>
        <v>6</v>
      </c>
      <c r="AL454" t="e" cm="1">
        <f t="array" ref="AL454">ROUND(VAR(IF(J:J=AE454,Z:Z)),1)</f>
        <v>#DIV/0!</v>
      </c>
      <c r="AM454" t="e" cm="1">
        <f t="array" ref="AM454">ROUND(STDEV(IF(J:J = AE454,Z:Z)),1)</f>
        <v>#DIV/0!</v>
      </c>
      <c r="AQ454">
        <v>89</v>
      </c>
      <c r="AR454">
        <v>6.7</v>
      </c>
      <c r="BH454" t="str">
        <v>Danny DeVito</v>
      </c>
      <c r="BI454">
        <f t="shared" si="22"/>
        <v>6.3</v>
      </c>
      <c r="BJ454" t="b">
        <f t="shared" si="23"/>
        <v>0</v>
      </c>
      <c r="BO454">
        <v>108200000</v>
      </c>
      <c r="BP454">
        <v>54000000</v>
      </c>
      <c r="BR454">
        <f t="shared" si="21"/>
        <v>54200000</v>
      </c>
      <c r="BS454" t="str">
        <f>_xlfn.XLOOKUP(BO454,I:I,L:L)</f>
        <v>Superman IIÂ </v>
      </c>
      <c r="BW454" t="s">
        <v>826</v>
      </c>
      <c r="BX454" t="s">
        <v>4892</v>
      </c>
    </row>
    <row r="455" spans="1:79" x14ac:dyDescent="0.25">
      <c r="A455" t="s">
        <v>33</v>
      </c>
      <c r="B455" t="s">
        <v>813</v>
      </c>
      <c r="C455">
        <v>124</v>
      </c>
      <c r="D455">
        <v>96</v>
      </c>
      <c r="E455">
        <v>25</v>
      </c>
      <c r="F455">
        <v>102</v>
      </c>
      <c r="G455" t="s">
        <v>3426</v>
      </c>
      <c r="H455">
        <v>891</v>
      </c>
      <c r="I455">
        <v>56684819</v>
      </c>
      <c r="J455" t="s">
        <v>89</v>
      </c>
      <c r="K455" t="s">
        <v>246</v>
      </c>
      <c r="L455" t="s">
        <v>3427</v>
      </c>
      <c r="M455">
        <v>103787</v>
      </c>
      <c r="N455">
        <v>1919</v>
      </c>
      <c r="O455" t="s">
        <v>3428</v>
      </c>
      <c r="P455">
        <v>0</v>
      </c>
      <c r="Q455" t="s">
        <v>3429</v>
      </c>
      <c r="R455" t="s">
        <v>3430</v>
      </c>
      <c r="S455">
        <v>615</v>
      </c>
      <c r="T455" t="s">
        <v>42</v>
      </c>
      <c r="U455" t="s">
        <v>43</v>
      </c>
      <c r="V455" t="s">
        <v>44</v>
      </c>
      <c r="W455">
        <v>80000000</v>
      </c>
      <c r="X455">
        <v>2002</v>
      </c>
      <c r="Y455">
        <v>639</v>
      </c>
      <c r="Z455" s="2">
        <v>5.9</v>
      </c>
      <c r="AA455">
        <v>2.35</v>
      </c>
      <c r="AB455">
        <v>3000</v>
      </c>
      <c r="AE455" t="s">
        <v>3431</v>
      </c>
      <c r="AF455">
        <f>COUNTIF(J:J,AE455)</f>
        <v>2</v>
      </c>
      <c r="AG455">
        <f>ROUND(AVERAGEIFS(Z:Z,J:J,AE455),1)</f>
        <v>3.9</v>
      </c>
      <c r="AH455" cm="1">
        <f t="array" ref="AH455">ROUND(MEDIAN(IF(J:J=AE455,Z:Z)),1)</f>
        <v>3.9</v>
      </c>
      <c r="AI455" t="e" cm="1">
        <f t="array" ref="AI455">ROUND(MODE(IF(J:J=AE455,Z:Z)),1)</f>
        <v>#N/A</v>
      </c>
      <c r="AJ455">
        <f>_xlfn.MAXIFS(Z:Z,J:J,AE455)</f>
        <v>4.2</v>
      </c>
      <c r="AK455">
        <f>_xlfn.MINIFS(Z:Z,J:J,AE455)</f>
        <v>3.6</v>
      </c>
      <c r="AL455" cm="1">
        <f t="array" ref="AL455">ROUND(VAR(IF(J:J=AE455,Z:Z)),1)</f>
        <v>0.2</v>
      </c>
      <c r="AM455" cm="1">
        <f t="array" ref="AM455">ROUND(STDEV(IF(J:J = AE455,Z:Z)),1)</f>
        <v>0.4</v>
      </c>
      <c r="AQ455">
        <v>74</v>
      </c>
      <c r="AR455">
        <v>7.3</v>
      </c>
      <c r="BH455" t="str">
        <v>George Armitage</v>
      </c>
      <c r="BI455">
        <f t="shared" si="22"/>
        <v>6.2</v>
      </c>
      <c r="BJ455" t="b">
        <f t="shared" si="23"/>
        <v>0</v>
      </c>
      <c r="BO455">
        <v>114195633</v>
      </c>
      <c r="BP455">
        <v>60000000</v>
      </c>
      <c r="BR455">
        <f t="shared" si="21"/>
        <v>54195633</v>
      </c>
      <c r="BS455" t="str">
        <f>_xlfn.XLOOKUP(BO455,I:I,L:L)</f>
        <v>The VillageÂ </v>
      </c>
      <c r="BW455" t="s">
        <v>826</v>
      </c>
      <c r="BX455" t="s">
        <v>606</v>
      </c>
      <c r="BY455" t="s">
        <v>5266</v>
      </c>
      <c r="BZ455" t="s">
        <v>4556</v>
      </c>
    </row>
    <row r="456" spans="1:79" x14ac:dyDescent="0.25">
      <c r="A456" t="s">
        <v>33</v>
      </c>
      <c r="B456" t="s">
        <v>1454</v>
      </c>
      <c r="C456">
        <v>35</v>
      </c>
      <c r="D456">
        <v>114</v>
      </c>
      <c r="E456">
        <v>31</v>
      </c>
      <c r="F456">
        <v>372</v>
      </c>
      <c r="G456" t="s">
        <v>3434</v>
      </c>
      <c r="H456">
        <v>9000</v>
      </c>
      <c r="I456">
        <v>50628009</v>
      </c>
      <c r="J456" t="s">
        <v>1658</v>
      </c>
      <c r="K456" t="s">
        <v>1037</v>
      </c>
      <c r="L456" t="s">
        <v>3435</v>
      </c>
      <c r="M456">
        <v>22955</v>
      </c>
      <c r="N456">
        <v>10731</v>
      </c>
      <c r="O456" t="s">
        <v>3436</v>
      </c>
      <c r="P456">
        <v>0</v>
      </c>
      <c r="Q456" t="s">
        <v>3437</v>
      </c>
      <c r="R456" t="s">
        <v>3438</v>
      </c>
      <c r="S456">
        <v>88</v>
      </c>
      <c r="T456" t="s">
        <v>42</v>
      </c>
      <c r="U456" t="s">
        <v>43</v>
      </c>
      <c r="V456" t="s">
        <v>115</v>
      </c>
      <c r="W456">
        <v>90000000</v>
      </c>
      <c r="X456">
        <v>1998</v>
      </c>
      <c r="Y456">
        <v>496</v>
      </c>
      <c r="Z456" s="2">
        <v>5.6</v>
      </c>
      <c r="AA456">
        <v>1.85</v>
      </c>
      <c r="AB456">
        <v>0</v>
      </c>
      <c r="AE456" t="s">
        <v>3439</v>
      </c>
      <c r="AF456">
        <f>COUNTIF(J:J,AE456)</f>
        <v>3</v>
      </c>
      <c r="AG456">
        <f>ROUND(AVERAGEIFS(Z:Z,J:J,AE456),1)</f>
        <v>7.4</v>
      </c>
      <c r="AH456" cm="1">
        <f t="array" ref="AH456">ROUND(MEDIAN(IF(J:J=AE456,Z:Z)),1)</f>
        <v>7.4</v>
      </c>
      <c r="AI456" t="e" cm="1">
        <f t="array" ref="AI456">ROUND(MODE(IF(J:J=AE456,Z:Z)),1)</f>
        <v>#N/A</v>
      </c>
      <c r="AJ456">
        <f>_xlfn.MAXIFS(Z:Z,J:J,AE456)</f>
        <v>7.6</v>
      </c>
      <c r="AK456">
        <f>_xlfn.MINIFS(Z:Z,J:J,AE456)</f>
        <v>7.1</v>
      </c>
      <c r="AL456" cm="1">
        <f t="array" ref="AL456">ROUND(VAR(IF(J:J=AE456,Z:Z)),1)</f>
        <v>0.1</v>
      </c>
      <c r="AM456" cm="1">
        <f t="array" ref="AM456">ROUND(STDEV(IF(J:J = AE456,Z:Z)),1)</f>
        <v>0.3</v>
      </c>
      <c r="AQ456">
        <v>96</v>
      </c>
      <c r="AR456">
        <v>5.9</v>
      </c>
      <c r="BH456" t="str">
        <v>Patrick Lussier</v>
      </c>
      <c r="BI456">
        <f t="shared" si="22"/>
        <v>5.3</v>
      </c>
      <c r="BJ456" t="b">
        <f t="shared" si="23"/>
        <v>0</v>
      </c>
      <c r="BO456">
        <v>94125426</v>
      </c>
      <c r="BP456">
        <v>40000000</v>
      </c>
      <c r="BR456">
        <f t="shared" si="21"/>
        <v>54125426</v>
      </c>
      <c r="BS456" t="str">
        <f>_xlfn.XLOOKUP(BO456,I:I,L:L)</f>
        <v>Julie &amp; JuliaÂ </v>
      </c>
      <c r="BW456" t="s">
        <v>606</v>
      </c>
      <c r="BX456" t="s">
        <v>4682</v>
      </c>
      <c r="BY456" t="s">
        <v>2007</v>
      </c>
      <c r="BZ456" t="s">
        <v>4490</v>
      </c>
    </row>
    <row r="457" spans="1:79" x14ac:dyDescent="0.25">
      <c r="A457" t="s">
        <v>33</v>
      </c>
      <c r="B457" t="s">
        <v>1306</v>
      </c>
      <c r="C457">
        <v>166</v>
      </c>
      <c r="D457">
        <v>99</v>
      </c>
      <c r="E457">
        <v>57</v>
      </c>
      <c r="F457">
        <v>820</v>
      </c>
      <c r="G457" t="s">
        <v>335</v>
      </c>
      <c r="H457">
        <v>20000</v>
      </c>
      <c r="I457">
        <v>69772969</v>
      </c>
      <c r="J457" t="s">
        <v>268</v>
      </c>
      <c r="K457" t="s">
        <v>351</v>
      </c>
      <c r="L457" t="s">
        <v>3442</v>
      </c>
      <c r="M457">
        <v>155532</v>
      </c>
      <c r="N457">
        <v>25942</v>
      </c>
      <c r="O457" t="s">
        <v>1300</v>
      </c>
      <c r="P457">
        <v>4</v>
      </c>
      <c r="Q457" t="s">
        <v>3443</v>
      </c>
      <c r="R457" t="s">
        <v>3444</v>
      </c>
      <c r="S457">
        <v>543</v>
      </c>
      <c r="T457" t="s">
        <v>42</v>
      </c>
      <c r="U457" t="s">
        <v>43</v>
      </c>
      <c r="V457" t="s">
        <v>811</v>
      </c>
      <c r="W457">
        <v>80000000</v>
      </c>
      <c r="X457">
        <v>2001</v>
      </c>
      <c r="Y457">
        <v>3000</v>
      </c>
      <c r="Z457" s="2">
        <v>6.5</v>
      </c>
      <c r="AA457">
        <v>2.35</v>
      </c>
      <c r="AB457">
        <v>0</v>
      </c>
      <c r="AE457" t="s">
        <v>3445</v>
      </c>
      <c r="AF457">
        <f>COUNTIF(J:J,AE457)</f>
        <v>2</v>
      </c>
      <c r="AG457">
        <f>ROUND(AVERAGEIFS(Z:Z,J:J,AE457),1)</f>
        <v>7.2</v>
      </c>
      <c r="AH457" cm="1">
        <f t="array" ref="AH457">ROUND(MEDIAN(IF(J:J=AE457,Z:Z)),1)</f>
        <v>7.2</v>
      </c>
      <c r="AI457" t="e" cm="1">
        <f t="array" ref="AI457">ROUND(MODE(IF(J:J=AE457,Z:Z)),1)</f>
        <v>#N/A</v>
      </c>
      <c r="AJ457">
        <f>_xlfn.MAXIFS(Z:Z,J:J,AE457)</f>
        <v>7.5</v>
      </c>
      <c r="AK457">
        <f>_xlfn.MINIFS(Z:Z,J:J,AE457)</f>
        <v>6.8</v>
      </c>
      <c r="AL457" cm="1">
        <f t="array" ref="AL457">ROUND(VAR(IF(J:J=AE457,Z:Z)),1)</f>
        <v>0.2</v>
      </c>
      <c r="AM457" cm="1">
        <f t="array" ref="AM457">ROUND(STDEV(IF(J:J = AE457,Z:Z)),1)</f>
        <v>0.5</v>
      </c>
      <c r="AQ457">
        <v>114</v>
      </c>
      <c r="AR457">
        <v>5.6</v>
      </c>
      <c r="BH457" t="str">
        <v>James Wong</v>
      </c>
      <c r="BI457">
        <f t="shared" si="22"/>
        <v>5.3</v>
      </c>
      <c r="BJ457" t="b">
        <f t="shared" si="23"/>
        <v>0</v>
      </c>
      <c r="BO457">
        <v>55153403</v>
      </c>
      <c r="BP457">
        <v>1200000</v>
      </c>
      <c r="BR457">
        <f t="shared" si="21"/>
        <v>53953403</v>
      </c>
      <c r="BS457" t="str">
        <f>_xlfn.XLOOKUP(BO457,I:I,L:L)</f>
        <v>SawÂ </v>
      </c>
      <c r="BW457" t="s">
        <v>2007</v>
      </c>
      <c r="BX457" t="s">
        <v>5447</v>
      </c>
      <c r="BY457" t="s">
        <v>17606</v>
      </c>
      <c r="BZ457" t="s">
        <v>4892</v>
      </c>
    </row>
    <row r="458" spans="1:79" x14ac:dyDescent="0.25">
      <c r="A458" t="s">
        <v>33</v>
      </c>
      <c r="B458" t="s">
        <v>331</v>
      </c>
      <c r="C458">
        <v>137</v>
      </c>
      <c r="D458">
        <v>129</v>
      </c>
      <c r="E458">
        <v>258</v>
      </c>
      <c r="F458">
        <v>163</v>
      </c>
      <c r="G458" t="s">
        <v>3448</v>
      </c>
      <c r="H458">
        <v>2000</v>
      </c>
      <c r="I458">
        <v>45356386</v>
      </c>
      <c r="J458" t="s">
        <v>153</v>
      </c>
      <c r="K458" t="s">
        <v>3449</v>
      </c>
      <c r="L458" t="s">
        <v>3450</v>
      </c>
      <c r="M458">
        <v>71574</v>
      </c>
      <c r="N458">
        <v>2864</v>
      </c>
      <c r="O458" t="s">
        <v>3451</v>
      </c>
      <c r="P458">
        <v>1</v>
      </c>
      <c r="Q458" t="s">
        <v>3452</v>
      </c>
      <c r="R458" t="s">
        <v>3453</v>
      </c>
      <c r="S458">
        <v>244</v>
      </c>
      <c r="T458" t="s">
        <v>105</v>
      </c>
      <c r="U458" t="s">
        <v>43</v>
      </c>
      <c r="V458" t="s">
        <v>115</v>
      </c>
      <c r="W458">
        <v>75000000</v>
      </c>
      <c r="X458">
        <v>2005</v>
      </c>
      <c r="Y458">
        <v>277</v>
      </c>
      <c r="Z458" s="2">
        <v>5.9</v>
      </c>
      <c r="AA458">
        <v>2.35</v>
      </c>
      <c r="AB458">
        <v>951</v>
      </c>
      <c r="AE458" t="s">
        <v>3454</v>
      </c>
      <c r="AF458">
        <f>COUNTIF(J:J,AE458)</f>
        <v>0</v>
      </c>
      <c r="AG458" t="e">
        <f>ROUND(AVERAGEIFS(Z:Z,J:J,AE458),1)</f>
        <v>#DIV/0!</v>
      </c>
      <c r="AH458" t="e" cm="1">
        <f t="array" ref="AH458">ROUND(MEDIAN(IF(J:J=AE458,Z:Z)),1)</f>
        <v>#NUM!</v>
      </c>
      <c r="AI458" t="e" cm="1">
        <f t="array" ref="AI458">ROUND(MODE(IF(J:J=AE458,Z:Z)),1)</f>
        <v>#N/A</v>
      </c>
      <c r="AJ458">
        <f>_xlfn.MAXIFS(Z:Z,J:J,AE458)</f>
        <v>0</v>
      </c>
      <c r="AK458">
        <f>_xlfn.MINIFS(Z:Z,J:J,AE458)</f>
        <v>0</v>
      </c>
      <c r="AL458" t="e" cm="1">
        <f t="array" ref="AL458">ROUND(VAR(IF(J:J=AE458,Z:Z)),1)</f>
        <v>#DIV/0!</v>
      </c>
      <c r="AM458" t="e" cm="1">
        <f t="array" ref="AM458">ROUND(STDEV(IF(J:J = AE458,Z:Z)),1)</f>
        <v>#DIV/0!</v>
      </c>
      <c r="AQ458">
        <v>99</v>
      </c>
      <c r="AR458">
        <v>6.5</v>
      </c>
      <c r="BH458" t="str">
        <v>Olivier Megaton</v>
      </c>
      <c r="BI458">
        <f t="shared" si="22"/>
        <v>6.2</v>
      </c>
      <c r="BJ458" t="b">
        <f t="shared" si="23"/>
        <v>0</v>
      </c>
      <c r="BO458">
        <v>93952276</v>
      </c>
      <c r="BP458">
        <v>40000000</v>
      </c>
      <c r="BR458">
        <f t="shared" si="21"/>
        <v>53952276</v>
      </c>
      <c r="BS458" t="str">
        <f>_xlfn.XLOOKUP(BO458,I:I,L:L)</f>
        <v>He's Just Not That Into YouÂ </v>
      </c>
      <c r="BW458" t="s">
        <v>826</v>
      </c>
      <c r="BX458" t="s">
        <v>1247</v>
      </c>
      <c r="BY458" t="s">
        <v>17605</v>
      </c>
      <c r="BZ458" t="s">
        <v>4892</v>
      </c>
    </row>
    <row r="459" spans="1:79" x14ac:dyDescent="0.25">
      <c r="A459" t="s">
        <v>33</v>
      </c>
      <c r="B459" t="s">
        <v>1914</v>
      </c>
      <c r="C459">
        <v>121</v>
      </c>
      <c r="D459">
        <v>113</v>
      </c>
      <c r="E459">
        <v>25</v>
      </c>
      <c r="F459">
        <v>129</v>
      </c>
      <c r="G459" t="s">
        <v>3457</v>
      </c>
      <c r="H459">
        <v>49000</v>
      </c>
      <c r="I459">
        <v>55350897</v>
      </c>
      <c r="J459" t="s">
        <v>1477</v>
      </c>
      <c r="K459" t="s">
        <v>989</v>
      </c>
      <c r="L459" t="s">
        <v>3458</v>
      </c>
      <c r="M459">
        <v>83560</v>
      </c>
      <c r="N459">
        <v>49631</v>
      </c>
      <c r="O459" t="s">
        <v>3459</v>
      </c>
      <c r="P459">
        <v>1</v>
      </c>
      <c r="Q459" t="s">
        <v>3460</v>
      </c>
      <c r="R459" t="s">
        <v>3461</v>
      </c>
      <c r="S459">
        <v>619</v>
      </c>
      <c r="T459" t="s">
        <v>42</v>
      </c>
      <c r="U459" t="s">
        <v>43</v>
      </c>
      <c r="V459" t="s">
        <v>44</v>
      </c>
      <c r="W459">
        <v>85000000</v>
      </c>
      <c r="X459">
        <v>1998</v>
      </c>
      <c r="Y459">
        <v>448</v>
      </c>
      <c r="Z459" s="2">
        <v>7</v>
      </c>
      <c r="AA459">
        <v>2.35</v>
      </c>
      <c r="AB459">
        <v>32000</v>
      </c>
      <c r="AE459" t="s">
        <v>3462</v>
      </c>
      <c r="AF459">
        <f>COUNTIF(J:J,AE459)</f>
        <v>1</v>
      </c>
      <c r="AG459">
        <f>ROUND(AVERAGEIFS(Z:Z,J:J,AE459),1)</f>
        <v>5.2</v>
      </c>
      <c r="AH459" cm="1">
        <f t="array" ref="AH459">ROUND(MEDIAN(IF(J:J=AE459,Z:Z)),1)</f>
        <v>5.2</v>
      </c>
      <c r="AI459" t="e" cm="1">
        <f t="array" ref="AI459">ROUND(MODE(IF(J:J=AE459,Z:Z)),1)</f>
        <v>#N/A</v>
      </c>
      <c r="AJ459">
        <f>_xlfn.MAXIFS(Z:Z,J:J,AE459)</f>
        <v>5.2</v>
      </c>
      <c r="AK459">
        <f>_xlfn.MINIFS(Z:Z,J:J,AE459)</f>
        <v>5.2</v>
      </c>
      <c r="AL459" t="e" cm="1">
        <f t="array" ref="AL459">ROUND(VAR(IF(J:J=AE459,Z:Z)),1)</f>
        <v>#DIV/0!</v>
      </c>
      <c r="AM459" t="e" cm="1">
        <f t="array" ref="AM459">ROUND(STDEV(IF(J:J = AE459,Z:Z)),1)</f>
        <v>#DIV/0!</v>
      </c>
      <c r="AQ459">
        <v>129</v>
      </c>
      <c r="AR459">
        <v>5.9</v>
      </c>
      <c r="BH459" t="str">
        <v>Warren Beatty</v>
      </c>
      <c r="BI459">
        <f t="shared" si="22"/>
        <v>6.5</v>
      </c>
      <c r="BJ459" t="b">
        <f t="shared" si="23"/>
        <v>0</v>
      </c>
      <c r="BO459">
        <v>68856263</v>
      </c>
      <c r="BP459">
        <v>15000000</v>
      </c>
      <c r="BR459">
        <f t="shared" si="21"/>
        <v>53856263</v>
      </c>
      <c r="BS459" t="str">
        <f>_xlfn.XLOOKUP(BO459,I:I,L:L)</f>
        <v>Cool RunningsÂ </v>
      </c>
      <c r="BW459" t="s">
        <v>826</v>
      </c>
      <c r="BX459" t="s">
        <v>606</v>
      </c>
      <c r="BY459" t="s">
        <v>1247</v>
      </c>
      <c r="BZ459" t="s">
        <v>2007</v>
      </c>
      <c r="CA459" t="s">
        <v>4490</v>
      </c>
    </row>
    <row r="460" spans="1:79" x14ac:dyDescent="0.25">
      <c r="A460" t="s">
        <v>33</v>
      </c>
      <c r="B460" t="s">
        <v>1922</v>
      </c>
      <c r="C460">
        <v>233</v>
      </c>
      <c r="D460">
        <v>118</v>
      </c>
      <c r="E460">
        <v>0</v>
      </c>
      <c r="F460">
        <v>871</v>
      </c>
      <c r="G460" t="s">
        <v>602</v>
      </c>
      <c r="H460">
        <v>13000</v>
      </c>
      <c r="I460">
        <v>37899638</v>
      </c>
      <c r="J460" t="s">
        <v>1664</v>
      </c>
      <c r="K460" t="s">
        <v>1437</v>
      </c>
      <c r="L460" t="s">
        <v>3465</v>
      </c>
      <c r="M460">
        <v>98472</v>
      </c>
      <c r="N460">
        <v>27114</v>
      </c>
      <c r="O460" t="s">
        <v>1511</v>
      </c>
      <c r="P460">
        <v>2</v>
      </c>
      <c r="Q460" t="s">
        <v>3466</v>
      </c>
      <c r="R460" t="s">
        <v>3467</v>
      </c>
      <c r="S460">
        <v>492</v>
      </c>
      <c r="T460" t="s">
        <v>42</v>
      </c>
      <c r="U460" t="s">
        <v>43</v>
      </c>
      <c r="V460" t="s">
        <v>44</v>
      </c>
      <c r="W460">
        <v>88000000</v>
      </c>
      <c r="X460">
        <v>2005</v>
      </c>
      <c r="Y460">
        <v>13000</v>
      </c>
      <c r="Z460" s="2">
        <v>5.9</v>
      </c>
      <c r="AA460">
        <v>1.85</v>
      </c>
      <c r="AB460">
        <v>0</v>
      </c>
      <c r="AE460" t="s">
        <v>3468</v>
      </c>
      <c r="AF460">
        <f>COUNTIF(J:J,AE460)</f>
        <v>14</v>
      </c>
      <c r="AG460">
        <f>ROUND(AVERAGEIFS(Z:Z,J:J,AE460),1)</f>
        <v>6</v>
      </c>
      <c r="AH460" cm="1">
        <f t="array" ref="AH460">ROUND(MEDIAN(IF(J:J=AE460,Z:Z)),1)</f>
        <v>6.4</v>
      </c>
      <c r="AI460" cm="1">
        <f t="array" ref="AI460">ROUND(MODE(IF(J:J=AE460,Z:Z)),1)</f>
        <v>6.5</v>
      </c>
      <c r="AJ460">
        <f>_xlfn.MAXIFS(Z:Z,J:J,AE460)</f>
        <v>7.3</v>
      </c>
      <c r="AK460">
        <f>_xlfn.MINIFS(Z:Z,J:J,AE460)</f>
        <v>2.1</v>
      </c>
      <c r="AL460" cm="1">
        <f t="array" ref="AL460">ROUND(VAR(IF(J:J=AE460,Z:Z)),1)</f>
        <v>1.6</v>
      </c>
      <c r="AM460" cm="1">
        <f t="array" ref="AM460">ROUND(STDEV(IF(J:J = AE460,Z:Z)),1)</f>
        <v>1.3</v>
      </c>
      <c r="AQ460">
        <v>113</v>
      </c>
      <c r="AR460">
        <v>7</v>
      </c>
      <c r="BH460" t="str">
        <v>Penny Marshall</v>
      </c>
      <c r="BI460">
        <f t="shared" si="22"/>
        <v>6.8</v>
      </c>
      <c r="BJ460" t="b">
        <f t="shared" si="23"/>
        <v>0</v>
      </c>
      <c r="BO460">
        <v>133668525</v>
      </c>
      <c r="BP460">
        <v>80000000</v>
      </c>
      <c r="BR460">
        <f t="shared" si="21"/>
        <v>53668525</v>
      </c>
      <c r="BS460" t="str">
        <f>_xlfn.XLOOKUP(BO460,I:I,L:L)</f>
        <v>Grown Ups 2Â </v>
      </c>
      <c r="BW460" t="s">
        <v>2007</v>
      </c>
      <c r="BX460" t="s">
        <v>17607</v>
      </c>
      <c r="BY460" t="s">
        <v>5447</v>
      </c>
    </row>
    <row r="461" spans="1:79" x14ac:dyDescent="0.25">
      <c r="A461" t="s">
        <v>33</v>
      </c>
      <c r="B461" t="s">
        <v>279</v>
      </c>
      <c r="C461">
        <v>132</v>
      </c>
      <c r="D461">
        <v>106</v>
      </c>
      <c r="E461">
        <v>13000</v>
      </c>
      <c r="F461">
        <v>733</v>
      </c>
      <c r="G461" t="s">
        <v>1182</v>
      </c>
      <c r="H461">
        <v>20000</v>
      </c>
      <c r="I461">
        <v>37754208</v>
      </c>
      <c r="J461" t="s">
        <v>1179</v>
      </c>
      <c r="K461" t="s">
        <v>1030</v>
      </c>
      <c r="L461" t="s">
        <v>3470</v>
      </c>
      <c r="M461">
        <v>172217</v>
      </c>
      <c r="N461">
        <v>22590</v>
      </c>
      <c r="O461" t="s">
        <v>1408</v>
      </c>
      <c r="P461">
        <v>3</v>
      </c>
      <c r="Q461" t="s">
        <v>3471</v>
      </c>
      <c r="R461" t="s">
        <v>3472</v>
      </c>
      <c r="S461">
        <v>405</v>
      </c>
      <c r="T461" t="s">
        <v>42</v>
      </c>
      <c r="U461" t="s">
        <v>43</v>
      </c>
      <c r="V461" t="s">
        <v>44</v>
      </c>
      <c r="W461">
        <v>70000000</v>
      </c>
      <c r="X461">
        <v>1996</v>
      </c>
      <c r="Y461">
        <v>770</v>
      </c>
      <c r="Z461" s="2">
        <v>6.3</v>
      </c>
      <c r="AA461">
        <v>2.35</v>
      </c>
      <c r="AB461">
        <v>0</v>
      </c>
      <c r="AE461" t="s">
        <v>3473</v>
      </c>
      <c r="AF461">
        <f>COUNTIF(J:J,AE461)</f>
        <v>1</v>
      </c>
      <c r="AG461">
        <f>ROUND(AVERAGEIFS(Z:Z,J:J,AE461),1)</f>
        <v>5.6</v>
      </c>
      <c r="AH461" cm="1">
        <f t="array" ref="AH461">ROUND(MEDIAN(IF(J:J=AE461,Z:Z)),1)</f>
        <v>5.6</v>
      </c>
      <c r="AI461" t="e" cm="1">
        <f t="array" ref="AI461">ROUND(MODE(IF(J:J=AE461,Z:Z)),1)</f>
        <v>#N/A</v>
      </c>
      <c r="AJ461">
        <f>_xlfn.MAXIFS(Z:Z,J:J,AE461)</f>
        <v>5.6</v>
      </c>
      <c r="AK461">
        <f>_xlfn.MINIFS(Z:Z,J:J,AE461)</f>
        <v>5.6</v>
      </c>
      <c r="AL461" t="e" cm="1">
        <f t="array" ref="AL461">ROUND(VAR(IF(J:J=AE461,Z:Z)),1)</f>
        <v>#DIV/0!</v>
      </c>
      <c r="AM461" t="e" cm="1">
        <f t="array" ref="AM461">ROUND(STDEV(IF(J:J = AE461,Z:Z)),1)</f>
        <v>#DIV/0!</v>
      </c>
      <c r="AQ461">
        <v>118</v>
      </c>
      <c r="AR461">
        <v>5.9</v>
      </c>
      <c r="BH461" t="str">
        <v>Paul Bolger</v>
      </c>
      <c r="BI461">
        <f t="shared" si="22"/>
        <v>4.5</v>
      </c>
      <c r="BJ461" t="b">
        <f t="shared" si="23"/>
        <v>0</v>
      </c>
      <c r="BO461">
        <v>78656813</v>
      </c>
      <c r="BP461">
        <v>25000000</v>
      </c>
      <c r="BR461">
        <f t="shared" si="21"/>
        <v>53656813</v>
      </c>
      <c r="BS461" t="str">
        <f>_xlfn.XLOOKUP(BO461,I:I,L:L)</f>
        <v>Teenage Mutant Ninja Turtles II: The Secret of the OozeÂ </v>
      </c>
      <c r="BW461" t="s">
        <v>826</v>
      </c>
      <c r="BX461" t="s">
        <v>606</v>
      </c>
      <c r="BY461" t="s">
        <v>17605</v>
      </c>
      <c r="BZ461" t="s">
        <v>2007</v>
      </c>
      <c r="CA461" t="s">
        <v>4490</v>
      </c>
    </row>
    <row r="462" spans="1:79" x14ac:dyDescent="0.25">
      <c r="A462" t="s">
        <v>33</v>
      </c>
      <c r="B462" t="s">
        <v>600</v>
      </c>
      <c r="C462">
        <v>258</v>
      </c>
      <c r="D462">
        <v>89</v>
      </c>
      <c r="E462">
        <v>84</v>
      </c>
      <c r="F462">
        <v>1000</v>
      </c>
      <c r="G462" t="s">
        <v>3475</v>
      </c>
      <c r="H462">
        <v>13000</v>
      </c>
      <c r="I462">
        <v>38542418</v>
      </c>
      <c r="J462" t="s">
        <v>1672</v>
      </c>
      <c r="K462" t="s">
        <v>1207</v>
      </c>
      <c r="L462" t="s">
        <v>3476</v>
      </c>
      <c r="M462">
        <v>151424</v>
      </c>
      <c r="N462">
        <v>18132</v>
      </c>
      <c r="O462" t="s">
        <v>3477</v>
      </c>
      <c r="P462">
        <v>5</v>
      </c>
      <c r="Q462" t="s">
        <v>3478</v>
      </c>
      <c r="R462" t="s">
        <v>3479</v>
      </c>
      <c r="S462">
        <v>252</v>
      </c>
      <c r="T462" t="s">
        <v>42</v>
      </c>
      <c r="U462" t="s">
        <v>43</v>
      </c>
      <c r="V462" t="s">
        <v>44</v>
      </c>
      <c r="W462">
        <v>80000000</v>
      </c>
      <c r="X462">
        <v>2009</v>
      </c>
      <c r="Y462">
        <v>1000</v>
      </c>
      <c r="Z462" s="2">
        <v>6.3</v>
      </c>
      <c r="AA462">
        <v>2.35</v>
      </c>
      <c r="AB462">
        <v>0</v>
      </c>
      <c r="AE462" t="s">
        <v>3480</v>
      </c>
      <c r="AF462">
        <f>COUNTIF(J:J,AE462)</f>
        <v>2</v>
      </c>
      <c r="AG462">
        <f>ROUND(AVERAGEIFS(Z:Z,J:J,AE462),1)</f>
        <v>6</v>
      </c>
      <c r="AH462" cm="1">
        <f t="array" ref="AH462">ROUND(MEDIAN(IF(J:J=AE462,Z:Z)),1)</f>
        <v>6</v>
      </c>
      <c r="AI462" t="e" cm="1">
        <f t="array" ref="AI462">ROUND(MODE(IF(J:J=AE462,Z:Z)),1)</f>
        <v>#N/A</v>
      </c>
      <c r="AJ462">
        <f>_xlfn.MAXIFS(Z:Z,J:J,AE462)</f>
        <v>6.9</v>
      </c>
      <c r="AK462">
        <f>_xlfn.MINIFS(Z:Z,J:J,AE462)</f>
        <v>5.0999999999999996</v>
      </c>
      <c r="AL462" cm="1">
        <f t="array" ref="AL462">ROUND(VAR(IF(J:J=AE462,Z:Z)),1)</f>
        <v>1.6</v>
      </c>
      <c r="AM462" cm="1">
        <f t="array" ref="AM462">ROUND(STDEV(IF(J:J = AE462,Z:Z)),1)</f>
        <v>1.3</v>
      </c>
      <c r="AQ462">
        <v>106</v>
      </c>
      <c r="AR462">
        <v>6.3</v>
      </c>
      <c r="BH462" t="str">
        <v>Stephen Frears</v>
      </c>
      <c r="BI462">
        <f t="shared" si="22"/>
        <v>7.2</v>
      </c>
      <c r="BJ462" t="b">
        <f t="shared" si="23"/>
        <v>0</v>
      </c>
      <c r="BO462">
        <v>143618384</v>
      </c>
      <c r="BP462">
        <v>90000000</v>
      </c>
      <c r="BR462">
        <f t="shared" si="21"/>
        <v>53618384</v>
      </c>
      <c r="BS462" t="str">
        <f>_xlfn.XLOOKUP(BO462,I:I,L:L)</f>
        <v>RioÂ </v>
      </c>
      <c r="BW462" t="s">
        <v>606</v>
      </c>
      <c r="BX462" t="s">
        <v>1247</v>
      </c>
      <c r="BY462" t="s">
        <v>5266</v>
      </c>
      <c r="BZ462" t="s">
        <v>17604</v>
      </c>
    </row>
    <row r="463" spans="1:79" x14ac:dyDescent="0.25">
      <c r="A463" t="s">
        <v>33</v>
      </c>
      <c r="B463" t="s">
        <v>1180</v>
      </c>
      <c r="C463">
        <v>162</v>
      </c>
      <c r="D463">
        <v>145</v>
      </c>
      <c r="E463">
        <v>79</v>
      </c>
      <c r="F463">
        <v>183</v>
      </c>
      <c r="G463" t="s">
        <v>3482</v>
      </c>
      <c r="H463">
        <v>981</v>
      </c>
      <c r="I463">
        <v>34566746</v>
      </c>
      <c r="J463" t="s">
        <v>1678</v>
      </c>
      <c r="K463" t="s">
        <v>469</v>
      </c>
      <c r="L463" t="s">
        <v>3483</v>
      </c>
      <c r="M463">
        <v>45231</v>
      </c>
      <c r="N463">
        <v>1825</v>
      </c>
      <c r="O463" t="s">
        <v>3484</v>
      </c>
      <c r="P463">
        <v>1</v>
      </c>
      <c r="Q463" t="s">
        <v>3485</v>
      </c>
      <c r="R463" t="s">
        <v>3486</v>
      </c>
      <c r="S463">
        <v>315</v>
      </c>
      <c r="T463" t="s">
        <v>42</v>
      </c>
      <c r="U463" t="s">
        <v>43</v>
      </c>
      <c r="V463" t="s">
        <v>44</v>
      </c>
      <c r="W463">
        <v>80000000</v>
      </c>
      <c r="X463">
        <v>2000</v>
      </c>
      <c r="Y463">
        <v>274</v>
      </c>
      <c r="Z463" s="2">
        <v>7.3</v>
      </c>
      <c r="AA463">
        <v>1.85</v>
      </c>
      <c r="AB463">
        <v>0</v>
      </c>
      <c r="AE463" t="s">
        <v>3487</v>
      </c>
      <c r="AF463">
        <f>COUNTIF(J:J,AE463)</f>
        <v>1</v>
      </c>
      <c r="AG463">
        <f>ROUND(AVERAGEIFS(Z:Z,J:J,AE463),1)</f>
        <v>7.1</v>
      </c>
      <c r="AH463" cm="1">
        <f t="array" ref="AH463">ROUND(MEDIAN(IF(J:J=AE463,Z:Z)),1)</f>
        <v>7.1</v>
      </c>
      <c r="AI463" t="e" cm="1">
        <f t="array" ref="AI463">ROUND(MODE(IF(J:J=AE463,Z:Z)),1)</f>
        <v>#N/A</v>
      </c>
      <c r="AJ463">
        <f>_xlfn.MAXIFS(Z:Z,J:J,AE463)</f>
        <v>7.1</v>
      </c>
      <c r="AK463">
        <f>_xlfn.MINIFS(Z:Z,J:J,AE463)</f>
        <v>7.1</v>
      </c>
      <c r="AL463" t="e" cm="1">
        <f t="array" ref="AL463">ROUND(VAR(IF(J:J=AE463,Z:Z)),1)</f>
        <v>#DIV/0!</v>
      </c>
      <c r="AM463" t="e" cm="1">
        <f t="array" ref="AM463">ROUND(STDEV(IF(J:J = AE463,Z:Z)),1)</f>
        <v>#DIV/0!</v>
      </c>
      <c r="AQ463">
        <v>89</v>
      </c>
      <c r="AR463">
        <v>6.3</v>
      </c>
      <c r="BH463" t="str">
        <v>Brad Furman</v>
      </c>
      <c r="BI463">
        <f t="shared" si="22"/>
        <v>6.7</v>
      </c>
      <c r="BJ463" t="b">
        <f t="shared" si="23"/>
        <v>0</v>
      </c>
      <c r="BO463">
        <v>65500000</v>
      </c>
      <c r="BP463">
        <v>12000000</v>
      </c>
      <c r="BR463">
        <f t="shared" si="21"/>
        <v>53500000</v>
      </c>
      <c r="BS463" t="str">
        <f>_xlfn.XLOOKUP(BO463,I:I,L:L)</f>
        <v>WitnessÂ </v>
      </c>
      <c r="BW463" t="s">
        <v>826</v>
      </c>
      <c r="BX463" t="s">
        <v>606</v>
      </c>
      <c r="BY463" t="s">
        <v>2007</v>
      </c>
      <c r="BZ463" t="s">
        <v>5266</v>
      </c>
    </row>
    <row r="464" spans="1:79" x14ac:dyDescent="0.25">
      <c r="A464" t="s">
        <v>33</v>
      </c>
      <c r="B464" t="s">
        <v>476</v>
      </c>
      <c r="C464">
        <v>61</v>
      </c>
      <c r="D464">
        <v>114</v>
      </c>
      <c r="E464">
        <v>357</v>
      </c>
      <c r="F464">
        <v>366</v>
      </c>
      <c r="G464" t="s">
        <v>3489</v>
      </c>
      <c r="H464">
        <v>13000</v>
      </c>
      <c r="I464">
        <v>32885565</v>
      </c>
      <c r="J464" t="s">
        <v>483</v>
      </c>
      <c r="K464" t="s">
        <v>1794</v>
      </c>
      <c r="L464" t="s">
        <v>3490</v>
      </c>
      <c r="M464">
        <v>53132</v>
      </c>
      <c r="N464">
        <v>25126</v>
      </c>
      <c r="O464" t="s">
        <v>3491</v>
      </c>
      <c r="P464">
        <v>0</v>
      </c>
      <c r="Q464" t="s">
        <v>3492</v>
      </c>
      <c r="R464" t="s">
        <v>3493</v>
      </c>
      <c r="S464">
        <v>101</v>
      </c>
      <c r="T464" t="s">
        <v>42</v>
      </c>
      <c r="U464" t="s">
        <v>43</v>
      </c>
      <c r="V464" t="s">
        <v>44</v>
      </c>
      <c r="W464">
        <v>80000000</v>
      </c>
      <c r="X464">
        <v>1996</v>
      </c>
      <c r="Y464">
        <v>10000</v>
      </c>
      <c r="Z464" s="2">
        <v>5.8</v>
      </c>
      <c r="AA464">
        <v>1.85</v>
      </c>
      <c r="AB464">
        <v>0</v>
      </c>
      <c r="AE464" t="s">
        <v>3494</v>
      </c>
      <c r="AF464">
        <f>COUNTIF(J:J,AE464)</f>
        <v>1</v>
      </c>
      <c r="AG464">
        <f>ROUND(AVERAGEIFS(Z:Z,J:J,AE464),1)</f>
        <v>6.9</v>
      </c>
      <c r="AH464" cm="1">
        <f t="array" ref="AH464">ROUND(MEDIAN(IF(J:J=AE464,Z:Z)),1)</f>
        <v>6.9</v>
      </c>
      <c r="AI464" t="e" cm="1">
        <f t="array" ref="AI464">ROUND(MODE(IF(J:J=AE464,Z:Z)),1)</f>
        <v>#N/A</v>
      </c>
      <c r="AJ464">
        <f>_xlfn.MAXIFS(Z:Z,J:J,AE464)</f>
        <v>6.9</v>
      </c>
      <c r="AK464">
        <f>_xlfn.MINIFS(Z:Z,J:J,AE464)</f>
        <v>6.9</v>
      </c>
      <c r="AL464" t="e" cm="1">
        <f t="array" ref="AL464">ROUND(VAR(IF(J:J=AE464,Z:Z)),1)</f>
        <v>#DIV/0!</v>
      </c>
      <c r="AM464" t="e" cm="1">
        <f t="array" ref="AM464">ROUND(STDEV(IF(J:J = AE464,Z:Z)),1)</f>
        <v>#DIV/0!</v>
      </c>
      <c r="AQ464">
        <v>145</v>
      </c>
      <c r="AR464">
        <v>7.3</v>
      </c>
      <c r="BH464" t="str">
        <v>David Zucker</v>
      </c>
      <c r="BI464">
        <f t="shared" si="22"/>
        <v>5</v>
      </c>
      <c r="BJ464" t="b">
        <f t="shared" si="23"/>
        <v>0</v>
      </c>
      <c r="BO464">
        <v>70492685</v>
      </c>
      <c r="BP464">
        <v>17000000</v>
      </c>
      <c r="BR464">
        <f t="shared" si="21"/>
        <v>53492685</v>
      </c>
      <c r="BS464" t="str">
        <f>_xlfn.XLOOKUP(BO464,I:I,L:L)</f>
        <v>The Best Man HolidayÂ </v>
      </c>
      <c r="BW464" t="s">
        <v>826</v>
      </c>
      <c r="BX464" t="s">
        <v>1247</v>
      </c>
      <c r="BY464" t="s">
        <v>17606</v>
      </c>
    </row>
    <row r="465" spans="1:80" x14ac:dyDescent="0.25">
      <c r="A465" t="s">
        <v>33</v>
      </c>
      <c r="B465" t="s">
        <v>1930</v>
      </c>
      <c r="C465">
        <v>113</v>
      </c>
      <c r="D465">
        <v>87</v>
      </c>
      <c r="E465">
        <v>43</v>
      </c>
      <c r="F465">
        <v>210</v>
      </c>
      <c r="G465" t="s">
        <v>3497</v>
      </c>
      <c r="H465">
        <v>882</v>
      </c>
      <c r="I465">
        <v>36073232</v>
      </c>
      <c r="J465" t="s">
        <v>1686</v>
      </c>
      <c r="K465" t="s">
        <v>3498</v>
      </c>
      <c r="L465" t="s">
        <v>3499</v>
      </c>
      <c r="M465">
        <v>8913</v>
      </c>
      <c r="N465">
        <v>1971</v>
      </c>
      <c r="O465" t="s">
        <v>3500</v>
      </c>
      <c r="P465">
        <v>0</v>
      </c>
      <c r="Q465" t="s">
        <v>3501</v>
      </c>
      <c r="R465" t="s">
        <v>3502</v>
      </c>
      <c r="S465">
        <v>66</v>
      </c>
      <c r="T465" t="s">
        <v>42</v>
      </c>
      <c r="U465" t="s">
        <v>43</v>
      </c>
      <c r="V465" t="s">
        <v>115</v>
      </c>
      <c r="W465">
        <v>80000000</v>
      </c>
      <c r="X465">
        <v>2013</v>
      </c>
      <c r="Y465">
        <v>396</v>
      </c>
      <c r="Z465" s="2">
        <v>5.2</v>
      </c>
      <c r="AA465">
        <v>2.35</v>
      </c>
      <c r="AB465">
        <v>0</v>
      </c>
      <c r="AE465" t="s">
        <v>3503</v>
      </c>
      <c r="AF465">
        <f>COUNTIF(J:J,AE465)</f>
        <v>4</v>
      </c>
      <c r="AG465">
        <f>ROUND(AVERAGEIFS(Z:Z,J:J,AE465),1)</f>
        <v>6.9</v>
      </c>
      <c r="AH465" cm="1">
        <f t="array" ref="AH465">ROUND(MEDIAN(IF(J:J=AE465,Z:Z)),1)</f>
        <v>7</v>
      </c>
      <c r="AI465" cm="1">
        <f t="array" ref="AI465">ROUND(MODE(IF(J:J=AE465,Z:Z)),1)</f>
        <v>7</v>
      </c>
      <c r="AJ465">
        <f>_xlfn.MAXIFS(Z:Z,J:J,AE465)</f>
        <v>7</v>
      </c>
      <c r="AK465">
        <f>_xlfn.MINIFS(Z:Z,J:J,AE465)</f>
        <v>6.7</v>
      </c>
      <c r="AL465" cm="1">
        <f t="array" ref="AL465">ROUND(VAR(IF(J:J=AE465,Z:Z)),1)</f>
        <v>0</v>
      </c>
      <c r="AM465" cm="1">
        <f t="array" ref="AM465">ROUND(STDEV(IF(J:J = AE465,Z:Z)),1)</f>
        <v>0.1</v>
      </c>
      <c r="AQ465">
        <v>114</v>
      </c>
      <c r="AR465">
        <v>5.8</v>
      </c>
      <c r="BH465" t="str">
        <v>Denis Villeneuve</v>
      </c>
      <c r="BI465">
        <f t="shared" si="22"/>
        <v>8</v>
      </c>
      <c r="BJ465" t="str">
        <f t="shared" si="23"/>
        <v>TRUE</v>
      </c>
      <c r="BO465">
        <v>63319509</v>
      </c>
      <c r="BP465">
        <v>10000000</v>
      </c>
      <c r="BR465">
        <f t="shared" si="21"/>
        <v>53319509</v>
      </c>
      <c r="BS465" t="str">
        <f>_xlfn.XLOOKUP(BO465,I:I,L:L)</f>
        <v>She's All ThatÂ </v>
      </c>
      <c r="BW465" t="s">
        <v>2007</v>
      </c>
      <c r="BX465" t="s">
        <v>5266</v>
      </c>
      <c r="BY465" t="s">
        <v>17604</v>
      </c>
    </row>
    <row r="466" spans="1:80" x14ac:dyDescent="0.25">
      <c r="A466" t="s">
        <v>33</v>
      </c>
      <c r="B466" t="s">
        <v>1938</v>
      </c>
      <c r="C466">
        <v>174</v>
      </c>
      <c r="D466">
        <v>119</v>
      </c>
      <c r="E466">
        <v>64</v>
      </c>
      <c r="F466">
        <v>41</v>
      </c>
      <c r="G466" t="s">
        <v>2798</v>
      </c>
      <c r="H466">
        <v>743</v>
      </c>
      <c r="I466">
        <v>21471685</v>
      </c>
      <c r="J466" t="s">
        <v>89</v>
      </c>
      <c r="K466" t="s">
        <v>3505</v>
      </c>
      <c r="L466" t="s">
        <v>3506</v>
      </c>
      <c r="M466">
        <v>65464</v>
      </c>
      <c r="N466">
        <v>971</v>
      </c>
      <c r="O466" t="s">
        <v>3507</v>
      </c>
      <c r="P466">
        <v>0</v>
      </c>
      <c r="Q466" t="s">
        <v>3508</v>
      </c>
      <c r="R466" t="s">
        <v>3509</v>
      </c>
      <c r="S466">
        <v>1308</v>
      </c>
      <c r="T466" t="s">
        <v>42</v>
      </c>
      <c r="U466" t="s">
        <v>43</v>
      </c>
      <c r="V466" t="s">
        <v>44</v>
      </c>
      <c r="W466">
        <v>44000000</v>
      </c>
      <c r="X466">
        <v>2000</v>
      </c>
      <c r="Y466">
        <v>117</v>
      </c>
      <c r="Z466" s="2">
        <v>2.4</v>
      </c>
      <c r="AA466">
        <v>2.35</v>
      </c>
      <c r="AB466">
        <v>0</v>
      </c>
      <c r="AE466" t="s">
        <v>3510</v>
      </c>
      <c r="AF466">
        <f>COUNTIF(J:J,AE466)</f>
        <v>1</v>
      </c>
      <c r="AG466">
        <f>ROUND(AVERAGEIFS(Z:Z,J:J,AE466),1)</f>
        <v>6.4</v>
      </c>
      <c r="AH466" cm="1">
        <f t="array" ref="AH466">ROUND(MEDIAN(IF(J:J=AE466,Z:Z)),1)</f>
        <v>6.4</v>
      </c>
      <c r="AI466" t="e" cm="1">
        <f t="array" ref="AI466">ROUND(MODE(IF(J:J=AE466,Z:Z)),1)</f>
        <v>#N/A</v>
      </c>
      <c r="AJ466">
        <f>_xlfn.MAXIFS(Z:Z,J:J,AE466)</f>
        <v>6.4</v>
      </c>
      <c r="AK466">
        <f>_xlfn.MINIFS(Z:Z,J:J,AE466)</f>
        <v>6.4</v>
      </c>
      <c r="AL466" t="e" cm="1">
        <f t="array" ref="AL466">ROUND(VAR(IF(J:J=AE466,Z:Z)),1)</f>
        <v>#DIV/0!</v>
      </c>
      <c r="AM466" t="e" cm="1">
        <f t="array" ref="AM466">ROUND(STDEV(IF(J:J = AE466,Z:Z)),1)</f>
        <v>#DIV/0!</v>
      </c>
      <c r="AQ466">
        <v>87</v>
      </c>
      <c r="AR466">
        <v>5.2</v>
      </c>
      <c r="BH466" t="str">
        <v>Thomas Carter</v>
      </c>
      <c r="BI466">
        <f t="shared" si="22"/>
        <v>6.7</v>
      </c>
      <c r="BJ466" t="b">
        <f t="shared" si="23"/>
        <v>0</v>
      </c>
      <c r="BO466">
        <v>58800000</v>
      </c>
      <c r="BP466">
        <v>5500000</v>
      </c>
      <c r="BR466">
        <f t="shared" si="21"/>
        <v>53300000</v>
      </c>
      <c r="BS466" t="str">
        <f>_xlfn.XLOOKUP(BO466,I:I,L:L)</f>
        <v>Chariots of FireÂ </v>
      </c>
      <c r="BW466" t="s">
        <v>826</v>
      </c>
      <c r="BX466" t="s">
        <v>4490</v>
      </c>
      <c r="BY466" t="s">
        <v>4892</v>
      </c>
    </row>
    <row r="467" spans="1:80" x14ac:dyDescent="0.25">
      <c r="A467" t="s">
        <v>33</v>
      </c>
      <c r="B467" t="s">
        <v>1946</v>
      </c>
      <c r="C467">
        <v>101</v>
      </c>
      <c r="D467">
        <v>91</v>
      </c>
      <c r="E467">
        <v>287</v>
      </c>
      <c r="F467">
        <v>695</v>
      </c>
      <c r="G467" t="s">
        <v>3513</v>
      </c>
      <c r="H467">
        <v>3000</v>
      </c>
      <c r="I467">
        <v>20950820</v>
      </c>
      <c r="J467" t="s">
        <v>753</v>
      </c>
      <c r="K467" t="s">
        <v>645</v>
      </c>
      <c r="L467" t="s">
        <v>3514</v>
      </c>
      <c r="M467">
        <v>24183</v>
      </c>
      <c r="N467">
        <v>5593</v>
      </c>
      <c r="O467" t="s">
        <v>3515</v>
      </c>
      <c r="P467">
        <v>4</v>
      </c>
      <c r="Q467" t="s">
        <v>3516</v>
      </c>
      <c r="R467" t="s">
        <v>3517</v>
      </c>
      <c r="S467">
        <v>160</v>
      </c>
      <c r="T467" t="s">
        <v>42</v>
      </c>
      <c r="U467" t="s">
        <v>939</v>
      </c>
      <c r="V467" t="s">
        <v>115</v>
      </c>
      <c r="W467">
        <v>80000000</v>
      </c>
      <c r="X467">
        <v>2003</v>
      </c>
      <c r="Y467">
        <v>739</v>
      </c>
      <c r="Z467" s="2">
        <v>5.7</v>
      </c>
      <c r="AA467">
        <v>2.35</v>
      </c>
      <c r="AB467">
        <v>665</v>
      </c>
      <c r="AE467" t="s">
        <v>3518</v>
      </c>
      <c r="AF467">
        <f>COUNTIF(J:J,AE467)</f>
        <v>1</v>
      </c>
      <c r="AG467">
        <f>ROUND(AVERAGEIFS(Z:Z,J:J,AE467),1)</f>
        <v>3.6</v>
      </c>
      <c r="AH467" cm="1">
        <f t="array" ref="AH467">ROUND(MEDIAN(IF(J:J=AE467,Z:Z)),1)</f>
        <v>3.6</v>
      </c>
      <c r="AI467" t="e" cm="1">
        <f t="array" ref="AI467">ROUND(MODE(IF(J:J=AE467,Z:Z)),1)</f>
        <v>#N/A</v>
      </c>
      <c r="AJ467">
        <f>_xlfn.MAXIFS(Z:Z,J:J,AE467)</f>
        <v>3.6</v>
      </c>
      <c r="AK467">
        <f>_xlfn.MINIFS(Z:Z,J:J,AE467)</f>
        <v>3.6</v>
      </c>
      <c r="AL467" t="e" cm="1">
        <f t="array" ref="AL467">ROUND(VAR(IF(J:J=AE467,Z:Z)),1)</f>
        <v>#DIV/0!</v>
      </c>
      <c r="AM467" t="e" cm="1">
        <f t="array" ref="AM467">ROUND(STDEV(IF(J:J = AE467,Z:Z)),1)</f>
        <v>#DIV/0!</v>
      </c>
      <c r="AQ467">
        <v>119</v>
      </c>
      <c r="AR467">
        <v>2.4</v>
      </c>
      <c r="BH467" t="str">
        <v>Roger Michell</v>
      </c>
      <c r="BI467">
        <f t="shared" si="22"/>
        <v>6.7</v>
      </c>
      <c r="BJ467" t="b">
        <f t="shared" si="23"/>
        <v>0</v>
      </c>
      <c r="BO467">
        <v>63270259</v>
      </c>
      <c r="BP467">
        <v>10000000</v>
      </c>
      <c r="BR467">
        <f t="shared" si="21"/>
        <v>53270259</v>
      </c>
      <c r="BS467" t="str">
        <f>_xlfn.XLOOKUP(BO467,I:I,L:L)</f>
        <v>Saw IVÂ </v>
      </c>
      <c r="BW467" t="s">
        <v>826</v>
      </c>
      <c r="BX467" t="s">
        <v>2007</v>
      </c>
      <c r="BY467" t="s">
        <v>17600</v>
      </c>
      <c r="BZ467" t="s">
        <v>3105</v>
      </c>
      <c r="CA467" t="s">
        <v>4490</v>
      </c>
    </row>
    <row r="468" spans="1:80" x14ac:dyDescent="0.25">
      <c r="A468" t="s">
        <v>917</v>
      </c>
      <c r="B468" t="s">
        <v>187</v>
      </c>
      <c r="C468">
        <v>205</v>
      </c>
      <c r="D468">
        <v>118</v>
      </c>
      <c r="E468">
        <v>252</v>
      </c>
      <c r="F468">
        <v>30</v>
      </c>
      <c r="G468" t="s">
        <v>3521</v>
      </c>
      <c r="H468">
        <v>529</v>
      </c>
      <c r="I468">
        <v>19673424</v>
      </c>
      <c r="J468" t="s">
        <v>1694</v>
      </c>
      <c r="K468" t="s">
        <v>3522</v>
      </c>
      <c r="L468" t="s">
        <v>3523</v>
      </c>
      <c r="M468">
        <v>37446</v>
      </c>
      <c r="N468">
        <v>619</v>
      </c>
      <c r="O468" t="s">
        <v>3524</v>
      </c>
      <c r="P468">
        <v>4</v>
      </c>
      <c r="Q468" t="s">
        <v>3525</v>
      </c>
      <c r="R468" t="s">
        <v>3526</v>
      </c>
      <c r="S468">
        <v>232</v>
      </c>
      <c r="T468" t="s">
        <v>42</v>
      </c>
      <c r="U468" t="s">
        <v>43</v>
      </c>
      <c r="V468" t="s">
        <v>44</v>
      </c>
      <c r="W468">
        <v>80000000</v>
      </c>
      <c r="X468">
        <v>2009</v>
      </c>
      <c r="Y468">
        <v>48</v>
      </c>
      <c r="Z468" s="2">
        <v>5.8</v>
      </c>
      <c r="AA468">
        <v>2.35</v>
      </c>
      <c r="AB468">
        <v>0</v>
      </c>
      <c r="AE468" t="s">
        <v>3527</v>
      </c>
      <c r="AF468">
        <f>COUNTIF(J:J,AE468)</f>
        <v>2</v>
      </c>
      <c r="AG468">
        <f>ROUND(AVERAGEIFS(Z:Z,J:J,AE468),1)</f>
        <v>6.4</v>
      </c>
      <c r="AH468" cm="1">
        <f t="array" ref="AH468">ROUND(MEDIAN(IF(J:J=AE468,Z:Z)),1)</f>
        <v>6.4</v>
      </c>
      <c r="AI468" t="e" cm="1">
        <f t="array" ref="AI468">ROUND(MODE(IF(J:J=AE468,Z:Z)),1)</f>
        <v>#N/A</v>
      </c>
      <c r="AJ468">
        <f>_xlfn.MAXIFS(Z:Z,J:J,AE468)</f>
        <v>6.9</v>
      </c>
      <c r="AK468">
        <f>_xlfn.MINIFS(Z:Z,J:J,AE468)</f>
        <v>5.8</v>
      </c>
      <c r="AL468" cm="1">
        <f t="array" ref="AL468">ROUND(VAR(IF(J:J=AE468,Z:Z)),1)</f>
        <v>0.6</v>
      </c>
      <c r="AM468" cm="1">
        <f t="array" ref="AM468">ROUND(STDEV(IF(J:J = AE468,Z:Z)),1)</f>
        <v>0.8</v>
      </c>
      <c r="AQ468">
        <v>91</v>
      </c>
      <c r="AR468">
        <v>5.7</v>
      </c>
      <c r="BH468" t="str">
        <v>Luis Llosa</v>
      </c>
      <c r="BI468">
        <f t="shared" si="22"/>
        <v>5</v>
      </c>
      <c r="BJ468" t="b">
        <f t="shared" si="23"/>
        <v>0</v>
      </c>
      <c r="BO468">
        <v>65269010</v>
      </c>
      <c r="BP468">
        <v>12000000</v>
      </c>
      <c r="BR468">
        <f t="shared" si="21"/>
        <v>53269010</v>
      </c>
      <c r="BS468" t="str">
        <f>_xlfn.XLOOKUP(BO468,I:I,L:L)</f>
        <v>Step UpÂ </v>
      </c>
      <c r="BW468" t="s">
        <v>4431</v>
      </c>
      <c r="BX468" t="s">
        <v>1247</v>
      </c>
      <c r="BY468" t="s">
        <v>5266</v>
      </c>
      <c r="BZ468" t="s">
        <v>17600</v>
      </c>
      <c r="CA468" t="s">
        <v>17601</v>
      </c>
    </row>
    <row r="469" spans="1:80" x14ac:dyDescent="0.25">
      <c r="A469" t="s">
        <v>33</v>
      </c>
      <c r="B469" t="s">
        <v>890</v>
      </c>
      <c r="C469">
        <v>123</v>
      </c>
      <c r="D469">
        <v>116</v>
      </c>
      <c r="E469">
        <v>503</v>
      </c>
      <c r="F469">
        <v>982</v>
      </c>
      <c r="G469" t="s">
        <v>798</v>
      </c>
      <c r="H469">
        <v>23000</v>
      </c>
      <c r="I469">
        <v>19480739</v>
      </c>
      <c r="J469" t="s">
        <v>89</v>
      </c>
      <c r="K469" t="s">
        <v>446</v>
      </c>
      <c r="L469" t="s">
        <v>3530</v>
      </c>
      <c r="M469">
        <v>53057</v>
      </c>
      <c r="N469">
        <v>43887</v>
      </c>
      <c r="O469" t="s">
        <v>3295</v>
      </c>
      <c r="P469">
        <v>0</v>
      </c>
      <c r="Q469" t="s">
        <v>3531</v>
      </c>
      <c r="R469" t="s">
        <v>3532</v>
      </c>
      <c r="S469">
        <v>457</v>
      </c>
      <c r="T469" t="s">
        <v>42</v>
      </c>
      <c r="U469" t="s">
        <v>43</v>
      </c>
      <c r="V469" t="s">
        <v>44</v>
      </c>
      <c r="W469">
        <v>80000000</v>
      </c>
      <c r="X469">
        <v>2003</v>
      </c>
      <c r="Y469">
        <v>18000</v>
      </c>
      <c r="Z469" s="2">
        <v>5.6</v>
      </c>
      <c r="AA469">
        <v>2.35</v>
      </c>
      <c r="AB469">
        <v>0</v>
      </c>
      <c r="AE469" t="s">
        <v>3533</v>
      </c>
      <c r="AF469">
        <f>COUNTIF(J:J,AE469)</f>
        <v>0</v>
      </c>
      <c r="AG469" t="e">
        <f>ROUND(AVERAGEIFS(Z:Z,J:J,AE469),1)</f>
        <v>#DIV/0!</v>
      </c>
      <c r="AH469" t="e" cm="1">
        <f t="array" ref="AH469">ROUND(MEDIAN(IF(J:J=AE469,Z:Z)),1)</f>
        <v>#NUM!</v>
      </c>
      <c r="AI469" t="e" cm="1">
        <f t="array" ref="AI469">ROUND(MODE(IF(J:J=AE469,Z:Z)),1)</f>
        <v>#N/A</v>
      </c>
      <c r="AJ469">
        <f>_xlfn.MAXIFS(Z:Z,J:J,AE469)</f>
        <v>0</v>
      </c>
      <c r="AK469">
        <f>_xlfn.MINIFS(Z:Z,J:J,AE469)</f>
        <v>0</v>
      </c>
      <c r="AL469" t="e" cm="1">
        <f t="array" ref="AL469">ROUND(VAR(IF(J:J=AE469,Z:Z)),1)</f>
        <v>#DIV/0!</v>
      </c>
      <c r="AM469" t="e" cm="1">
        <f t="array" ref="AM469">ROUND(STDEV(IF(J:J = AE469,Z:Z)),1)</f>
        <v>#DIV/0!</v>
      </c>
      <c r="AQ469">
        <v>118</v>
      </c>
      <c r="AR469">
        <v>5.8</v>
      </c>
      <c r="BH469" t="str">
        <v>Richard Curtis</v>
      </c>
      <c r="BI469">
        <f t="shared" si="22"/>
        <v>7.8</v>
      </c>
      <c r="BJ469" t="str">
        <f t="shared" si="23"/>
        <v>TRUE</v>
      </c>
      <c r="BO469">
        <v>128200012</v>
      </c>
      <c r="BP469">
        <v>75000000</v>
      </c>
      <c r="BR469">
        <f t="shared" si="21"/>
        <v>53200012</v>
      </c>
      <c r="BS469" t="str">
        <f>_xlfn.XLOOKUP(BO469,I:I,L:L)</f>
        <v>RobotsÂ </v>
      </c>
      <c r="BW469" t="s">
        <v>826</v>
      </c>
      <c r="BX469" t="s">
        <v>606</v>
      </c>
      <c r="BY469" t="s">
        <v>1247</v>
      </c>
      <c r="BZ469" t="s">
        <v>17600</v>
      </c>
      <c r="CA469" t="s">
        <v>5447</v>
      </c>
    </row>
    <row r="470" spans="1:80" x14ac:dyDescent="0.25">
      <c r="A470" t="s">
        <v>33</v>
      </c>
      <c r="B470" t="s">
        <v>915</v>
      </c>
      <c r="C470">
        <v>202</v>
      </c>
      <c r="D470">
        <v>106</v>
      </c>
      <c r="E470">
        <v>42</v>
      </c>
      <c r="F470">
        <v>612</v>
      </c>
      <c r="G470" t="s">
        <v>3535</v>
      </c>
      <c r="H470">
        <v>14000</v>
      </c>
      <c r="I470">
        <v>27356090</v>
      </c>
      <c r="J470" t="s">
        <v>59</v>
      </c>
      <c r="K470" t="s">
        <v>449</v>
      </c>
      <c r="L470" t="s">
        <v>3536</v>
      </c>
      <c r="M470">
        <v>58752</v>
      </c>
      <c r="N470">
        <v>16922</v>
      </c>
      <c r="O470" t="s">
        <v>3537</v>
      </c>
      <c r="P470">
        <v>0</v>
      </c>
      <c r="Q470" t="s">
        <v>3538</v>
      </c>
      <c r="R470" t="s">
        <v>3539</v>
      </c>
      <c r="S470">
        <v>117</v>
      </c>
      <c r="T470" t="s">
        <v>42</v>
      </c>
      <c r="U470" t="s">
        <v>43</v>
      </c>
      <c r="V470" t="s">
        <v>44</v>
      </c>
      <c r="W470">
        <v>90000000</v>
      </c>
      <c r="X470">
        <v>2015</v>
      </c>
      <c r="Y470">
        <v>788</v>
      </c>
      <c r="Z470" s="2">
        <v>6</v>
      </c>
      <c r="AA470">
        <v>2.35</v>
      </c>
      <c r="AB470">
        <v>21000</v>
      </c>
      <c r="AE470" t="s">
        <v>3540</v>
      </c>
      <c r="AF470">
        <f>COUNTIF(J:J,AE470)</f>
        <v>1</v>
      </c>
      <c r="AG470">
        <f>ROUND(AVERAGEIFS(Z:Z,J:J,AE470),1)</f>
        <v>8.1</v>
      </c>
      <c r="AH470" cm="1">
        <f t="array" ref="AH470">ROUND(MEDIAN(IF(J:J=AE470,Z:Z)),1)</f>
        <v>8.1</v>
      </c>
      <c r="AI470" t="e" cm="1">
        <f t="array" ref="AI470">ROUND(MODE(IF(J:J=AE470,Z:Z)),1)</f>
        <v>#N/A</v>
      </c>
      <c r="AJ470">
        <f>_xlfn.MAXIFS(Z:Z,J:J,AE470)</f>
        <v>8.1</v>
      </c>
      <c r="AK470">
        <f>_xlfn.MINIFS(Z:Z,J:J,AE470)</f>
        <v>8.1</v>
      </c>
      <c r="AL470" t="e" cm="1">
        <f t="array" ref="AL470">ROUND(VAR(IF(J:J=AE470,Z:Z)),1)</f>
        <v>#DIV/0!</v>
      </c>
      <c r="AM470" t="e" cm="1">
        <f t="array" ref="AM470">ROUND(STDEV(IF(J:J = AE470,Z:Z)),1)</f>
        <v>#DIV/0!</v>
      </c>
      <c r="AQ470">
        <v>116</v>
      </c>
      <c r="AR470">
        <v>5.6</v>
      </c>
      <c r="BH470" t="str">
        <v>Garth Jennings</v>
      </c>
      <c r="BI470">
        <f t="shared" si="22"/>
        <v>6.8</v>
      </c>
      <c r="BJ470" t="b">
        <f t="shared" si="23"/>
        <v>0</v>
      </c>
      <c r="BO470">
        <v>68525609</v>
      </c>
      <c r="BP470">
        <v>15600000</v>
      </c>
      <c r="BR470">
        <f t="shared" si="21"/>
        <v>52925609</v>
      </c>
      <c r="BS470" t="str">
        <f>_xlfn.XLOOKUP(BO470,I:I,L:L)</f>
        <v>Road TripÂ </v>
      </c>
      <c r="BW470" t="s">
        <v>606</v>
      </c>
      <c r="BX470" t="s">
        <v>1247</v>
      </c>
      <c r="BY470" t="s">
        <v>17605</v>
      </c>
      <c r="BZ470" t="s">
        <v>2007</v>
      </c>
    </row>
    <row r="471" spans="1:80" x14ac:dyDescent="0.25">
      <c r="A471" t="s">
        <v>33</v>
      </c>
      <c r="B471" t="s">
        <v>1954</v>
      </c>
      <c r="C471">
        <v>145</v>
      </c>
      <c r="D471">
        <v>106</v>
      </c>
      <c r="E471">
        <v>14</v>
      </c>
      <c r="F471">
        <v>0</v>
      </c>
      <c r="G471" t="s">
        <v>3543</v>
      </c>
      <c r="H471">
        <v>2</v>
      </c>
      <c r="I471">
        <v>17473245</v>
      </c>
      <c r="J471" t="s">
        <v>1672</v>
      </c>
      <c r="K471" t="s">
        <v>3544</v>
      </c>
      <c r="L471" t="s">
        <v>3545</v>
      </c>
      <c r="M471">
        <v>47612</v>
      </c>
      <c r="N471">
        <v>2</v>
      </c>
      <c r="O471" t="s">
        <v>3546</v>
      </c>
      <c r="P471">
        <v>1</v>
      </c>
      <c r="Q471" t="s">
        <v>3547</v>
      </c>
      <c r="R471" t="s">
        <v>3548</v>
      </c>
      <c r="S471">
        <v>348</v>
      </c>
      <c r="T471" t="s">
        <v>42</v>
      </c>
      <c r="U471" t="s">
        <v>43</v>
      </c>
      <c r="V471" t="s">
        <v>44</v>
      </c>
      <c r="W471">
        <v>70000000</v>
      </c>
      <c r="X471">
        <v>2000</v>
      </c>
      <c r="Y471">
        <v>0</v>
      </c>
      <c r="Z471" s="2">
        <v>5.7</v>
      </c>
      <c r="AA471">
        <v>2.35</v>
      </c>
      <c r="AB471">
        <v>995</v>
      </c>
      <c r="AE471" t="s">
        <v>3549</v>
      </c>
      <c r="AF471">
        <f>COUNTIF(J:J,AE471)</f>
        <v>6</v>
      </c>
      <c r="AG471">
        <f>ROUND(AVERAGEIFS(Z:Z,J:J,AE471),1)</f>
        <v>7.2</v>
      </c>
      <c r="AH471" cm="1">
        <f t="array" ref="AH471">ROUND(MEDIAN(IF(J:J=AE471,Z:Z)),1)</f>
        <v>7.4</v>
      </c>
      <c r="AI471" t="e" cm="1">
        <f t="array" ref="AI471">ROUND(MODE(IF(J:J=AE471,Z:Z)),1)</f>
        <v>#N/A</v>
      </c>
      <c r="AJ471">
        <f>_xlfn.MAXIFS(Z:Z,J:J,AE471)</f>
        <v>8.4</v>
      </c>
      <c r="AK471">
        <f>_xlfn.MINIFS(Z:Z,J:J,AE471)</f>
        <v>5.4</v>
      </c>
      <c r="AL471" cm="1">
        <f t="array" ref="AL471">ROUND(VAR(IF(J:J=AE471,Z:Z)),1)</f>
        <v>1</v>
      </c>
      <c r="AM471" cm="1">
        <f t="array" ref="AM471">ROUND(STDEV(IF(J:J = AE471,Z:Z)),1)</f>
        <v>1</v>
      </c>
      <c r="AQ471">
        <v>106</v>
      </c>
      <c r="AR471">
        <v>6</v>
      </c>
      <c r="BH471" t="str">
        <v>Joel Zwick</v>
      </c>
      <c r="BI471">
        <f t="shared" si="22"/>
        <v>5.5</v>
      </c>
      <c r="BJ471" t="b">
        <f t="shared" si="23"/>
        <v>0</v>
      </c>
      <c r="BO471">
        <v>64572496</v>
      </c>
      <c r="BP471">
        <v>12000000</v>
      </c>
      <c r="BR471">
        <f t="shared" si="21"/>
        <v>52572496</v>
      </c>
      <c r="BS471" t="str">
        <f>_xlfn.XLOOKUP(BO471,I:I,L:L)</f>
        <v>ChronicleÂ </v>
      </c>
      <c r="BW471" t="s">
        <v>2007</v>
      </c>
      <c r="BX471" t="s">
        <v>17602</v>
      </c>
    </row>
    <row r="472" spans="1:80" x14ac:dyDescent="0.25">
      <c r="A472" t="s">
        <v>33</v>
      </c>
      <c r="B472" t="s">
        <v>1501</v>
      </c>
      <c r="C472">
        <v>101</v>
      </c>
      <c r="D472">
        <v>94</v>
      </c>
      <c r="E472">
        <v>0</v>
      </c>
      <c r="F472">
        <v>14</v>
      </c>
      <c r="G472" t="s">
        <v>3552</v>
      </c>
      <c r="H472">
        <v>563</v>
      </c>
      <c r="I472">
        <v>15131330</v>
      </c>
      <c r="J472" t="s">
        <v>452</v>
      </c>
      <c r="K472" t="s">
        <v>3553</v>
      </c>
      <c r="L472" t="s">
        <v>3554</v>
      </c>
      <c r="M472">
        <v>25843</v>
      </c>
      <c r="N472">
        <v>683</v>
      </c>
      <c r="O472" t="s">
        <v>3555</v>
      </c>
      <c r="P472">
        <v>0</v>
      </c>
      <c r="Q472" t="s">
        <v>3556</v>
      </c>
      <c r="R472" t="s">
        <v>3557</v>
      </c>
      <c r="S472">
        <v>64</v>
      </c>
      <c r="T472" t="s">
        <v>42</v>
      </c>
      <c r="U472" t="s">
        <v>1816</v>
      </c>
      <c r="V472" t="s">
        <v>115</v>
      </c>
      <c r="W472">
        <v>86000000</v>
      </c>
      <c r="X472">
        <v>2006</v>
      </c>
      <c r="Y472">
        <v>80</v>
      </c>
      <c r="Z472" s="2">
        <v>6</v>
      </c>
      <c r="AA472">
        <v>2.35</v>
      </c>
      <c r="AB472">
        <v>941</v>
      </c>
      <c r="AE472" t="s">
        <v>3558</v>
      </c>
      <c r="AF472">
        <f>COUNTIF(J:J,AE472)</f>
        <v>5</v>
      </c>
      <c r="AG472">
        <f>ROUND(AVERAGEIFS(Z:Z,J:J,AE472),1)</f>
        <v>6</v>
      </c>
      <c r="AH472" cm="1">
        <f t="array" ref="AH472">ROUND(MEDIAN(IF(J:J=AE472,Z:Z)),1)</f>
        <v>6</v>
      </c>
      <c r="AI472" cm="1">
        <f t="array" ref="AI472">ROUND(MODE(IF(J:J=AE472,Z:Z)),1)</f>
        <v>4.9000000000000004</v>
      </c>
      <c r="AJ472">
        <f>_xlfn.MAXIFS(Z:Z,J:J,AE472)</f>
        <v>7.8</v>
      </c>
      <c r="AK472">
        <f>_xlfn.MINIFS(Z:Z,J:J,AE472)</f>
        <v>4.9000000000000004</v>
      </c>
      <c r="AL472" cm="1">
        <f t="array" ref="AL472">ROUND(VAR(IF(J:J=AE472,Z:Z)),1)</f>
        <v>1.4</v>
      </c>
      <c r="AM472" cm="1">
        <f t="array" ref="AM472">ROUND(STDEV(IF(J:J = AE472,Z:Z)),1)</f>
        <v>1.2</v>
      </c>
      <c r="AQ472">
        <v>106</v>
      </c>
      <c r="AR472">
        <v>5.7</v>
      </c>
      <c r="BH472" t="str">
        <v>Russell Mulcahy</v>
      </c>
      <c r="BI472">
        <f t="shared" si="22"/>
        <v>6.5</v>
      </c>
      <c r="BJ472" t="b">
        <f t="shared" si="23"/>
        <v>0</v>
      </c>
      <c r="BO472">
        <v>217387997</v>
      </c>
      <c r="BP472">
        <v>165000000</v>
      </c>
      <c r="BR472">
        <f t="shared" si="21"/>
        <v>52387997</v>
      </c>
      <c r="BS472" t="str">
        <f>_xlfn.XLOOKUP(BO472,I:I,L:L)</f>
        <v>How to Train Your DragonÂ </v>
      </c>
      <c r="BW472" t="s">
        <v>1247</v>
      </c>
      <c r="BX472" t="s">
        <v>17600</v>
      </c>
      <c r="BY472" t="s">
        <v>3105</v>
      </c>
      <c r="BZ472" t="s">
        <v>4490</v>
      </c>
    </row>
    <row r="473" spans="1:80" x14ac:dyDescent="0.25">
      <c r="A473" t="s">
        <v>33</v>
      </c>
      <c r="B473" t="s">
        <v>1963</v>
      </c>
      <c r="C473">
        <v>113</v>
      </c>
      <c r="D473">
        <v>104</v>
      </c>
      <c r="E473">
        <v>63</v>
      </c>
      <c r="F473">
        <v>7</v>
      </c>
      <c r="G473" t="s">
        <v>1963</v>
      </c>
      <c r="H473">
        <v>67</v>
      </c>
      <c r="I473">
        <v>19406406</v>
      </c>
      <c r="J473" t="s">
        <v>1702</v>
      </c>
      <c r="K473" t="s">
        <v>3560</v>
      </c>
      <c r="L473" t="s">
        <v>3561</v>
      </c>
      <c r="M473">
        <v>7630</v>
      </c>
      <c r="N473">
        <v>152</v>
      </c>
      <c r="O473" t="s">
        <v>3562</v>
      </c>
      <c r="P473">
        <v>0</v>
      </c>
      <c r="Q473" t="s">
        <v>3563</v>
      </c>
      <c r="R473" t="s">
        <v>3564</v>
      </c>
      <c r="S473">
        <v>42</v>
      </c>
      <c r="T473" t="s">
        <v>75</v>
      </c>
      <c r="U473" t="s">
        <v>1816</v>
      </c>
      <c r="V473" t="s">
        <v>366</v>
      </c>
      <c r="W473">
        <v>40000000</v>
      </c>
      <c r="X473">
        <v>2009</v>
      </c>
      <c r="Y473">
        <v>63</v>
      </c>
      <c r="Z473" s="2">
        <v>7.8</v>
      </c>
      <c r="AA473">
        <v>2.35</v>
      </c>
      <c r="AB473">
        <v>0</v>
      </c>
      <c r="AE473" t="s">
        <v>3565</v>
      </c>
      <c r="AF473">
        <f>COUNTIF(J:J,AE473)</f>
        <v>1</v>
      </c>
      <c r="AG473">
        <f>ROUND(AVERAGEIFS(Z:Z,J:J,AE473),1)</f>
        <v>7.3</v>
      </c>
      <c r="AH473" cm="1">
        <f t="array" ref="AH473">ROUND(MEDIAN(IF(J:J=AE473,Z:Z)),1)</f>
        <v>7.3</v>
      </c>
      <c r="AI473" t="e" cm="1">
        <f t="array" ref="AI473">ROUND(MODE(IF(J:J=AE473,Z:Z)),1)</f>
        <v>#N/A</v>
      </c>
      <c r="AJ473">
        <f>_xlfn.MAXIFS(Z:Z,J:J,AE473)</f>
        <v>7.3</v>
      </c>
      <c r="AK473">
        <f>_xlfn.MINIFS(Z:Z,J:J,AE473)</f>
        <v>7.3</v>
      </c>
      <c r="AL473" t="e" cm="1">
        <f t="array" ref="AL473">ROUND(VAR(IF(J:J=AE473,Z:Z)),1)</f>
        <v>#DIV/0!</v>
      </c>
      <c r="AM473" t="e" cm="1">
        <f t="array" ref="AM473">ROUND(STDEV(IF(J:J = AE473,Z:Z)),1)</f>
        <v>#DIV/0!</v>
      </c>
      <c r="AQ473">
        <v>94</v>
      </c>
      <c r="AR473">
        <v>6</v>
      </c>
      <c r="BH473" t="str">
        <v>David R. Ellis</v>
      </c>
      <c r="BI473">
        <f t="shared" si="22"/>
        <v>5.5</v>
      </c>
      <c r="BJ473" t="b">
        <f t="shared" si="23"/>
        <v>0</v>
      </c>
      <c r="BO473">
        <v>70360285</v>
      </c>
      <c r="BP473">
        <v>18000000</v>
      </c>
      <c r="BR473">
        <f t="shared" si="21"/>
        <v>52360285</v>
      </c>
      <c r="BS473" t="str">
        <f>_xlfn.XLOOKUP(BO473,I:I,L:L)</f>
        <v>Mortal KombatÂ </v>
      </c>
      <c r="BW473" t="s">
        <v>17605</v>
      </c>
      <c r="BX473" t="s">
        <v>2007</v>
      </c>
      <c r="BY473" t="s">
        <v>17602</v>
      </c>
      <c r="BZ473" t="s">
        <v>4556</v>
      </c>
      <c r="CA473" t="s">
        <v>4490</v>
      </c>
    </row>
    <row r="474" spans="1:80" x14ac:dyDescent="0.25">
      <c r="A474" t="s">
        <v>33</v>
      </c>
      <c r="B474" t="s">
        <v>1405</v>
      </c>
      <c r="C474">
        <v>113</v>
      </c>
      <c r="D474">
        <v>102</v>
      </c>
      <c r="E474">
        <v>0</v>
      </c>
      <c r="F474">
        <v>212</v>
      </c>
      <c r="G474" t="s">
        <v>2809</v>
      </c>
      <c r="H474">
        <v>1000</v>
      </c>
      <c r="I474">
        <v>1891821</v>
      </c>
      <c r="J474" t="s">
        <v>278</v>
      </c>
      <c r="K474" t="s">
        <v>2550</v>
      </c>
      <c r="L474" t="s">
        <v>3568</v>
      </c>
      <c r="M474">
        <v>16474</v>
      </c>
      <c r="N474">
        <v>1890</v>
      </c>
      <c r="O474" t="s">
        <v>3569</v>
      </c>
      <c r="P474">
        <v>0</v>
      </c>
      <c r="Q474" t="s">
        <v>3570</v>
      </c>
      <c r="R474" t="s">
        <v>3571</v>
      </c>
      <c r="S474">
        <v>301</v>
      </c>
      <c r="T474" t="s">
        <v>42</v>
      </c>
      <c r="U474" t="s">
        <v>74</v>
      </c>
      <c r="V474" t="s">
        <v>44</v>
      </c>
      <c r="W474">
        <v>52000000</v>
      </c>
      <c r="X474">
        <v>2005</v>
      </c>
      <c r="Y474">
        <v>307</v>
      </c>
      <c r="Z474" s="2">
        <v>4.2</v>
      </c>
      <c r="AA474">
        <v>2.35</v>
      </c>
      <c r="AB474">
        <v>785</v>
      </c>
      <c r="AE474" t="s">
        <v>3572</v>
      </c>
      <c r="AF474">
        <f>COUNTIF(J:J,AE474)</f>
        <v>1</v>
      </c>
      <c r="AG474">
        <f>ROUND(AVERAGEIFS(Z:Z,J:J,AE474),1)</f>
        <v>7.2</v>
      </c>
      <c r="AH474" cm="1">
        <f t="array" ref="AH474">ROUND(MEDIAN(IF(J:J=AE474,Z:Z)),1)</f>
        <v>7.2</v>
      </c>
      <c r="AI474" t="e" cm="1">
        <f t="array" ref="AI474">ROUND(MODE(IF(J:J=AE474,Z:Z)),1)</f>
        <v>#N/A</v>
      </c>
      <c r="AJ474">
        <f>_xlfn.MAXIFS(Z:Z,J:J,AE474)</f>
        <v>7.2</v>
      </c>
      <c r="AK474">
        <f>_xlfn.MINIFS(Z:Z,J:J,AE474)</f>
        <v>7.2</v>
      </c>
      <c r="AL474" t="e" cm="1">
        <f t="array" ref="AL474">ROUND(VAR(IF(J:J=AE474,Z:Z)),1)</f>
        <v>#DIV/0!</v>
      </c>
      <c r="AM474" t="e" cm="1">
        <f t="array" ref="AM474">ROUND(STDEV(IF(J:J = AE474,Z:Z)),1)</f>
        <v>#DIV/0!</v>
      </c>
      <c r="AQ474">
        <v>104</v>
      </c>
      <c r="AR474">
        <v>7.8</v>
      </c>
      <c r="BH474" t="str">
        <v>Peter Howitt</v>
      </c>
      <c r="BI474">
        <f t="shared" si="22"/>
        <v>6.2</v>
      </c>
      <c r="BJ474" t="b">
        <f t="shared" si="23"/>
        <v>0</v>
      </c>
      <c r="BO474">
        <v>77264926</v>
      </c>
      <c r="BP474">
        <v>25000000</v>
      </c>
      <c r="BR474">
        <f t="shared" si="21"/>
        <v>52264926</v>
      </c>
      <c r="BS474" t="str">
        <f>_xlfn.XLOOKUP(BO474,I:I,L:L)</f>
        <v>Parental GuidanceÂ </v>
      </c>
      <c r="BW474" t="s">
        <v>1247</v>
      </c>
      <c r="BX474" t="s">
        <v>17605</v>
      </c>
      <c r="BY474" t="s">
        <v>17601</v>
      </c>
    </row>
    <row r="475" spans="1:80" x14ac:dyDescent="0.25">
      <c r="A475" t="s">
        <v>33</v>
      </c>
      <c r="B475" t="s">
        <v>1679</v>
      </c>
      <c r="C475">
        <v>272</v>
      </c>
      <c r="D475">
        <v>105</v>
      </c>
      <c r="E475">
        <v>545</v>
      </c>
      <c r="F475">
        <v>74</v>
      </c>
      <c r="G475" t="s">
        <v>3575</v>
      </c>
      <c r="H475">
        <v>795</v>
      </c>
      <c r="I475">
        <v>23219748</v>
      </c>
      <c r="J475" t="s">
        <v>1709</v>
      </c>
      <c r="K475" t="s">
        <v>3576</v>
      </c>
      <c r="L475" t="s">
        <v>3577</v>
      </c>
      <c r="M475">
        <v>84508</v>
      </c>
      <c r="N475">
        <v>1099</v>
      </c>
      <c r="O475" t="s">
        <v>3578</v>
      </c>
      <c r="P475">
        <v>0</v>
      </c>
      <c r="Q475" t="s">
        <v>3579</v>
      </c>
      <c r="R475" t="s">
        <v>3580</v>
      </c>
      <c r="S475">
        <v>308</v>
      </c>
      <c r="T475" t="s">
        <v>42</v>
      </c>
      <c r="U475" t="s">
        <v>356</v>
      </c>
      <c r="V475" t="s">
        <v>44</v>
      </c>
      <c r="W475">
        <v>80000000</v>
      </c>
      <c r="X475">
        <v>2014</v>
      </c>
      <c r="Y475">
        <v>172</v>
      </c>
      <c r="Z475" s="2">
        <v>5.6</v>
      </c>
      <c r="AA475">
        <v>2.35</v>
      </c>
      <c r="AB475">
        <v>20000</v>
      </c>
      <c r="AE475" t="s">
        <v>3581</v>
      </c>
      <c r="AF475">
        <f>COUNTIF(J:J,AE475)</f>
        <v>2</v>
      </c>
      <c r="AG475">
        <f>ROUND(AVERAGEIFS(Z:Z,J:J,AE475),1)</f>
        <v>5.3</v>
      </c>
      <c r="AH475" cm="1">
        <f t="array" ref="AH475">ROUND(MEDIAN(IF(J:J=AE475,Z:Z)),1)</f>
        <v>5.3</v>
      </c>
      <c r="AI475" t="e" cm="1">
        <f t="array" ref="AI475">ROUND(MODE(IF(J:J=AE475,Z:Z)),1)</f>
        <v>#N/A</v>
      </c>
      <c r="AJ475">
        <f>_xlfn.MAXIFS(Z:Z,J:J,AE475)</f>
        <v>6.4</v>
      </c>
      <c r="AK475">
        <f>_xlfn.MINIFS(Z:Z,J:J,AE475)</f>
        <v>4.2</v>
      </c>
      <c r="AL475" cm="1">
        <f t="array" ref="AL475">ROUND(VAR(IF(J:J=AE475,Z:Z)),1)</f>
        <v>2.4</v>
      </c>
      <c r="AM475" cm="1">
        <f t="array" ref="AM475">ROUND(STDEV(IF(J:J = AE475,Z:Z)),1)</f>
        <v>1.6</v>
      </c>
      <c r="AQ475">
        <v>102</v>
      </c>
      <c r="AR475">
        <v>4.2</v>
      </c>
      <c r="BH475" t="str">
        <v>John A. Davis</v>
      </c>
      <c r="BI475">
        <f t="shared" si="22"/>
        <v>6</v>
      </c>
      <c r="BJ475" t="b">
        <f t="shared" si="23"/>
        <v>0</v>
      </c>
      <c r="BO475">
        <v>53245055</v>
      </c>
      <c r="BP475">
        <v>1000000</v>
      </c>
      <c r="BR475">
        <f t="shared" si="21"/>
        <v>52245055</v>
      </c>
      <c r="BS475" t="str">
        <f>_xlfn.XLOOKUP(BO475,I:I,L:L)</f>
        <v>The Devil InsideÂ </v>
      </c>
      <c r="BW475" t="s">
        <v>1247</v>
      </c>
      <c r="BX475" t="s">
        <v>2007</v>
      </c>
      <c r="BY475" t="s">
        <v>5266</v>
      </c>
      <c r="BZ475" t="s">
        <v>17607</v>
      </c>
      <c r="CA475" t="s">
        <v>5447</v>
      </c>
    </row>
    <row r="476" spans="1:80" x14ac:dyDescent="0.25">
      <c r="A476" t="s">
        <v>33</v>
      </c>
      <c r="B476" t="s">
        <v>729</v>
      </c>
      <c r="C476">
        <v>205</v>
      </c>
      <c r="D476">
        <v>135</v>
      </c>
      <c r="E476">
        <v>2000</v>
      </c>
      <c r="F476">
        <v>535</v>
      </c>
      <c r="G476" t="s">
        <v>3586</v>
      </c>
      <c r="H476">
        <v>1000</v>
      </c>
      <c r="I476">
        <v>170708996</v>
      </c>
      <c r="J476" t="s">
        <v>948</v>
      </c>
      <c r="K476" t="s">
        <v>3587</v>
      </c>
      <c r="L476" t="s">
        <v>1448</v>
      </c>
      <c r="M476">
        <v>610568</v>
      </c>
      <c r="N476">
        <v>2827</v>
      </c>
      <c r="O476" t="s">
        <v>792</v>
      </c>
      <c r="P476">
        <v>0</v>
      </c>
      <c r="Q476" t="s">
        <v>3588</v>
      </c>
      <c r="R476" t="s">
        <v>3589</v>
      </c>
      <c r="S476">
        <v>1171</v>
      </c>
      <c r="T476" t="s">
        <v>42</v>
      </c>
      <c r="U476" t="s">
        <v>43</v>
      </c>
      <c r="V476" t="s">
        <v>44</v>
      </c>
      <c r="W476">
        <v>58000000</v>
      </c>
      <c r="X476">
        <v>2001</v>
      </c>
      <c r="Y476">
        <v>592</v>
      </c>
      <c r="Z476" s="2">
        <v>8.1999999999999993</v>
      </c>
      <c r="AA476">
        <v>1.85</v>
      </c>
      <c r="AB476">
        <v>29000</v>
      </c>
      <c r="AE476" t="s">
        <v>3590</v>
      </c>
      <c r="AF476">
        <f>COUNTIF(J:J,AE476)</f>
        <v>1</v>
      </c>
      <c r="AG476">
        <f>ROUND(AVERAGEIFS(Z:Z,J:J,AE476),1)</f>
        <v>5.0999999999999996</v>
      </c>
      <c r="AH476" cm="1">
        <f t="array" ref="AH476">ROUND(MEDIAN(IF(J:J=AE476,Z:Z)),1)</f>
        <v>5.0999999999999996</v>
      </c>
      <c r="AI476" t="e" cm="1">
        <f t="array" ref="AI476">ROUND(MODE(IF(J:J=AE476,Z:Z)),1)</f>
        <v>#N/A</v>
      </c>
      <c r="AJ476">
        <f>_xlfn.MAXIFS(Z:Z,J:J,AE476)</f>
        <v>5.0999999999999996</v>
      </c>
      <c r="AK476">
        <f>_xlfn.MINIFS(Z:Z,J:J,AE476)</f>
        <v>5.0999999999999996</v>
      </c>
      <c r="AL476" t="e" cm="1">
        <f t="array" ref="AL476">ROUND(VAR(IF(J:J=AE476,Z:Z)),1)</f>
        <v>#DIV/0!</v>
      </c>
      <c r="AM476" t="e" cm="1">
        <f t="array" ref="AM476">ROUND(STDEV(IF(J:J = AE476,Z:Z)),1)</f>
        <v>#DIV/0!</v>
      </c>
      <c r="AQ476">
        <v>89</v>
      </c>
      <c r="AR476">
        <v>4.4000000000000004</v>
      </c>
      <c r="BH476" t="str">
        <v>David Lynch</v>
      </c>
      <c r="BI476">
        <f t="shared" si="22"/>
        <v>7.5</v>
      </c>
      <c r="BJ476" t="str">
        <f t="shared" si="23"/>
        <v>TRUE</v>
      </c>
      <c r="BO476">
        <v>82163317</v>
      </c>
      <c r="BP476">
        <v>30000000</v>
      </c>
      <c r="BR476">
        <f t="shared" si="21"/>
        <v>52163317</v>
      </c>
      <c r="BS476" t="str">
        <f>_xlfn.XLOOKUP(BO476,I:I,L:L)</f>
        <v>Freddy vs. JasonÂ </v>
      </c>
      <c r="BW476" t="s">
        <v>1247</v>
      </c>
      <c r="BX476" t="s">
        <v>5266</v>
      </c>
      <c r="BY476" t="s">
        <v>17600</v>
      </c>
      <c r="BZ476" t="s">
        <v>17604</v>
      </c>
    </row>
    <row r="477" spans="1:80" x14ac:dyDescent="0.25">
      <c r="A477" t="s">
        <v>33</v>
      </c>
      <c r="B477" t="s">
        <v>1716</v>
      </c>
      <c r="C477">
        <v>186</v>
      </c>
      <c r="D477">
        <v>73</v>
      </c>
      <c r="E477">
        <v>28</v>
      </c>
      <c r="F477">
        <v>847</v>
      </c>
      <c r="G477" t="s">
        <v>1718</v>
      </c>
      <c r="H477">
        <v>2000</v>
      </c>
      <c r="I477">
        <v>422783777</v>
      </c>
      <c r="J477" t="s">
        <v>1723</v>
      </c>
      <c r="K477" t="s">
        <v>1108</v>
      </c>
      <c r="L477" t="s">
        <v>135</v>
      </c>
      <c r="M477">
        <v>644348</v>
      </c>
      <c r="N477">
        <v>6458</v>
      </c>
      <c r="O477" t="s">
        <v>3593</v>
      </c>
      <c r="P477">
        <v>0</v>
      </c>
      <c r="Q477" t="s">
        <v>3594</v>
      </c>
      <c r="R477" t="s">
        <v>3595</v>
      </c>
      <c r="S477">
        <v>656</v>
      </c>
      <c r="T477" t="s">
        <v>42</v>
      </c>
      <c r="U477" t="s">
        <v>43</v>
      </c>
      <c r="V477" t="s">
        <v>366</v>
      </c>
      <c r="W477">
        <v>45000000</v>
      </c>
      <c r="X477">
        <v>1994</v>
      </c>
      <c r="Y477">
        <v>886</v>
      </c>
      <c r="Z477" s="2">
        <v>8.5</v>
      </c>
      <c r="AA477">
        <v>1.66</v>
      </c>
      <c r="AB477">
        <v>17000</v>
      </c>
      <c r="AE477" t="s">
        <v>3596</v>
      </c>
      <c r="AF477">
        <f>COUNTIF(J:J,AE477)</f>
        <v>2</v>
      </c>
      <c r="AG477">
        <f>ROUND(AVERAGEIFS(Z:Z,J:J,AE477),1)</f>
        <v>7</v>
      </c>
      <c r="AH477" cm="1">
        <f t="array" ref="AH477">ROUND(MEDIAN(IF(J:J=AE477,Z:Z)),1)</f>
        <v>7</v>
      </c>
      <c r="AI477" t="e" cm="1">
        <f t="array" ref="AI477">ROUND(MODE(IF(J:J=AE477,Z:Z)),1)</f>
        <v>#N/A</v>
      </c>
      <c r="AJ477">
        <f>_xlfn.MAXIFS(Z:Z,J:J,AE477)</f>
        <v>7.5</v>
      </c>
      <c r="AK477">
        <f>_xlfn.MINIFS(Z:Z,J:J,AE477)</f>
        <v>6.5</v>
      </c>
      <c r="AL477" cm="1">
        <f t="array" ref="AL477">ROUND(VAR(IF(J:J=AE477,Z:Z)),1)</f>
        <v>0.5</v>
      </c>
      <c r="AM477" cm="1">
        <f t="array" ref="AM477">ROUND(STDEV(IF(J:J = AE477,Z:Z)),1)</f>
        <v>0.7</v>
      </c>
      <c r="AQ477">
        <v>135</v>
      </c>
      <c r="AR477">
        <v>8.1999999999999993</v>
      </c>
      <c r="BH477" t="str">
        <v>Julie Taymor</v>
      </c>
      <c r="BI477">
        <f t="shared" si="22"/>
        <v>6.9</v>
      </c>
      <c r="BJ477" t="b">
        <f t="shared" si="23"/>
        <v>0</v>
      </c>
      <c r="BO477">
        <v>107100855</v>
      </c>
      <c r="BP477">
        <v>55000000</v>
      </c>
      <c r="BR477">
        <f t="shared" si="21"/>
        <v>52100855</v>
      </c>
      <c r="BS477" t="str">
        <f>_xlfn.XLOOKUP(BO477,I:I,L:L)</f>
        <v>Captain PhillipsÂ </v>
      </c>
      <c r="BW477" t="s">
        <v>4431</v>
      </c>
      <c r="BX477" t="s">
        <v>1247</v>
      </c>
      <c r="BY477" t="s">
        <v>5266</v>
      </c>
      <c r="BZ477" t="s">
        <v>17602</v>
      </c>
      <c r="CA477" t="s">
        <v>4556</v>
      </c>
    </row>
    <row r="478" spans="1:80" x14ac:dyDescent="0.25">
      <c r="A478" t="s">
        <v>33</v>
      </c>
      <c r="B478" t="s">
        <v>1205</v>
      </c>
      <c r="C478">
        <v>178</v>
      </c>
      <c r="D478">
        <v>94</v>
      </c>
      <c r="E478">
        <v>62</v>
      </c>
      <c r="F478">
        <v>722</v>
      </c>
      <c r="G478" t="s">
        <v>1334</v>
      </c>
      <c r="H478">
        <v>14000</v>
      </c>
      <c r="I478">
        <v>103812241</v>
      </c>
      <c r="J478" t="s">
        <v>168</v>
      </c>
      <c r="K478" t="s">
        <v>856</v>
      </c>
      <c r="L478" t="s">
        <v>3599</v>
      </c>
      <c r="M478">
        <v>67296</v>
      </c>
      <c r="N478">
        <v>27842</v>
      </c>
      <c r="O478" t="s">
        <v>2469</v>
      </c>
      <c r="P478">
        <v>3</v>
      </c>
      <c r="Q478" t="s">
        <v>3600</v>
      </c>
      <c r="R478" t="s">
        <v>3601</v>
      </c>
      <c r="S478">
        <v>133</v>
      </c>
      <c r="T478" t="s">
        <v>42</v>
      </c>
      <c r="U478" t="s">
        <v>43</v>
      </c>
      <c r="V478" t="s">
        <v>115</v>
      </c>
      <c r="W478">
        <v>79000000</v>
      </c>
      <c r="X478">
        <v>2012</v>
      </c>
      <c r="Y478">
        <v>12000</v>
      </c>
      <c r="Z478" s="2">
        <v>5.8</v>
      </c>
      <c r="AA478">
        <v>1.85</v>
      </c>
      <c r="AB478">
        <v>0</v>
      </c>
      <c r="AE478" t="s">
        <v>3602</v>
      </c>
      <c r="AF478">
        <f>COUNTIF(J:J,AE478)</f>
        <v>1</v>
      </c>
      <c r="AG478">
        <f>ROUND(AVERAGEIFS(Z:Z,J:J,AE478),1)</f>
        <v>7.4</v>
      </c>
      <c r="AH478" cm="1">
        <f t="array" ref="AH478">ROUND(MEDIAN(IF(J:J=AE478,Z:Z)),1)</f>
        <v>7.4</v>
      </c>
      <c r="AI478" t="e" cm="1">
        <f t="array" ref="AI478">ROUND(MODE(IF(J:J=AE478,Z:Z)),1)</f>
        <v>#N/A</v>
      </c>
      <c r="AJ478">
        <f>_xlfn.MAXIFS(Z:Z,J:J,AE478)</f>
        <v>7.4</v>
      </c>
      <c r="AK478">
        <f>_xlfn.MINIFS(Z:Z,J:J,AE478)</f>
        <v>7.4</v>
      </c>
      <c r="AL478" t="e" cm="1">
        <f t="array" ref="AL478">ROUND(VAR(IF(J:J=AE478,Z:Z)),1)</f>
        <v>#DIV/0!</v>
      </c>
      <c r="AM478" t="e" cm="1">
        <f t="array" ref="AM478">ROUND(STDEV(IF(J:J = AE478,Z:Z)),1)</f>
        <v>#DIV/0!</v>
      </c>
      <c r="AQ478">
        <v>73</v>
      </c>
      <c r="AR478">
        <v>8.5</v>
      </c>
      <c r="BH478" t="str">
        <v>Mathieu Kassovitz</v>
      </c>
      <c r="BI478">
        <f t="shared" si="22"/>
        <v>5.7</v>
      </c>
      <c r="BJ478" t="b">
        <f t="shared" si="23"/>
        <v>0</v>
      </c>
      <c r="BO478">
        <v>75590286</v>
      </c>
      <c r="BP478">
        <v>23600000</v>
      </c>
      <c r="BR478">
        <f t="shared" si="21"/>
        <v>51990286</v>
      </c>
      <c r="BS478" t="str">
        <f>_xlfn.XLOOKUP(BO478,I:I,L:L)</f>
        <v>ZombielandÂ </v>
      </c>
      <c r="BW478" t="s">
        <v>4431</v>
      </c>
      <c r="BX478" t="s">
        <v>2007</v>
      </c>
      <c r="BY478" t="s">
        <v>5266</v>
      </c>
      <c r="BZ478" t="s">
        <v>17600</v>
      </c>
      <c r="CA478" t="s">
        <v>17601</v>
      </c>
      <c r="CB478" t="s">
        <v>5447</v>
      </c>
    </row>
    <row r="479" spans="1:80" x14ac:dyDescent="0.25">
      <c r="A479" t="s">
        <v>33</v>
      </c>
      <c r="B479" t="s">
        <v>1976</v>
      </c>
      <c r="C479">
        <v>169</v>
      </c>
      <c r="D479">
        <v>95</v>
      </c>
      <c r="E479">
        <v>18</v>
      </c>
      <c r="F479">
        <v>18</v>
      </c>
      <c r="G479" t="s">
        <v>1244</v>
      </c>
      <c r="H479">
        <v>622</v>
      </c>
      <c r="I479">
        <v>119793567</v>
      </c>
      <c r="J479" t="s">
        <v>1729</v>
      </c>
      <c r="K479" t="s">
        <v>2633</v>
      </c>
      <c r="L479" t="s">
        <v>3605</v>
      </c>
      <c r="M479">
        <v>64387</v>
      </c>
      <c r="N479">
        <v>848</v>
      </c>
      <c r="O479" t="s">
        <v>3606</v>
      </c>
      <c r="P479">
        <v>0</v>
      </c>
      <c r="Q479" t="s">
        <v>3607</v>
      </c>
      <c r="R479" t="s">
        <v>3608</v>
      </c>
      <c r="S479">
        <v>85</v>
      </c>
      <c r="T479" t="s">
        <v>42</v>
      </c>
      <c r="U479" t="s">
        <v>43</v>
      </c>
      <c r="V479" t="s">
        <v>115</v>
      </c>
      <c r="W479">
        <v>78000000</v>
      </c>
      <c r="X479">
        <v>2013</v>
      </c>
      <c r="Y479">
        <v>161</v>
      </c>
      <c r="Z479" s="2">
        <v>6.5</v>
      </c>
      <c r="AA479">
        <v>2.35</v>
      </c>
      <c r="AB479">
        <v>15000</v>
      </c>
      <c r="AE479" t="s">
        <v>3609</v>
      </c>
      <c r="AF479">
        <f>COUNTIF(J:J,AE479)</f>
        <v>1</v>
      </c>
      <c r="AG479">
        <f>ROUND(AVERAGEIFS(Z:Z,J:J,AE479),1)</f>
        <v>6.9</v>
      </c>
      <c r="AH479" cm="1">
        <f t="array" ref="AH479">ROUND(MEDIAN(IF(J:J=AE479,Z:Z)),1)</f>
        <v>6.9</v>
      </c>
      <c r="AI479" t="e" cm="1">
        <f t="array" ref="AI479">ROUND(MODE(IF(J:J=AE479,Z:Z)),1)</f>
        <v>#N/A</v>
      </c>
      <c r="AJ479">
        <f>_xlfn.MAXIFS(Z:Z,J:J,AE479)</f>
        <v>6.9</v>
      </c>
      <c r="AK479">
        <f>_xlfn.MINIFS(Z:Z,J:J,AE479)</f>
        <v>6.9</v>
      </c>
      <c r="AL479" t="e" cm="1">
        <f t="array" ref="AL479">ROUND(VAR(IF(J:J=AE479,Z:Z)),1)</f>
        <v>#DIV/0!</v>
      </c>
      <c r="AM479" t="e" cm="1">
        <f t="array" ref="AM479">ROUND(STDEV(IF(J:J = AE479,Z:Z)),1)</f>
        <v>#DIV/0!</v>
      </c>
      <c r="AQ479">
        <v>94</v>
      </c>
      <c r="AR479">
        <v>5.8</v>
      </c>
      <c r="BH479" t="str">
        <v>John Gray</v>
      </c>
      <c r="BI479">
        <f t="shared" si="22"/>
        <v>5.3</v>
      </c>
      <c r="BJ479" t="b">
        <f t="shared" si="23"/>
        <v>0</v>
      </c>
      <c r="BO479">
        <v>301956980</v>
      </c>
      <c r="BP479">
        <v>250000000</v>
      </c>
      <c r="BR479">
        <f t="shared" si="21"/>
        <v>51956980</v>
      </c>
      <c r="BS479" t="str">
        <f>_xlfn.XLOOKUP(BO479,I:I,L:L)</f>
        <v>Harry Potter and the Half-Blood PrinceÂ </v>
      </c>
      <c r="BW479" t="s">
        <v>1247</v>
      </c>
      <c r="BX479" t="s">
        <v>3105</v>
      </c>
      <c r="BY479" t="s">
        <v>17601</v>
      </c>
      <c r="BZ479" t="s">
        <v>4556</v>
      </c>
    </row>
    <row r="480" spans="1:80" x14ac:dyDescent="0.25">
      <c r="A480" t="s">
        <v>33</v>
      </c>
      <c r="B480" t="s">
        <v>288</v>
      </c>
      <c r="C480">
        <v>210</v>
      </c>
      <c r="D480">
        <v>124</v>
      </c>
      <c r="E480">
        <v>420</v>
      </c>
      <c r="F480">
        <v>876</v>
      </c>
      <c r="G480" t="s">
        <v>934</v>
      </c>
      <c r="H480">
        <v>22000</v>
      </c>
      <c r="I480">
        <v>92930005</v>
      </c>
      <c r="J480" t="s">
        <v>1338</v>
      </c>
      <c r="K480" t="s">
        <v>854</v>
      </c>
      <c r="L480" t="s">
        <v>3611</v>
      </c>
      <c r="M480">
        <v>204063</v>
      </c>
      <c r="N480">
        <v>35867</v>
      </c>
      <c r="O480" t="s">
        <v>3612</v>
      </c>
      <c r="P480">
        <v>0</v>
      </c>
      <c r="Q480" t="s">
        <v>3613</v>
      </c>
      <c r="R480" t="s">
        <v>3614</v>
      </c>
      <c r="S480">
        <v>764</v>
      </c>
      <c r="T480" t="s">
        <v>42</v>
      </c>
      <c r="U480" t="s">
        <v>939</v>
      </c>
      <c r="V480" t="s">
        <v>811</v>
      </c>
      <c r="W480">
        <v>78000000</v>
      </c>
      <c r="X480">
        <v>2002</v>
      </c>
      <c r="Y480">
        <v>12000</v>
      </c>
      <c r="Z480" s="2">
        <v>7.2</v>
      </c>
      <c r="AA480">
        <v>2.35</v>
      </c>
      <c r="AB480">
        <v>0</v>
      </c>
      <c r="AE480" t="s">
        <v>3615</v>
      </c>
      <c r="AF480">
        <f>COUNTIF(J:J,AE480)</f>
        <v>1</v>
      </c>
      <c r="AG480">
        <f>ROUND(AVERAGEIFS(Z:Z,J:J,AE480),1)</f>
        <v>6.9</v>
      </c>
      <c r="AH480" cm="1">
        <f t="array" ref="AH480">ROUND(MEDIAN(IF(J:J=AE480,Z:Z)),1)</f>
        <v>6.9</v>
      </c>
      <c r="AI480" t="e" cm="1">
        <f t="array" ref="AI480">ROUND(MODE(IF(J:J=AE480,Z:Z)),1)</f>
        <v>#N/A</v>
      </c>
      <c r="AJ480">
        <f>_xlfn.MAXIFS(Z:Z,J:J,AE480)</f>
        <v>6.9</v>
      </c>
      <c r="AK480">
        <f>_xlfn.MINIFS(Z:Z,J:J,AE480)</f>
        <v>6.9</v>
      </c>
      <c r="AL480" t="e" cm="1">
        <f t="array" ref="AL480">ROUND(VAR(IF(J:J=AE480,Z:Z)),1)</f>
        <v>#DIV/0!</v>
      </c>
      <c r="AM480" t="e" cm="1">
        <f t="array" ref="AM480">ROUND(STDEV(IF(J:J = AE480,Z:Z)),1)</f>
        <v>#DIV/0!</v>
      </c>
      <c r="AQ480">
        <v>95</v>
      </c>
      <c r="AR480">
        <v>6.5</v>
      </c>
      <c r="BH480" t="str">
        <v>John Schultz</v>
      </c>
      <c r="BI480">
        <f t="shared" si="22"/>
        <v>5.3</v>
      </c>
      <c r="BJ480" t="b">
        <f t="shared" si="23"/>
        <v>0</v>
      </c>
      <c r="BO480">
        <v>59889948</v>
      </c>
      <c r="BP480">
        <v>8000000</v>
      </c>
      <c r="BR480">
        <f t="shared" si="21"/>
        <v>51889948</v>
      </c>
      <c r="BS480" t="str">
        <f>_xlfn.XLOOKUP(BO480,I:I,L:L)</f>
        <v>Little Miss SunshineÂ </v>
      </c>
      <c r="BW480" t="s">
        <v>17605</v>
      </c>
      <c r="BX480" t="s">
        <v>2007</v>
      </c>
      <c r="BY480" t="s">
        <v>17604</v>
      </c>
    </row>
    <row r="481" spans="1:81" x14ac:dyDescent="0.25">
      <c r="A481" t="s">
        <v>33</v>
      </c>
      <c r="B481" t="s">
        <v>780</v>
      </c>
      <c r="C481">
        <v>140</v>
      </c>
      <c r="D481">
        <v>136</v>
      </c>
      <c r="E481">
        <v>394</v>
      </c>
      <c r="F481">
        <v>1000</v>
      </c>
      <c r="G481" t="s">
        <v>3489</v>
      </c>
      <c r="H481">
        <v>24000</v>
      </c>
      <c r="I481">
        <v>67286731</v>
      </c>
      <c r="J481" t="s">
        <v>153</v>
      </c>
      <c r="K481" t="s">
        <v>100</v>
      </c>
      <c r="L481" t="s">
        <v>3618</v>
      </c>
      <c r="M481">
        <v>67856</v>
      </c>
      <c r="N481">
        <v>36925</v>
      </c>
      <c r="O481" t="s">
        <v>1391</v>
      </c>
      <c r="P481">
        <v>1</v>
      </c>
      <c r="Q481" t="s">
        <v>3619</v>
      </c>
      <c r="R481" t="s">
        <v>3620</v>
      </c>
      <c r="S481">
        <v>345</v>
      </c>
      <c r="T481" t="s">
        <v>42</v>
      </c>
      <c r="U481" t="s">
        <v>43</v>
      </c>
      <c r="V481" t="s">
        <v>44</v>
      </c>
      <c r="W481">
        <v>100000000</v>
      </c>
      <c r="X481">
        <v>2004</v>
      </c>
      <c r="Y481">
        <v>10000</v>
      </c>
      <c r="Z481" s="2">
        <v>6.7</v>
      </c>
      <c r="AA481">
        <v>2.35</v>
      </c>
      <c r="AB481">
        <v>0</v>
      </c>
      <c r="AE481" t="s">
        <v>3621</v>
      </c>
      <c r="AF481">
        <f>COUNTIF(J:J,AE481)</f>
        <v>1</v>
      </c>
      <c r="AG481">
        <f>ROUND(AVERAGEIFS(Z:Z,J:J,AE481),1)</f>
        <v>7.1</v>
      </c>
      <c r="AH481" cm="1">
        <f t="array" ref="AH481">ROUND(MEDIAN(IF(J:J=AE481,Z:Z)),1)</f>
        <v>7.1</v>
      </c>
      <c r="AI481" t="e" cm="1">
        <f t="array" ref="AI481">ROUND(MODE(IF(J:J=AE481,Z:Z)),1)</f>
        <v>#N/A</v>
      </c>
      <c r="AJ481">
        <f>_xlfn.MAXIFS(Z:Z,J:J,AE481)</f>
        <v>7.1</v>
      </c>
      <c r="AK481">
        <f>_xlfn.MINIFS(Z:Z,J:J,AE481)</f>
        <v>7.1</v>
      </c>
      <c r="AL481" t="e" cm="1">
        <f t="array" ref="AL481">ROUND(VAR(IF(J:J=AE481,Z:Z)),1)</f>
        <v>#DIV/0!</v>
      </c>
      <c r="AM481" t="e" cm="1">
        <f t="array" ref="AM481">ROUND(STDEV(IF(J:J = AE481,Z:Z)),1)</f>
        <v>#DIV/0!</v>
      </c>
      <c r="AQ481">
        <v>124</v>
      </c>
      <c r="AR481">
        <v>7.2</v>
      </c>
      <c r="BH481" t="str">
        <v>Sean Penn</v>
      </c>
      <c r="BI481">
        <f t="shared" si="22"/>
        <v>7.5</v>
      </c>
      <c r="BJ481" t="str">
        <f t="shared" si="23"/>
        <v>TRUE</v>
      </c>
      <c r="BO481">
        <v>78651430</v>
      </c>
      <c r="BP481">
        <v>27000000</v>
      </c>
      <c r="BR481">
        <f t="shared" si="21"/>
        <v>51651430</v>
      </c>
      <c r="BS481" t="str">
        <f>_xlfn.XLOOKUP(BO481,I:I,L:L)</f>
        <v>The English PatientÂ </v>
      </c>
      <c r="BW481" t="s">
        <v>826</v>
      </c>
      <c r="BX481" t="s">
        <v>606</v>
      </c>
      <c r="BY481" t="s">
        <v>4431</v>
      </c>
      <c r="BZ481" t="s">
        <v>2007</v>
      </c>
      <c r="CA481" t="s">
        <v>17602</v>
      </c>
      <c r="CB481" t="s">
        <v>4556</v>
      </c>
      <c r="CC481" t="s">
        <v>4490</v>
      </c>
    </row>
    <row r="482" spans="1:81" x14ac:dyDescent="0.25">
      <c r="A482" t="s">
        <v>33</v>
      </c>
      <c r="B482" t="s">
        <v>1609</v>
      </c>
      <c r="C482">
        <v>156</v>
      </c>
      <c r="D482">
        <v>91</v>
      </c>
      <c r="E482">
        <v>221</v>
      </c>
      <c r="F482">
        <v>553</v>
      </c>
      <c r="G482" t="s">
        <v>2729</v>
      </c>
      <c r="H482">
        <v>14000</v>
      </c>
      <c r="I482">
        <v>74158157</v>
      </c>
      <c r="J482" t="s">
        <v>1247</v>
      </c>
      <c r="K482" t="s">
        <v>2989</v>
      </c>
      <c r="L482" t="s">
        <v>3624</v>
      </c>
      <c r="M482">
        <v>60370</v>
      </c>
      <c r="N482">
        <v>27405</v>
      </c>
      <c r="O482" t="s">
        <v>3625</v>
      </c>
      <c r="P482">
        <v>2</v>
      </c>
      <c r="Q482" t="s">
        <v>3626</v>
      </c>
      <c r="R482" t="s">
        <v>3627</v>
      </c>
      <c r="S482">
        <v>264</v>
      </c>
      <c r="T482" t="s">
        <v>42</v>
      </c>
      <c r="U482" t="s">
        <v>43</v>
      </c>
      <c r="V482" t="s">
        <v>115</v>
      </c>
      <c r="W482">
        <v>79000000</v>
      </c>
      <c r="X482">
        <v>2011</v>
      </c>
      <c r="Y482">
        <v>11000</v>
      </c>
      <c r="Z482" s="2">
        <v>3.4</v>
      </c>
      <c r="AA482">
        <v>1.85</v>
      </c>
      <c r="AB482">
        <v>0</v>
      </c>
      <c r="AE482" t="s">
        <v>3628</v>
      </c>
      <c r="AF482">
        <f>COUNTIF(J:J,AE482)</f>
        <v>1</v>
      </c>
      <c r="AG482">
        <f>ROUND(AVERAGEIFS(Z:Z,J:J,AE482),1)</f>
        <v>5.3</v>
      </c>
      <c r="AH482" cm="1">
        <f t="array" ref="AH482">ROUND(MEDIAN(IF(J:J=AE482,Z:Z)),1)</f>
        <v>5.3</v>
      </c>
      <c r="AI482" t="e" cm="1">
        <f t="array" ref="AI482">ROUND(MODE(IF(J:J=AE482,Z:Z)),1)</f>
        <v>#N/A</v>
      </c>
      <c r="AJ482">
        <f>_xlfn.MAXIFS(Z:Z,J:J,AE482)</f>
        <v>5.3</v>
      </c>
      <c r="AK482">
        <f>_xlfn.MINIFS(Z:Z,J:J,AE482)</f>
        <v>5.3</v>
      </c>
      <c r="AL482" t="e" cm="1">
        <f t="array" ref="AL482">ROUND(VAR(IF(J:J=AE482,Z:Z)),1)</f>
        <v>#DIV/0!</v>
      </c>
      <c r="AM482" t="e" cm="1">
        <f t="array" ref="AM482">ROUND(STDEV(IF(J:J = AE482,Z:Z)),1)</f>
        <v>#DIV/0!</v>
      </c>
      <c r="AQ482">
        <v>136</v>
      </c>
      <c r="AR482">
        <v>6.7</v>
      </c>
      <c r="BH482" t="str">
        <v>Susan Stroman</v>
      </c>
      <c r="BI482">
        <f t="shared" si="22"/>
        <v>6.4</v>
      </c>
      <c r="BJ482" t="b">
        <f t="shared" si="23"/>
        <v>0</v>
      </c>
      <c r="BO482">
        <v>56536016</v>
      </c>
      <c r="BP482">
        <v>4900000</v>
      </c>
      <c r="BR482">
        <f t="shared" si="21"/>
        <v>51636016</v>
      </c>
      <c r="BS482" t="str">
        <f>_xlfn.XLOOKUP(BO482,I:I,L:L)</f>
        <v>Lights OutÂ </v>
      </c>
      <c r="BW482" t="s">
        <v>826</v>
      </c>
      <c r="BX482" t="s">
        <v>606</v>
      </c>
      <c r="BY482" t="s">
        <v>17605</v>
      </c>
      <c r="BZ482" t="s">
        <v>2007</v>
      </c>
      <c r="CA482" t="s">
        <v>5447</v>
      </c>
    </row>
    <row r="483" spans="1:81" x14ac:dyDescent="0.25">
      <c r="A483" t="s">
        <v>33</v>
      </c>
      <c r="B483" t="s">
        <v>1984</v>
      </c>
      <c r="C483">
        <v>150</v>
      </c>
      <c r="D483">
        <v>107</v>
      </c>
      <c r="E483">
        <v>309</v>
      </c>
      <c r="F483">
        <v>771</v>
      </c>
      <c r="G483" t="s">
        <v>2564</v>
      </c>
      <c r="H483">
        <v>23000</v>
      </c>
      <c r="I483">
        <v>127083765</v>
      </c>
      <c r="J483" t="s">
        <v>268</v>
      </c>
      <c r="K483" t="s">
        <v>446</v>
      </c>
      <c r="L483" t="s">
        <v>3631</v>
      </c>
      <c r="M483">
        <v>191912</v>
      </c>
      <c r="N483">
        <v>25296</v>
      </c>
      <c r="O483" t="s">
        <v>3632</v>
      </c>
      <c r="P483">
        <v>5</v>
      </c>
      <c r="Q483" t="s">
        <v>3633</v>
      </c>
      <c r="R483" t="s">
        <v>3634</v>
      </c>
      <c r="S483">
        <v>370</v>
      </c>
      <c r="T483" t="s">
        <v>42</v>
      </c>
      <c r="U483" t="s">
        <v>43</v>
      </c>
      <c r="V483" t="s">
        <v>44</v>
      </c>
      <c r="W483">
        <v>76000000</v>
      </c>
      <c r="X483">
        <v>2003</v>
      </c>
      <c r="Y483">
        <v>787</v>
      </c>
      <c r="Z483" s="2">
        <v>5.9</v>
      </c>
      <c r="AA483">
        <v>2.35</v>
      </c>
      <c r="AB483">
        <v>0</v>
      </c>
      <c r="AE483" t="s">
        <v>3635</v>
      </c>
      <c r="AF483">
        <f>COUNTIF(J:J,AE483)</f>
        <v>2</v>
      </c>
      <c r="AG483">
        <f>ROUND(AVERAGEIFS(Z:Z,J:J,AE483),1)</f>
        <v>5.5</v>
      </c>
      <c r="AH483" cm="1">
        <f t="array" ref="AH483">ROUND(MEDIAN(IF(J:J=AE483,Z:Z)),1)</f>
        <v>5.5</v>
      </c>
      <c r="AI483" t="e" cm="1">
        <f t="array" ref="AI483">ROUND(MODE(IF(J:J=AE483,Z:Z)),1)</f>
        <v>#N/A</v>
      </c>
      <c r="AJ483">
        <f>_xlfn.MAXIFS(Z:Z,J:J,AE483)</f>
        <v>5.6</v>
      </c>
      <c r="AK483">
        <f>_xlfn.MINIFS(Z:Z,J:J,AE483)</f>
        <v>5.4</v>
      </c>
      <c r="AL483" cm="1">
        <f t="array" ref="AL483">ROUND(VAR(IF(J:J=AE483,Z:Z)),1)</f>
        <v>0</v>
      </c>
      <c r="AM483" cm="1">
        <f t="array" ref="AM483">ROUND(STDEV(IF(J:J = AE483,Z:Z)),1)</f>
        <v>0.1</v>
      </c>
      <c r="AQ483">
        <v>91</v>
      </c>
      <c r="AR483">
        <v>3.4</v>
      </c>
      <c r="BH483" t="str">
        <v>Pete Travis</v>
      </c>
      <c r="BI483">
        <f t="shared" si="22"/>
        <v>6.9</v>
      </c>
      <c r="BJ483" t="b">
        <f t="shared" si="23"/>
        <v>0</v>
      </c>
      <c r="BO483">
        <v>71588220</v>
      </c>
      <c r="BP483">
        <v>20000000</v>
      </c>
      <c r="BR483">
        <f t="shared" si="21"/>
        <v>51588220</v>
      </c>
      <c r="BS483" t="str">
        <f>_xlfn.XLOOKUP(BO483,I:I,L:L)</f>
        <v>MamaÂ </v>
      </c>
      <c r="BW483" t="s">
        <v>826</v>
      </c>
      <c r="BX483" t="s">
        <v>1247</v>
      </c>
      <c r="BY483" t="s">
        <v>3105</v>
      </c>
    </row>
    <row r="484" spans="1:81" x14ac:dyDescent="0.25">
      <c r="A484" t="s">
        <v>33</v>
      </c>
      <c r="B484" t="s">
        <v>978</v>
      </c>
      <c r="C484">
        <v>119</v>
      </c>
      <c r="D484">
        <v>108</v>
      </c>
      <c r="E484">
        <v>54</v>
      </c>
      <c r="F484">
        <v>6000</v>
      </c>
      <c r="G484" t="s">
        <v>98</v>
      </c>
      <c r="H484">
        <v>12000</v>
      </c>
      <c r="I484">
        <v>1339152</v>
      </c>
      <c r="J484" t="s">
        <v>1736</v>
      </c>
      <c r="K484" t="s">
        <v>408</v>
      </c>
      <c r="L484" t="s">
        <v>3638</v>
      </c>
      <c r="M484">
        <v>28276</v>
      </c>
      <c r="N484">
        <v>30230</v>
      </c>
      <c r="O484" t="s">
        <v>823</v>
      </c>
      <c r="P484">
        <v>1</v>
      </c>
      <c r="Q484" t="s">
        <v>3639</v>
      </c>
      <c r="R484" t="s">
        <v>3640</v>
      </c>
      <c r="S484">
        <v>64</v>
      </c>
      <c r="T484" t="s">
        <v>42</v>
      </c>
      <c r="U484" t="s">
        <v>1816</v>
      </c>
      <c r="V484" t="s">
        <v>115</v>
      </c>
      <c r="W484">
        <v>81200000</v>
      </c>
      <c r="X484">
        <v>2015</v>
      </c>
      <c r="Y484">
        <v>11000</v>
      </c>
      <c r="Z484" s="2">
        <v>7.8</v>
      </c>
      <c r="AA484">
        <v>2.35</v>
      </c>
      <c r="AB484">
        <v>31000</v>
      </c>
      <c r="AE484" t="s">
        <v>3641</v>
      </c>
      <c r="AF484">
        <f>COUNTIF(J:J,AE484)</f>
        <v>5</v>
      </c>
      <c r="AG484">
        <f>ROUND(AVERAGEIFS(Z:Z,J:J,AE484),1)</f>
        <v>5.4</v>
      </c>
      <c r="AH484" cm="1">
        <f t="array" ref="AH484">ROUND(MEDIAN(IF(J:J=AE484,Z:Z)),1)</f>
        <v>5.7</v>
      </c>
      <c r="AI484" t="e" cm="1">
        <f t="array" ref="AI484">ROUND(MODE(IF(J:J=AE484,Z:Z)),1)</f>
        <v>#N/A</v>
      </c>
      <c r="AJ484">
        <f>_xlfn.MAXIFS(Z:Z,J:J,AE484)</f>
        <v>7.2</v>
      </c>
      <c r="AK484">
        <f>_xlfn.MINIFS(Z:Z,J:J,AE484)</f>
        <v>2.8</v>
      </c>
      <c r="AL484" cm="1">
        <f t="array" ref="AL484">ROUND(VAR(IF(J:J=AE484,Z:Z)),1)</f>
        <v>2.8</v>
      </c>
      <c r="AM484" cm="1">
        <f t="array" ref="AM484">ROUND(STDEV(IF(J:J = AE484,Z:Z)),1)</f>
        <v>1.7</v>
      </c>
      <c r="AQ484">
        <v>107</v>
      </c>
      <c r="AR484">
        <v>5.9</v>
      </c>
      <c r="BH484" t="str">
        <v>Simon Wincer</v>
      </c>
      <c r="BI484">
        <f t="shared" si="22"/>
        <v>5.6</v>
      </c>
      <c r="BJ484" t="b">
        <f t="shared" si="23"/>
        <v>0</v>
      </c>
      <c r="BO484">
        <v>57504069</v>
      </c>
      <c r="BP484">
        <v>6000000</v>
      </c>
      <c r="BR484">
        <f t="shared" si="21"/>
        <v>51504069</v>
      </c>
      <c r="BS484" t="str">
        <f>_xlfn.XLOOKUP(BO484,I:I,L:L)</f>
        <v>Boyz n the HoodÂ </v>
      </c>
      <c r="BW484" t="s">
        <v>606</v>
      </c>
      <c r="BX484" t="s">
        <v>3105</v>
      </c>
      <c r="BY484" t="s">
        <v>4490</v>
      </c>
    </row>
    <row r="485" spans="1:81" x14ac:dyDescent="0.25">
      <c r="A485" t="s">
        <v>33</v>
      </c>
      <c r="B485" t="s">
        <v>1992</v>
      </c>
      <c r="C485">
        <v>232</v>
      </c>
      <c r="D485">
        <v>99</v>
      </c>
      <c r="E485">
        <v>101</v>
      </c>
      <c r="F485">
        <v>327</v>
      </c>
      <c r="G485" t="s">
        <v>3644</v>
      </c>
      <c r="H485">
        <v>1000</v>
      </c>
      <c r="I485">
        <v>15071514</v>
      </c>
      <c r="J485" t="s">
        <v>1744</v>
      </c>
      <c r="K485" t="s">
        <v>3337</v>
      </c>
      <c r="L485" t="s">
        <v>3645</v>
      </c>
      <c r="M485">
        <v>65037</v>
      </c>
      <c r="N485">
        <v>2323</v>
      </c>
      <c r="O485" t="s">
        <v>3646</v>
      </c>
      <c r="P485">
        <v>2</v>
      </c>
      <c r="Q485" t="s">
        <v>3647</v>
      </c>
      <c r="R485" t="s">
        <v>3648</v>
      </c>
      <c r="S485">
        <v>273</v>
      </c>
      <c r="T485" t="s">
        <v>42</v>
      </c>
      <c r="U485" t="s">
        <v>43</v>
      </c>
      <c r="V485" t="s">
        <v>44</v>
      </c>
      <c r="W485">
        <v>80000000</v>
      </c>
      <c r="X485">
        <v>2007</v>
      </c>
      <c r="Y485">
        <v>422</v>
      </c>
      <c r="Z485" s="2">
        <v>5.9</v>
      </c>
      <c r="AA485">
        <v>1.85</v>
      </c>
      <c r="AB485">
        <v>0</v>
      </c>
      <c r="AE485" t="s">
        <v>3649</v>
      </c>
      <c r="AF485">
        <f>COUNTIF(J:J,AE485)</f>
        <v>1</v>
      </c>
      <c r="AG485">
        <f>ROUND(AVERAGEIFS(Z:Z,J:J,AE485),1)</f>
        <v>7.5</v>
      </c>
      <c r="AH485" cm="1">
        <f t="array" ref="AH485">ROUND(MEDIAN(IF(J:J=AE485,Z:Z)),1)</f>
        <v>7.5</v>
      </c>
      <c r="AI485" t="e" cm="1">
        <f t="array" ref="AI485">ROUND(MODE(IF(J:J=AE485,Z:Z)),1)</f>
        <v>#N/A</v>
      </c>
      <c r="AJ485">
        <f>_xlfn.MAXIFS(Z:Z,J:J,AE485)</f>
        <v>7.5</v>
      </c>
      <c r="AK485">
        <f>_xlfn.MINIFS(Z:Z,J:J,AE485)</f>
        <v>7.5</v>
      </c>
      <c r="AL485" t="e" cm="1">
        <f t="array" ref="AL485">ROUND(VAR(IF(J:J=AE485,Z:Z)),1)</f>
        <v>#DIV/0!</v>
      </c>
      <c r="AM485" t="e" cm="1">
        <f t="array" ref="AM485">ROUND(STDEV(IF(J:J = AE485,Z:Z)),1)</f>
        <v>#DIV/0!</v>
      </c>
      <c r="AQ485">
        <v>108</v>
      </c>
      <c r="AR485">
        <v>7.8</v>
      </c>
      <c r="BH485" t="str">
        <v>Billy Bob Thornton</v>
      </c>
      <c r="BI485">
        <f t="shared" si="22"/>
        <v>6.9</v>
      </c>
      <c r="BJ485" t="b">
        <f t="shared" si="23"/>
        <v>0</v>
      </c>
      <c r="BO485">
        <v>77324422</v>
      </c>
      <c r="BP485">
        <v>26000000</v>
      </c>
      <c r="BR485">
        <f t="shared" si="21"/>
        <v>51324422</v>
      </c>
      <c r="BS485" t="str">
        <f>_xlfn.XLOOKUP(BO485,I:I,L:L)</f>
        <v>PhiladelphiaÂ </v>
      </c>
      <c r="BW485" t="s">
        <v>4682</v>
      </c>
      <c r="BX485" t="s">
        <v>17605</v>
      </c>
      <c r="BY485" t="s">
        <v>2007</v>
      </c>
      <c r="BZ485" t="s">
        <v>17603</v>
      </c>
      <c r="CA485" t="s">
        <v>4892</v>
      </c>
    </row>
    <row r="486" spans="1:81" x14ac:dyDescent="0.25">
      <c r="A486" t="s">
        <v>33</v>
      </c>
      <c r="B486" t="s">
        <v>2000</v>
      </c>
      <c r="C486">
        <v>49</v>
      </c>
      <c r="D486">
        <v>92</v>
      </c>
      <c r="E486">
        <v>5</v>
      </c>
      <c r="F486">
        <v>924</v>
      </c>
      <c r="G486" t="s">
        <v>966</v>
      </c>
      <c r="H486">
        <v>22000</v>
      </c>
      <c r="I486">
        <v>26000610</v>
      </c>
      <c r="J486" t="s">
        <v>251</v>
      </c>
      <c r="K486" t="s">
        <v>2176</v>
      </c>
      <c r="L486" t="s">
        <v>3652</v>
      </c>
      <c r="M486">
        <v>16611</v>
      </c>
      <c r="N486">
        <v>28050</v>
      </c>
      <c r="O486" t="s">
        <v>3653</v>
      </c>
      <c r="P486">
        <v>0</v>
      </c>
      <c r="Q486" t="s">
        <v>3654</v>
      </c>
      <c r="R486" t="s">
        <v>3655</v>
      </c>
      <c r="S486">
        <v>197</v>
      </c>
      <c r="T486" t="s">
        <v>42</v>
      </c>
      <c r="U486" t="s">
        <v>43</v>
      </c>
      <c r="V486" t="s">
        <v>115</v>
      </c>
      <c r="W486">
        <v>76000000</v>
      </c>
      <c r="X486">
        <v>2000</v>
      </c>
      <c r="Y486">
        <v>1000</v>
      </c>
      <c r="Z486" s="2">
        <v>4.0999999999999996</v>
      </c>
      <c r="AA486">
        <v>1.85</v>
      </c>
      <c r="AB486">
        <v>413</v>
      </c>
      <c r="AE486" t="s">
        <v>3656</v>
      </c>
      <c r="AF486">
        <f>COUNTIF(J:J,AE486)</f>
        <v>2</v>
      </c>
      <c r="AG486">
        <f>ROUND(AVERAGEIFS(Z:Z,J:J,AE486),1)</f>
        <v>7.1</v>
      </c>
      <c r="AH486" cm="1">
        <f t="array" ref="AH486">ROUND(MEDIAN(IF(J:J=AE486,Z:Z)),1)</f>
        <v>7.1</v>
      </c>
      <c r="AI486" t="e" cm="1">
        <f t="array" ref="AI486">ROUND(MODE(IF(J:J=AE486,Z:Z)),1)</f>
        <v>#N/A</v>
      </c>
      <c r="AJ486">
        <f>_xlfn.MAXIFS(Z:Z,J:J,AE486)</f>
        <v>7.4</v>
      </c>
      <c r="AK486">
        <f>_xlfn.MINIFS(Z:Z,J:J,AE486)</f>
        <v>6.8</v>
      </c>
      <c r="AL486" cm="1">
        <f t="array" ref="AL486">ROUND(VAR(IF(J:J=AE486,Z:Z)),1)</f>
        <v>0.2</v>
      </c>
      <c r="AM486" cm="1">
        <f t="array" ref="AM486">ROUND(STDEV(IF(J:J = AE486,Z:Z)),1)</f>
        <v>0.4</v>
      </c>
      <c r="AQ486">
        <v>99</v>
      </c>
      <c r="AR486">
        <v>5.9</v>
      </c>
      <c r="BH486" t="str">
        <v>Danny Pang</v>
      </c>
      <c r="BI486">
        <f t="shared" si="22"/>
        <v>5.4</v>
      </c>
      <c r="BJ486" t="b">
        <f t="shared" si="23"/>
        <v>0</v>
      </c>
      <c r="BO486">
        <v>76270454</v>
      </c>
      <c r="BP486">
        <v>25000000</v>
      </c>
      <c r="BR486">
        <f t="shared" si="21"/>
        <v>51270454</v>
      </c>
      <c r="BS486" t="str">
        <f>_xlfn.XLOOKUP(BO486,I:I,L:L)</f>
        <v>The UntouchablesÂ </v>
      </c>
      <c r="BW486" t="s">
        <v>826</v>
      </c>
      <c r="BX486" t="s">
        <v>4682</v>
      </c>
      <c r="BY486" t="s">
        <v>17605</v>
      </c>
      <c r="BZ486" t="s">
        <v>2007</v>
      </c>
    </row>
    <row r="487" spans="1:81" x14ac:dyDescent="0.25">
      <c r="A487" t="s">
        <v>33</v>
      </c>
      <c r="B487" t="s">
        <v>2008</v>
      </c>
      <c r="C487">
        <v>165</v>
      </c>
      <c r="D487">
        <v>87</v>
      </c>
      <c r="E487">
        <v>11</v>
      </c>
      <c r="F487">
        <v>745</v>
      </c>
      <c r="G487" t="s">
        <v>3659</v>
      </c>
      <c r="H487">
        <v>1000</v>
      </c>
      <c r="I487">
        <v>323505540</v>
      </c>
      <c r="J487" t="s">
        <v>1753</v>
      </c>
      <c r="K487" t="s">
        <v>991</v>
      </c>
      <c r="L487" t="s">
        <v>316</v>
      </c>
      <c r="M487">
        <v>24407</v>
      </c>
      <c r="N487">
        <v>4782</v>
      </c>
      <c r="O487" t="s">
        <v>3660</v>
      </c>
      <c r="P487">
        <v>0</v>
      </c>
      <c r="Q487" t="s">
        <v>3661</v>
      </c>
      <c r="R487" t="s">
        <v>3662</v>
      </c>
      <c r="S487">
        <v>155</v>
      </c>
      <c r="T487" t="s">
        <v>42</v>
      </c>
      <c r="U487" t="s">
        <v>3663</v>
      </c>
      <c r="V487" t="s">
        <v>115</v>
      </c>
      <c r="W487">
        <v>75000000</v>
      </c>
      <c r="X487">
        <v>2016</v>
      </c>
      <c r="Y487">
        <v>904</v>
      </c>
      <c r="Z487" s="2">
        <v>6.8</v>
      </c>
      <c r="AA487">
        <v>1.85</v>
      </c>
      <c r="AB487">
        <v>36000</v>
      </c>
      <c r="AE487" t="s">
        <v>3664</v>
      </c>
      <c r="AF487">
        <f>COUNTIF(J:J,AE487)</f>
        <v>1</v>
      </c>
      <c r="AG487">
        <f>ROUND(AVERAGEIFS(Z:Z,J:J,AE487),1)</f>
        <v>8.4</v>
      </c>
      <c r="AH487" cm="1">
        <f t="array" ref="AH487">ROUND(MEDIAN(IF(J:J=AE487,Z:Z)),1)</f>
        <v>8.4</v>
      </c>
      <c r="AI487" t="e" cm="1">
        <f t="array" ref="AI487">ROUND(MODE(IF(J:J=AE487,Z:Z)),1)</f>
        <v>#N/A</v>
      </c>
      <c r="AJ487">
        <f>_xlfn.MAXIFS(Z:Z,J:J,AE487)</f>
        <v>8.4</v>
      </c>
      <c r="AK487">
        <f>_xlfn.MINIFS(Z:Z,J:J,AE487)</f>
        <v>8.4</v>
      </c>
      <c r="AL487" t="e" cm="1">
        <f t="array" ref="AL487">ROUND(VAR(IF(J:J=AE487,Z:Z)),1)</f>
        <v>#DIV/0!</v>
      </c>
      <c r="AM487" t="e" cm="1">
        <f t="array" ref="AM487">ROUND(STDEV(IF(J:J = AE487,Z:Z)),1)</f>
        <v>#DIV/0!</v>
      </c>
      <c r="AQ487">
        <v>92</v>
      </c>
      <c r="AR487">
        <v>4.0999999999999996</v>
      </c>
      <c r="BH487" t="str">
        <v>George P. Cosmatos</v>
      </c>
      <c r="BI487">
        <f t="shared" si="22"/>
        <v>6.4</v>
      </c>
      <c r="BJ487" t="b">
        <f t="shared" si="23"/>
        <v>0</v>
      </c>
      <c r="BO487">
        <v>66009973</v>
      </c>
      <c r="BP487">
        <v>14800000</v>
      </c>
      <c r="BR487">
        <f t="shared" si="21"/>
        <v>51209973</v>
      </c>
      <c r="BS487" t="str">
        <f>_xlfn.XLOOKUP(BO487,I:I,L:L)</f>
        <v>Magic Mike XXLÂ </v>
      </c>
      <c r="BW487" t="s">
        <v>606</v>
      </c>
      <c r="BX487" t="s">
        <v>4431</v>
      </c>
      <c r="BY487" t="s">
        <v>17600</v>
      </c>
    </row>
    <row r="488" spans="1:81" x14ac:dyDescent="0.25">
      <c r="A488" t="s">
        <v>917</v>
      </c>
      <c r="B488" t="s">
        <v>2016</v>
      </c>
      <c r="C488">
        <v>202</v>
      </c>
      <c r="D488">
        <v>110</v>
      </c>
      <c r="E488">
        <v>45</v>
      </c>
      <c r="F488">
        <v>845</v>
      </c>
      <c r="G488" t="s">
        <v>3667</v>
      </c>
      <c r="H488">
        <v>1000</v>
      </c>
      <c r="I488">
        <v>66462600</v>
      </c>
      <c r="J488" t="s">
        <v>36</v>
      </c>
      <c r="K488" t="s">
        <v>1610</v>
      </c>
      <c r="L488" t="s">
        <v>3668</v>
      </c>
      <c r="M488">
        <v>141533</v>
      </c>
      <c r="N488">
        <v>4714</v>
      </c>
      <c r="O488" t="s">
        <v>1514</v>
      </c>
      <c r="P488">
        <v>3</v>
      </c>
      <c r="Q488" t="s">
        <v>3669</v>
      </c>
      <c r="R488" t="s">
        <v>3670</v>
      </c>
      <c r="S488">
        <v>786</v>
      </c>
      <c r="T488" t="s">
        <v>42</v>
      </c>
      <c r="U488" t="s">
        <v>43</v>
      </c>
      <c r="V488" t="s">
        <v>44</v>
      </c>
      <c r="W488">
        <v>78000000</v>
      </c>
      <c r="X488">
        <v>2003</v>
      </c>
      <c r="Y488">
        <v>872</v>
      </c>
      <c r="Z488" s="2">
        <v>5.8</v>
      </c>
      <c r="AA488">
        <v>2.35</v>
      </c>
      <c r="AB488">
        <v>0</v>
      </c>
      <c r="AE488" t="s">
        <v>3671</v>
      </c>
      <c r="AF488">
        <f>COUNTIF(J:J,AE488)</f>
        <v>0</v>
      </c>
      <c r="AG488" t="e">
        <f>ROUND(AVERAGEIFS(Z:Z,J:J,AE488),1)</f>
        <v>#DIV/0!</v>
      </c>
      <c r="AH488" t="e" cm="1">
        <f t="array" ref="AH488">ROUND(MEDIAN(IF(J:J=AE488,Z:Z)),1)</f>
        <v>#NUM!</v>
      </c>
      <c r="AI488" t="e" cm="1">
        <f t="array" ref="AI488">ROUND(MODE(IF(J:J=AE488,Z:Z)),1)</f>
        <v>#N/A</v>
      </c>
      <c r="AJ488">
        <f>_xlfn.MAXIFS(Z:Z,J:J,AE488)</f>
        <v>0</v>
      </c>
      <c r="AK488">
        <f>_xlfn.MINIFS(Z:Z,J:J,AE488)</f>
        <v>0</v>
      </c>
      <c r="AL488" t="e" cm="1">
        <f t="array" ref="AL488">ROUND(VAR(IF(J:J=AE488,Z:Z)),1)</f>
        <v>#DIV/0!</v>
      </c>
      <c r="AM488" t="e" cm="1">
        <f t="array" ref="AM488">ROUND(STDEV(IF(J:J = AE488,Z:Z)),1)</f>
        <v>#DIV/0!</v>
      </c>
      <c r="AQ488">
        <v>87</v>
      </c>
      <c r="AR488">
        <v>6.8</v>
      </c>
      <c r="BH488" t="str">
        <v>Oliver Parker</v>
      </c>
      <c r="BI488">
        <f t="shared" si="22"/>
        <v>6.7</v>
      </c>
      <c r="BJ488" t="b">
        <f t="shared" si="23"/>
        <v>0</v>
      </c>
      <c r="BO488">
        <v>86208010</v>
      </c>
      <c r="BP488">
        <v>35000000</v>
      </c>
      <c r="BR488">
        <f t="shared" si="21"/>
        <v>51208010</v>
      </c>
      <c r="BS488" t="str">
        <f>_xlfn.XLOOKUP(BO488,I:I,L:L)</f>
        <v>Dumb and Dumber ToÂ </v>
      </c>
      <c r="BW488" t="s">
        <v>606</v>
      </c>
      <c r="BX488" t="s">
        <v>4431</v>
      </c>
      <c r="BY488" t="s">
        <v>1247</v>
      </c>
      <c r="BZ488" t="s">
        <v>17600</v>
      </c>
    </row>
    <row r="489" spans="1:81" x14ac:dyDescent="0.25">
      <c r="A489" t="s">
        <v>33</v>
      </c>
      <c r="B489" t="s">
        <v>2022</v>
      </c>
      <c r="C489">
        <v>306</v>
      </c>
      <c r="D489">
        <v>98</v>
      </c>
      <c r="E489">
        <v>275</v>
      </c>
      <c r="F489">
        <v>1000</v>
      </c>
      <c r="G489" t="s">
        <v>3674</v>
      </c>
      <c r="H489">
        <v>7000</v>
      </c>
      <c r="I489">
        <v>368049635</v>
      </c>
      <c r="J489" t="s">
        <v>1314</v>
      </c>
      <c r="K489" t="s">
        <v>664</v>
      </c>
      <c r="L489" t="s">
        <v>198</v>
      </c>
      <c r="M489">
        <v>286877</v>
      </c>
      <c r="N489">
        <v>11905</v>
      </c>
      <c r="O489" t="s">
        <v>991</v>
      </c>
      <c r="P489">
        <v>0</v>
      </c>
      <c r="Q489" t="s">
        <v>3675</v>
      </c>
      <c r="R489" t="s">
        <v>3676</v>
      </c>
      <c r="S489">
        <v>284</v>
      </c>
      <c r="T489" t="s">
        <v>42</v>
      </c>
      <c r="U489" t="s">
        <v>43</v>
      </c>
      <c r="V489" t="s">
        <v>115</v>
      </c>
      <c r="W489">
        <v>76000000</v>
      </c>
      <c r="X489">
        <v>2013</v>
      </c>
      <c r="Y489">
        <v>2000</v>
      </c>
      <c r="Z489" s="2">
        <v>7.5</v>
      </c>
      <c r="AA489">
        <v>1.85</v>
      </c>
      <c r="AB489">
        <v>56000</v>
      </c>
      <c r="AE489" t="s">
        <v>3677</v>
      </c>
      <c r="AF489">
        <f>COUNTIF(J:J,AE489)</f>
        <v>2</v>
      </c>
      <c r="AG489">
        <f>ROUND(AVERAGEIFS(Z:Z,J:J,AE489),1)</f>
        <v>7.8</v>
      </c>
      <c r="AH489" cm="1">
        <f t="array" ref="AH489">ROUND(MEDIAN(IF(J:J=AE489,Z:Z)),1)</f>
        <v>7.8</v>
      </c>
      <c r="AI489" t="e" cm="1">
        <f t="array" ref="AI489">ROUND(MODE(IF(J:J=AE489,Z:Z)),1)</f>
        <v>#N/A</v>
      </c>
      <c r="AJ489">
        <f>_xlfn.MAXIFS(Z:Z,J:J,AE489)</f>
        <v>7.9</v>
      </c>
      <c r="AK489">
        <f>_xlfn.MINIFS(Z:Z,J:J,AE489)</f>
        <v>7.7</v>
      </c>
      <c r="AL489" cm="1">
        <f t="array" ref="AL489">ROUND(VAR(IF(J:J=AE489,Z:Z)),1)</f>
        <v>0</v>
      </c>
      <c r="AM489" cm="1">
        <f t="array" ref="AM489">ROUND(STDEV(IF(J:J = AE489,Z:Z)),1)</f>
        <v>0.1</v>
      </c>
      <c r="AQ489">
        <v>110</v>
      </c>
      <c r="AR489">
        <v>5.8</v>
      </c>
      <c r="BH489" t="str">
        <v>Ben Affleck</v>
      </c>
      <c r="BI489">
        <f t="shared" si="22"/>
        <v>7.7</v>
      </c>
      <c r="BJ489" t="str">
        <f t="shared" si="23"/>
        <v>TRUE</v>
      </c>
      <c r="BO489">
        <v>127083765</v>
      </c>
      <c r="BP489">
        <v>76000000</v>
      </c>
      <c r="BR489">
        <f t="shared" si="21"/>
        <v>51083765</v>
      </c>
      <c r="BS489" t="str">
        <f>_xlfn.XLOOKUP(BO489,I:I,L:L)</f>
        <v>2 Fast 2 FuriousÂ </v>
      </c>
      <c r="BW489" t="s">
        <v>4682</v>
      </c>
      <c r="BX489" t="s">
        <v>2007</v>
      </c>
      <c r="BY489" t="s">
        <v>17607</v>
      </c>
      <c r="BZ489" t="s">
        <v>5447</v>
      </c>
    </row>
    <row r="490" spans="1:81" x14ac:dyDescent="0.25">
      <c r="A490" t="s">
        <v>33</v>
      </c>
      <c r="B490" t="s">
        <v>422</v>
      </c>
      <c r="C490">
        <v>185</v>
      </c>
      <c r="D490">
        <v>154</v>
      </c>
      <c r="E490">
        <v>776</v>
      </c>
      <c r="F490">
        <v>933</v>
      </c>
      <c r="G490" t="s">
        <v>1895</v>
      </c>
      <c r="H490">
        <v>10000</v>
      </c>
      <c r="I490">
        <v>306124059</v>
      </c>
      <c r="J490" t="s">
        <v>89</v>
      </c>
      <c r="K490" t="s">
        <v>215</v>
      </c>
      <c r="L490" t="s">
        <v>370</v>
      </c>
      <c r="M490">
        <v>430055</v>
      </c>
      <c r="N490">
        <v>16785</v>
      </c>
      <c r="O490" t="s">
        <v>3679</v>
      </c>
      <c r="P490">
        <v>0</v>
      </c>
      <c r="Q490" t="s">
        <v>3680</v>
      </c>
      <c r="R490" t="s">
        <v>3681</v>
      </c>
      <c r="S490">
        <v>856</v>
      </c>
      <c r="T490" t="s">
        <v>42</v>
      </c>
      <c r="U490" t="s">
        <v>43</v>
      </c>
      <c r="V490" t="s">
        <v>44</v>
      </c>
      <c r="W490">
        <v>75000000</v>
      </c>
      <c r="X490">
        <v>1996</v>
      </c>
      <c r="Y490">
        <v>2000</v>
      </c>
      <c r="Z490" s="2">
        <v>6.9</v>
      </c>
      <c r="AA490">
        <v>2.35</v>
      </c>
      <c r="AB490">
        <v>16000</v>
      </c>
      <c r="AE490" t="s">
        <v>3682</v>
      </c>
      <c r="AF490">
        <f>COUNTIF(J:J,AE490)</f>
        <v>0</v>
      </c>
      <c r="AG490" t="e">
        <f>ROUND(AVERAGEIFS(Z:Z,J:J,AE490),1)</f>
        <v>#DIV/0!</v>
      </c>
      <c r="AH490" t="e" cm="1">
        <f t="array" ref="AH490">ROUND(MEDIAN(IF(J:J=AE490,Z:Z)),1)</f>
        <v>#NUM!</v>
      </c>
      <c r="AI490" t="e" cm="1">
        <f t="array" ref="AI490">ROUND(MODE(IF(J:J=AE490,Z:Z)),1)</f>
        <v>#N/A</v>
      </c>
      <c r="AJ490">
        <f>_xlfn.MAXIFS(Z:Z,J:J,AE490)</f>
        <v>0</v>
      </c>
      <c r="AK490">
        <f>_xlfn.MINIFS(Z:Z,J:J,AE490)</f>
        <v>0</v>
      </c>
      <c r="AL490" t="e" cm="1">
        <f t="array" ref="AL490">ROUND(VAR(IF(J:J=AE490,Z:Z)),1)</f>
        <v>#DIV/0!</v>
      </c>
      <c r="AM490" t="e" cm="1">
        <f t="array" ref="AM490">ROUND(STDEV(IF(J:J = AE490,Z:Z)),1)</f>
        <v>#DIV/0!</v>
      </c>
      <c r="AQ490">
        <v>98</v>
      </c>
      <c r="AR490">
        <v>7.5</v>
      </c>
      <c r="BH490" t="str">
        <v>Brian Gibson</v>
      </c>
      <c r="BI490">
        <f t="shared" si="22"/>
        <v>5.6</v>
      </c>
      <c r="BJ490" t="b">
        <f t="shared" si="23"/>
        <v>0</v>
      </c>
      <c r="BO490">
        <v>63071133</v>
      </c>
      <c r="BP490">
        <v>12000000</v>
      </c>
      <c r="BR490">
        <f t="shared" si="21"/>
        <v>51071133</v>
      </c>
      <c r="BS490" t="str">
        <f>_xlfn.XLOOKUP(BO490,I:I,L:L)</f>
        <v>Beavis and Butt-Head Do AmericaÂ </v>
      </c>
      <c r="BW490" t="s">
        <v>4682</v>
      </c>
      <c r="BX490" t="s">
        <v>1247</v>
      </c>
      <c r="BY490" t="s">
        <v>17605</v>
      </c>
      <c r="BZ490" t="s">
        <v>2007</v>
      </c>
      <c r="CA490" t="s">
        <v>5447</v>
      </c>
      <c r="CB490" t="s">
        <v>4490</v>
      </c>
    </row>
    <row r="491" spans="1:81" x14ac:dyDescent="0.25">
      <c r="A491" t="s">
        <v>33</v>
      </c>
      <c r="B491" t="s">
        <v>405</v>
      </c>
      <c r="C491">
        <v>177</v>
      </c>
      <c r="D491">
        <v>129</v>
      </c>
      <c r="E491">
        <v>14000</v>
      </c>
      <c r="F491">
        <v>227</v>
      </c>
      <c r="G491" t="s">
        <v>3685</v>
      </c>
      <c r="H491">
        <v>610</v>
      </c>
      <c r="I491">
        <v>229074524</v>
      </c>
      <c r="J491" t="s">
        <v>89</v>
      </c>
      <c r="K491" t="s">
        <v>3686</v>
      </c>
      <c r="L491" t="s">
        <v>828</v>
      </c>
      <c r="M491">
        <v>278362</v>
      </c>
      <c r="N491">
        <v>1635</v>
      </c>
      <c r="O491" t="s">
        <v>3687</v>
      </c>
      <c r="P491">
        <v>0</v>
      </c>
      <c r="Q491" t="s">
        <v>3688</v>
      </c>
      <c r="R491" t="s">
        <v>3689</v>
      </c>
      <c r="S491">
        <v>552</v>
      </c>
      <c r="T491" t="s">
        <v>42</v>
      </c>
      <c r="U491" t="s">
        <v>43</v>
      </c>
      <c r="V491" t="s">
        <v>44</v>
      </c>
      <c r="W491">
        <v>73000000</v>
      </c>
      <c r="X491">
        <v>1997</v>
      </c>
      <c r="Y491">
        <v>506</v>
      </c>
      <c r="Z491" s="2">
        <v>6.5</v>
      </c>
      <c r="AA491">
        <v>1.85</v>
      </c>
      <c r="AB491">
        <v>0</v>
      </c>
      <c r="AE491" t="s">
        <v>3690</v>
      </c>
      <c r="AF491">
        <f>COUNTIF(J:J,AE491)</f>
        <v>1</v>
      </c>
      <c r="AG491">
        <f>ROUND(AVERAGEIFS(Z:Z,J:J,AE491),1)</f>
        <v>7.9</v>
      </c>
      <c r="AH491" cm="1">
        <f t="array" ref="AH491">ROUND(MEDIAN(IF(J:J=AE491,Z:Z)),1)</f>
        <v>7.9</v>
      </c>
      <c r="AI491" t="e" cm="1">
        <f t="array" ref="AI491">ROUND(MODE(IF(J:J=AE491,Z:Z)),1)</f>
        <v>#N/A</v>
      </c>
      <c r="AJ491">
        <f>_xlfn.MAXIFS(Z:Z,J:J,AE491)</f>
        <v>7.9</v>
      </c>
      <c r="AK491">
        <f>_xlfn.MINIFS(Z:Z,J:J,AE491)</f>
        <v>7.9</v>
      </c>
      <c r="AL491" t="e" cm="1">
        <f t="array" ref="AL491">ROUND(VAR(IF(J:J=AE491,Z:Z)),1)</f>
        <v>#DIV/0!</v>
      </c>
      <c r="AM491" t="e" cm="1">
        <f t="array" ref="AM491">ROUND(STDEV(IF(J:J = AE491,Z:Z)),1)</f>
        <v>#DIV/0!</v>
      </c>
      <c r="AQ491">
        <v>154</v>
      </c>
      <c r="AR491">
        <v>6.9</v>
      </c>
      <c r="BH491" t="str">
        <v>Norman Ferguson</v>
      </c>
      <c r="BI491">
        <f t="shared" si="22"/>
        <v>7.5</v>
      </c>
      <c r="BJ491" t="str">
        <f t="shared" si="23"/>
        <v>TRUE</v>
      </c>
      <c r="BO491">
        <v>80920948</v>
      </c>
      <c r="BP491">
        <v>30000000</v>
      </c>
      <c r="BR491">
        <f t="shared" si="21"/>
        <v>50920948</v>
      </c>
      <c r="BS491" t="str">
        <f>_xlfn.XLOOKUP(BO491,I:I,L:L)</f>
        <v>Jimmy Neutron: Boy GeniusÂ </v>
      </c>
      <c r="BW491" t="s">
        <v>4682</v>
      </c>
      <c r="BX491" t="s">
        <v>17605</v>
      </c>
      <c r="BY491" t="s">
        <v>2007</v>
      </c>
      <c r="BZ491" t="s">
        <v>17603</v>
      </c>
      <c r="CA491" t="s">
        <v>17607</v>
      </c>
    </row>
    <row r="492" spans="1:81" x14ac:dyDescent="0.25">
      <c r="A492" t="s">
        <v>33</v>
      </c>
      <c r="B492" t="s">
        <v>693</v>
      </c>
      <c r="C492">
        <v>181</v>
      </c>
      <c r="D492">
        <v>86</v>
      </c>
      <c r="E492">
        <v>35</v>
      </c>
      <c r="F492">
        <v>179</v>
      </c>
      <c r="G492" t="s">
        <v>983</v>
      </c>
      <c r="H492">
        <v>851</v>
      </c>
      <c r="I492">
        <v>193136719</v>
      </c>
      <c r="J492" t="s">
        <v>322</v>
      </c>
      <c r="K492" t="s">
        <v>980</v>
      </c>
      <c r="L492" t="s">
        <v>1291</v>
      </c>
      <c r="M492">
        <v>266636</v>
      </c>
      <c r="N492">
        <v>1777</v>
      </c>
      <c r="O492" t="s">
        <v>1431</v>
      </c>
      <c r="P492">
        <v>0</v>
      </c>
      <c r="Q492" t="s">
        <v>3693</v>
      </c>
      <c r="R492" t="s">
        <v>3694</v>
      </c>
      <c r="S492">
        <v>385</v>
      </c>
      <c r="T492" t="s">
        <v>42</v>
      </c>
      <c r="U492" t="s">
        <v>43</v>
      </c>
      <c r="V492" t="s">
        <v>115</v>
      </c>
      <c r="W492">
        <v>75000000</v>
      </c>
      <c r="X492">
        <v>2005</v>
      </c>
      <c r="Y492">
        <v>436</v>
      </c>
      <c r="Z492" s="2">
        <v>6.9</v>
      </c>
      <c r="AA492">
        <v>1.85</v>
      </c>
      <c r="AB492">
        <v>0</v>
      </c>
      <c r="AE492" t="s">
        <v>3695</v>
      </c>
      <c r="AF492">
        <f>COUNTIF(J:J,AE492)</f>
        <v>2</v>
      </c>
      <c r="AG492">
        <f>ROUND(AVERAGEIFS(Z:Z,J:J,AE492),1)</f>
        <v>6.3</v>
      </c>
      <c r="AH492" cm="1">
        <f t="array" ref="AH492">ROUND(MEDIAN(IF(J:J=AE492,Z:Z)),1)</f>
        <v>6.3</v>
      </c>
      <c r="AI492" t="e" cm="1">
        <f t="array" ref="AI492">ROUND(MODE(IF(J:J=AE492,Z:Z)),1)</f>
        <v>#N/A</v>
      </c>
      <c r="AJ492">
        <f>_xlfn.MAXIFS(Z:Z,J:J,AE492)</f>
        <v>6.6</v>
      </c>
      <c r="AK492">
        <f>_xlfn.MINIFS(Z:Z,J:J,AE492)</f>
        <v>5.9</v>
      </c>
      <c r="AL492" cm="1">
        <f t="array" ref="AL492">ROUND(VAR(IF(J:J=AE492,Z:Z)),1)</f>
        <v>0.2</v>
      </c>
      <c r="AM492" cm="1">
        <f t="array" ref="AM492">ROUND(STDEV(IF(J:J = AE492,Z:Z)),1)</f>
        <v>0.5</v>
      </c>
      <c r="AQ492">
        <v>129</v>
      </c>
      <c r="AR492">
        <v>6.5</v>
      </c>
      <c r="BH492" t="str">
        <v>Michael Cimino</v>
      </c>
      <c r="BI492">
        <f t="shared" si="22"/>
        <v>6.8</v>
      </c>
      <c r="BJ492" t="b">
        <f t="shared" si="23"/>
        <v>0</v>
      </c>
      <c r="BO492">
        <v>88915214</v>
      </c>
      <c r="BP492">
        <v>38000000</v>
      </c>
      <c r="BR492">
        <f t="shared" si="21"/>
        <v>50915214</v>
      </c>
      <c r="BS492" t="str">
        <f>_xlfn.XLOOKUP(BO492,I:I,L:L)</f>
        <v>The Ugly TruthÂ </v>
      </c>
      <c r="BW492" t="s">
        <v>606</v>
      </c>
      <c r="BX492" t="s">
        <v>4431</v>
      </c>
      <c r="BY492" t="s">
        <v>1247</v>
      </c>
      <c r="BZ492" t="s">
        <v>2007</v>
      </c>
      <c r="CA492" t="s">
        <v>5266</v>
      </c>
      <c r="CB492" t="s">
        <v>17601</v>
      </c>
    </row>
    <row r="493" spans="1:81" x14ac:dyDescent="0.25">
      <c r="A493" t="s">
        <v>33</v>
      </c>
      <c r="B493" t="s">
        <v>1019</v>
      </c>
      <c r="C493">
        <v>372</v>
      </c>
      <c r="D493">
        <v>109</v>
      </c>
      <c r="E493">
        <v>0</v>
      </c>
      <c r="F493">
        <v>18</v>
      </c>
      <c r="G493" t="s">
        <v>3698</v>
      </c>
      <c r="H493">
        <v>16000</v>
      </c>
      <c r="I493">
        <v>35286428</v>
      </c>
      <c r="J493" t="s">
        <v>1608</v>
      </c>
      <c r="K493" t="s">
        <v>504</v>
      </c>
      <c r="L493" t="s">
        <v>3699</v>
      </c>
      <c r="M493">
        <v>361767</v>
      </c>
      <c r="N493">
        <v>16479</v>
      </c>
      <c r="O493" t="s">
        <v>3700</v>
      </c>
      <c r="P493">
        <v>0</v>
      </c>
      <c r="Q493" t="s">
        <v>3701</v>
      </c>
      <c r="R493" t="s">
        <v>3702</v>
      </c>
      <c r="S493">
        <v>1206</v>
      </c>
      <c r="T493" t="s">
        <v>42</v>
      </c>
      <c r="U493" t="s">
        <v>43</v>
      </c>
      <c r="V493" t="s">
        <v>811</v>
      </c>
      <c r="W493">
        <v>76000000</v>
      </c>
      <c r="X493">
        <v>2006</v>
      </c>
      <c r="Y493">
        <v>430</v>
      </c>
      <c r="Z493" s="2">
        <v>7.9</v>
      </c>
      <c r="AA493">
        <v>1.85</v>
      </c>
      <c r="AB493">
        <v>17000</v>
      </c>
      <c r="AE493" t="s">
        <v>3703</v>
      </c>
      <c r="AF493">
        <f>COUNTIF(J:J,AE493)</f>
        <v>0</v>
      </c>
      <c r="AG493" t="e">
        <f>ROUND(AVERAGEIFS(Z:Z,J:J,AE493),1)</f>
        <v>#DIV/0!</v>
      </c>
      <c r="AH493" t="e" cm="1">
        <f t="array" ref="AH493">ROUND(MEDIAN(IF(J:J=AE493,Z:Z)),1)</f>
        <v>#NUM!</v>
      </c>
      <c r="AI493" t="e" cm="1">
        <f t="array" ref="AI493">ROUND(MODE(IF(J:J=AE493,Z:Z)),1)</f>
        <v>#N/A</v>
      </c>
      <c r="AJ493">
        <f>_xlfn.MAXIFS(Z:Z,J:J,AE493)</f>
        <v>0</v>
      </c>
      <c r="AK493">
        <f>_xlfn.MINIFS(Z:Z,J:J,AE493)</f>
        <v>0</v>
      </c>
      <c r="AL493" t="e" cm="1">
        <f t="array" ref="AL493">ROUND(VAR(IF(J:J=AE493,Z:Z)),1)</f>
        <v>#DIV/0!</v>
      </c>
      <c r="AM493" t="e" cm="1">
        <f t="array" ref="AM493">ROUND(STDEV(IF(J:J = AE493,Z:Z)),1)</f>
        <v>#DIV/0!</v>
      </c>
      <c r="AQ493">
        <v>86</v>
      </c>
      <c r="AR493">
        <v>6.9</v>
      </c>
      <c r="BH493" t="str">
        <v>Paul McGuigan</v>
      </c>
      <c r="BI493">
        <f t="shared" si="22"/>
        <v>6.8</v>
      </c>
      <c r="BJ493" t="b">
        <f t="shared" si="23"/>
        <v>0</v>
      </c>
      <c r="BO493">
        <v>90835030</v>
      </c>
      <c r="BP493">
        <v>40000000</v>
      </c>
      <c r="BR493">
        <f t="shared" si="21"/>
        <v>50835030</v>
      </c>
      <c r="BS493" t="str">
        <f>_xlfn.XLOOKUP(BO493,I:I,L:L)</f>
        <v>Ride Along 2Â </v>
      </c>
      <c r="BW493" t="s">
        <v>4682</v>
      </c>
      <c r="BX493" t="s">
        <v>1247</v>
      </c>
      <c r="BY493" t="s">
        <v>2007</v>
      </c>
      <c r="BZ493" t="s">
        <v>17607</v>
      </c>
      <c r="CA493" t="s">
        <v>5447</v>
      </c>
    </row>
    <row r="494" spans="1:81" x14ac:dyDescent="0.25">
      <c r="A494" t="s">
        <v>33</v>
      </c>
      <c r="B494" t="s">
        <v>146</v>
      </c>
      <c r="C494">
        <v>290</v>
      </c>
      <c r="D494">
        <v>104</v>
      </c>
      <c r="E494">
        <v>0</v>
      </c>
      <c r="F494">
        <v>505</v>
      </c>
      <c r="G494" t="s">
        <v>3706</v>
      </c>
      <c r="H494">
        <v>20000</v>
      </c>
      <c r="I494">
        <v>157299717</v>
      </c>
      <c r="J494" t="s">
        <v>89</v>
      </c>
      <c r="K494" t="s">
        <v>351</v>
      </c>
      <c r="L494" t="s">
        <v>2254</v>
      </c>
      <c r="M494">
        <v>452928</v>
      </c>
      <c r="N494">
        <v>21397</v>
      </c>
      <c r="O494" t="s">
        <v>1590</v>
      </c>
      <c r="P494">
        <v>0</v>
      </c>
      <c r="Q494" t="s">
        <v>3707</v>
      </c>
      <c r="R494" t="s">
        <v>3708</v>
      </c>
      <c r="S494">
        <v>1401</v>
      </c>
      <c r="T494" t="s">
        <v>42</v>
      </c>
      <c r="U494" t="s">
        <v>43</v>
      </c>
      <c r="V494" t="s">
        <v>44</v>
      </c>
      <c r="W494">
        <v>75000000</v>
      </c>
      <c r="X494">
        <v>2000</v>
      </c>
      <c r="Y494">
        <v>764</v>
      </c>
      <c r="Z494" s="2">
        <v>7.4</v>
      </c>
      <c r="AA494">
        <v>2.35</v>
      </c>
      <c r="AB494">
        <v>0</v>
      </c>
      <c r="AE494" t="s">
        <v>3709</v>
      </c>
      <c r="AF494">
        <f>COUNTIF(J:J,AE494)</f>
        <v>12</v>
      </c>
      <c r="AG494">
        <f>ROUND(AVERAGEIFS(Z:Z,J:J,AE494),1)</f>
        <v>6.8</v>
      </c>
      <c r="AH494" cm="1">
        <f t="array" ref="AH494">ROUND(MEDIAN(IF(J:J=AE494,Z:Z)),1)</f>
        <v>6.9</v>
      </c>
      <c r="AI494" cm="1">
        <f t="array" ref="AI494">ROUND(MODE(IF(J:J=AE494,Z:Z)),1)</f>
        <v>7.5</v>
      </c>
      <c r="AJ494">
        <f>_xlfn.MAXIFS(Z:Z,J:J,AE494)</f>
        <v>7.5</v>
      </c>
      <c r="AK494">
        <f>_xlfn.MINIFS(Z:Z,J:J,AE494)</f>
        <v>5.7</v>
      </c>
      <c r="AL494" cm="1">
        <f t="array" ref="AL494">ROUND(VAR(IF(J:J=AE494,Z:Z)),1)</f>
        <v>0.3</v>
      </c>
      <c r="AM494" cm="1">
        <f t="array" ref="AM494">ROUND(STDEV(IF(J:J = AE494,Z:Z)),1)</f>
        <v>0.6</v>
      </c>
      <c r="AQ494">
        <v>109</v>
      </c>
      <c r="AR494">
        <v>7.9</v>
      </c>
      <c r="BH494" t="str">
        <v>Gus Van Sant</v>
      </c>
      <c r="BI494">
        <f t="shared" si="22"/>
        <v>7.1</v>
      </c>
      <c r="BJ494" t="b">
        <f t="shared" si="23"/>
        <v>0</v>
      </c>
      <c r="BO494">
        <v>115731542</v>
      </c>
      <c r="BP494">
        <v>65000000</v>
      </c>
      <c r="BR494">
        <f t="shared" si="21"/>
        <v>50731542</v>
      </c>
      <c r="BS494" t="str">
        <f>_xlfn.XLOOKUP(BO494,I:I,L:L)</f>
        <v>You've Got MailÂ </v>
      </c>
      <c r="BW494" t="s">
        <v>1247</v>
      </c>
      <c r="BX494" t="s">
        <v>2007</v>
      </c>
      <c r="BY494" t="s">
        <v>17607</v>
      </c>
    </row>
    <row r="495" spans="1:81" x14ac:dyDescent="0.25">
      <c r="A495" t="s">
        <v>33</v>
      </c>
      <c r="B495" t="s">
        <v>2029</v>
      </c>
      <c r="C495">
        <v>316</v>
      </c>
      <c r="D495">
        <v>110</v>
      </c>
      <c r="E495">
        <v>335</v>
      </c>
      <c r="F495">
        <v>988</v>
      </c>
      <c r="G495" t="s">
        <v>603</v>
      </c>
      <c r="H495">
        <v>11000</v>
      </c>
      <c r="I495">
        <v>134568845</v>
      </c>
      <c r="J495" t="s">
        <v>1762</v>
      </c>
      <c r="K495" t="s">
        <v>723</v>
      </c>
      <c r="L495" t="s">
        <v>3119</v>
      </c>
      <c r="M495">
        <v>299852</v>
      </c>
      <c r="N495">
        <v>25763</v>
      </c>
      <c r="O495" t="s">
        <v>441</v>
      </c>
      <c r="P495">
        <v>0</v>
      </c>
      <c r="Q495" t="s">
        <v>3712</v>
      </c>
      <c r="R495" t="s">
        <v>3713</v>
      </c>
      <c r="S495">
        <v>713</v>
      </c>
      <c r="T495" t="s">
        <v>42</v>
      </c>
      <c r="U495" t="s">
        <v>43</v>
      </c>
      <c r="V495" t="s">
        <v>811</v>
      </c>
      <c r="W495">
        <v>75000000</v>
      </c>
      <c r="X495">
        <v>2008</v>
      </c>
      <c r="Y495">
        <v>11000</v>
      </c>
      <c r="Z495" s="2">
        <v>6.7</v>
      </c>
      <c r="AA495">
        <v>2.35</v>
      </c>
      <c r="AB495">
        <v>0</v>
      </c>
      <c r="AE495" t="s">
        <v>3714</v>
      </c>
      <c r="AF495">
        <f>COUNTIF(J:J,AE495)</f>
        <v>0</v>
      </c>
      <c r="AG495" t="e">
        <f>ROUND(AVERAGEIFS(Z:Z,J:J,AE495),1)</f>
        <v>#DIV/0!</v>
      </c>
      <c r="AH495" t="e" cm="1">
        <f t="array" ref="AH495">ROUND(MEDIAN(IF(J:J=AE495,Z:Z)),1)</f>
        <v>#NUM!</v>
      </c>
      <c r="AI495" t="e" cm="1">
        <f t="array" ref="AI495">ROUND(MODE(IF(J:J=AE495,Z:Z)),1)</f>
        <v>#N/A</v>
      </c>
      <c r="AJ495">
        <f>_xlfn.MAXIFS(Z:Z,J:J,AE495)</f>
        <v>0</v>
      </c>
      <c r="AK495">
        <f>_xlfn.MINIFS(Z:Z,J:J,AE495)</f>
        <v>0</v>
      </c>
      <c r="AL495" t="e" cm="1">
        <f t="array" ref="AL495">ROUND(VAR(IF(J:J=AE495,Z:Z)),1)</f>
        <v>#DIV/0!</v>
      </c>
      <c r="AM495" t="e" cm="1">
        <f t="array" ref="AM495">ROUND(STDEV(IF(J:J = AE495,Z:Z)),1)</f>
        <v>#DIV/0!</v>
      </c>
      <c r="AQ495">
        <v>104</v>
      </c>
      <c r="AR495">
        <v>7.4</v>
      </c>
      <c r="BH495" t="str">
        <v>Roger Kumble</v>
      </c>
      <c r="BI495">
        <f t="shared" si="22"/>
        <v>5.3</v>
      </c>
      <c r="BJ495" t="b">
        <f t="shared" si="23"/>
        <v>0</v>
      </c>
      <c r="BO495">
        <v>74608545</v>
      </c>
      <c r="BP495">
        <v>24000000</v>
      </c>
      <c r="BR495">
        <f t="shared" si="21"/>
        <v>50608545</v>
      </c>
      <c r="BS495" t="str">
        <f>_xlfn.XLOOKUP(BO495,I:I,L:L)</f>
        <v>Old SchoolÂ </v>
      </c>
      <c r="BW495" t="s">
        <v>606</v>
      </c>
      <c r="BX495" t="s">
        <v>4431</v>
      </c>
      <c r="BY495" t="s">
        <v>4556</v>
      </c>
    </row>
    <row r="496" spans="1:81" x14ac:dyDescent="0.25">
      <c r="A496" t="s">
        <v>33</v>
      </c>
      <c r="B496" t="s">
        <v>306</v>
      </c>
      <c r="C496">
        <v>122</v>
      </c>
      <c r="D496">
        <v>136</v>
      </c>
      <c r="E496">
        <v>0</v>
      </c>
      <c r="F496">
        <v>904</v>
      </c>
      <c r="G496" t="s">
        <v>3716</v>
      </c>
      <c r="H496">
        <v>12000</v>
      </c>
      <c r="I496">
        <v>134006721</v>
      </c>
      <c r="J496" t="s">
        <v>68</v>
      </c>
      <c r="K496" t="s">
        <v>863</v>
      </c>
      <c r="L496" t="s">
        <v>3147</v>
      </c>
      <c r="M496">
        <v>259492</v>
      </c>
      <c r="N496">
        <v>15999</v>
      </c>
      <c r="O496" t="s">
        <v>3717</v>
      </c>
      <c r="P496">
        <v>1</v>
      </c>
      <c r="Q496" t="s">
        <v>3718</v>
      </c>
      <c r="R496" t="s">
        <v>3719</v>
      </c>
      <c r="S496">
        <v>415</v>
      </c>
      <c r="T496" t="s">
        <v>42</v>
      </c>
      <c r="U496" t="s">
        <v>43</v>
      </c>
      <c r="V496" t="s">
        <v>811</v>
      </c>
      <c r="W496">
        <v>75000000</v>
      </c>
      <c r="X496">
        <v>1996</v>
      </c>
      <c r="Y496">
        <v>2000</v>
      </c>
      <c r="Z496" s="2">
        <v>7.4</v>
      </c>
      <c r="AA496">
        <v>2.35</v>
      </c>
      <c r="AB496">
        <v>51000</v>
      </c>
      <c r="AE496" t="s">
        <v>3720</v>
      </c>
      <c r="AF496">
        <f>COUNTIF(J:J,AE496)</f>
        <v>6</v>
      </c>
      <c r="AG496">
        <f>ROUND(AVERAGEIFS(Z:Z,J:J,AE496),1)</f>
        <v>6.7</v>
      </c>
      <c r="AH496" cm="1">
        <f t="array" ref="AH496">ROUND(MEDIAN(IF(J:J=AE496,Z:Z)),1)</f>
        <v>6.6</v>
      </c>
      <c r="AI496" cm="1">
        <f t="array" ref="AI496">ROUND(MODE(IF(J:J=AE496,Z:Z)),1)</f>
        <v>6.2</v>
      </c>
      <c r="AJ496">
        <f>_xlfn.MAXIFS(Z:Z,J:J,AE496)</f>
        <v>7.7</v>
      </c>
      <c r="AK496">
        <f>_xlfn.MINIFS(Z:Z,J:J,AE496)</f>
        <v>6.2</v>
      </c>
      <c r="AL496" cm="1">
        <f t="array" ref="AL496">ROUND(VAR(IF(J:J=AE496,Z:Z)),1)</f>
        <v>0.3</v>
      </c>
      <c r="AM496" cm="1">
        <f t="array" ref="AM496">ROUND(STDEV(IF(J:J = AE496,Z:Z)),1)</f>
        <v>0.6</v>
      </c>
      <c r="AQ496">
        <v>110</v>
      </c>
      <c r="AR496">
        <v>6.7</v>
      </c>
      <c r="BH496" t="str">
        <v>Burr Steers</v>
      </c>
      <c r="BI496">
        <f t="shared" si="22"/>
        <v>6.4</v>
      </c>
      <c r="BJ496" t="b">
        <f t="shared" si="23"/>
        <v>0</v>
      </c>
      <c r="BO496">
        <v>115603980</v>
      </c>
      <c r="BP496">
        <v>65000000</v>
      </c>
      <c r="BR496">
        <f t="shared" si="21"/>
        <v>50603980</v>
      </c>
      <c r="BS496" t="str">
        <f>_xlfn.XLOOKUP(BO496,I:I,L:L)</f>
        <v>UnbrokenÂ </v>
      </c>
      <c r="BW496" t="s">
        <v>2007</v>
      </c>
      <c r="BX496" t="s">
        <v>5447</v>
      </c>
      <c r="BY496" t="s">
        <v>4490</v>
      </c>
    </row>
    <row r="497" spans="1:80" x14ac:dyDescent="0.25">
      <c r="A497" t="s">
        <v>33</v>
      </c>
      <c r="B497" t="s">
        <v>1575</v>
      </c>
      <c r="C497">
        <v>164</v>
      </c>
      <c r="D497">
        <v>115</v>
      </c>
      <c r="E497">
        <v>107</v>
      </c>
      <c r="F497">
        <v>241</v>
      </c>
      <c r="G497" t="s">
        <v>3723</v>
      </c>
      <c r="H497">
        <v>835</v>
      </c>
      <c r="I497">
        <v>195329763</v>
      </c>
      <c r="J497" t="s">
        <v>659</v>
      </c>
      <c r="K497" t="s">
        <v>2641</v>
      </c>
      <c r="L497" t="s">
        <v>1378</v>
      </c>
      <c r="M497">
        <v>194249</v>
      </c>
      <c r="N497">
        <v>1815</v>
      </c>
      <c r="O497" t="s">
        <v>3724</v>
      </c>
      <c r="P497">
        <v>0</v>
      </c>
      <c r="Q497" t="s">
        <v>3725</v>
      </c>
      <c r="R497" t="s">
        <v>3726</v>
      </c>
      <c r="S497">
        <v>253</v>
      </c>
      <c r="T497" t="s">
        <v>42</v>
      </c>
      <c r="U497" t="s">
        <v>43</v>
      </c>
      <c r="V497" t="s">
        <v>115</v>
      </c>
      <c r="W497">
        <v>80000000</v>
      </c>
      <c r="X497">
        <v>2006</v>
      </c>
      <c r="Y497">
        <v>590</v>
      </c>
      <c r="Z497" s="2">
        <v>6.9</v>
      </c>
      <c r="AA497">
        <v>1.85</v>
      </c>
      <c r="AB497">
        <v>0</v>
      </c>
      <c r="AE497" t="s">
        <v>3727</v>
      </c>
      <c r="AF497">
        <f>COUNTIF(J:J,AE497)</f>
        <v>5</v>
      </c>
      <c r="AG497">
        <f>ROUND(AVERAGEIFS(Z:Z,J:J,AE497),1)</f>
        <v>5.9</v>
      </c>
      <c r="AH497" cm="1">
        <f t="array" ref="AH497">ROUND(MEDIAN(IF(J:J=AE497,Z:Z)),1)</f>
        <v>6.2</v>
      </c>
      <c r="AI497" t="e" cm="1">
        <f t="array" ref="AI497">ROUND(MODE(IF(J:J=AE497,Z:Z)),1)</f>
        <v>#N/A</v>
      </c>
      <c r="AJ497">
        <f>_xlfn.MAXIFS(Z:Z,J:J,AE497)</f>
        <v>6.7</v>
      </c>
      <c r="AK497">
        <f>_xlfn.MINIFS(Z:Z,J:J,AE497)</f>
        <v>4.9000000000000004</v>
      </c>
      <c r="AL497" cm="1">
        <f t="array" ref="AL497">ROUND(VAR(IF(J:J=AE497,Z:Z)),1)</f>
        <v>0.6</v>
      </c>
      <c r="AM497" cm="1">
        <f t="array" ref="AM497">ROUND(STDEV(IF(J:J = AE497,Z:Z)),1)</f>
        <v>0.8</v>
      </c>
      <c r="AQ497">
        <v>136</v>
      </c>
      <c r="AR497">
        <v>7.4</v>
      </c>
      <c r="BH497" t="str">
        <v>John Hamburg</v>
      </c>
      <c r="BI497">
        <f t="shared" si="22"/>
        <v>6.5</v>
      </c>
      <c r="BJ497" t="b">
        <f t="shared" si="23"/>
        <v>0</v>
      </c>
      <c r="BO497">
        <v>115603980</v>
      </c>
      <c r="BP497">
        <v>65000000</v>
      </c>
      <c r="BR497">
        <f t="shared" si="21"/>
        <v>50603980</v>
      </c>
      <c r="BS497" t="str">
        <f>_xlfn.XLOOKUP(BO497,I:I,L:L)</f>
        <v>UnbrokenÂ </v>
      </c>
      <c r="BW497" t="s">
        <v>826</v>
      </c>
      <c r="BX497" t="s">
        <v>17600</v>
      </c>
      <c r="BY497" t="s">
        <v>3105</v>
      </c>
      <c r="BZ497" t="s">
        <v>4490</v>
      </c>
    </row>
    <row r="498" spans="1:80" x14ac:dyDescent="0.25">
      <c r="A498" t="s">
        <v>33</v>
      </c>
      <c r="B498" t="s">
        <v>1783</v>
      </c>
      <c r="C498">
        <v>147</v>
      </c>
      <c r="D498">
        <v>99</v>
      </c>
      <c r="E498">
        <v>88</v>
      </c>
      <c r="F498">
        <v>328</v>
      </c>
      <c r="G498" t="s">
        <v>3729</v>
      </c>
      <c r="H498">
        <v>11000</v>
      </c>
      <c r="I498">
        <v>120776832</v>
      </c>
      <c r="J498" t="s">
        <v>1027</v>
      </c>
      <c r="K498" t="s">
        <v>2729</v>
      </c>
      <c r="L498" t="s">
        <v>3730</v>
      </c>
      <c r="M498">
        <v>266103</v>
      </c>
      <c r="N498">
        <v>12952</v>
      </c>
      <c r="O498" t="s">
        <v>3731</v>
      </c>
      <c r="P498">
        <v>2</v>
      </c>
      <c r="Q498" t="s">
        <v>3732</v>
      </c>
      <c r="R498" t="s">
        <v>3733</v>
      </c>
      <c r="S498">
        <v>456</v>
      </c>
      <c r="T498" t="s">
        <v>42</v>
      </c>
      <c r="U498" t="s">
        <v>43</v>
      </c>
      <c r="V498" t="s">
        <v>44</v>
      </c>
      <c r="W498">
        <v>75000000</v>
      </c>
      <c r="X498">
        <v>2004</v>
      </c>
      <c r="Y498">
        <v>427</v>
      </c>
      <c r="Z498" s="2">
        <v>6.8</v>
      </c>
      <c r="AA498">
        <v>2.35</v>
      </c>
      <c r="AB498">
        <v>11000</v>
      </c>
      <c r="AE498" t="s">
        <v>3734</v>
      </c>
      <c r="AF498">
        <f>COUNTIF(J:J,AE498)</f>
        <v>1</v>
      </c>
      <c r="AG498">
        <f>ROUND(AVERAGEIFS(Z:Z,J:J,AE498),1)</f>
        <v>6.9</v>
      </c>
      <c r="AH498" cm="1">
        <f t="array" ref="AH498">ROUND(MEDIAN(IF(J:J=AE498,Z:Z)),1)</f>
        <v>6.9</v>
      </c>
      <c r="AI498" t="e" cm="1">
        <f t="array" ref="AI498">ROUND(MODE(IF(J:J=AE498,Z:Z)),1)</f>
        <v>#N/A</v>
      </c>
      <c r="AJ498">
        <f>_xlfn.MAXIFS(Z:Z,J:J,AE498)</f>
        <v>6.9</v>
      </c>
      <c r="AK498">
        <f>_xlfn.MINIFS(Z:Z,J:J,AE498)</f>
        <v>6.9</v>
      </c>
      <c r="AL498" t="e" cm="1">
        <f t="array" ref="AL498">ROUND(VAR(IF(J:J=AE498,Z:Z)),1)</f>
        <v>#DIV/0!</v>
      </c>
      <c r="AM498" t="e" cm="1">
        <f t="array" ref="AM498">ROUND(STDEV(IF(J:J = AE498,Z:Z)),1)</f>
        <v>#DIV/0!</v>
      </c>
      <c r="AQ498">
        <v>115</v>
      </c>
      <c r="AR498">
        <v>6.9</v>
      </c>
      <c r="BH498" t="str">
        <v>Reginald Hudlin</v>
      </c>
      <c r="BI498">
        <f t="shared" si="22"/>
        <v>5.3</v>
      </c>
      <c r="BJ498" t="b">
        <f t="shared" si="23"/>
        <v>0</v>
      </c>
      <c r="BO498">
        <v>118471320</v>
      </c>
      <c r="BP498">
        <v>68000000</v>
      </c>
      <c r="BR498">
        <f t="shared" si="21"/>
        <v>50471320</v>
      </c>
      <c r="BS498" t="str">
        <f>_xlfn.XLOOKUP(BO498,I:I,L:L)</f>
        <v>The Sum of All FearsÂ </v>
      </c>
      <c r="BW498" t="s">
        <v>606</v>
      </c>
      <c r="BX498" t="s">
        <v>4682</v>
      </c>
    </row>
    <row r="499" spans="1:80" x14ac:dyDescent="0.25">
      <c r="A499" t="s">
        <v>33</v>
      </c>
      <c r="B499" t="s">
        <v>1818</v>
      </c>
      <c r="C499">
        <v>219</v>
      </c>
      <c r="D499">
        <v>117</v>
      </c>
      <c r="E499">
        <v>163</v>
      </c>
      <c r="F499">
        <v>260</v>
      </c>
      <c r="G499" t="s">
        <v>3737</v>
      </c>
      <c r="H499">
        <v>719</v>
      </c>
      <c r="I499">
        <v>118823091</v>
      </c>
      <c r="J499" t="s">
        <v>1769</v>
      </c>
      <c r="K499" t="s">
        <v>3738</v>
      </c>
      <c r="L499" t="s">
        <v>3739</v>
      </c>
      <c r="M499">
        <v>98693</v>
      </c>
      <c r="N499">
        <v>1673</v>
      </c>
      <c r="O499" t="s">
        <v>3740</v>
      </c>
      <c r="P499">
        <v>9</v>
      </c>
      <c r="Q499" t="s">
        <v>3741</v>
      </c>
      <c r="R499" t="s">
        <v>3742</v>
      </c>
      <c r="S499">
        <v>401</v>
      </c>
      <c r="T499" t="s">
        <v>42</v>
      </c>
      <c r="U499" t="s">
        <v>43</v>
      </c>
      <c r="V499" t="s">
        <v>115</v>
      </c>
      <c r="W499">
        <v>75000000</v>
      </c>
      <c r="X499">
        <v>2007</v>
      </c>
      <c r="Y499">
        <v>339</v>
      </c>
      <c r="Z499" s="2">
        <v>6.7</v>
      </c>
      <c r="AA499">
        <v>2.35</v>
      </c>
      <c r="AB499">
        <v>0</v>
      </c>
      <c r="AE499" t="s">
        <v>3743</v>
      </c>
      <c r="AF499">
        <f>COUNTIF(J:J,AE499)</f>
        <v>22</v>
      </c>
      <c r="AG499">
        <f>ROUND(AVERAGEIFS(Z:Z,J:J,AE499),1)</f>
        <v>6.9</v>
      </c>
      <c r="AH499" cm="1">
        <f t="array" ref="AH499">ROUND(MEDIAN(IF(J:J=AE499,Z:Z)),1)</f>
        <v>7.2</v>
      </c>
      <c r="AI499" cm="1">
        <f t="array" ref="AI499">ROUND(MODE(IF(J:J=AE499,Z:Z)),1)</f>
        <v>7.6</v>
      </c>
      <c r="AJ499">
        <f>_xlfn.MAXIFS(Z:Z,J:J,AE499)</f>
        <v>8</v>
      </c>
      <c r="AK499">
        <f>_xlfn.MINIFS(Z:Z,J:J,AE499)</f>
        <v>2.7</v>
      </c>
      <c r="AL499" cm="1">
        <f t="array" ref="AL499">ROUND(VAR(IF(J:J=AE499,Z:Z)),1)</f>
        <v>1.4</v>
      </c>
      <c r="AM499" cm="1">
        <f t="array" ref="AM499">ROUND(STDEV(IF(J:J = AE499,Z:Z)),1)</f>
        <v>1.2</v>
      </c>
      <c r="AQ499">
        <v>99</v>
      </c>
      <c r="AR499">
        <v>6.8</v>
      </c>
      <c r="BH499" t="str">
        <v>Joseph L. Mankiewicz</v>
      </c>
      <c r="BI499">
        <f t="shared" si="22"/>
        <v>7</v>
      </c>
      <c r="BJ499" t="b">
        <f t="shared" si="23"/>
        <v>0</v>
      </c>
      <c r="BO499">
        <v>190418803</v>
      </c>
      <c r="BP499">
        <v>140000000</v>
      </c>
      <c r="BR499">
        <f t="shared" si="21"/>
        <v>50418803</v>
      </c>
      <c r="BS499" t="str">
        <f>_xlfn.XLOOKUP(BO499,I:I,L:L)</f>
        <v>Men in Black IIÂ </v>
      </c>
      <c r="BW499" t="s">
        <v>3743</v>
      </c>
    </row>
    <row r="500" spans="1:80" x14ac:dyDescent="0.25">
      <c r="A500" t="s">
        <v>33</v>
      </c>
      <c r="B500" t="s">
        <v>1564</v>
      </c>
      <c r="C500">
        <v>167</v>
      </c>
      <c r="D500">
        <v>125</v>
      </c>
      <c r="E500">
        <v>212</v>
      </c>
      <c r="F500">
        <v>394</v>
      </c>
      <c r="G500" t="s">
        <v>3745</v>
      </c>
      <c r="H500">
        <v>613</v>
      </c>
      <c r="I500">
        <v>41814863</v>
      </c>
      <c r="J500" t="s">
        <v>1776</v>
      </c>
      <c r="K500" t="s">
        <v>1371</v>
      </c>
      <c r="L500" t="s">
        <v>3746</v>
      </c>
      <c r="M500">
        <v>28635</v>
      </c>
      <c r="N500">
        <v>1970</v>
      </c>
      <c r="O500" t="s">
        <v>3747</v>
      </c>
      <c r="P500">
        <v>0</v>
      </c>
      <c r="Q500" t="s">
        <v>3748</v>
      </c>
      <c r="R500" t="s">
        <v>3749</v>
      </c>
      <c r="S500">
        <v>308</v>
      </c>
      <c r="T500" t="s">
        <v>42</v>
      </c>
      <c r="U500" t="s">
        <v>43</v>
      </c>
      <c r="V500" t="s">
        <v>811</v>
      </c>
      <c r="W500">
        <v>50000000</v>
      </c>
      <c r="X500">
        <v>2004</v>
      </c>
      <c r="Y500">
        <v>422</v>
      </c>
      <c r="Z500" s="2">
        <v>5.0999999999999996</v>
      </c>
      <c r="AA500">
        <v>2</v>
      </c>
      <c r="AB500">
        <v>893</v>
      </c>
      <c r="AE500" t="s">
        <v>3750</v>
      </c>
      <c r="AF500">
        <f>COUNTIF(J:J,AE500)</f>
        <v>2</v>
      </c>
      <c r="AG500">
        <f>ROUND(AVERAGEIFS(Z:Z,J:J,AE500),1)</f>
        <v>4.9000000000000004</v>
      </c>
      <c r="AH500" cm="1">
        <f t="array" ref="AH500">ROUND(MEDIAN(IF(J:J=AE500,Z:Z)),1)</f>
        <v>4.9000000000000004</v>
      </c>
      <c r="AI500" t="e" cm="1">
        <f t="array" ref="AI500">ROUND(MODE(IF(J:J=AE500,Z:Z)),1)</f>
        <v>#N/A</v>
      </c>
      <c r="AJ500">
        <f>_xlfn.MAXIFS(Z:Z,J:J,AE500)</f>
        <v>5.4</v>
      </c>
      <c r="AK500">
        <f>_xlfn.MINIFS(Z:Z,J:J,AE500)</f>
        <v>4.3</v>
      </c>
      <c r="AL500" cm="1">
        <f t="array" ref="AL500">ROUND(VAR(IF(J:J=AE500,Z:Z)),1)</f>
        <v>0.6</v>
      </c>
      <c r="AM500" cm="1">
        <f t="array" ref="AM500">ROUND(STDEV(IF(J:J = AE500,Z:Z)),1)</f>
        <v>0.8</v>
      </c>
      <c r="AQ500">
        <v>117</v>
      </c>
      <c r="AR500">
        <v>6.7</v>
      </c>
      <c r="BH500" t="str">
        <v>Barbra Streisand</v>
      </c>
      <c r="BI500">
        <f t="shared" si="22"/>
        <v>6.6</v>
      </c>
      <c r="BJ500" t="b">
        <f t="shared" si="23"/>
        <v>0</v>
      </c>
      <c r="BO500">
        <v>58401464</v>
      </c>
      <c r="BP500">
        <v>8000000</v>
      </c>
      <c r="BR500">
        <f t="shared" si="21"/>
        <v>50401464</v>
      </c>
      <c r="BS500" t="str">
        <f>_xlfn.XLOOKUP(BO500,I:I,L:L)</f>
        <v>Easy AÂ </v>
      </c>
      <c r="BW500" t="s">
        <v>826</v>
      </c>
      <c r="BX500" t="s">
        <v>1247</v>
      </c>
      <c r="BY500" t="s">
        <v>5266</v>
      </c>
    </row>
    <row r="501" spans="1:80" x14ac:dyDescent="0.25">
      <c r="A501" t="s">
        <v>33</v>
      </c>
      <c r="B501" t="s">
        <v>2035</v>
      </c>
      <c r="C501">
        <v>70</v>
      </c>
      <c r="D501">
        <v>110</v>
      </c>
      <c r="E501">
        <v>16</v>
      </c>
      <c r="F501">
        <v>692</v>
      </c>
      <c r="G501" t="s">
        <v>2291</v>
      </c>
      <c r="H501">
        <v>2000</v>
      </c>
      <c r="I501">
        <v>97360069</v>
      </c>
      <c r="J501" t="s">
        <v>1782</v>
      </c>
      <c r="K501" t="s">
        <v>1108</v>
      </c>
      <c r="L501" t="s">
        <v>3753</v>
      </c>
      <c r="M501">
        <v>36491</v>
      </c>
      <c r="N501">
        <v>5320</v>
      </c>
      <c r="O501" t="s">
        <v>886</v>
      </c>
      <c r="P501">
        <v>0</v>
      </c>
      <c r="Q501" t="s">
        <v>3754</v>
      </c>
      <c r="R501" t="s">
        <v>3755</v>
      </c>
      <c r="S501">
        <v>231</v>
      </c>
      <c r="T501" t="s">
        <v>42</v>
      </c>
      <c r="U501" t="s">
        <v>43</v>
      </c>
      <c r="V501" t="s">
        <v>115</v>
      </c>
      <c r="W501">
        <v>75000000</v>
      </c>
      <c r="X501">
        <v>1999</v>
      </c>
      <c r="Y501">
        <v>710</v>
      </c>
      <c r="Z501" s="2">
        <v>4.0999999999999996</v>
      </c>
      <c r="AA501">
        <v>1.85</v>
      </c>
      <c r="AB501">
        <v>509</v>
      </c>
      <c r="AE501" t="s">
        <v>3756</v>
      </c>
      <c r="AF501">
        <f>COUNTIF(J:J,AE501)</f>
        <v>1</v>
      </c>
      <c r="AG501">
        <f>ROUND(AVERAGEIFS(Z:Z,J:J,AE501),1)</f>
        <v>5.8</v>
      </c>
      <c r="AH501" cm="1">
        <f t="array" ref="AH501">ROUND(MEDIAN(IF(J:J=AE501,Z:Z)),1)</f>
        <v>5.8</v>
      </c>
      <c r="AI501" t="e" cm="1">
        <f t="array" ref="AI501">ROUND(MODE(IF(J:J=AE501,Z:Z)),1)</f>
        <v>#N/A</v>
      </c>
      <c r="AJ501">
        <f>_xlfn.MAXIFS(Z:Z,J:J,AE501)</f>
        <v>5.8</v>
      </c>
      <c r="AK501">
        <f>_xlfn.MINIFS(Z:Z,J:J,AE501)</f>
        <v>5.8</v>
      </c>
      <c r="AL501" t="e" cm="1">
        <f t="array" ref="AL501">ROUND(VAR(IF(J:J=AE501,Z:Z)),1)</f>
        <v>#DIV/0!</v>
      </c>
      <c r="AM501" t="e" cm="1">
        <f t="array" ref="AM501">ROUND(STDEV(IF(J:J = AE501,Z:Z)),1)</f>
        <v>#DIV/0!</v>
      </c>
      <c r="AQ501">
        <v>125</v>
      </c>
      <c r="AR501">
        <v>5.0999999999999996</v>
      </c>
      <c r="BH501" t="str">
        <v>Mark Pellington</v>
      </c>
      <c r="BI501">
        <f t="shared" si="22"/>
        <v>6.9</v>
      </c>
      <c r="BJ501" t="b">
        <f t="shared" si="23"/>
        <v>0</v>
      </c>
      <c r="BO501">
        <v>90353764</v>
      </c>
      <c r="BP501">
        <v>40000000</v>
      </c>
      <c r="BR501">
        <f t="shared" si="21"/>
        <v>50353764</v>
      </c>
      <c r="BS501" t="str">
        <f>_xlfn.XLOOKUP(BO501,I:I,L:L)</f>
        <v>Get HardÂ </v>
      </c>
      <c r="BW501" t="s">
        <v>826</v>
      </c>
      <c r="BX501" t="s">
        <v>3105</v>
      </c>
      <c r="BY501" t="s">
        <v>5447</v>
      </c>
    </row>
    <row r="502" spans="1:80" x14ac:dyDescent="0.25">
      <c r="A502" t="s">
        <v>33</v>
      </c>
      <c r="B502" t="s">
        <v>949</v>
      </c>
      <c r="C502">
        <v>384</v>
      </c>
      <c r="D502">
        <v>125</v>
      </c>
      <c r="E502">
        <v>255</v>
      </c>
      <c r="F502">
        <v>963</v>
      </c>
      <c r="G502" t="s">
        <v>441</v>
      </c>
      <c r="H502">
        <v>11000</v>
      </c>
      <c r="I502">
        <v>117698894</v>
      </c>
      <c r="J502" t="s">
        <v>1404</v>
      </c>
      <c r="K502" t="s">
        <v>603</v>
      </c>
      <c r="L502" t="s">
        <v>3759</v>
      </c>
      <c r="M502">
        <v>447979</v>
      </c>
      <c r="N502">
        <v>13312</v>
      </c>
      <c r="O502" t="s">
        <v>3760</v>
      </c>
      <c r="P502">
        <v>6</v>
      </c>
      <c r="Q502" t="s">
        <v>3761</v>
      </c>
      <c r="R502" t="s">
        <v>3762</v>
      </c>
      <c r="S502">
        <v>629</v>
      </c>
      <c r="T502" t="s">
        <v>42</v>
      </c>
      <c r="U502" t="s">
        <v>43</v>
      </c>
      <c r="V502" t="s">
        <v>44</v>
      </c>
      <c r="W502">
        <v>75000000</v>
      </c>
      <c r="X502">
        <v>2013</v>
      </c>
      <c r="Y502">
        <v>988</v>
      </c>
      <c r="Z502" s="2">
        <v>7.3</v>
      </c>
      <c r="AA502">
        <v>2.35</v>
      </c>
      <c r="AB502">
        <v>105000</v>
      </c>
      <c r="AE502" t="s">
        <v>3763</v>
      </c>
      <c r="AF502">
        <f>COUNTIF(J:J,AE502)</f>
        <v>0</v>
      </c>
      <c r="AG502" t="e">
        <f>ROUND(AVERAGEIFS(Z:Z,J:J,AE502),1)</f>
        <v>#DIV/0!</v>
      </c>
      <c r="AH502" t="e" cm="1">
        <f t="array" ref="AH502">ROUND(MEDIAN(IF(J:J=AE502,Z:Z)),1)</f>
        <v>#NUM!</v>
      </c>
      <c r="AI502" t="e" cm="1">
        <f t="array" ref="AI502">ROUND(MODE(IF(J:J=AE502,Z:Z)),1)</f>
        <v>#N/A</v>
      </c>
      <c r="AJ502">
        <f>_xlfn.MAXIFS(Z:Z,J:J,AE502)</f>
        <v>0</v>
      </c>
      <c r="AK502">
        <f>_xlfn.MINIFS(Z:Z,J:J,AE502)</f>
        <v>0</v>
      </c>
      <c r="AL502" t="e" cm="1">
        <f t="array" ref="AL502">ROUND(VAR(IF(J:J=AE502,Z:Z)),1)</f>
        <v>#DIV/0!</v>
      </c>
      <c r="AM502" t="e" cm="1">
        <f t="array" ref="AM502">ROUND(STDEV(IF(J:J = AE502,Z:Z)),1)</f>
        <v>#DIV/0!</v>
      </c>
      <c r="AQ502">
        <v>110</v>
      </c>
      <c r="AR502">
        <v>4.0999999999999996</v>
      </c>
      <c r="BH502" t="str">
        <v>John Glen</v>
      </c>
      <c r="BI502">
        <f t="shared" si="22"/>
        <v>6.6</v>
      </c>
      <c r="BJ502" t="b">
        <f t="shared" si="23"/>
        <v>0</v>
      </c>
      <c r="BO502">
        <v>100328194</v>
      </c>
      <c r="BP502">
        <v>50000000</v>
      </c>
      <c r="BR502">
        <f t="shared" si="21"/>
        <v>50328194</v>
      </c>
      <c r="BS502" t="str">
        <f>_xlfn.XLOOKUP(BO502,I:I,L:L)</f>
        <v>CasperÂ </v>
      </c>
      <c r="BW502" t="s">
        <v>606</v>
      </c>
      <c r="BX502" t="s">
        <v>2007</v>
      </c>
      <c r="BY502" t="s">
        <v>17603</v>
      </c>
      <c r="BZ502" t="s">
        <v>5447</v>
      </c>
      <c r="CA502" t="s">
        <v>4490</v>
      </c>
      <c r="CB502" t="s">
        <v>17606</v>
      </c>
    </row>
    <row r="503" spans="1:80" x14ac:dyDescent="0.25">
      <c r="A503" t="s">
        <v>33</v>
      </c>
      <c r="B503" t="s">
        <v>1609</v>
      </c>
      <c r="C503">
        <v>179</v>
      </c>
      <c r="D503">
        <v>102</v>
      </c>
      <c r="E503">
        <v>221</v>
      </c>
      <c r="F503">
        <v>4000</v>
      </c>
      <c r="G503" t="s">
        <v>2729</v>
      </c>
      <c r="H503">
        <v>12000</v>
      </c>
      <c r="I503">
        <v>162001186</v>
      </c>
      <c r="J503" t="s">
        <v>1247</v>
      </c>
      <c r="K503" t="s">
        <v>361</v>
      </c>
      <c r="L503" t="s">
        <v>2269</v>
      </c>
      <c r="M503">
        <v>181443</v>
      </c>
      <c r="N503">
        <v>28497</v>
      </c>
      <c r="O503" t="s">
        <v>638</v>
      </c>
      <c r="P503">
        <v>4</v>
      </c>
      <c r="Q503" t="s">
        <v>3766</v>
      </c>
      <c r="R503" t="s">
        <v>3767</v>
      </c>
      <c r="S503">
        <v>311</v>
      </c>
      <c r="T503" t="s">
        <v>42</v>
      </c>
      <c r="U503" t="s">
        <v>43</v>
      </c>
      <c r="V503" t="s">
        <v>44</v>
      </c>
      <c r="W503">
        <v>80000000</v>
      </c>
      <c r="X503">
        <v>2010</v>
      </c>
      <c r="Y503">
        <v>11000</v>
      </c>
      <c r="Z503" s="2">
        <v>6</v>
      </c>
      <c r="AA503">
        <v>1.85</v>
      </c>
      <c r="AB503">
        <v>12000</v>
      </c>
      <c r="AE503" t="s">
        <v>3768</v>
      </c>
      <c r="AF503">
        <f>COUNTIF(J:J,AE503)</f>
        <v>1</v>
      </c>
      <c r="AG503">
        <f>ROUND(AVERAGEIFS(Z:Z,J:J,AE503),1)</f>
        <v>7.9</v>
      </c>
      <c r="AH503" cm="1">
        <f t="array" ref="AH503">ROUND(MEDIAN(IF(J:J=AE503,Z:Z)),1)</f>
        <v>7.9</v>
      </c>
      <c r="AI503" t="e" cm="1">
        <f t="array" ref="AI503">ROUND(MODE(IF(J:J=AE503,Z:Z)),1)</f>
        <v>#N/A</v>
      </c>
      <c r="AJ503">
        <f>_xlfn.MAXIFS(Z:Z,J:J,AE503)</f>
        <v>7.9</v>
      </c>
      <c r="AK503">
        <f>_xlfn.MINIFS(Z:Z,J:J,AE503)</f>
        <v>7.9</v>
      </c>
      <c r="AL503" t="e" cm="1">
        <f t="array" ref="AL503">ROUND(VAR(IF(J:J=AE503,Z:Z)),1)</f>
        <v>#DIV/0!</v>
      </c>
      <c r="AM503" t="e" cm="1">
        <f t="array" ref="AM503">ROUND(STDEV(IF(J:J = AE503,Z:Z)),1)</f>
        <v>#DIV/0!</v>
      </c>
      <c r="AQ503">
        <v>125</v>
      </c>
      <c r="AR503">
        <v>7.3</v>
      </c>
      <c r="BH503" t="str">
        <v>Catherine Hardwicke</v>
      </c>
      <c r="BI503">
        <f t="shared" si="22"/>
        <v>6.1</v>
      </c>
      <c r="BJ503" t="b">
        <f t="shared" si="23"/>
        <v>0</v>
      </c>
      <c r="BO503">
        <v>130313314</v>
      </c>
      <c r="BP503">
        <v>80000000</v>
      </c>
      <c r="BR503">
        <f t="shared" si="21"/>
        <v>50313314</v>
      </c>
      <c r="BS503" t="str">
        <f>_xlfn.XLOOKUP(BO503,I:I,L:L)</f>
        <v>Get SmartÂ </v>
      </c>
      <c r="BW503" t="s">
        <v>826</v>
      </c>
      <c r="BX503" t="s">
        <v>1247</v>
      </c>
      <c r="BY503" t="s">
        <v>17605</v>
      </c>
      <c r="BZ503" t="s">
        <v>17607</v>
      </c>
    </row>
    <row r="504" spans="1:80" x14ac:dyDescent="0.25">
      <c r="A504" t="s">
        <v>33</v>
      </c>
      <c r="B504" t="s">
        <v>405</v>
      </c>
      <c r="C504">
        <v>151</v>
      </c>
      <c r="D504">
        <v>128</v>
      </c>
      <c r="E504">
        <v>14000</v>
      </c>
      <c r="F504">
        <v>232</v>
      </c>
      <c r="G504" t="s">
        <v>2046</v>
      </c>
      <c r="H504">
        <v>15000</v>
      </c>
      <c r="I504">
        <v>77032279</v>
      </c>
      <c r="J504" t="s">
        <v>1544</v>
      </c>
      <c r="K504" t="s">
        <v>434</v>
      </c>
      <c r="L504" t="s">
        <v>3770</v>
      </c>
      <c r="M504">
        <v>303864</v>
      </c>
      <c r="N504">
        <v>16199</v>
      </c>
      <c r="O504" t="s">
        <v>3771</v>
      </c>
      <c r="P504">
        <v>0</v>
      </c>
      <c r="Q504" t="s">
        <v>3772</v>
      </c>
      <c r="R504" t="s">
        <v>3773</v>
      </c>
      <c r="S504">
        <v>596</v>
      </c>
      <c r="T504" t="s">
        <v>42</v>
      </c>
      <c r="U504" t="s">
        <v>43</v>
      </c>
      <c r="V504" t="s">
        <v>44</v>
      </c>
      <c r="W504">
        <v>60000000</v>
      </c>
      <c r="X504">
        <v>2004</v>
      </c>
      <c r="Y504">
        <v>466</v>
      </c>
      <c r="Z504" s="2">
        <v>7.3</v>
      </c>
      <c r="AA504">
        <v>1.85</v>
      </c>
      <c r="AB504">
        <v>16000</v>
      </c>
      <c r="AE504" t="s">
        <v>3774</v>
      </c>
      <c r="AF504">
        <f>COUNTIF(J:J,AE504)</f>
        <v>1</v>
      </c>
      <c r="AG504">
        <f>ROUND(AVERAGEIFS(Z:Z,J:J,AE504),1)</f>
        <v>7.7</v>
      </c>
      <c r="AH504" cm="1">
        <f t="array" ref="AH504">ROUND(MEDIAN(IF(J:J=AE504,Z:Z)),1)</f>
        <v>7.7</v>
      </c>
      <c r="AI504" t="e" cm="1">
        <f t="array" ref="AI504">ROUND(MODE(IF(J:J=AE504,Z:Z)),1)</f>
        <v>#N/A</v>
      </c>
      <c r="AJ504">
        <f>_xlfn.MAXIFS(Z:Z,J:J,AE504)</f>
        <v>7.7</v>
      </c>
      <c r="AK504">
        <f>_xlfn.MINIFS(Z:Z,J:J,AE504)</f>
        <v>7.7</v>
      </c>
      <c r="AL504" t="e" cm="1">
        <f t="array" ref="AL504">ROUND(VAR(IF(J:J=AE504,Z:Z)),1)</f>
        <v>#DIV/0!</v>
      </c>
      <c r="AM504" t="e" cm="1">
        <f t="array" ref="AM504">ROUND(STDEV(IF(J:J = AE504,Z:Z)),1)</f>
        <v>#DIV/0!</v>
      </c>
      <c r="AQ504">
        <v>102</v>
      </c>
      <c r="AR504">
        <v>6</v>
      </c>
      <c r="BH504" t="str">
        <v>John Herzfeld</v>
      </c>
      <c r="BI504">
        <f t="shared" si="22"/>
        <v>6.1</v>
      </c>
      <c r="BJ504" t="b">
        <f t="shared" si="23"/>
        <v>0</v>
      </c>
      <c r="BO504">
        <v>82301521</v>
      </c>
      <c r="BP504">
        <v>32000000</v>
      </c>
      <c r="BR504">
        <f t="shared" si="21"/>
        <v>50301521</v>
      </c>
      <c r="BS504" t="str">
        <f>_xlfn.XLOOKUP(BO504,I:I,L:L)</f>
        <v>Are We There Yet?Â </v>
      </c>
      <c r="BW504" t="s">
        <v>826</v>
      </c>
      <c r="BX504" t="s">
        <v>2007</v>
      </c>
      <c r="BY504" t="s">
        <v>17600</v>
      </c>
      <c r="BZ504" t="s">
        <v>17602</v>
      </c>
      <c r="CA504" t="s">
        <v>4556</v>
      </c>
      <c r="CB504" t="s">
        <v>4490</v>
      </c>
    </row>
    <row r="505" spans="1:80" x14ac:dyDescent="0.25">
      <c r="A505" t="s">
        <v>33</v>
      </c>
      <c r="B505" t="s">
        <v>1624</v>
      </c>
      <c r="C505">
        <v>107</v>
      </c>
      <c r="D505">
        <v>100</v>
      </c>
      <c r="E505">
        <v>87</v>
      </c>
      <c r="F505">
        <v>446</v>
      </c>
      <c r="G505" t="s">
        <v>3777</v>
      </c>
      <c r="H505">
        <v>3000</v>
      </c>
      <c r="I505">
        <v>73023275</v>
      </c>
      <c r="J505" t="s">
        <v>1787</v>
      </c>
      <c r="K505" t="s">
        <v>335</v>
      </c>
      <c r="L505" t="s">
        <v>3778</v>
      </c>
      <c r="M505">
        <v>16271</v>
      </c>
      <c r="N505">
        <v>5174</v>
      </c>
      <c r="O505" t="s">
        <v>3779</v>
      </c>
      <c r="P505">
        <v>4</v>
      </c>
      <c r="Q505" t="s">
        <v>3780</v>
      </c>
      <c r="R505" t="s">
        <v>3781</v>
      </c>
      <c r="S505">
        <v>57</v>
      </c>
      <c r="T505" t="s">
        <v>42</v>
      </c>
      <c r="U505" t="s">
        <v>43</v>
      </c>
      <c r="V505" t="s">
        <v>115</v>
      </c>
      <c r="W505">
        <v>35000000</v>
      </c>
      <c r="X505">
        <v>2009</v>
      </c>
      <c r="Y505">
        <v>576</v>
      </c>
      <c r="Z505" s="2">
        <v>5.4</v>
      </c>
      <c r="AA505">
        <v>1.85</v>
      </c>
      <c r="AB505">
        <v>1000</v>
      </c>
      <c r="AE505" t="s">
        <v>3782</v>
      </c>
      <c r="AF505">
        <f>COUNTIF(J:J,AE505)</f>
        <v>0</v>
      </c>
      <c r="AG505" t="e">
        <f>ROUND(AVERAGEIFS(Z:Z,J:J,AE505),1)</f>
        <v>#DIV/0!</v>
      </c>
      <c r="AH505" t="e" cm="1">
        <f t="array" ref="AH505">ROUND(MEDIAN(IF(J:J=AE505,Z:Z)),1)</f>
        <v>#NUM!</v>
      </c>
      <c r="AI505" t="e" cm="1">
        <f t="array" ref="AI505">ROUND(MODE(IF(J:J=AE505,Z:Z)),1)</f>
        <v>#N/A</v>
      </c>
      <c r="AJ505">
        <f>_xlfn.MAXIFS(Z:Z,J:J,AE505)</f>
        <v>0</v>
      </c>
      <c r="AK505">
        <f>_xlfn.MINIFS(Z:Z,J:J,AE505)</f>
        <v>0</v>
      </c>
      <c r="AL505" t="e" cm="1">
        <f t="array" ref="AL505">ROUND(VAR(IF(J:J=AE505,Z:Z)),1)</f>
        <v>#DIV/0!</v>
      </c>
      <c r="AM505" t="e" cm="1">
        <f t="array" ref="AM505">ROUND(STDEV(IF(J:J = AE505,Z:Z)),1)</f>
        <v>#DIV/0!</v>
      </c>
      <c r="AQ505">
        <v>128</v>
      </c>
      <c r="AR505">
        <v>7.3</v>
      </c>
      <c r="BH505" t="str">
        <v>Annabel Jankel</v>
      </c>
      <c r="BI505">
        <f t="shared" si="22"/>
        <v>4</v>
      </c>
      <c r="BJ505" t="b">
        <f t="shared" si="23"/>
        <v>0</v>
      </c>
      <c r="BO505">
        <v>105263257</v>
      </c>
      <c r="BP505">
        <v>55000000</v>
      </c>
      <c r="BR505">
        <f t="shared" si="21"/>
        <v>50263257</v>
      </c>
      <c r="BS505" t="str">
        <f>_xlfn.XLOOKUP(BO505,I:I,L:L)</f>
        <v>George of the JungleÂ </v>
      </c>
      <c r="BW505" t="s">
        <v>606</v>
      </c>
      <c r="BX505" t="s">
        <v>5266</v>
      </c>
      <c r="BY505" t="s">
        <v>17600</v>
      </c>
      <c r="BZ505" t="s">
        <v>3105</v>
      </c>
      <c r="CA505" t="s">
        <v>17602</v>
      </c>
    </row>
    <row r="506" spans="1:80" x14ac:dyDescent="0.25">
      <c r="A506" t="s">
        <v>33</v>
      </c>
      <c r="B506" t="s">
        <v>331</v>
      </c>
      <c r="C506">
        <v>134</v>
      </c>
      <c r="D506">
        <v>124</v>
      </c>
      <c r="E506">
        <v>258</v>
      </c>
      <c r="F506">
        <v>748</v>
      </c>
      <c r="G506" t="s">
        <v>1633</v>
      </c>
      <c r="H506">
        <v>867</v>
      </c>
      <c r="I506">
        <v>68473360</v>
      </c>
      <c r="J506" t="s">
        <v>483</v>
      </c>
      <c r="K506" t="s">
        <v>3785</v>
      </c>
      <c r="L506" t="s">
        <v>3786</v>
      </c>
      <c r="M506">
        <v>49536</v>
      </c>
      <c r="N506">
        <v>3424</v>
      </c>
      <c r="O506" t="s">
        <v>1268</v>
      </c>
      <c r="P506">
        <v>0</v>
      </c>
      <c r="Q506" t="s">
        <v>3787</v>
      </c>
      <c r="R506" t="s">
        <v>3788</v>
      </c>
      <c r="S506">
        <v>379</v>
      </c>
      <c r="T506" t="s">
        <v>42</v>
      </c>
      <c r="U506" t="s">
        <v>43</v>
      </c>
      <c r="V506" t="s">
        <v>44</v>
      </c>
      <c r="W506">
        <v>75000000</v>
      </c>
      <c r="X506">
        <v>2000</v>
      </c>
      <c r="Y506">
        <v>826</v>
      </c>
      <c r="Z506" s="2">
        <v>5.9</v>
      </c>
      <c r="AA506">
        <v>1.85</v>
      </c>
      <c r="AB506">
        <v>0</v>
      </c>
      <c r="AE506" t="s">
        <v>3789</v>
      </c>
      <c r="AF506">
        <f>COUNTIF(J:J,AE506)</f>
        <v>1</v>
      </c>
      <c r="AG506">
        <f>ROUND(AVERAGEIFS(Z:Z,J:J,AE506),1)</f>
        <v>6</v>
      </c>
      <c r="AH506" cm="1">
        <f t="array" ref="AH506">ROUND(MEDIAN(IF(J:J=AE506,Z:Z)),1)</f>
        <v>6</v>
      </c>
      <c r="AI506" t="e" cm="1">
        <f t="array" ref="AI506">ROUND(MODE(IF(J:J=AE506,Z:Z)),1)</f>
        <v>#N/A</v>
      </c>
      <c r="AJ506">
        <f>_xlfn.MAXIFS(Z:Z,J:J,AE506)</f>
        <v>6</v>
      </c>
      <c r="AK506">
        <f>_xlfn.MINIFS(Z:Z,J:J,AE506)</f>
        <v>6</v>
      </c>
      <c r="AL506" t="e" cm="1">
        <f t="array" ref="AL506">ROUND(VAR(IF(J:J=AE506,Z:Z)),1)</f>
        <v>#DIV/0!</v>
      </c>
      <c r="AM506" t="e" cm="1">
        <f t="array" ref="AM506">ROUND(STDEV(IF(J:J = AE506,Z:Z)),1)</f>
        <v>#DIV/0!</v>
      </c>
      <c r="AQ506">
        <v>100</v>
      </c>
      <c r="AR506">
        <v>5.4</v>
      </c>
      <c r="BH506" t="str">
        <v>Julie Anne Robinson</v>
      </c>
      <c r="BI506">
        <f t="shared" si="22"/>
        <v>5.6</v>
      </c>
      <c r="BJ506" t="b">
        <f t="shared" si="23"/>
        <v>0</v>
      </c>
      <c r="BO506">
        <v>180191634</v>
      </c>
      <c r="BP506">
        <v>130000000</v>
      </c>
      <c r="BR506">
        <f t="shared" si="21"/>
        <v>50191634</v>
      </c>
      <c r="BS506" t="str">
        <f>_xlfn.XLOOKUP(BO506,I:I,L:L)</f>
        <v>Ant-ManÂ </v>
      </c>
      <c r="BW506" t="s">
        <v>826</v>
      </c>
      <c r="BX506" t="s">
        <v>17605</v>
      </c>
      <c r="BY506" t="s">
        <v>2007</v>
      </c>
      <c r="BZ506" t="s">
        <v>17603</v>
      </c>
      <c r="CA506" t="s">
        <v>4892</v>
      </c>
    </row>
    <row r="507" spans="1:80" x14ac:dyDescent="0.25">
      <c r="A507" t="s">
        <v>33</v>
      </c>
      <c r="B507" t="s">
        <v>2043</v>
      </c>
      <c r="C507">
        <v>269</v>
      </c>
      <c r="D507">
        <v>102</v>
      </c>
      <c r="E507">
        <v>0</v>
      </c>
      <c r="F507">
        <v>15000</v>
      </c>
      <c r="G507" t="s">
        <v>434</v>
      </c>
      <c r="H507">
        <v>22000</v>
      </c>
      <c r="I507">
        <v>66636385</v>
      </c>
      <c r="J507" t="s">
        <v>1793</v>
      </c>
      <c r="K507" t="s">
        <v>854</v>
      </c>
      <c r="L507" t="s">
        <v>3791</v>
      </c>
      <c r="M507">
        <v>88451</v>
      </c>
      <c r="N507">
        <v>60646</v>
      </c>
      <c r="O507" t="s">
        <v>3792</v>
      </c>
      <c r="P507">
        <v>1</v>
      </c>
      <c r="Q507" t="s">
        <v>3793</v>
      </c>
      <c r="R507" t="s">
        <v>3794</v>
      </c>
      <c r="S507">
        <v>289</v>
      </c>
      <c r="T507" t="s">
        <v>42</v>
      </c>
      <c r="U507" t="s">
        <v>43</v>
      </c>
      <c r="V507" t="s">
        <v>811</v>
      </c>
      <c r="W507">
        <v>75000000</v>
      </c>
      <c r="X507">
        <v>2007</v>
      </c>
      <c r="Y507">
        <v>15000</v>
      </c>
      <c r="Z507" s="2">
        <v>7.1</v>
      </c>
      <c r="AA507">
        <v>1.85</v>
      </c>
      <c r="AB507">
        <v>0</v>
      </c>
      <c r="AE507" t="s">
        <v>3795</v>
      </c>
      <c r="AF507">
        <f>COUNTIF(J:J,AE507)</f>
        <v>15</v>
      </c>
      <c r="AG507">
        <f>ROUND(AVERAGEIFS(Z:Z,J:J,AE507),1)</f>
        <v>6.6</v>
      </c>
      <c r="AH507" cm="1">
        <f t="array" ref="AH507">ROUND(MEDIAN(IF(J:J=AE507,Z:Z)),1)</f>
        <v>6.8</v>
      </c>
      <c r="AI507" cm="1">
        <f t="array" ref="AI507">ROUND(MODE(IF(J:J=AE507,Z:Z)),1)</f>
        <v>6.8</v>
      </c>
      <c r="AJ507">
        <f>_xlfn.MAXIFS(Z:Z,J:J,AE507)</f>
        <v>8.3000000000000007</v>
      </c>
      <c r="AK507">
        <f>_xlfn.MINIFS(Z:Z,J:J,AE507)</f>
        <v>4.8</v>
      </c>
      <c r="AL507" cm="1">
        <f t="array" ref="AL507">ROUND(VAR(IF(J:J=AE507,Z:Z)),1)</f>
        <v>0.7</v>
      </c>
      <c r="AM507" cm="1">
        <f t="array" ref="AM507">ROUND(STDEV(IF(J:J = AE507,Z:Z)),1)</f>
        <v>0.8</v>
      </c>
      <c r="AQ507">
        <v>124</v>
      </c>
      <c r="AR507">
        <v>5.9</v>
      </c>
      <c r="BH507" t="str">
        <v>Evan Goldberg</v>
      </c>
      <c r="BI507">
        <f t="shared" si="22"/>
        <v>6.7</v>
      </c>
      <c r="BJ507" t="b">
        <f t="shared" si="23"/>
        <v>0</v>
      </c>
      <c r="BO507">
        <v>119654900</v>
      </c>
      <c r="BP507">
        <v>70000000</v>
      </c>
      <c r="BR507">
        <f t="shared" si="21"/>
        <v>49654900</v>
      </c>
      <c r="BS507" t="str">
        <f>_xlfn.XLOOKUP(BO507,I:I,L:L)</f>
        <v>HookÂ </v>
      </c>
      <c r="BW507" t="s">
        <v>1247</v>
      </c>
      <c r="BX507" t="s">
        <v>17605</v>
      </c>
      <c r="BY507" t="s">
        <v>2007</v>
      </c>
    </row>
    <row r="508" spans="1:80" x14ac:dyDescent="0.25">
      <c r="A508" t="s">
        <v>33</v>
      </c>
      <c r="B508" t="s">
        <v>1518</v>
      </c>
      <c r="C508">
        <v>143</v>
      </c>
      <c r="D508">
        <v>90</v>
      </c>
      <c r="E508">
        <v>10</v>
      </c>
      <c r="F508">
        <v>11000</v>
      </c>
      <c r="G508" t="s">
        <v>467</v>
      </c>
      <c r="H508">
        <v>22000</v>
      </c>
      <c r="I508">
        <v>160762022</v>
      </c>
      <c r="J508" t="s">
        <v>322</v>
      </c>
      <c r="K508" t="s">
        <v>2176</v>
      </c>
      <c r="L508" t="s">
        <v>2095</v>
      </c>
      <c r="M508">
        <v>132415</v>
      </c>
      <c r="N508">
        <v>63165</v>
      </c>
      <c r="O508" t="s">
        <v>723</v>
      </c>
      <c r="P508">
        <v>0</v>
      </c>
      <c r="Q508" t="s">
        <v>3798</v>
      </c>
      <c r="R508" t="s">
        <v>3799</v>
      </c>
      <c r="S508">
        <v>288</v>
      </c>
      <c r="T508" t="s">
        <v>42</v>
      </c>
      <c r="U508" t="s">
        <v>43</v>
      </c>
      <c r="V508" t="s">
        <v>115</v>
      </c>
      <c r="W508">
        <v>75000000</v>
      </c>
      <c r="X508">
        <v>2004</v>
      </c>
      <c r="Y508">
        <v>17000</v>
      </c>
      <c r="Z508" s="2">
        <v>6</v>
      </c>
      <c r="AA508">
        <v>1.85</v>
      </c>
      <c r="AB508">
        <v>0</v>
      </c>
      <c r="AE508" t="s">
        <v>3800</v>
      </c>
      <c r="AF508">
        <f>COUNTIF(J:J,AE508)</f>
        <v>1</v>
      </c>
      <c r="AG508">
        <f>ROUND(AVERAGEIFS(Z:Z,J:J,AE508),1)</f>
        <v>6.1</v>
      </c>
      <c r="AH508" cm="1">
        <f t="array" ref="AH508">ROUND(MEDIAN(IF(J:J=AE508,Z:Z)),1)</f>
        <v>6.1</v>
      </c>
      <c r="AI508" t="e" cm="1">
        <f t="array" ref="AI508">ROUND(MODE(IF(J:J=AE508,Z:Z)),1)</f>
        <v>#N/A</v>
      </c>
      <c r="AJ508">
        <f>_xlfn.MAXIFS(Z:Z,J:J,AE508)</f>
        <v>6.1</v>
      </c>
      <c r="AK508">
        <f>_xlfn.MINIFS(Z:Z,J:J,AE508)</f>
        <v>6.1</v>
      </c>
      <c r="AL508" t="e" cm="1">
        <f t="array" ref="AL508">ROUND(VAR(IF(J:J=AE508,Z:Z)),1)</f>
        <v>#DIV/0!</v>
      </c>
      <c r="AM508" t="e" cm="1">
        <f t="array" ref="AM508">ROUND(STDEV(IF(J:J = AE508,Z:Z)),1)</f>
        <v>#DIV/0!</v>
      </c>
      <c r="AQ508">
        <v>102</v>
      </c>
      <c r="AR508">
        <v>7.1</v>
      </c>
      <c r="BH508" t="str">
        <v>Sngmoo Lee</v>
      </c>
      <c r="BI508">
        <f t="shared" si="22"/>
        <v>6.3</v>
      </c>
      <c r="BJ508" t="b">
        <f t="shared" si="23"/>
        <v>0</v>
      </c>
      <c r="BO508">
        <v>79566871</v>
      </c>
      <c r="BP508">
        <v>30000000</v>
      </c>
      <c r="BR508">
        <f t="shared" si="21"/>
        <v>49566871</v>
      </c>
      <c r="BS508" t="str">
        <f>_xlfn.XLOOKUP(BO508,I:I,L:L)</f>
        <v>Hannah Montana: The MovieÂ </v>
      </c>
      <c r="BW508" t="s">
        <v>1247</v>
      </c>
      <c r="BX508" t="s">
        <v>5266</v>
      </c>
      <c r="BY508" t="s">
        <v>17600</v>
      </c>
      <c r="BZ508" t="s">
        <v>17607</v>
      </c>
      <c r="CA508" t="s">
        <v>5447</v>
      </c>
    </row>
    <row r="509" spans="1:80" x14ac:dyDescent="0.25">
      <c r="A509" t="s">
        <v>33</v>
      </c>
      <c r="B509" t="s">
        <v>941</v>
      </c>
      <c r="C509">
        <v>241</v>
      </c>
      <c r="D509">
        <v>130</v>
      </c>
      <c r="E509">
        <v>386</v>
      </c>
      <c r="F509">
        <v>525</v>
      </c>
      <c r="G509" t="s">
        <v>3803</v>
      </c>
      <c r="H509">
        <v>912</v>
      </c>
      <c r="I509">
        <v>103338338</v>
      </c>
      <c r="J509" t="s">
        <v>1801</v>
      </c>
      <c r="K509" t="s">
        <v>3804</v>
      </c>
      <c r="L509" t="s">
        <v>3805</v>
      </c>
      <c r="M509">
        <v>55901</v>
      </c>
      <c r="N509">
        <v>2856</v>
      </c>
      <c r="O509" t="s">
        <v>2069</v>
      </c>
      <c r="P509">
        <v>0</v>
      </c>
      <c r="Q509" t="s">
        <v>3806</v>
      </c>
      <c r="R509" t="s">
        <v>3807</v>
      </c>
      <c r="S509">
        <v>503</v>
      </c>
      <c r="T509" t="s">
        <v>42</v>
      </c>
      <c r="U509" t="s">
        <v>43</v>
      </c>
      <c r="V509" t="s">
        <v>44</v>
      </c>
      <c r="W509">
        <v>70000000</v>
      </c>
      <c r="X509">
        <v>2006</v>
      </c>
      <c r="Y509">
        <v>549</v>
      </c>
      <c r="Z509" s="2">
        <v>6.5</v>
      </c>
      <c r="AA509">
        <v>2.35</v>
      </c>
      <c r="AB509">
        <v>0</v>
      </c>
      <c r="AE509" t="s">
        <v>3808</v>
      </c>
      <c r="AF509">
        <f>COUNTIF(J:J,AE509)</f>
        <v>1</v>
      </c>
      <c r="AG509">
        <f>ROUND(AVERAGEIFS(Z:Z,J:J,AE509),1)</f>
        <v>7.8</v>
      </c>
      <c r="AH509" cm="1">
        <f t="array" ref="AH509">ROUND(MEDIAN(IF(J:J=AE509,Z:Z)),1)</f>
        <v>7.8</v>
      </c>
      <c r="AI509" t="e" cm="1">
        <f t="array" ref="AI509">ROUND(MODE(IF(J:J=AE509,Z:Z)),1)</f>
        <v>#N/A</v>
      </c>
      <c r="AJ509">
        <f>_xlfn.MAXIFS(Z:Z,J:J,AE509)</f>
        <v>7.8</v>
      </c>
      <c r="AK509">
        <f>_xlfn.MINIFS(Z:Z,J:J,AE509)</f>
        <v>7.8</v>
      </c>
      <c r="AL509" t="e" cm="1">
        <f t="array" ref="AL509">ROUND(VAR(IF(J:J=AE509,Z:Z)),1)</f>
        <v>#DIV/0!</v>
      </c>
      <c r="AM509" t="e" cm="1">
        <f t="array" ref="AM509">ROUND(STDEV(IF(J:J = AE509,Z:Z)),1)</f>
        <v>#DIV/0!</v>
      </c>
      <c r="AQ509">
        <v>90</v>
      </c>
      <c r="AR509">
        <v>6</v>
      </c>
      <c r="BH509" t="str">
        <v>Gordon Chan</v>
      </c>
      <c r="BI509">
        <f t="shared" si="22"/>
        <v>5.2</v>
      </c>
      <c r="BJ509" t="b">
        <f t="shared" si="23"/>
        <v>0</v>
      </c>
      <c r="BO509">
        <v>104354205</v>
      </c>
      <c r="BP509">
        <v>55000000</v>
      </c>
      <c r="BR509">
        <f t="shared" si="21"/>
        <v>49354205</v>
      </c>
      <c r="BS509" t="str">
        <f>_xlfn.XLOOKUP(BO509,I:I,L:L)</f>
        <v>American WeddingÂ </v>
      </c>
      <c r="BW509" t="s">
        <v>606</v>
      </c>
      <c r="BX509" t="s">
        <v>1247</v>
      </c>
      <c r="BY509" t="s">
        <v>17605</v>
      </c>
      <c r="BZ509" t="s">
        <v>17607</v>
      </c>
    </row>
    <row r="510" spans="1:80" x14ac:dyDescent="0.25">
      <c r="A510" t="s">
        <v>33</v>
      </c>
      <c r="B510" t="s">
        <v>2050</v>
      </c>
      <c r="C510">
        <v>161</v>
      </c>
      <c r="D510">
        <v>118</v>
      </c>
      <c r="E510">
        <v>473</v>
      </c>
      <c r="F510">
        <v>680</v>
      </c>
      <c r="G510" t="s">
        <v>3811</v>
      </c>
      <c r="H510">
        <v>12000</v>
      </c>
      <c r="I510">
        <v>55808744</v>
      </c>
      <c r="J510" t="s">
        <v>1807</v>
      </c>
      <c r="K510" t="s">
        <v>1334</v>
      </c>
      <c r="L510" t="s">
        <v>3812</v>
      </c>
      <c r="M510">
        <v>59435</v>
      </c>
      <c r="N510">
        <v>15889</v>
      </c>
      <c r="O510" t="s">
        <v>2292</v>
      </c>
      <c r="P510">
        <v>4</v>
      </c>
      <c r="Q510" t="s">
        <v>3813</v>
      </c>
      <c r="R510" t="s">
        <v>3814</v>
      </c>
      <c r="S510">
        <v>323</v>
      </c>
      <c r="T510" t="s">
        <v>42</v>
      </c>
      <c r="U510" t="s">
        <v>43</v>
      </c>
      <c r="V510" t="s">
        <v>44</v>
      </c>
      <c r="W510">
        <v>53000000</v>
      </c>
      <c r="X510">
        <v>2005</v>
      </c>
      <c r="Y510">
        <v>1000</v>
      </c>
      <c r="Z510" s="2">
        <v>5.7</v>
      </c>
      <c r="AA510">
        <v>2.4</v>
      </c>
      <c r="AB510">
        <v>0</v>
      </c>
      <c r="AE510" t="s">
        <v>3815</v>
      </c>
      <c r="AF510">
        <f>COUNTIF(J:J,AE510)</f>
        <v>1</v>
      </c>
      <c r="AG510">
        <f>ROUND(AVERAGEIFS(Z:Z,J:J,AE510),1)</f>
        <v>5.2</v>
      </c>
      <c r="AH510" cm="1">
        <f t="array" ref="AH510">ROUND(MEDIAN(IF(J:J=AE510,Z:Z)),1)</f>
        <v>5.2</v>
      </c>
      <c r="AI510" t="e" cm="1">
        <f t="array" ref="AI510">ROUND(MODE(IF(J:J=AE510,Z:Z)),1)</f>
        <v>#N/A</v>
      </c>
      <c r="AJ510">
        <f>_xlfn.MAXIFS(Z:Z,J:J,AE510)</f>
        <v>5.2</v>
      </c>
      <c r="AK510">
        <f>_xlfn.MINIFS(Z:Z,J:J,AE510)</f>
        <v>5.2</v>
      </c>
      <c r="AL510" t="e" cm="1">
        <f t="array" ref="AL510">ROUND(VAR(IF(J:J=AE510,Z:Z)),1)</f>
        <v>#DIV/0!</v>
      </c>
      <c r="AM510" t="e" cm="1">
        <f t="array" ref="AM510">ROUND(STDEV(IF(J:J = AE510,Z:Z)),1)</f>
        <v>#DIV/0!</v>
      </c>
      <c r="AQ510">
        <v>130</v>
      </c>
      <c r="AR510">
        <v>6.5</v>
      </c>
      <c r="BH510" t="str">
        <v>Asger Leth</v>
      </c>
      <c r="BI510">
        <f t="shared" si="22"/>
        <v>6.6</v>
      </c>
      <c r="BJ510" t="b">
        <f t="shared" si="23"/>
        <v>0</v>
      </c>
      <c r="BO510">
        <v>74273505</v>
      </c>
      <c r="BP510">
        <v>25000000</v>
      </c>
      <c r="BR510">
        <f t="shared" si="21"/>
        <v>49273505</v>
      </c>
      <c r="BS510" t="str">
        <f>_xlfn.XLOOKUP(BO510,I:I,L:L)</f>
        <v>No Country for Old MenÂ </v>
      </c>
      <c r="BW510" t="s">
        <v>826</v>
      </c>
      <c r="BX510" t="s">
        <v>606</v>
      </c>
      <c r="BY510" t="s">
        <v>1247</v>
      </c>
      <c r="BZ510" t="s">
        <v>4556</v>
      </c>
      <c r="CA510" t="s">
        <v>4490</v>
      </c>
    </row>
    <row r="511" spans="1:80" x14ac:dyDescent="0.25">
      <c r="A511" t="s">
        <v>33</v>
      </c>
      <c r="B511" t="s">
        <v>405</v>
      </c>
      <c r="C511">
        <v>298</v>
      </c>
      <c r="D511">
        <v>163</v>
      </c>
      <c r="E511">
        <v>14000</v>
      </c>
      <c r="F511">
        <v>412</v>
      </c>
      <c r="G511" t="s">
        <v>3818</v>
      </c>
      <c r="H511">
        <v>745</v>
      </c>
      <c r="I511">
        <v>47379090</v>
      </c>
      <c r="J511" t="s">
        <v>1678</v>
      </c>
      <c r="K511" t="s">
        <v>1045</v>
      </c>
      <c r="L511" t="s">
        <v>3819</v>
      </c>
      <c r="M511">
        <v>176936</v>
      </c>
      <c r="N511">
        <v>2529</v>
      </c>
      <c r="O511" t="s">
        <v>157</v>
      </c>
      <c r="P511">
        <v>0</v>
      </c>
      <c r="Q511" t="s">
        <v>3820</v>
      </c>
      <c r="R511" t="s">
        <v>3821</v>
      </c>
      <c r="S511">
        <v>824</v>
      </c>
      <c r="T511" t="s">
        <v>42</v>
      </c>
      <c r="U511" t="s">
        <v>1816</v>
      </c>
      <c r="V511" t="s">
        <v>811</v>
      </c>
      <c r="W511">
        <v>70000000</v>
      </c>
      <c r="X511">
        <v>2005</v>
      </c>
      <c r="Y511">
        <v>486</v>
      </c>
      <c r="Z511" s="2">
        <v>7.6</v>
      </c>
      <c r="AA511">
        <v>2.35</v>
      </c>
      <c r="AB511">
        <v>0</v>
      </c>
      <c r="AE511" t="s">
        <v>3822</v>
      </c>
      <c r="AF511">
        <f>COUNTIF(J:J,AE511)</f>
        <v>1</v>
      </c>
      <c r="AG511">
        <f>ROUND(AVERAGEIFS(Z:Z,J:J,AE511),1)</f>
        <v>7.2</v>
      </c>
      <c r="AH511" cm="1">
        <f t="array" ref="AH511">ROUND(MEDIAN(IF(J:J=AE511,Z:Z)),1)</f>
        <v>7.2</v>
      </c>
      <c r="AI511" t="e" cm="1">
        <f t="array" ref="AI511">ROUND(MODE(IF(J:J=AE511,Z:Z)),1)</f>
        <v>#N/A</v>
      </c>
      <c r="AJ511">
        <f>_xlfn.MAXIFS(Z:Z,J:J,AE511)</f>
        <v>7.2</v>
      </c>
      <c r="AK511">
        <f>_xlfn.MINIFS(Z:Z,J:J,AE511)</f>
        <v>7.2</v>
      </c>
      <c r="AL511" t="e" cm="1">
        <f t="array" ref="AL511">ROUND(VAR(IF(J:J=AE511,Z:Z)),1)</f>
        <v>#DIV/0!</v>
      </c>
      <c r="AM511" t="e" cm="1">
        <f t="array" ref="AM511">ROUND(STDEV(IF(J:J = AE511,Z:Z)),1)</f>
        <v>#DIV/0!</v>
      </c>
      <c r="AQ511">
        <v>118</v>
      </c>
      <c r="AR511">
        <v>5.7</v>
      </c>
      <c r="BH511" t="str">
        <v>John G. Avildsen</v>
      </c>
      <c r="BI511">
        <f t="shared" si="22"/>
        <v>7.5</v>
      </c>
      <c r="BJ511" t="str">
        <f t="shared" si="23"/>
        <v>TRUE</v>
      </c>
      <c r="BO511">
        <v>89138076</v>
      </c>
      <c r="BP511">
        <v>40000000</v>
      </c>
      <c r="BR511">
        <f t="shared" si="21"/>
        <v>49138076</v>
      </c>
      <c r="BS511" t="str">
        <f>_xlfn.XLOOKUP(BO511,I:I,L:L)</f>
        <v>Scream 3Â </v>
      </c>
      <c r="BW511" t="s">
        <v>826</v>
      </c>
      <c r="BX511" t="s">
        <v>17605</v>
      </c>
      <c r="BY511" t="s">
        <v>2007</v>
      </c>
      <c r="BZ511" t="s">
        <v>4892</v>
      </c>
    </row>
    <row r="512" spans="1:80" x14ac:dyDescent="0.25">
      <c r="A512" t="s">
        <v>33</v>
      </c>
      <c r="B512" t="s">
        <v>2057</v>
      </c>
      <c r="C512">
        <v>89</v>
      </c>
      <c r="D512">
        <v>142</v>
      </c>
      <c r="E512">
        <v>845</v>
      </c>
      <c r="F512">
        <v>787</v>
      </c>
      <c r="G512" t="s">
        <v>2754</v>
      </c>
      <c r="H512">
        <v>13000</v>
      </c>
      <c r="I512">
        <v>43426961</v>
      </c>
      <c r="J512" t="s">
        <v>1186</v>
      </c>
      <c r="K512" t="s">
        <v>1207</v>
      </c>
      <c r="L512" t="s">
        <v>3825</v>
      </c>
      <c r="M512">
        <v>93494</v>
      </c>
      <c r="N512">
        <v>16580</v>
      </c>
      <c r="O512" t="s">
        <v>2564</v>
      </c>
      <c r="P512">
        <v>1</v>
      </c>
      <c r="Q512" t="s">
        <v>3826</v>
      </c>
      <c r="R512" t="s">
        <v>3827</v>
      </c>
      <c r="S512">
        <v>394</v>
      </c>
      <c r="T512" t="s">
        <v>42</v>
      </c>
      <c r="U512" t="s">
        <v>43</v>
      </c>
      <c r="V512" t="s">
        <v>811</v>
      </c>
      <c r="W512">
        <v>70000000</v>
      </c>
      <c r="X512">
        <v>2003</v>
      </c>
      <c r="Y512">
        <v>1000</v>
      </c>
      <c r="Z512" s="2">
        <v>6.6</v>
      </c>
      <c r="AA512">
        <v>2.35</v>
      </c>
      <c r="AB512">
        <v>0</v>
      </c>
      <c r="AE512" t="s">
        <v>3828</v>
      </c>
      <c r="AF512">
        <f>COUNTIF(J:J,AE512)</f>
        <v>1</v>
      </c>
      <c r="AG512">
        <f>ROUND(AVERAGEIFS(Z:Z,J:J,AE512),1)</f>
        <v>4.5</v>
      </c>
      <c r="AH512" cm="1">
        <f t="array" ref="AH512">ROUND(MEDIAN(IF(J:J=AE512,Z:Z)),1)</f>
        <v>4.5</v>
      </c>
      <c r="AI512" t="e" cm="1">
        <f t="array" ref="AI512">ROUND(MODE(IF(J:J=AE512,Z:Z)),1)</f>
        <v>#N/A</v>
      </c>
      <c r="AJ512">
        <f>_xlfn.MAXIFS(Z:Z,J:J,AE512)</f>
        <v>4.5</v>
      </c>
      <c r="AK512">
        <f>_xlfn.MINIFS(Z:Z,J:J,AE512)</f>
        <v>4.5</v>
      </c>
      <c r="AL512" t="e" cm="1">
        <f t="array" ref="AL512">ROUND(VAR(IF(J:J=AE512,Z:Z)),1)</f>
        <v>#DIV/0!</v>
      </c>
      <c r="AM512" t="e" cm="1">
        <f t="array" ref="AM512">ROUND(STDEV(IF(J:J = AE512,Z:Z)),1)</f>
        <v>#DIV/0!</v>
      </c>
      <c r="AQ512">
        <v>163</v>
      </c>
      <c r="AR512">
        <v>7.6</v>
      </c>
      <c r="BH512" t="str">
        <v>Anne Fletcher</v>
      </c>
      <c r="BI512">
        <f t="shared" si="22"/>
        <v>6</v>
      </c>
      <c r="BJ512" t="b">
        <f t="shared" si="23"/>
        <v>0</v>
      </c>
      <c r="BO512">
        <v>64001297</v>
      </c>
      <c r="BP512">
        <v>15000000</v>
      </c>
      <c r="BR512">
        <f t="shared" si="21"/>
        <v>49001297</v>
      </c>
      <c r="BS512" t="str">
        <f>_xlfn.XLOOKUP(BO512,I:I,L:L)</f>
        <v>Diary of a Wimpy KidÂ </v>
      </c>
      <c r="BW512" t="s">
        <v>826</v>
      </c>
      <c r="BX512" t="s">
        <v>606</v>
      </c>
      <c r="BY512" t="s">
        <v>1247</v>
      </c>
      <c r="BZ512" t="s">
        <v>5266</v>
      </c>
      <c r="CA512" t="s">
        <v>5447</v>
      </c>
      <c r="CB512" t="s">
        <v>4556</v>
      </c>
    </row>
    <row r="513" spans="1:81" x14ac:dyDescent="0.25">
      <c r="A513" t="s">
        <v>33</v>
      </c>
      <c r="B513" t="s">
        <v>2065</v>
      </c>
      <c r="C513">
        <v>140</v>
      </c>
      <c r="D513">
        <v>100</v>
      </c>
      <c r="E513">
        <v>126</v>
      </c>
      <c r="F513">
        <v>925</v>
      </c>
      <c r="G513" t="s">
        <v>1472</v>
      </c>
      <c r="H513">
        <v>19000</v>
      </c>
      <c r="I513">
        <v>47000485</v>
      </c>
      <c r="J513" t="s">
        <v>1813</v>
      </c>
      <c r="K513" t="s">
        <v>3831</v>
      </c>
      <c r="L513" t="s">
        <v>3832</v>
      </c>
      <c r="M513">
        <v>72867</v>
      </c>
      <c r="N513">
        <v>25206</v>
      </c>
      <c r="O513" t="s">
        <v>2244</v>
      </c>
      <c r="P513">
        <v>2</v>
      </c>
      <c r="Q513" t="s">
        <v>3833</v>
      </c>
      <c r="R513" t="s">
        <v>3834</v>
      </c>
      <c r="S513">
        <v>120</v>
      </c>
      <c r="T513" t="s">
        <v>42</v>
      </c>
      <c r="U513" t="s">
        <v>43</v>
      </c>
      <c r="V513" t="s">
        <v>44</v>
      </c>
      <c r="W513">
        <v>75000000</v>
      </c>
      <c r="X513">
        <v>2010</v>
      </c>
      <c r="Y513">
        <v>1000</v>
      </c>
      <c r="Z513" s="2">
        <v>5.4</v>
      </c>
      <c r="AA513">
        <v>2.35</v>
      </c>
      <c r="AB513">
        <v>0</v>
      </c>
      <c r="AE513" t="s">
        <v>3835</v>
      </c>
      <c r="AF513">
        <f>COUNTIF(J:J,AE513)</f>
        <v>1</v>
      </c>
      <c r="AG513">
        <f>ROUND(AVERAGEIFS(Z:Z,J:J,AE513),1)</f>
        <v>4.3</v>
      </c>
      <c r="AH513" cm="1">
        <f t="array" ref="AH513">ROUND(MEDIAN(IF(J:J=AE513,Z:Z)),1)</f>
        <v>4.3</v>
      </c>
      <c r="AI513" t="e" cm="1">
        <f t="array" ref="AI513">ROUND(MODE(IF(J:J=AE513,Z:Z)),1)</f>
        <v>#N/A</v>
      </c>
      <c r="AJ513">
        <f>_xlfn.MAXIFS(Z:Z,J:J,AE513)</f>
        <v>4.3</v>
      </c>
      <c r="AK513">
        <f>_xlfn.MINIFS(Z:Z,J:J,AE513)</f>
        <v>4.3</v>
      </c>
      <c r="AL513" t="e" cm="1">
        <f t="array" ref="AL513">ROUND(VAR(IF(J:J=AE513,Z:Z)),1)</f>
        <v>#DIV/0!</v>
      </c>
      <c r="AM513" t="e" cm="1">
        <f t="array" ref="AM513">ROUND(STDEV(IF(J:J = AE513,Z:Z)),1)</f>
        <v>#DIV/0!</v>
      </c>
      <c r="AQ513">
        <v>142</v>
      </c>
      <c r="AR513">
        <v>6.6</v>
      </c>
      <c r="BH513" t="str">
        <v>Bruce Beresford</v>
      </c>
      <c r="BI513">
        <f t="shared" si="22"/>
        <v>6.9</v>
      </c>
      <c r="BJ513" t="b">
        <f t="shared" si="23"/>
        <v>0</v>
      </c>
      <c r="BO513">
        <v>53884821</v>
      </c>
      <c r="BP513">
        <v>5000000</v>
      </c>
      <c r="BR513">
        <f t="shared" ref="BR513:BR576" si="24">BO513-BP513</f>
        <v>48884821</v>
      </c>
      <c r="BS513" t="str">
        <f>_xlfn.XLOOKUP(BO513,I:I,L:L)</f>
        <v>Paranormal Activity 4Â </v>
      </c>
      <c r="BW513" t="s">
        <v>826</v>
      </c>
      <c r="BX513" t="s">
        <v>17600</v>
      </c>
      <c r="BY513" t="s">
        <v>5447</v>
      </c>
      <c r="BZ513" t="s">
        <v>4556</v>
      </c>
    </row>
    <row r="514" spans="1:81" x14ac:dyDescent="0.25">
      <c r="A514" t="s">
        <v>33</v>
      </c>
      <c r="B514" t="s">
        <v>1057</v>
      </c>
      <c r="C514">
        <v>362</v>
      </c>
      <c r="D514">
        <v>116</v>
      </c>
      <c r="E514">
        <v>0</v>
      </c>
      <c r="F514">
        <v>104</v>
      </c>
      <c r="G514" t="s">
        <v>485</v>
      </c>
      <c r="H514">
        <v>15000</v>
      </c>
      <c r="I514">
        <v>45434443</v>
      </c>
      <c r="J514" t="s">
        <v>986</v>
      </c>
      <c r="K514" t="s">
        <v>138</v>
      </c>
      <c r="L514" t="s">
        <v>3838</v>
      </c>
      <c r="M514">
        <v>175960</v>
      </c>
      <c r="N514">
        <v>15735</v>
      </c>
      <c r="O514" t="s">
        <v>3839</v>
      </c>
      <c r="P514">
        <v>2</v>
      </c>
      <c r="Q514" t="s">
        <v>3840</v>
      </c>
      <c r="R514" t="s">
        <v>3841</v>
      </c>
      <c r="S514">
        <v>360</v>
      </c>
      <c r="T514" t="s">
        <v>42</v>
      </c>
      <c r="U514" t="s">
        <v>43</v>
      </c>
      <c r="V514" t="s">
        <v>44</v>
      </c>
      <c r="W514">
        <v>75000000</v>
      </c>
      <c r="X514">
        <v>2015</v>
      </c>
      <c r="Y514">
        <v>509</v>
      </c>
      <c r="Z514" s="2">
        <v>7.3</v>
      </c>
      <c r="AA514">
        <v>2.35</v>
      </c>
      <c r="AB514">
        <v>43000</v>
      </c>
      <c r="AE514" t="s">
        <v>3842</v>
      </c>
      <c r="AF514">
        <f>COUNTIF(J:J,AE514)</f>
        <v>1</v>
      </c>
      <c r="AG514">
        <f>ROUND(AVERAGEIFS(Z:Z,J:J,AE514),1)</f>
        <v>6.8</v>
      </c>
      <c r="AH514" cm="1">
        <f t="array" ref="AH514">ROUND(MEDIAN(IF(J:J=AE514,Z:Z)),1)</f>
        <v>6.8</v>
      </c>
      <c r="AI514" t="e" cm="1">
        <f t="array" ref="AI514">ROUND(MODE(IF(J:J=AE514,Z:Z)),1)</f>
        <v>#N/A</v>
      </c>
      <c r="AJ514">
        <f>_xlfn.MAXIFS(Z:Z,J:J,AE514)</f>
        <v>6.8</v>
      </c>
      <c r="AK514">
        <f>_xlfn.MINIFS(Z:Z,J:J,AE514)</f>
        <v>6.8</v>
      </c>
      <c r="AL514" t="e" cm="1">
        <f t="array" ref="AL514">ROUND(VAR(IF(J:J=AE514,Z:Z)),1)</f>
        <v>#DIV/0!</v>
      </c>
      <c r="AM514" t="e" cm="1">
        <f t="array" ref="AM514">ROUND(STDEV(IF(J:J = AE514,Z:Z)),1)</f>
        <v>#DIV/0!</v>
      </c>
      <c r="AQ514">
        <v>100</v>
      </c>
      <c r="AR514">
        <v>5.4</v>
      </c>
      <c r="BH514" t="str">
        <v>Sam Taylor-Johnson</v>
      </c>
      <c r="BI514">
        <f t="shared" si="22"/>
        <v>4.0999999999999996</v>
      </c>
      <c r="BJ514" t="b">
        <f t="shared" si="23"/>
        <v>0</v>
      </c>
      <c r="BO514">
        <v>54800000</v>
      </c>
      <c r="BP514">
        <v>6000000</v>
      </c>
      <c r="BR514">
        <f t="shared" si="24"/>
        <v>48800000</v>
      </c>
      <c r="BS514" t="str">
        <f>_xlfn.XLOOKUP(BO514,I:I,L:L)</f>
        <v>Ordinary PeopleÂ </v>
      </c>
      <c r="BW514" t="s">
        <v>1247</v>
      </c>
      <c r="BX514" t="s">
        <v>17605</v>
      </c>
      <c r="BY514" t="s">
        <v>17602</v>
      </c>
      <c r="BZ514" t="s">
        <v>5447</v>
      </c>
    </row>
    <row r="515" spans="1:81" x14ac:dyDescent="0.25">
      <c r="A515" t="s">
        <v>33</v>
      </c>
      <c r="B515" t="s">
        <v>1135</v>
      </c>
      <c r="C515">
        <v>124</v>
      </c>
      <c r="D515">
        <v>131</v>
      </c>
      <c r="E515">
        <v>274</v>
      </c>
      <c r="F515">
        <v>138</v>
      </c>
      <c r="G515" t="s">
        <v>3845</v>
      </c>
      <c r="H515">
        <v>11000</v>
      </c>
      <c r="I515">
        <v>42044321</v>
      </c>
      <c r="J515" t="s">
        <v>881</v>
      </c>
      <c r="K515" t="s">
        <v>2729</v>
      </c>
      <c r="L515" t="s">
        <v>3846</v>
      </c>
      <c r="M515">
        <v>65668</v>
      </c>
      <c r="N515">
        <v>12522</v>
      </c>
      <c r="O515" t="s">
        <v>3847</v>
      </c>
      <c r="P515">
        <v>2</v>
      </c>
      <c r="Q515" t="s">
        <v>3848</v>
      </c>
      <c r="R515" t="s">
        <v>3849</v>
      </c>
      <c r="S515">
        <v>342</v>
      </c>
      <c r="T515" t="s">
        <v>42</v>
      </c>
      <c r="U515" t="s">
        <v>43</v>
      </c>
      <c r="V515" t="s">
        <v>44</v>
      </c>
      <c r="W515">
        <v>80000000</v>
      </c>
      <c r="X515">
        <v>2004</v>
      </c>
      <c r="Y515">
        <v>964</v>
      </c>
      <c r="Z515" s="2">
        <v>6.5</v>
      </c>
      <c r="AA515">
        <v>1.85</v>
      </c>
      <c r="AB515">
        <v>0</v>
      </c>
      <c r="AE515" t="s">
        <v>3850</v>
      </c>
      <c r="AF515">
        <f>COUNTIF(J:J,AE515)</f>
        <v>3</v>
      </c>
      <c r="AG515">
        <f>ROUND(AVERAGEIFS(Z:Z,J:J,AE515),1)</f>
        <v>4.9000000000000004</v>
      </c>
      <c r="AH515" cm="1">
        <f t="array" ref="AH515">ROUND(MEDIAN(IF(J:J=AE515,Z:Z)),1)</f>
        <v>5.2</v>
      </c>
      <c r="AI515" t="e" cm="1">
        <f t="array" ref="AI515">ROUND(MODE(IF(J:J=AE515,Z:Z)),1)</f>
        <v>#N/A</v>
      </c>
      <c r="AJ515">
        <f>_xlfn.MAXIFS(Z:Z,J:J,AE515)</f>
        <v>6.8</v>
      </c>
      <c r="AK515">
        <f>_xlfn.MINIFS(Z:Z,J:J,AE515)</f>
        <v>2.8</v>
      </c>
      <c r="AL515" cm="1">
        <f t="array" ref="AL515">ROUND(VAR(IF(J:J=AE515,Z:Z)),1)</f>
        <v>4.0999999999999996</v>
      </c>
      <c r="AM515" cm="1">
        <f t="array" ref="AM515">ROUND(STDEV(IF(J:J = AE515,Z:Z)),1)</f>
        <v>2</v>
      </c>
      <c r="AQ515">
        <v>116</v>
      </c>
      <c r="AR515">
        <v>7.3</v>
      </c>
      <c r="BH515" t="str">
        <v>Ken Kwapis</v>
      </c>
      <c r="BI515">
        <f t="shared" si="22"/>
        <v>6.2</v>
      </c>
      <c r="BJ515" t="b">
        <f t="shared" si="23"/>
        <v>0</v>
      </c>
      <c r="BO515">
        <v>61693523</v>
      </c>
      <c r="BP515">
        <v>13000000</v>
      </c>
      <c r="BR515">
        <f t="shared" si="24"/>
        <v>48693523</v>
      </c>
      <c r="BS515" t="str">
        <f>_xlfn.XLOOKUP(BO515,I:I,L:L)</f>
        <v>Miracles from HeavenÂ </v>
      </c>
      <c r="BW515" t="s">
        <v>606</v>
      </c>
      <c r="BX515" t="s">
        <v>5266</v>
      </c>
    </row>
    <row r="516" spans="1:81" x14ac:dyDescent="0.25">
      <c r="A516" t="s">
        <v>33</v>
      </c>
      <c r="B516" t="s">
        <v>2073</v>
      </c>
      <c r="C516">
        <v>190</v>
      </c>
      <c r="D516">
        <v>91</v>
      </c>
      <c r="E516">
        <v>27</v>
      </c>
      <c r="F516">
        <v>925</v>
      </c>
      <c r="G516" t="s">
        <v>2431</v>
      </c>
      <c r="H516">
        <v>12000</v>
      </c>
      <c r="I516">
        <v>73661010</v>
      </c>
      <c r="J516" t="s">
        <v>1817</v>
      </c>
      <c r="K516" t="s">
        <v>361</v>
      </c>
      <c r="L516" t="s">
        <v>3853</v>
      </c>
      <c r="M516">
        <v>71137</v>
      </c>
      <c r="N516">
        <v>17299</v>
      </c>
      <c r="O516" t="s">
        <v>2244</v>
      </c>
      <c r="P516">
        <v>0</v>
      </c>
      <c r="Q516" t="s">
        <v>3854</v>
      </c>
      <c r="R516" t="s">
        <v>3855</v>
      </c>
      <c r="S516">
        <v>229</v>
      </c>
      <c r="T516" t="s">
        <v>42</v>
      </c>
      <c r="U516" t="s">
        <v>43</v>
      </c>
      <c r="V516" t="s">
        <v>115</v>
      </c>
      <c r="W516">
        <v>75000000</v>
      </c>
      <c r="X516">
        <v>2006</v>
      </c>
      <c r="Y516">
        <v>970</v>
      </c>
      <c r="Z516" s="2">
        <v>6.6</v>
      </c>
      <c r="AA516">
        <v>2.35</v>
      </c>
      <c r="AB516">
        <v>0</v>
      </c>
      <c r="AE516" t="s">
        <v>3856</v>
      </c>
      <c r="AF516">
        <f>COUNTIF(J:J,AE516)</f>
        <v>4</v>
      </c>
      <c r="AG516">
        <f>ROUND(AVERAGEIFS(Z:Z,J:J,AE516),1)</f>
        <v>6.5</v>
      </c>
      <c r="AH516" cm="1">
        <f t="array" ref="AH516">ROUND(MEDIAN(IF(J:J=AE516,Z:Z)),1)</f>
        <v>6.7</v>
      </c>
      <c r="AI516" t="e" cm="1">
        <f t="array" ref="AI516">ROUND(MODE(IF(J:J=AE516,Z:Z)),1)</f>
        <v>#N/A</v>
      </c>
      <c r="AJ516">
        <f>_xlfn.MAXIFS(Z:Z,J:J,AE516)</f>
        <v>6.9</v>
      </c>
      <c r="AK516">
        <f>_xlfn.MINIFS(Z:Z,J:J,AE516)</f>
        <v>5.8</v>
      </c>
      <c r="AL516" cm="1">
        <f t="array" ref="AL516">ROUND(VAR(IF(J:J=AE516,Z:Z)),1)</f>
        <v>0.2</v>
      </c>
      <c r="AM516" cm="1">
        <f t="array" ref="AM516">ROUND(STDEV(IF(J:J = AE516,Z:Z)),1)</f>
        <v>0.5</v>
      </c>
      <c r="AQ516">
        <v>131</v>
      </c>
      <c r="AR516">
        <v>6.5</v>
      </c>
      <c r="BH516" t="str">
        <v>Wes Craven</v>
      </c>
      <c r="BI516">
        <f t="shared" ref="BI516:BI579" si="25">ROUND(AVERAGEIFS(Z:Z,B:B,BH516),1)</f>
        <v>6</v>
      </c>
      <c r="BJ516" t="b">
        <f t="shared" ref="BJ516:BJ579" si="26">IF(BI516&gt;=PERCENTILE($BI$3:$BI$1678,0.9),"TRUE")</f>
        <v>0</v>
      </c>
      <c r="BO516">
        <v>106635996</v>
      </c>
      <c r="BP516">
        <v>58000000</v>
      </c>
      <c r="BR516">
        <f t="shared" si="24"/>
        <v>48635996</v>
      </c>
      <c r="BS516" t="str">
        <f>_xlfn.XLOOKUP(BO516,I:I,L:L)</f>
        <v>GoldenEyeÂ </v>
      </c>
      <c r="BW516" t="s">
        <v>1247</v>
      </c>
      <c r="BX516" t="s">
        <v>2007</v>
      </c>
      <c r="BY516" t="s">
        <v>5266</v>
      </c>
      <c r="BZ516" t="s">
        <v>5447</v>
      </c>
    </row>
    <row r="517" spans="1:81" x14ac:dyDescent="0.25">
      <c r="A517" t="s">
        <v>33</v>
      </c>
      <c r="B517" t="s">
        <v>2080</v>
      </c>
      <c r="C517">
        <v>132</v>
      </c>
      <c r="D517">
        <v>123</v>
      </c>
      <c r="E517">
        <v>272</v>
      </c>
      <c r="F517">
        <v>193</v>
      </c>
      <c r="G517" t="s">
        <v>3859</v>
      </c>
      <c r="H517">
        <v>13000</v>
      </c>
      <c r="I517">
        <v>41523271</v>
      </c>
      <c r="J517" t="s">
        <v>1825</v>
      </c>
      <c r="K517" t="s">
        <v>1207</v>
      </c>
      <c r="L517" t="s">
        <v>3860</v>
      </c>
      <c r="M517">
        <v>57038</v>
      </c>
      <c r="N517">
        <v>13934</v>
      </c>
      <c r="O517" t="s">
        <v>3861</v>
      </c>
      <c r="P517">
        <v>2</v>
      </c>
      <c r="Q517" t="s">
        <v>3862</v>
      </c>
      <c r="R517" t="s">
        <v>3863</v>
      </c>
      <c r="S517">
        <v>261</v>
      </c>
      <c r="T517" t="s">
        <v>42</v>
      </c>
      <c r="U517" t="s">
        <v>43</v>
      </c>
      <c r="V517" t="s">
        <v>44</v>
      </c>
      <c r="W517">
        <v>80000000</v>
      </c>
      <c r="X517">
        <v>2001</v>
      </c>
      <c r="Y517">
        <v>450</v>
      </c>
      <c r="Z517" s="2">
        <v>6.6</v>
      </c>
      <c r="AA517">
        <v>2.35</v>
      </c>
      <c r="AB517">
        <v>0</v>
      </c>
      <c r="AE517" t="s">
        <v>3864</v>
      </c>
      <c r="AF517">
        <f>COUNTIF(J:J,AE517)</f>
        <v>1</v>
      </c>
      <c r="AG517">
        <f>ROUND(AVERAGEIFS(Z:Z,J:J,AE517),1)</f>
        <v>6.1</v>
      </c>
      <c r="AH517" cm="1">
        <f t="array" ref="AH517">ROUND(MEDIAN(IF(J:J=AE517,Z:Z)),1)</f>
        <v>6.1</v>
      </c>
      <c r="AI517" t="e" cm="1">
        <f t="array" ref="AI517">ROUND(MODE(IF(J:J=AE517,Z:Z)),1)</f>
        <v>#N/A</v>
      </c>
      <c r="AJ517">
        <f>_xlfn.MAXIFS(Z:Z,J:J,AE517)</f>
        <v>6.1</v>
      </c>
      <c r="AK517">
        <f>_xlfn.MINIFS(Z:Z,J:J,AE517)</f>
        <v>6.1</v>
      </c>
      <c r="AL517" t="e" cm="1">
        <f t="array" ref="AL517">ROUND(VAR(IF(J:J=AE517,Z:Z)),1)</f>
        <v>#DIV/0!</v>
      </c>
      <c r="AM517" t="e" cm="1">
        <f t="array" ref="AM517">ROUND(STDEV(IF(J:J = AE517,Z:Z)),1)</f>
        <v>#DIV/0!</v>
      </c>
      <c r="AQ517">
        <v>91</v>
      </c>
      <c r="AR517">
        <v>6.6</v>
      </c>
      <c r="BH517" t="str">
        <v>Etan Cohen</v>
      </c>
      <c r="BI517">
        <f t="shared" si="25"/>
        <v>6</v>
      </c>
      <c r="BJ517" t="b">
        <f t="shared" si="26"/>
        <v>0</v>
      </c>
      <c r="BO517">
        <v>183635922</v>
      </c>
      <c r="BP517">
        <v>135000000</v>
      </c>
      <c r="BR517">
        <f t="shared" si="24"/>
        <v>48635922</v>
      </c>
      <c r="BS517" t="str">
        <f>_xlfn.XLOOKUP(BO517,I:I,L:L)</f>
        <v>The RevenantÂ </v>
      </c>
      <c r="BW517" t="s">
        <v>826</v>
      </c>
      <c r="BX517" t="s">
        <v>2007</v>
      </c>
      <c r="BY517" t="s">
        <v>17607</v>
      </c>
      <c r="BZ517" t="s">
        <v>5447</v>
      </c>
    </row>
    <row r="518" spans="1:81" x14ac:dyDescent="0.25">
      <c r="A518" t="s">
        <v>33</v>
      </c>
      <c r="B518" t="s">
        <v>2085</v>
      </c>
      <c r="C518">
        <v>53</v>
      </c>
      <c r="D518">
        <v>134</v>
      </c>
      <c r="E518">
        <v>109</v>
      </c>
      <c r="F518">
        <v>249</v>
      </c>
      <c r="G518" t="s">
        <v>3866</v>
      </c>
      <c r="H518">
        <v>919</v>
      </c>
      <c r="I518">
        <v>37600435</v>
      </c>
      <c r="J518" t="s">
        <v>1831</v>
      </c>
      <c r="K518" t="s">
        <v>3867</v>
      </c>
      <c r="L518" t="s">
        <v>3868</v>
      </c>
      <c r="M518">
        <v>55350</v>
      </c>
      <c r="N518">
        <v>1695</v>
      </c>
      <c r="O518" t="s">
        <v>3869</v>
      </c>
      <c r="P518">
        <v>3</v>
      </c>
      <c r="Q518" t="s">
        <v>3870</v>
      </c>
      <c r="R518" t="s">
        <v>3871</v>
      </c>
      <c r="S518">
        <v>180</v>
      </c>
      <c r="T518" t="s">
        <v>42</v>
      </c>
      <c r="U518" t="s">
        <v>43</v>
      </c>
      <c r="V518" t="s">
        <v>44</v>
      </c>
      <c r="W518">
        <v>55000000</v>
      </c>
      <c r="X518">
        <v>1995</v>
      </c>
      <c r="Y518">
        <v>303</v>
      </c>
      <c r="Z518" s="2">
        <v>5.9</v>
      </c>
      <c r="AA518">
        <v>1.85</v>
      </c>
      <c r="AB518">
        <v>0</v>
      </c>
      <c r="AE518" t="s">
        <v>3872</v>
      </c>
      <c r="AF518">
        <f>COUNTIF(J:J,AE518)</f>
        <v>1</v>
      </c>
      <c r="AG518">
        <f>ROUND(AVERAGEIFS(Z:Z,J:J,AE518),1)</f>
        <v>4.9000000000000004</v>
      </c>
      <c r="AH518" cm="1">
        <f t="array" ref="AH518">ROUND(MEDIAN(IF(J:J=AE518,Z:Z)),1)</f>
        <v>4.9000000000000004</v>
      </c>
      <c r="AI518" t="e" cm="1">
        <f t="array" ref="AI518">ROUND(MODE(IF(J:J=AE518,Z:Z)),1)</f>
        <v>#N/A</v>
      </c>
      <c r="AJ518">
        <f>_xlfn.MAXIFS(Z:Z,J:J,AE518)</f>
        <v>4.9000000000000004</v>
      </c>
      <c r="AK518">
        <f>_xlfn.MINIFS(Z:Z,J:J,AE518)</f>
        <v>4.9000000000000004</v>
      </c>
      <c r="AL518" t="e" cm="1">
        <f t="array" ref="AL518">ROUND(VAR(IF(J:J=AE518,Z:Z)),1)</f>
        <v>#DIV/0!</v>
      </c>
      <c r="AM518" t="e" cm="1">
        <f t="array" ref="AM518">ROUND(STDEV(IF(J:J = AE518,Z:Z)),1)</f>
        <v>#DIV/0!</v>
      </c>
      <c r="AQ518">
        <v>123</v>
      </c>
      <c r="AR518">
        <v>6.6</v>
      </c>
      <c r="BH518" t="str">
        <v>John Whitesell</v>
      </c>
      <c r="BI518">
        <f t="shared" si="25"/>
        <v>4.9000000000000004</v>
      </c>
      <c r="BJ518" t="b">
        <f t="shared" si="26"/>
        <v>0</v>
      </c>
      <c r="BO518">
        <v>65535067</v>
      </c>
      <c r="BP518">
        <v>17000000</v>
      </c>
      <c r="BR518">
        <f t="shared" si="24"/>
        <v>48535067</v>
      </c>
      <c r="BS518" t="str">
        <f>_xlfn.XLOOKUP(BO518,I:I,L:L)</f>
        <v>Deuce Bigalow: Male GigoloÂ </v>
      </c>
      <c r="BW518" t="s">
        <v>606</v>
      </c>
      <c r="BX518" t="s">
        <v>1247</v>
      </c>
      <c r="BY518" t="s">
        <v>5266</v>
      </c>
      <c r="BZ518" t="s">
        <v>17600</v>
      </c>
      <c r="CA518" t="s">
        <v>3105</v>
      </c>
      <c r="CB518" t="s">
        <v>17602</v>
      </c>
    </row>
    <row r="519" spans="1:81" x14ac:dyDescent="0.25">
      <c r="A519" t="s">
        <v>33</v>
      </c>
      <c r="B519" t="s">
        <v>2094</v>
      </c>
      <c r="C519">
        <v>91</v>
      </c>
      <c r="D519">
        <v>148</v>
      </c>
      <c r="E519">
        <v>72</v>
      </c>
      <c r="F519">
        <v>99</v>
      </c>
      <c r="G519" t="s">
        <v>3875</v>
      </c>
      <c r="H519">
        <v>582</v>
      </c>
      <c r="I519">
        <v>39251128</v>
      </c>
      <c r="J519" t="s">
        <v>1840</v>
      </c>
      <c r="K519" t="s">
        <v>640</v>
      </c>
      <c r="L519" t="s">
        <v>3876</v>
      </c>
      <c r="M519">
        <v>31080</v>
      </c>
      <c r="N519">
        <v>804</v>
      </c>
      <c r="O519" t="s">
        <v>3877</v>
      </c>
      <c r="P519">
        <v>2</v>
      </c>
      <c r="Q519" t="s">
        <v>3878</v>
      </c>
      <c r="R519" t="s">
        <v>3879</v>
      </c>
      <c r="S519">
        <v>217</v>
      </c>
      <c r="T519" t="s">
        <v>42</v>
      </c>
      <c r="U519" t="s">
        <v>43</v>
      </c>
      <c r="V519" t="s">
        <v>44</v>
      </c>
      <c r="W519">
        <v>75000000</v>
      </c>
      <c r="X519">
        <v>1999</v>
      </c>
      <c r="Y519">
        <v>103</v>
      </c>
      <c r="Z519" s="2">
        <v>6.7</v>
      </c>
      <c r="AA519">
        <v>2.35</v>
      </c>
      <c r="AB519">
        <v>0</v>
      </c>
      <c r="AE519" t="s">
        <v>3880</v>
      </c>
      <c r="AF519">
        <f>COUNTIF(J:J,AE519)</f>
        <v>1</v>
      </c>
      <c r="AG519">
        <f>ROUND(AVERAGEIFS(Z:Z,J:J,AE519),1)</f>
        <v>6.8</v>
      </c>
      <c r="AH519" cm="1">
        <f t="array" ref="AH519">ROUND(MEDIAN(IF(J:J=AE519,Z:Z)),1)</f>
        <v>6.8</v>
      </c>
      <c r="AI519" t="e" cm="1">
        <f t="array" ref="AI519">ROUND(MODE(IF(J:J=AE519,Z:Z)),1)</f>
        <v>#N/A</v>
      </c>
      <c r="AJ519">
        <f>_xlfn.MAXIFS(Z:Z,J:J,AE519)</f>
        <v>6.8</v>
      </c>
      <c r="AK519">
        <f>_xlfn.MINIFS(Z:Z,J:J,AE519)</f>
        <v>6.8</v>
      </c>
      <c r="AL519" t="e" cm="1">
        <f t="array" ref="AL519">ROUND(VAR(IF(J:J=AE519,Z:Z)),1)</f>
        <v>#DIV/0!</v>
      </c>
      <c r="AM519" t="e" cm="1">
        <f t="array" ref="AM519">ROUND(STDEV(IF(J:J = AE519,Z:Z)),1)</f>
        <v>#DIV/0!</v>
      </c>
      <c r="AQ519">
        <v>134</v>
      </c>
      <c r="AR519">
        <v>5.9</v>
      </c>
      <c r="BH519" t="str">
        <v>Nick Cassavetes</v>
      </c>
      <c r="BI519">
        <f t="shared" si="25"/>
        <v>7.1</v>
      </c>
      <c r="BJ519" t="b">
        <f t="shared" si="26"/>
        <v>0</v>
      </c>
      <c r="BO519">
        <v>93452056</v>
      </c>
      <c r="BP519">
        <v>45000000</v>
      </c>
      <c r="BR519">
        <f t="shared" si="24"/>
        <v>48452056</v>
      </c>
      <c r="BS519" t="str">
        <f>_xlfn.XLOOKUP(BO519,I:I,L:L)</f>
        <v>The Bucket ListÂ </v>
      </c>
      <c r="BW519" t="s">
        <v>606</v>
      </c>
      <c r="BX519" t="s">
        <v>17600</v>
      </c>
      <c r="BY519" t="s">
        <v>17602</v>
      </c>
      <c r="BZ519" t="s">
        <v>4490</v>
      </c>
    </row>
    <row r="520" spans="1:81" x14ac:dyDescent="0.25">
      <c r="A520" t="s">
        <v>33</v>
      </c>
      <c r="B520" t="s">
        <v>1763</v>
      </c>
      <c r="C520">
        <v>284</v>
      </c>
      <c r="D520">
        <v>110</v>
      </c>
      <c r="E520">
        <v>763</v>
      </c>
      <c r="F520">
        <v>222</v>
      </c>
      <c r="G520" t="s">
        <v>3883</v>
      </c>
      <c r="H520">
        <v>15000</v>
      </c>
      <c r="I520">
        <v>83503161</v>
      </c>
      <c r="J520" t="s">
        <v>1848</v>
      </c>
      <c r="K520" t="s">
        <v>138</v>
      </c>
      <c r="L520" t="s">
        <v>3884</v>
      </c>
      <c r="M520">
        <v>138190</v>
      </c>
      <c r="N520">
        <v>16691</v>
      </c>
      <c r="O520" t="s">
        <v>3885</v>
      </c>
      <c r="P520">
        <v>1</v>
      </c>
      <c r="Q520" t="s">
        <v>3886</v>
      </c>
      <c r="R520" t="s">
        <v>3887</v>
      </c>
      <c r="S520">
        <v>405</v>
      </c>
      <c r="T520" t="s">
        <v>42</v>
      </c>
      <c r="U520" t="s">
        <v>43</v>
      </c>
      <c r="V520" t="s">
        <v>811</v>
      </c>
      <c r="W520">
        <v>75000000</v>
      </c>
      <c r="X520">
        <v>2011</v>
      </c>
      <c r="Y520">
        <v>1000</v>
      </c>
      <c r="Z520" s="2">
        <v>6.1</v>
      </c>
      <c r="AA520">
        <v>1.85</v>
      </c>
      <c r="AB520">
        <v>30000</v>
      </c>
      <c r="AE520" t="s">
        <v>3888</v>
      </c>
      <c r="AF520">
        <f>COUNTIF(J:J,AE520)</f>
        <v>1</v>
      </c>
      <c r="AG520">
        <f>ROUND(AVERAGEIFS(Z:Z,J:J,AE520),1)</f>
        <v>7.8</v>
      </c>
      <c r="AH520" cm="1">
        <f t="array" ref="AH520">ROUND(MEDIAN(IF(J:J=AE520,Z:Z)),1)</f>
        <v>7.8</v>
      </c>
      <c r="AI520" t="e" cm="1">
        <f t="array" ref="AI520">ROUND(MODE(IF(J:J=AE520,Z:Z)),1)</f>
        <v>#N/A</v>
      </c>
      <c r="AJ520">
        <f>_xlfn.MAXIFS(Z:Z,J:J,AE520)</f>
        <v>7.8</v>
      </c>
      <c r="AK520">
        <f>_xlfn.MINIFS(Z:Z,J:J,AE520)</f>
        <v>7.8</v>
      </c>
      <c r="AL520" t="e" cm="1">
        <f t="array" ref="AL520">ROUND(VAR(IF(J:J=AE520,Z:Z)),1)</f>
        <v>#DIV/0!</v>
      </c>
      <c r="AM520" t="e" cm="1">
        <f t="array" ref="AM520">ROUND(STDEV(IF(J:J = AE520,Z:Z)),1)</f>
        <v>#DIV/0!</v>
      </c>
      <c r="AQ520">
        <v>148</v>
      </c>
      <c r="AR520">
        <v>6.7</v>
      </c>
      <c r="BH520" t="str">
        <v>Mark A.Z. DippÃ©</v>
      </c>
      <c r="BI520">
        <f t="shared" si="25"/>
        <v>5.2</v>
      </c>
      <c r="BJ520" t="b">
        <f t="shared" si="26"/>
        <v>0</v>
      </c>
      <c r="BO520">
        <v>148383780</v>
      </c>
      <c r="BP520">
        <v>100000000</v>
      </c>
      <c r="BR520">
        <f t="shared" si="24"/>
        <v>48383780</v>
      </c>
      <c r="BS520" t="str">
        <f>_xlfn.XLOOKUP(BO520,I:I,L:L)</f>
        <v>Little FockersÂ </v>
      </c>
      <c r="BW520" t="s">
        <v>826</v>
      </c>
      <c r="BX520" t="s">
        <v>4682</v>
      </c>
      <c r="BY520" t="s">
        <v>2007</v>
      </c>
      <c r="BZ520" t="s">
        <v>17603</v>
      </c>
      <c r="CA520" t="s">
        <v>5447</v>
      </c>
      <c r="CB520" t="s">
        <v>4892</v>
      </c>
    </row>
    <row r="521" spans="1:81" x14ac:dyDescent="0.25">
      <c r="A521" t="s">
        <v>33</v>
      </c>
      <c r="B521" t="s">
        <v>2101</v>
      </c>
      <c r="C521">
        <v>152</v>
      </c>
      <c r="D521">
        <v>113</v>
      </c>
      <c r="E521">
        <v>17</v>
      </c>
      <c r="F521">
        <v>759</v>
      </c>
      <c r="G521" t="s">
        <v>1207</v>
      </c>
      <c r="H521">
        <v>87000</v>
      </c>
      <c r="I521">
        <v>34636443</v>
      </c>
      <c r="J521" t="s">
        <v>712</v>
      </c>
      <c r="K521" t="s">
        <v>662</v>
      </c>
      <c r="L521" t="s">
        <v>3890</v>
      </c>
      <c r="M521">
        <v>93790</v>
      </c>
      <c r="N521">
        <v>103354</v>
      </c>
      <c r="O521" t="s">
        <v>3891</v>
      </c>
      <c r="P521">
        <v>0</v>
      </c>
      <c r="Q521" t="s">
        <v>3892</v>
      </c>
      <c r="R521" t="s">
        <v>3893</v>
      </c>
      <c r="S521">
        <v>288</v>
      </c>
      <c r="T521" t="s">
        <v>42</v>
      </c>
      <c r="U521" t="s">
        <v>43</v>
      </c>
      <c r="V521" t="s">
        <v>811</v>
      </c>
      <c r="W521">
        <v>52000000</v>
      </c>
      <c r="X521">
        <v>2005</v>
      </c>
      <c r="Y521">
        <v>13000</v>
      </c>
      <c r="Z521" s="2">
        <v>6.6</v>
      </c>
      <c r="AA521">
        <v>2.35</v>
      </c>
      <c r="AB521">
        <v>0</v>
      </c>
      <c r="AE521" t="s">
        <v>3894</v>
      </c>
      <c r="AF521">
        <f>COUNTIF(J:J,AE521)</f>
        <v>1</v>
      </c>
      <c r="AG521">
        <f>ROUND(AVERAGEIFS(Z:Z,J:J,AE521),1)</f>
        <v>6.1</v>
      </c>
      <c r="AH521" cm="1">
        <f t="array" ref="AH521">ROUND(MEDIAN(IF(J:J=AE521,Z:Z)),1)</f>
        <v>6.1</v>
      </c>
      <c r="AI521" t="e" cm="1">
        <f t="array" ref="AI521">ROUND(MODE(IF(J:J=AE521,Z:Z)),1)</f>
        <v>#N/A</v>
      </c>
      <c r="AJ521">
        <f>_xlfn.MAXIFS(Z:Z,J:J,AE521)</f>
        <v>6.1</v>
      </c>
      <c r="AK521">
        <f>_xlfn.MINIFS(Z:Z,J:J,AE521)</f>
        <v>6.1</v>
      </c>
      <c r="AL521" t="e" cm="1">
        <f t="array" ref="AL521">ROUND(VAR(IF(J:J=AE521,Z:Z)),1)</f>
        <v>#DIV/0!</v>
      </c>
      <c r="AM521" t="e" cm="1">
        <f t="array" ref="AM521">ROUND(STDEV(IF(J:J = AE521,Z:Z)),1)</f>
        <v>#DIV/0!</v>
      </c>
      <c r="AQ521">
        <v>110</v>
      </c>
      <c r="AR521">
        <v>6.1</v>
      </c>
      <c r="BH521" t="str">
        <v>Cal Brunker</v>
      </c>
      <c r="BI521">
        <f t="shared" si="25"/>
        <v>5.9</v>
      </c>
      <c r="BJ521" t="b">
        <f t="shared" si="26"/>
        <v>0</v>
      </c>
      <c r="BO521">
        <v>83299761</v>
      </c>
      <c r="BP521">
        <v>35000000</v>
      </c>
      <c r="BR521">
        <f t="shared" si="24"/>
        <v>48299761</v>
      </c>
      <c r="BS521" t="str">
        <f>_xlfn.XLOOKUP(BO521,I:I,L:L)</f>
        <v>Saving Mr. BanksÂ </v>
      </c>
      <c r="BW521" t="s">
        <v>17600</v>
      </c>
      <c r="BX521" t="s">
        <v>3105</v>
      </c>
      <c r="BY521" t="s">
        <v>17602</v>
      </c>
    </row>
    <row r="522" spans="1:81" x14ac:dyDescent="0.25">
      <c r="A522" t="s">
        <v>33</v>
      </c>
      <c r="B522" t="s">
        <v>2109</v>
      </c>
      <c r="C522">
        <v>131</v>
      </c>
      <c r="D522">
        <v>94</v>
      </c>
      <c r="E522">
        <v>383</v>
      </c>
      <c r="F522">
        <v>886</v>
      </c>
      <c r="G522" t="s">
        <v>966</v>
      </c>
      <c r="H522">
        <v>13000</v>
      </c>
      <c r="I522">
        <v>22751979</v>
      </c>
      <c r="J522" t="s">
        <v>1856</v>
      </c>
      <c r="K522" t="s">
        <v>1437</v>
      </c>
      <c r="L522" t="s">
        <v>3897</v>
      </c>
      <c r="M522">
        <v>52244</v>
      </c>
      <c r="N522">
        <v>15857</v>
      </c>
      <c r="O522" t="s">
        <v>1718</v>
      </c>
      <c r="P522">
        <v>0</v>
      </c>
      <c r="Q522" t="s">
        <v>3898</v>
      </c>
      <c r="R522" t="s">
        <v>3899</v>
      </c>
      <c r="S522">
        <v>377</v>
      </c>
      <c r="T522" t="s">
        <v>42</v>
      </c>
      <c r="U522" t="s">
        <v>43</v>
      </c>
      <c r="V522" t="s">
        <v>115</v>
      </c>
      <c r="W522">
        <v>75000000</v>
      </c>
      <c r="X522">
        <v>2000</v>
      </c>
      <c r="Y522">
        <v>1000</v>
      </c>
      <c r="Z522" s="2">
        <v>6.6</v>
      </c>
      <c r="AA522">
        <v>2.35</v>
      </c>
      <c r="AB522">
        <v>0</v>
      </c>
      <c r="AE522" t="s">
        <v>3900</v>
      </c>
      <c r="AF522">
        <f>COUNTIF(J:J,AE522)</f>
        <v>1</v>
      </c>
      <c r="AG522">
        <f>ROUND(AVERAGEIFS(Z:Z,J:J,AE522),1)</f>
        <v>7.8</v>
      </c>
      <c r="AH522" cm="1">
        <f t="array" ref="AH522">ROUND(MEDIAN(IF(J:J=AE522,Z:Z)),1)</f>
        <v>7.8</v>
      </c>
      <c r="AI522" t="e" cm="1">
        <f t="array" ref="AI522">ROUND(MODE(IF(J:J=AE522,Z:Z)),1)</f>
        <v>#N/A</v>
      </c>
      <c r="AJ522">
        <f>_xlfn.MAXIFS(Z:Z,J:J,AE522)</f>
        <v>7.8</v>
      </c>
      <c r="AK522">
        <f>_xlfn.MINIFS(Z:Z,J:J,AE522)</f>
        <v>7.8</v>
      </c>
      <c r="AL522" t="e" cm="1">
        <f t="array" ref="AL522">ROUND(VAR(IF(J:J=AE522,Z:Z)),1)</f>
        <v>#DIV/0!</v>
      </c>
      <c r="AM522" t="e" cm="1">
        <f t="array" ref="AM522">ROUND(STDEV(IF(J:J = AE522,Z:Z)),1)</f>
        <v>#DIV/0!</v>
      </c>
      <c r="AQ522">
        <v>113</v>
      </c>
      <c r="AR522">
        <v>6.6</v>
      </c>
      <c r="BH522" t="str">
        <v>NimrÃ³d Antal</v>
      </c>
      <c r="BI522">
        <f t="shared" si="25"/>
        <v>6.1</v>
      </c>
      <c r="BJ522" t="b">
        <f t="shared" si="26"/>
        <v>0</v>
      </c>
      <c r="BO522">
        <v>52700832</v>
      </c>
      <c r="BP522">
        <v>4500000</v>
      </c>
      <c r="BR522">
        <f t="shared" si="24"/>
        <v>48200832</v>
      </c>
      <c r="BS522" t="str">
        <f>_xlfn.XLOOKUP(BO522,I:I,L:L)</f>
        <v>Four Weddings and a FuneralÂ </v>
      </c>
      <c r="BW522" t="s">
        <v>4682</v>
      </c>
      <c r="BX522" t="s">
        <v>2007</v>
      </c>
      <c r="BY522" t="s">
        <v>5266</v>
      </c>
    </row>
    <row r="523" spans="1:81" x14ac:dyDescent="0.25">
      <c r="A523" t="s">
        <v>33</v>
      </c>
      <c r="B523" t="s">
        <v>2117</v>
      </c>
      <c r="C523">
        <v>132</v>
      </c>
      <c r="D523">
        <v>116</v>
      </c>
      <c r="E523">
        <v>41</v>
      </c>
      <c r="F523">
        <v>541</v>
      </c>
      <c r="G523" t="s">
        <v>469</v>
      </c>
      <c r="H523">
        <v>11000</v>
      </c>
      <c r="I523">
        <v>30013346</v>
      </c>
      <c r="J523" t="s">
        <v>294</v>
      </c>
      <c r="K523" t="s">
        <v>520</v>
      </c>
      <c r="L523" t="s">
        <v>3903</v>
      </c>
      <c r="M523">
        <v>31293</v>
      </c>
      <c r="N523">
        <v>14028</v>
      </c>
      <c r="O523" t="s">
        <v>3904</v>
      </c>
      <c r="P523">
        <v>2</v>
      </c>
      <c r="Q523" t="s">
        <v>3905</v>
      </c>
      <c r="R523" t="s">
        <v>3906</v>
      </c>
      <c r="S523">
        <v>254</v>
      </c>
      <c r="T523" t="s">
        <v>42</v>
      </c>
      <c r="U523" t="s">
        <v>43</v>
      </c>
      <c r="V523" t="s">
        <v>44</v>
      </c>
      <c r="W523">
        <v>75000000</v>
      </c>
      <c r="X523">
        <v>2003</v>
      </c>
      <c r="Y523">
        <v>982</v>
      </c>
      <c r="Z523" s="2">
        <v>5.3</v>
      </c>
      <c r="AA523">
        <v>2.35</v>
      </c>
      <c r="AB523">
        <v>648</v>
      </c>
      <c r="AE523" t="s">
        <v>3907</v>
      </c>
      <c r="AF523">
        <f>COUNTIF(J:J,AE523)</f>
        <v>1</v>
      </c>
      <c r="AG523">
        <f>ROUND(AVERAGEIFS(Z:Z,J:J,AE523),1)</f>
        <v>5</v>
      </c>
      <c r="AH523" cm="1">
        <f t="array" ref="AH523">ROUND(MEDIAN(IF(J:J=AE523,Z:Z)),1)</f>
        <v>5</v>
      </c>
      <c r="AI523" t="e" cm="1">
        <f t="array" ref="AI523">ROUND(MODE(IF(J:J=AE523,Z:Z)),1)</f>
        <v>#N/A</v>
      </c>
      <c r="AJ523">
        <f>_xlfn.MAXIFS(Z:Z,J:J,AE523)</f>
        <v>5</v>
      </c>
      <c r="AK523">
        <f>_xlfn.MINIFS(Z:Z,J:J,AE523)</f>
        <v>5</v>
      </c>
      <c r="AL523" t="e" cm="1">
        <f t="array" ref="AL523">ROUND(VAR(IF(J:J=AE523,Z:Z)),1)</f>
        <v>#DIV/0!</v>
      </c>
      <c r="AM523" t="e" cm="1">
        <f t="array" ref="AM523">ROUND(STDEV(IF(J:J = AE523,Z:Z)),1)</f>
        <v>#DIV/0!</v>
      </c>
      <c r="AQ523">
        <v>94</v>
      </c>
      <c r="AR523">
        <v>6.6</v>
      </c>
      <c r="BH523" t="str">
        <v>Alejandro Agresti</v>
      </c>
      <c r="BI523">
        <f t="shared" si="25"/>
        <v>6.8</v>
      </c>
      <c r="BJ523" t="b">
        <f t="shared" si="26"/>
        <v>0</v>
      </c>
      <c r="BO523">
        <v>51100000</v>
      </c>
      <c r="BP523">
        <v>3000000</v>
      </c>
      <c r="BR523">
        <f t="shared" si="24"/>
        <v>48100000</v>
      </c>
      <c r="BS523" t="str">
        <f>_xlfn.XLOOKUP(BO523,I:I,L:L)</f>
        <v>GoldfingerÂ </v>
      </c>
      <c r="BW523" t="s">
        <v>826</v>
      </c>
      <c r="BX523" t="s">
        <v>606</v>
      </c>
      <c r="BY523" t="s">
        <v>1247</v>
      </c>
      <c r="BZ523" t="s">
        <v>17605</v>
      </c>
      <c r="CA523" t="s">
        <v>5266</v>
      </c>
      <c r="CB523" t="s">
        <v>5447</v>
      </c>
      <c r="CC523" t="s">
        <v>4490</v>
      </c>
    </row>
    <row r="524" spans="1:81" x14ac:dyDescent="0.25">
      <c r="A524" t="s">
        <v>33</v>
      </c>
      <c r="B524" t="s">
        <v>1679</v>
      </c>
      <c r="C524">
        <v>67</v>
      </c>
      <c r="D524">
        <v>99</v>
      </c>
      <c r="E524">
        <v>545</v>
      </c>
      <c r="F524">
        <v>533</v>
      </c>
      <c r="G524" t="s">
        <v>3910</v>
      </c>
      <c r="H524">
        <v>933</v>
      </c>
      <c r="I524">
        <v>14567883</v>
      </c>
      <c r="J524" t="s">
        <v>1863</v>
      </c>
      <c r="K524" t="s">
        <v>2103</v>
      </c>
      <c r="L524" t="s">
        <v>3911</v>
      </c>
      <c r="M524">
        <v>44248</v>
      </c>
      <c r="N524">
        <v>2542</v>
      </c>
      <c r="O524" t="s">
        <v>3194</v>
      </c>
      <c r="P524">
        <v>1</v>
      </c>
      <c r="Q524" t="s">
        <v>3912</v>
      </c>
      <c r="R524" t="s">
        <v>3913</v>
      </c>
      <c r="S524">
        <v>373</v>
      </c>
      <c r="T524" t="s">
        <v>42</v>
      </c>
      <c r="U524" t="s">
        <v>74</v>
      </c>
      <c r="V524" t="s">
        <v>811</v>
      </c>
      <c r="W524">
        <v>75000000</v>
      </c>
      <c r="X524">
        <v>1998</v>
      </c>
      <c r="Y524">
        <v>722</v>
      </c>
      <c r="Z524" s="2">
        <v>6</v>
      </c>
      <c r="AA524">
        <v>2.35</v>
      </c>
      <c r="AB524">
        <v>0</v>
      </c>
      <c r="AE524" t="s">
        <v>3914</v>
      </c>
      <c r="AF524">
        <f>COUNTIF(J:J,AE524)</f>
        <v>4</v>
      </c>
      <c r="AG524">
        <f>ROUND(AVERAGEIFS(Z:Z,J:J,AE524),1)</f>
        <v>7.1</v>
      </c>
      <c r="AH524" cm="1">
        <f t="array" ref="AH524">ROUND(MEDIAN(IF(J:J=AE524,Z:Z)),1)</f>
        <v>7.1</v>
      </c>
      <c r="AI524" t="e" cm="1">
        <f t="array" ref="AI524">ROUND(MODE(IF(J:J=AE524,Z:Z)),1)</f>
        <v>#N/A</v>
      </c>
      <c r="AJ524">
        <f>_xlfn.MAXIFS(Z:Z,J:J,AE524)</f>
        <v>7.5</v>
      </c>
      <c r="AK524">
        <f>_xlfn.MINIFS(Z:Z,J:J,AE524)</f>
        <v>6.5</v>
      </c>
      <c r="AL524" cm="1">
        <f t="array" ref="AL524">ROUND(VAR(IF(J:J=AE524,Z:Z)),1)</f>
        <v>0.2</v>
      </c>
      <c r="AM524" cm="1">
        <f t="array" ref="AM524">ROUND(STDEV(IF(J:J = AE524,Z:Z)),1)</f>
        <v>0.4</v>
      </c>
      <c r="AQ524">
        <v>116</v>
      </c>
      <c r="AR524">
        <v>5.3</v>
      </c>
      <c r="BH524" t="str">
        <v>Peter Hedges</v>
      </c>
      <c r="BI524">
        <f t="shared" si="25"/>
        <v>6.9</v>
      </c>
      <c r="BJ524" t="b">
        <f t="shared" si="26"/>
        <v>0</v>
      </c>
      <c r="BO524">
        <v>54557348</v>
      </c>
      <c r="BP524">
        <v>6500000</v>
      </c>
      <c r="BR524">
        <f t="shared" si="24"/>
        <v>48057348</v>
      </c>
      <c r="BS524" t="str">
        <f>_xlfn.XLOOKUP(BO524,I:I,L:L)</f>
        <v>CrashÂ </v>
      </c>
      <c r="BW524" t="s">
        <v>2007</v>
      </c>
      <c r="BX524" t="s">
        <v>5447</v>
      </c>
      <c r="BY524" t="s">
        <v>4556</v>
      </c>
    </row>
    <row r="525" spans="1:81" x14ac:dyDescent="0.25">
      <c r="A525" t="s">
        <v>33</v>
      </c>
      <c r="B525" t="s">
        <v>2122</v>
      </c>
      <c r="C525">
        <v>74</v>
      </c>
      <c r="D525">
        <v>93</v>
      </c>
      <c r="E525">
        <v>253</v>
      </c>
      <c r="F525">
        <v>637</v>
      </c>
      <c r="G525" t="s">
        <v>3917</v>
      </c>
      <c r="H525">
        <v>3000</v>
      </c>
      <c r="I525">
        <v>5409517</v>
      </c>
      <c r="J525" t="s">
        <v>1872</v>
      </c>
      <c r="K525" t="s">
        <v>645</v>
      </c>
      <c r="L525" t="s">
        <v>3918</v>
      </c>
      <c r="M525">
        <v>14280</v>
      </c>
      <c r="N525">
        <v>5580</v>
      </c>
      <c r="O525" t="s">
        <v>3919</v>
      </c>
      <c r="P525">
        <v>0</v>
      </c>
      <c r="Q525" t="s">
        <v>3920</v>
      </c>
      <c r="R525" t="s">
        <v>3921</v>
      </c>
      <c r="S525">
        <v>171</v>
      </c>
      <c r="T525" t="s">
        <v>42</v>
      </c>
      <c r="U525" t="s">
        <v>43</v>
      </c>
      <c r="V525" t="s">
        <v>44</v>
      </c>
      <c r="W525">
        <v>75000000</v>
      </c>
      <c r="X525">
        <v>2001</v>
      </c>
      <c r="Y525">
        <v>889</v>
      </c>
      <c r="Z525" s="2">
        <v>4.7</v>
      </c>
      <c r="AA525">
        <v>1.85</v>
      </c>
      <c r="AB525">
        <v>683</v>
      </c>
      <c r="AE525" t="s">
        <v>3922</v>
      </c>
      <c r="AF525">
        <f>COUNTIF(J:J,AE525)</f>
        <v>2</v>
      </c>
      <c r="AG525">
        <f>ROUND(AVERAGEIFS(Z:Z,J:J,AE525),1)</f>
        <v>4.9000000000000004</v>
      </c>
      <c r="AH525" cm="1">
        <f t="array" ref="AH525">ROUND(MEDIAN(IF(J:J=AE525,Z:Z)),1)</f>
        <v>4.9000000000000004</v>
      </c>
      <c r="AI525" t="e" cm="1">
        <f t="array" ref="AI525">ROUND(MODE(IF(J:J=AE525,Z:Z)),1)</f>
        <v>#N/A</v>
      </c>
      <c r="AJ525">
        <f>_xlfn.MAXIFS(Z:Z,J:J,AE525)</f>
        <v>5.3</v>
      </c>
      <c r="AK525">
        <f>_xlfn.MINIFS(Z:Z,J:J,AE525)</f>
        <v>4.5</v>
      </c>
      <c r="AL525" cm="1">
        <f t="array" ref="AL525">ROUND(VAR(IF(J:J=AE525,Z:Z)),1)</f>
        <v>0.3</v>
      </c>
      <c r="AM525" cm="1">
        <f t="array" ref="AM525">ROUND(STDEV(IF(J:J = AE525,Z:Z)),1)</f>
        <v>0.6</v>
      </c>
      <c r="AQ525">
        <v>99</v>
      </c>
      <c r="AR525">
        <v>6</v>
      </c>
      <c r="BH525" t="str">
        <v>Paul Weiland</v>
      </c>
      <c r="BI525">
        <f t="shared" si="25"/>
        <v>5.8</v>
      </c>
      <c r="BJ525" t="b">
        <f t="shared" si="26"/>
        <v>0</v>
      </c>
      <c r="BO525">
        <v>54557348</v>
      </c>
      <c r="BP525">
        <v>6500000</v>
      </c>
      <c r="BR525">
        <f t="shared" si="24"/>
        <v>48057348</v>
      </c>
      <c r="BS525" t="str">
        <f>_xlfn.XLOOKUP(BO525,I:I,L:L)</f>
        <v>CrashÂ </v>
      </c>
      <c r="BW525" t="s">
        <v>1247</v>
      </c>
      <c r="BX525" t="s">
        <v>17600</v>
      </c>
      <c r="BY525" t="s">
        <v>3105</v>
      </c>
      <c r="BZ525" t="s">
        <v>5447</v>
      </c>
    </row>
    <row r="526" spans="1:81" x14ac:dyDescent="0.25">
      <c r="A526" t="s">
        <v>33</v>
      </c>
      <c r="B526" t="s">
        <v>1551</v>
      </c>
      <c r="C526">
        <v>114</v>
      </c>
      <c r="D526">
        <v>113</v>
      </c>
      <c r="E526">
        <v>212</v>
      </c>
      <c r="F526">
        <v>568</v>
      </c>
      <c r="G526" t="s">
        <v>1514</v>
      </c>
      <c r="H526">
        <v>2000</v>
      </c>
      <c r="I526">
        <v>21009180</v>
      </c>
      <c r="J526" t="s">
        <v>483</v>
      </c>
      <c r="K526" t="s">
        <v>687</v>
      </c>
      <c r="L526" t="s">
        <v>3924</v>
      </c>
      <c r="M526">
        <v>45815</v>
      </c>
      <c r="N526">
        <v>4397</v>
      </c>
      <c r="O526" t="s">
        <v>2628</v>
      </c>
      <c r="P526">
        <v>4</v>
      </c>
      <c r="Q526" t="s">
        <v>3925</v>
      </c>
      <c r="R526" t="s">
        <v>3926</v>
      </c>
      <c r="S526">
        <v>222</v>
      </c>
      <c r="T526" t="s">
        <v>42</v>
      </c>
      <c r="U526" t="s">
        <v>43</v>
      </c>
      <c r="V526" t="s">
        <v>44</v>
      </c>
      <c r="W526">
        <v>45000000</v>
      </c>
      <c r="X526">
        <v>2004</v>
      </c>
      <c r="Y526">
        <v>845</v>
      </c>
      <c r="Z526" s="2">
        <v>6.1</v>
      </c>
      <c r="AA526">
        <v>2.35</v>
      </c>
      <c r="AB526">
        <v>1000</v>
      </c>
      <c r="AE526" t="s">
        <v>3927</v>
      </c>
      <c r="AF526">
        <f>COUNTIF(J:J,AE526)</f>
        <v>1</v>
      </c>
      <c r="AG526">
        <f>ROUND(AVERAGEIFS(Z:Z,J:J,AE526),1)</f>
        <v>3.3</v>
      </c>
      <c r="AH526" cm="1">
        <f t="array" ref="AH526">ROUND(MEDIAN(IF(J:J=AE526,Z:Z)),1)</f>
        <v>3.3</v>
      </c>
      <c r="AI526" t="e" cm="1">
        <f t="array" ref="AI526">ROUND(MODE(IF(J:J=AE526,Z:Z)),1)</f>
        <v>#N/A</v>
      </c>
      <c r="AJ526">
        <f>_xlfn.MAXIFS(Z:Z,J:J,AE526)</f>
        <v>3.3</v>
      </c>
      <c r="AK526">
        <f>_xlfn.MINIFS(Z:Z,J:J,AE526)</f>
        <v>3.3</v>
      </c>
      <c r="AL526" t="e" cm="1">
        <f t="array" ref="AL526">ROUND(VAR(IF(J:J=AE526,Z:Z)),1)</f>
        <v>#DIV/0!</v>
      </c>
      <c r="AM526" t="e" cm="1">
        <f t="array" ref="AM526">ROUND(STDEV(IF(J:J = AE526,Z:Z)),1)</f>
        <v>#DIV/0!</v>
      </c>
      <c r="AQ526">
        <v>93</v>
      </c>
      <c r="AR526">
        <v>4.7</v>
      </c>
      <c r="BH526" t="str">
        <v>Colin Strause</v>
      </c>
      <c r="BI526">
        <f t="shared" si="25"/>
        <v>4.5999999999999996</v>
      </c>
      <c r="BJ526" t="b">
        <f t="shared" si="26"/>
        <v>0</v>
      </c>
      <c r="BO526">
        <v>64998368</v>
      </c>
      <c r="BP526">
        <v>17000000</v>
      </c>
      <c r="BR526">
        <f t="shared" si="24"/>
        <v>47998368</v>
      </c>
      <c r="BS526" t="str">
        <f>_xlfn.XLOOKUP(BO526,I:I,L:L)</f>
        <v>Pitch PerfectÂ </v>
      </c>
      <c r="BW526" t="s">
        <v>1247</v>
      </c>
      <c r="BX526" t="s">
        <v>5266</v>
      </c>
      <c r="BY526" t="s">
        <v>17607</v>
      </c>
    </row>
    <row r="527" spans="1:81" x14ac:dyDescent="0.25">
      <c r="A527" t="s">
        <v>33</v>
      </c>
      <c r="B527" t="s">
        <v>804</v>
      </c>
      <c r="C527">
        <v>294</v>
      </c>
      <c r="D527">
        <v>106</v>
      </c>
      <c r="E527">
        <v>0</v>
      </c>
      <c r="F527">
        <v>963</v>
      </c>
      <c r="G527" t="s">
        <v>1207</v>
      </c>
      <c r="H527">
        <v>18000</v>
      </c>
      <c r="I527">
        <v>94999143</v>
      </c>
      <c r="J527" t="s">
        <v>1395</v>
      </c>
      <c r="K527" t="s">
        <v>564</v>
      </c>
      <c r="L527" t="s">
        <v>3930</v>
      </c>
      <c r="M527">
        <v>245152</v>
      </c>
      <c r="N527">
        <v>33645</v>
      </c>
      <c r="O527" t="s">
        <v>3760</v>
      </c>
      <c r="P527">
        <v>0</v>
      </c>
      <c r="Q527" t="s">
        <v>3931</v>
      </c>
      <c r="R527" t="s">
        <v>3932</v>
      </c>
      <c r="S527">
        <v>1344</v>
      </c>
      <c r="T527" t="s">
        <v>42</v>
      </c>
      <c r="U527" t="s">
        <v>43</v>
      </c>
      <c r="V527" t="s">
        <v>44</v>
      </c>
      <c r="W527">
        <v>75000000</v>
      </c>
      <c r="X527">
        <v>2000</v>
      </c>
      <c r="Y527">
        <v>13000</v>
      </c>
      <c r="Z527" s="2">
        <v>7.2</v>
      </c>
      <c r="AA527">
        <v>2.35</v>
      </c>
      <c r="AB527">
        <v>0</v>
      </c>
      <c r="AE527" t="s">
        <v>3933</v>
      </c>
      <c r="AF527">
        <f>COUNTIF(J:J,AE527)</f>
        <v>1</v>
      </c>
      <c r="AG527">
        <f>ROUND(AVERAGEIFS(Z:Z,J:J,AE527),1)</f>
        <v>3.5</v>
      </c>
      <c r="AH527" cm="1">
        <f t="array" ref="AH527">ROUND(MEDIAN(IF(J:J=AE527,Z:Z)),1)</f>
        <v>3.5</v>
      </c>
      <c r="AI527" t="e" cm="1">
        <f t="array" ref="AI527">ROUND(MODE(IF(J:J=AE527,Z:Z)),1)</f>
        <v>#N/A</v>
      </c>
      <c r="AJ527">
        <f>_xlfn.MAXIFS(Z:Z,J:J,AE527)</f>
        <v>3.5</v>
      </c>
      <c r="AK527">
        <f>_xlfn.MINIFS(Z:Z,J:J,AE527)</f>
        <v>3.5</v>
      </c>
      <c r="AL527" t="e" cm="1">
        <f t="array" ref="AL527">ROUND(VAR(IF(J:J=AE527,Z:Z)),1)</f>
        <v>#DIV/0!</v>
      </c>
      <c r="AM527" t="e" cm="1">
        <f t="array" ref="AM527">ROUND(STDEV(IF(J:J = AE527,Z:Z)),1)</f>
        <v>#DIV/0!</v>
      </c>
      <c r="AQ527">
        <v>113</v>
      </c>
      <c r="AR527">
        <v>6.1</v>
      </c>
      <c r="BH527" t="str">
        <v>Greg Mottola</v>
      </c>
      <c r="BI527">
        <f t="shared" si="25"/>
        <v>7.3</v>
      </c>
      <c r="BJ527" t="b">
        <f t="shared" si="26"/>
        <v>0</v>
      </c>
      <c r="BO527">
        <v>127968405</v>
      </c>
      <c r="BP527">
        <v>80000000</v>
      </c>
      <c r="BR527">
        <f t="shared" si="24"/>
        <v>47968405</v>
      </c>
      <c r="BS527" t="str">
        <f>_xlfn.XLOOKUP(BO527,I:I,L:L)</f>
        <v>Shutter IslandÂ </v>
      </c>
      <c r="BW527" t="s">
        <v>826</v>
      </c>
      <c r="BX527" t="s">
        <v>1247</v>
      </c>
      <c r="BY527" t="s">
        <v>17607</v>
      </c>
    </row>
    <row r="528" spans="1:81" x14ac:dyDescent="0.25">
      <c r="A528" t="s">
        <v>33</v>
      </c>
      <c r="B528" t="s">
        <v>2129</v>
      </c>
      <c r="C528">
        <v>308</v>
      </c>
      <c r="D528">
        <v>91</v>
      </c>
      <c r="E528">
        <v>22</v>
      </c>
      <c r="F528">
        <v>1000</v>
      </c>
      <c r="G528" t="s">
        <v>748</v>
      </c>
      <c r="H528">
        <v>7000</v>
      </c>
      <c r="I528">
        <v>336029560</v>
      </c>
      <c r="J528" t="s">
        <v>795</v>
      </c>
      <c r="K528" t="s">
        <v>664</v>
      </c>
      <c r="L528" t="s">
        <v>289</v>
      </c>
      <c r="M528">
        <v>142403</v>
      </c>
      <c r="N528">
        <v>13616</v>
      </c>
      <c r="O528" t="s">
        <v>991</v>
      </c>
      <c r="P528">
        <v>0</v>
      </c>
      <c r="Q528" t="s">
        <v>3935</v>
      </c>
      <c r="R528" t="s">
        <v>3936</v>
      </c>
      <c r="S528">
        <v>275</v>
      </c>
      <c r="T528" t="s">
        <v>42</v>
      </c>
      <c r="U528" t="s">
        <v>43</v>
      </c>
      <c r="V528" t="s">
        <v>115</v>
      </c>
      <c r="W528">
        <v>74000000</v>
      </c>
      <c r="X528">
        <v>2015</v>
      </c>
      <c r="Y528">
        <v>4000</v>
      </c>
      <c r="Z528" s="2">
        <v>6.4</v>
      </c>
      <c r="AA528">
        <v>1.85</v>
      </c>
      <c r="AB528">
        <v>70000</v>
      </c>
      <c r="AE528" t="s">
        <v>3937</v>
      </c>
      <c r="AF528">
        <f>COUNTIF(J:J,AE528)</f>
        <v>1</v>
      </c>
      <c r="AG528">
        <f>ROUND(AVERAGEIFS(Z:Z,J:J,AE528),1)</f>
        <v>4.8</v>
      </c>
      <c r="AH528" cm="1">
        <f t="array" ref="AH528">ROUND(MEDIAN(IF(J:J=AE528,Z:Z)),1)</f>
        <v>4.8</v>
      </c>
      <c r="AI528" t="e" cm="1">
        <f t="array" ref="AI528">ROUND(MODE(IF(J:J=AE528,Z:Z)),1)</f>
        <v>#N/A</v>
      </c>
      <c r="AJ528">
        <f>_xlfn.MAXIFS(Z:Z,J:J,AE528)</f>
        <v>4.8</v>
      </c>
      <c r="AK528">
        <f>_xlfn.MINIFS(Z:Z,J:J,AE528)</f>
        <v>4.8</v>
      </c>
      <c r="AL528" t="e" cm="1">
        <f t="array" ref="AL528">ROUND(VAR(IF(J:J=AE528,Z:Z)),1)</f>
        <v>#DIV/0!</v>
      </c>
      <c r="AM528" t="e" cm="1">
        <f t="array" ref="AM528">ROUND(STDEV(IF(J:J = AE528,Z:Z)),1)</f>
        <v>#DIV/0!</v>
      </c>
      <c r="AQ528">
        <v>106</v>
      </c>
      <c r="AR528">
        <v>7.2</v>
      </c>
      <c r="BH528" t="str">
        <v>Jake Kasdan</v>
      </c>
      <c r="BI528">
        <f t="shared" si="25"/>
        <v>6.1</v>
      </c>
      <c r="BJ528" t="b">
        <f t="shared" si="26"/>
        <v>0</v>
      </c>
      <c r="BO528">
        <v>54215416</v>
      </c>
      <c r="BP528">
        <v>6500000</v>
      </c>
      <c r="BR528">
        <f t="shared" si="24"/>
        <v>47715416</v>
      </c>
      <c r="BS528" t="str">
        <f>_xlfn.XLOOKUP(BO528,I:I,L:L)</f>
        <v>La BambaÂ </v>
      </c>
      <c r="BW528" t="s">
        <v>606</v>
      </c>
      <c r="BX528" t="s">
        <v>1247</v>
      </c>
      <c r="BY528" t="s">
        <v>17605</v>
      </c>
    </row>
    <row r="529" spans="1:79" x14ac:dyDescent="0.25">
      <c r="A529" t="s">
        <v>33</v>
      </c>
      <c r="B529" t="s">
        <v>136</v>
      </c>
      <c r="C529">
        <v>435</v>
      </c>
      <c r="D529">
        <v>128</v>
      </c>
      <c r="E529">
        <v>0</v>
      </c>
      <c r="F529">
        <v>826</v>
      </c>
      <c r="G529" t="s">
        <v>1739</v>
      </c>
      <c r="H529">
        <v>4000</v>
      </c>
      <c r="I529">
        <v>36381716</v>
      </c>
      <c r="J529" t="s">
        <v>1877</v>
      </c>
      <c r="K529" t="s">
        <v>748</v>
      </c>
      <c r="L529" t="s">
        <v>3940</v>
      </c>
      <c r="M529">
        <v>197584</v>
      </c>
      <c r="N529">
        <v>7067</v>
      </c>
      <c r="O529" t="s">
        <v>1633</v>
      </c>
      <c r="P529">
        <v>4</v>
      </c>
      <c r="Q529" t="s">
        <v>3941</v>
      </c>
      <c r="R529" t="s">
        <v>3942</v>
      </c>
      <c r="S529">
        <v>918</v>
      </c>
      <c r="T529" t="s">
        <v>42</v>
      </c>
      <c r="U529" t="s">
        <v>43</v>
      </c>
      <c r="V529" t="s">
        <v>44</v>
      </c>
      <c r="W529">
        <v>82000000</v>
      </c>
      <c r="X529">
        <v>2011</v>
      </c>
      <c r="Y529">
        <v>2000</v>
      </c>
      <c r="Z529" s="2">
        <v>6.1</v>
      </c>
      <c r="AA529">
        <v>2.35</v>
      </c>
      <c r="AB529">
        <v>42000</v>
      </c>
      <c r="AE529" t="s">
        <v>3943</v>
      </c>
      <c r="AF529">
        <f>COUNTIF(J:J,AE529)</f>
        <v>2</v>
      </c>
      <c r="AG529">
        <f>ROUND(AVERAGEIFS(Z:Z,J:J,AE529),1)</f>
        <v>7.5</v>
      </c>
      <c r="AH529" cm="1">
        <f t="array" ref="AH529">ROUND(MEDIAN(IF(J:J=AE529,Z:Z)),1)</f>
        <v>7.5</v>
      </c>
      <c r="AI529" cm="1">
        <f t="array" ref="AI529">ROUND(MODE(IF(J:J=AE529,Z:Z)),1)</f>
        <v>7.5</v>
      </c>
      <c r="AJ529">
        <f>_xlfn.MAXIFS(Z:Z,J:J,AE529)</f>
        <v>7.5</v>
      </c>
      <c r="AK529">
        <f>_xlfn.MINIFS(Z:Z,J:J,AE529)</f>
        <v>7.5</v>
      </c>
      <c r="AL529" cm="1">
        <f t="array" ref="AL529">ROUND(VAR(IF(J:J=AE529,Z:Z)),1)</f>
        <v>0</v>
      </c>
      <c r="AM529" cm="1">
        <f t="array" ref="AM529">ROUND(STDEV(IF(J:J = AE529,Z:Z)),1)</f>
        <v>0</v>
      </c>
      <c r="AQ529">
        <v>91</v>
      </c>
      <c r="AR529">
        <v>6.4</v>
      </c>
      <c r="BH529" t="str">
        <v>Diane Keaton</v>
      </c>
      <c r="BI529">
        <f t="shared" si="25"/>
        <v>4.7</v>
      </c>
      <c r="BJ529" t="b">
        <f t="shared" si="26"/>
        <v>0</v>
      </c>
      <c r="BO529">
        <v>57176582</v>
      </c>
      <c r="BP529">
        <v>9500000</v>
      </c>
      <c r="BR529">
        <f t="shared" si="24"/>
        <v>47676582</v>
      </c>
      <c r="BS529" t="str">
        <f>_xlfn.XLOOKUP(BO529,I:I,L:L)</f>
        <v>Next FridayÂ </v>
      </c>
      <c r="BW529" t="s">
        <v>4682</v>
      </c>
      <c r="BX529" t="s">
        <v>1247</v>
      </c>
      <c r="BY529" t="s">
        <v>2007</v>
      </c>
      <c r="BZ529" t="s">
        <v>17604</v>
      </c>
    </row>
    <row r="530" spans="1:79" x14ac:dyDescent="0.25">
      <c r="A530" t="s">
        <v>33</v>
      </c>
      <c r="B530" t="s">
        <v>1631</v>
      </c>
      <c r="C530">
        <v>117</v>
      </c>
      <c r="D530">
        <v>98</v>
      </c>
      <c r="E530">
        <v>0</v>
      </c>
      <c r="F530">
        <v>697</v>
      </c>
      <c r="G530" t="s">
        <v>3946</v>
      </c>
      <c r="H530">
        <v>12000</v>
      </c>
      <c r="I530">
        <v>55585389</v>
      </c>
      <c r="J530" t="s">
        <v>1404</v>
      </c>
      <c r="K530" t="s">
        <v>863</v>
      </c>
      <c r="L530" t="s">
        <v>3947</v>
      </c>
      <c r="M530">
        <v>64121</v>
      </c>
      <c r="N530">
        <v>15269</v>
      </c>
      <c r="O530" t="s">
        <v>3948</v>
      </c>
      <c r="P530">
        <v>1</v>
      </c>
      <c r="Q530" t="s">
        <v>3949</v>
      </c>
      <c r="R530" t="s">
        <v>3950</v>
      </c>
      <c r="S530">
        <v>241</v>
      </c>
      <c r="T530" t="s">
        <v>42</v>
      </c>
      <c r="U530" t="s">
        <v>43</v>
      </c>
      <c r="V530" t="s">
        <v>811</v>
      </c>
      <c r="W530">
        <v>69000000</v>
      </c>
      <c r="X530">
        <v>1998</v>
      </c>
      <c r="Y530">
        <v>854</v>
      </c>
      <c r="Z530" s="2">
        <v>5.9</v>
      </c>
      <c r="AA530">
        <v>2.35</v>
      </c>
      <c r="AB530">
        <v>880</v>
      </c>
      <c r="AE530" t="s">
        <v>3951</v>
      </c>
      <c r="AF530">
        <f>COUNTIF(J:J,AE530)</f>
        <v>6</v>
      </c>
      <c r="AG530">
        <f>ROUND(AVERAGEIFS(Z:Z,J:J,AE530),1)</f>
        <v>6.5</v>
      </c>
      <c r="AH530" cm="1">
        <f t="array" ref="AH530">ROUND(MEDIAN(IF(J:J=AE530,Z:Z)),1)</f>
        <v>6.4</v>
      </c>
      <c r="AI530" t="e" cm="1">
        <f t="array" ref="AI530">ROUND(MODE(IF(J:J=AE530,Z:Z)),1)</f>
        <v>#N/A</v>
      </c>
      <c r="AJ530">
        <f>_xlfn.MAXIFS(Z:Z,J:J,AE530)</f>
        <v>7.6</v>
      </c>
      <c r="AK530">
        <f>_xlfn.MINIFS(Z:Z,J:J,AE530)</f>
        <v>5.6</v>
      </c>
      <c r="AL530" cm="1">
        <f t="array" ref="AL530">ROUND(VAR(IF(J:J=AE530,Z:Z)),1)</f>
        <v>0.6</v>
      </c>
      <c r="AM530" cm="1">
        <f t="array" ref="AM530">ROUND(STDEV(IF(J:J = AE530,Z:Z)),1)</f>
        <v>0.8</v>
      </c>
      <c r="AQ530">
        <v>128</v>
      </c>
      <c r="AR530">
        <v>6.1</v>
      </c>
      <c r="BH530" t="str">
        <v>Kelly Makin</v>
      </c>
      <c r="BI530">
        <f t="shared" si="25"/>
        <v>5.8</v>
      </c>
      <c r="BJ530" t="b">
        <f t="shared" si="26"/>
        <v>0</v>
      </c>
      <c r="BO530">
        <v>87666629</v>
      </c>
      <c r="BP530">
        <v>40000000</v>
      </c>
      <c r="BR530">
        <f t="shared" si="24"/>
        <v>47666629</v>
      </c>
      <c r="BS530" t="str">
        <f>_xlfn.XLOOKUP(BO530,I:I,L:L)</f>
        <v>Back to the Future Part IIIÂ </v>
      </c>
      <c r="BW530" t="s">
        <v>17600</v>
      </c>
      <c r="BX530" t="s">
        <v>3105</v>
      </c>
      <c r="BY530" t="s">
        <v>4490</v>
      </c>
    </row>
    <row r="531" spans="1:79" x14ac:dyDescent="0.25">
      <c r="A531" t="s">
        <v>33</v>
      </c>
      <c r="B531" t="s">
        <v>2080</v>
      </c>
      <c r="C531">
        <v>108</v>
      </c>
      <c r="D531">
        <v>134</v>
      </c>
      <c r="E531">
        <v>272</v>
      </c>
      <c r="F531">
        <v>215</v>
      </c>
      <c r="G531" t="s">
        <v>3954</v>
      </c>
      <c r="H531">
        <v>548</v>
      </c>
      <c r="I531">
        <v>36976367</v>
      </c>
      <c r="J531" t="s">
        <v>1395</v>
      </c>
      <c r="K531" t="s">
        <v>3955</v>
      </c>
      <c r="L531" t="s">
        <v>3956</v>
      </c>
      <c r="M531">
        <v>81611</v>
      </c>
      <c r="N531">
        <v>1044</v>
      </c>
      <c r="O531" t="s">
        <v>3957</v>
      </c>
      <c r="P531">
        <v>3</v>
      </c>
      <c r="Q531" t="s">
        <v>3958</v>
      </c>
      <c r="R531" t="s">
        <v>3959</v>
      </c>
      <c r="S531">
        <v>274</v>
      </c>
      <c r="T531" t="s">
        <v>42</v>
      </c>
      <c r="U531" t="s">
        <v>43</v>
      </c>
      <c r="V531" t="s">
        <v>44</v>
      </c>
      <c r="W531">
        <v>75000000</v>
      </c>
      <c r="X531">
        <v>1998</v>
      </c>
      <c r="Y531">
        <v>270</v>
      </c>
      <c r="Z531" s="2">
        <v>6</v>
      </c>
      <c r="AA531">
        <v>2.35</v>
      </c>
      <c r="AB531">
        <v>0</v>
      </c>
      <c r="AE531" t="s">
        <v>3960</v>
      </c>
      <c r="AF531">
        <f>COUNTIF(J:J,AE531)</f>
        <v>2</v>
      </c>
      <c r="AG531">
        <f>ROUND(AVERAGEIFS(Z:Z,J:J,AE531),1)</f>
        <v>6.8</v>
      </c>
      <c r="AH531" cm="1">
        <f t="array" ref="AH531">ROUND(MEDIAN(IF(J:J=AE531,Z:Z)),1)</f>
        <v>6.8</v>
      </c>
      <c r="AI531" t="e" cm="1">
        <f t="array" ref="AI531">ROUND(MODE(IF(J:J=AE531,Z:Z)),1)</f>
        <v>#N/A</v>
      </c>
      <c r="AJ531">
        <f>_xlfn.MAXIFS(Z:Z,J:J,AE531)</f>
        <v>7.3</v>
      </c>
      <c r="AK531">
        <f>_xlfn.MINIFS(Z:Z,J:J,AE531)</f>
        <v>6.2</v>
      </c>
      <c r="AL531" cm="1">
        <f t="array" ref="AL531">ROUND(VAR(IF(J:J=AE531,Z:Z)),1)</f>
        <v>0.6</v>
      </c>
      <c r="AM531" cm="1">
        <f t="array" ref="AM531">ROUND(STDEV(IF(J:J = AE531,Z:Z)),1)</f>
        <v>0.8</v>
      </c>
      <c r="AQ531">
        <v>98</v>
      </c>
      <c r="AR531">
        <v>5.9</v>
      </c>
      <c r="BH531" t="str">
        <v>Stephen Daldry</v>
      </c>
      <c r="BI531">
        <f t="shared" si="25"/>
        <v>7.4</v>
      </c>
      <c r="BJ531" t="b">
        <f t="shared" si="26"/>
        <v>0</v>
      </c>
      <c r="BO531">
        <v>85570368</v>
      </c>
      <c r="BP531">
        <v>38000000</v>
      </c>
      <c r="BR531">
        <f t="shared" si="24"/>
        <v>47570368</v>
      </c>
      <c r="BS531" t="str">
        <f>_xlfn.XLOOKUP(BO531,I:I,L:L)</f>
        <v>Spy Kids 2: Island of Lost DreamsÂ </v>
      </c>
      <c r="BW531" t="s">
        <v>1247</v>
      </c>
      <c r="BX531" t="s">
        <v>2007</v>
      </c>
      <c r="BY531" t="s">
        <v>5447</v>
      </c>
      <c r="BZ531" t="s">
        <v>4490</v>
      </c>
    </row>
    <row r="532" spans="1:79" x14ac:dyDescent="0.25">
      <c r="A532" t="s">
        <v>33</v>
      </c>
      <c r="B532" t="s">
        <v>2137</v>
      </c>
      <c r="C532">
        <v>141</v>
      </c>
      <c r="D532">
        <v>97</v>
      </c>
      <c r="E532">
        <v>6</v>
      </c>
      <c r="F532">
        <v>415</v>
      </c>
      <c r="G532" t="s">
        <v>1014</v>
      </c>
      <c r="H532">
        <v>22000</v>
      </c>
      <c r="I532">
        <v>107225164</v>
      </c>
      <c r="J532" t="s">
        <v>1884</v>
      </c>
      <c r="K532" t="s">
        <v>190</v>
      </c>
      <c r="L532" t="s">
        <v>3963</v>
      </c>
      <c r="M532">
        <v>27130</v>
      </c>
      <c r="N532">
        <v>24350</v>
      </c>
      <c r="O532" t="s">
        <v>3964</v>
      </c>
      <c r="P532">
        <v>0</v>
      </c>
      <c r="Q532" t="s">
        <v>3965</v>
      </c>
      <c r="R532" t="s">
        <v>3966</v>
      </c>
      <c r="S532">
        <v>126</v>
      </c>
      <c r="T532" t="s">
        <v>42</v>
      </c>
      <c r="U532" t="s">
        <v>43</v>
      </c>
      <c r="V532" t="s">
        <v>115</v>
      </c>
      <c r="W532">
        <v>73000000</v>
      </c>
      <c r="X532">
        <v>2016</v>
      </c>
      <c r="Y532">
        <v>1000</v>
      </c>
      <c r="Z532" s="2">
        <v>6.3</v>
      </c>
      <c r="AA532">
        <v>1.85</v>
      </c>
      <c r="AB532">
        <v>14000</v>
      </c>
      <c r="AE532" t="s">
        <v>3967</v>
      </c>
      <c r="AF532">
        <f>COUNTIF(J:J,AE532)</f>
        <v>3</v>
      </c>
      <c r="AG532">
        <f>ROUND(AVERAGEIFS(Z:Z,J:J,AE532),1)</f>
        <v>5.2</v>
      </c>
      <c r="AH532" cm="1">
        <f t="array" ref="AH532">ROUND(MEDIAN(IF(J:J=AE532,Z:Z)),1)</f>
        <v>5.0999999999999996</v>
      </c>
      <c r="AI532" t="e" cm="1">
        <f t="array" ref="AI532">ROUND(MODE(IF(J:J=AE532,Z:Z)),1)</f>
        <v>#N/A</v>
      </c>
      <c r="AJ532">
        <f>_xlfn.MAXIFS(Z:Z,J:J,AE532)</f>
        <v>5.8</v>
      </c>
      <c r="AK532">
        <f>_xlfn.MINIFS(Z:Z,J:J,AE532)</f>
        <v>4.5999999999999996</v>
      </c>
      <c r="AL532" cm="1">
        <f t="array" ref="AL532">ROUND(VAR(IF(J:J=AE532,Z:Z)),1)</f>
        <v>0.4</v>
      </c>
      <c r="AM532" cm="1">
        <f t="array" ref="AM532">ROUND(STDEV(IF(J:J = AE532,Z:Z)),1)</f>
        <v>0.6</v>
      </c>
      <c r="AQ532">
        <v>134</v>
      </c>
      <c r="AR532">
        <v>6</v>
      </c>
      <c r="BH532" t="str">
        <v>Christian Duguay</v>
      </c>
      <c r="BI532">
        <f t="shared" si="25"/>
        <v>5.0999999999999996</v>
      </c>
      <c r="BJ532" t="b">
        <f t="shared" si="26"/>
        <v>0</v>
      </c>
      <c r="BO532">
        <v>117541000</v>
      </c>
      <c r="BP532">
        <v>70000000</v>
      </c>
      <c r="BR532">
        <f t="shared" si="24"/>
        <v>47541000</v>
      </c>
      <c r="BS532" t="str">
        <f>_xlfn.XLOOKUP(BO532,I:I,L:L)</f>
        <v>Die Hard 2Â </v>
      </c>
      <c r="BW532" t="s">
        <v>606</v>
      </c>
      <c r="BX532" t="s">
        <v>1247</v>
      </c>
      <c r="BY532" t="s">
        <v>5266</v>
      </c>
      <c r="BZ532" t="s">
        <v>5447</v>
      </c>
    </row>
    <row r="533" spans="1:79" x14ac:dyDescent="0.25">
      <c r="A533" t="s">
        <v>33</v>
      </c>
      <c r="B533" t="s">
        <v>2094</v>
      </c>
      <c r="C533">
        <v>176</v>
      </c>
      <c r="D533">
        <v>112</v>
      </c>
      <c r="E533">
        <v>72</v>
      </c>
      <c r="F533">
        <v>715</v>
      </c>
      <c r="G533" t="s">
        <v>519</v>
      </c>
      <c r="H533">
        <v>11000</v>
      </c>
      <c r="I533">
        <v>70224196</v>
      </c>
      <c r="J533" t="s">
        <v>1892</v>
      </c>
      <c r="K533" t="s">
        <v>821</v>
      </c>
      <c r="L533" t="s">
        <v>3970</v>
      </c>
      <c r="M533">
        <v>59352</v>
      </c>
      <c r="N533">
        <v>13827</v>
      </c>
      <c r="O533" t="s">
        <v>3971</v>
      </c>
      <c r="P533">
        <v>0</v>
      </c>
      <c r="Q533" t="s">
        <v>3972</v>
      </c>
      <c r="R533" t="s">
        <v>3973</v>
      </c>
      <c r="S533">
        <v>138</v>
      </c>
      <c r="T533" t="s">
        <v>42</v>
      </c>
      <c r="U533" t="s">
        <v>43</v>
      </c>
      <c r="V533" t="s">
        <v>44</v>
      </c>
      <c r="W533">
        <v>70000000</v>
      </c>
      <c r="X533">
        <v>2008</v>
      </c>
      <c r="Y533">
        <v>1000</v>
      </c>
      <c r="Z533" s="2">
        <v>5.6</v>
      </c>
      <c r="AA533">
        <v>2.35</v>
      </c>
      <c r="AB533">
        <v>0</v>
      </c>
      <c r="AE533" t="s">
        <v>3974</v>
      </c>
      <c r="AF533">
        <f>COUNTIF(J:J,AE533)</f>
        <v>3</v>
      </c>
      <c r="AG533">
        <f>ROUND(AVERAGEIFS(Z:Z,J:J,AE533),1)</f>
        <v>6.7</v>
      </c>
      <c r="AH533" cm="1">
        <f t="array" ref="AH533">ROUND(MEDIAN(IF(J:J=AE533,Z:Z)),1)</f>
        <v>6.7</v>
      </c>
      <c r="AI533" t="e" cm="1">
        <f t="array" ref="AI533">ROUND(MODE(IF(J:J=AE533,Z:Z)),1)</f>
        <v>#N/A</v>
      </c>
      <c r="AJ533">
        <f>_xlfn.MAXIFS(Z:Z,J:J,AE533)</f>
        <v>8.1</v>
      </c>
      <c r="AK533">
        <f>_xlfn.MINIFS(Z:Z,J:J,AE533)</f>
        <v>5.3</v>
      </c>
      <c r="AL533" cm="1">
        <f t="array" ref="AL533">ROUND(VAR(IF(J:J=AE533,Z:Z)),1)</f>
        <v>2</v>
      </c>
      <c r="AM533" cm="1">
        <f t="array" ref="AM533">ROUND(STDEV(IF(J:J = AE533,Z:Z)),1)</f>
        <v>1.4</v>
      </c>
      <c r="AQ533">
        <v>97</v>
      </c>
      <c r="AR533">
        <v>6.3</v>
      </c>
      <c r="BH533" t="str">
        <v>Justin Chadwick</v>
      </c>
      <c r="BI533">
        <f t="shared" si="25"/>
        <v>6.9</v>
      </c>
      <c r="BJ533" t="b">
        <f t="shared" si="26"/>
        <v>0</v>
      </c>
      <c r="BO533">
        <v>61356221</v>
      </c>
      <c r="BP533">
        <v>14000000</v>
      </c>
      <c r="BR533">
        <f t="shared" si="24"/>
        <v>47356221</v>
      </c>
      <c r="BS533" t="str">
        <f>_xlfn.XLOOKUP(BO533,I:I,L:L)</f>
        <v>Stomp the YardÂ </v>
      </c>
      <c r="BW533" t="s">
        <v>606</v>
      </c>
      <c r="BX533" t="s">
        <v>5266</v>
      </c>
      <c r="BY533" t="s">
        <v>17600</v>
      </c>
      <c r="BZ533" t="s">
        <v>17601</v>
      </c>
    </row>
    <row r="534" spans="1:79" x14ac:dyDescent="0.25">
      <c r="A534" t="s">
        <v>33</v>
      </c>
      <c r="B534" t="s">
        <v>2144</v>
      </c>
      <c r="C534">
        <v>230</v>
      </c>
      <c r="D534">
        <v>153</v>
      </c>
      <c r="E534">
        <v>0</v>
      </c>
      <c r="F534">
        <v>130</v>
      </c>
      <c r="G534" t="s">
        <v>2154</v>
      </c>
      <c r="H534">
        <v>11000</v>
      </c>
      <c r="I534">
        <v>51814190</v>
      </c>
      <c r="J534" t="s">
        <v>1544</v>
      </c>
      <c r="K534" t="s">
        <v>2729</v>
      </c>
      <c r="L534" t="s">
        <v>3977</v>
      </c>
      <c r="M534">
        <v>100837</v>
      </c>
      <c r="N534">
        <v>11852</v>
      </c>
      <c r="O534" t="s">
        <v>3978</v>
      </c>
      <c r="P534">
        <v>1</v>
      </c>
      <c r="Q534" t="s">
        <v>3979</v>
      </c>
      <c r="R534" t="s">
        <v>3980</v>
      </c>
      <c r="S534">
        <v>301</v>
      </c>
      <c r="T534" t="s">
        <v>42</v>
      </c>
      <c r="U534" t="s">
        <v>43</v>
      </c>
      <c r="V534" t="s">
        <v>811</v>
      </c>
      <c r="W534">
        <v>75000000</v>
      </c>
      <c r="X534">
        <v>2009</v>
      </c>
      <c r="Y534">
        <v>561</v>
      </c>
      <c r="Z534" s="2">
        <v>6.4</v>
      </c>
      <c r="AA534">
        <v>1.85</v>
      </c>
      <c r="AB534">
        <v>0</v>
      </c>
      <c r="AE534" t="s">
        <v>3981</v>
      </c>
      <c r="AF534">
        <f>COUNTIF(J:J,AE534)</f>
        <v>1</v>
      </c>
      <c r="AG534">
        <f>ROUND(AVERAGEIFS(Z:Z,J:J,AE534),1)</f>
        <v>7</v>
      </c>
      <c r="AH534" cm="1">
        <f t="array" ref="AH534">ROUND(MEDIAN(IF(J:J=AE534,Z:Z)),1)</f>
        <v>7</v>
      </c>
      <c r="AI534" t="e" cm="1">
        <f t="array" ref="AI534">ROUND(MODE(IF(J:J=AE534,Z:Z)),1)</f>
        <v>#N/A</v>
      </c>
      <c r="AJ534">
        <f>_xlfn.MAXIFS(Z:Z,J:J,AE534)</f>
        <v>7</v>
      </c>
      <c r="AK534">
        <f>_xlfn.MINIFS(Z:Z,J:J,AE534)</f>
        <v>7</v>
      </c>
      <c r="AL534" t="e" cm="1">
        <f t="array" ref="AL534">ROUND(VAR(IF(J:J=AE534,Z:Z)),1)</f>
        <v>#DIV/0!</v>
      </c>
      <c r="AM534" t="e" cm="1">
        <f t="array" ref="AM534">ROUND(STDEV(IF(J:J = AE534,Z:Z)),1)</f>
        <v>#DIV/0!</v>
      </c>
      <c r="AQ534">
        <v>112</v>
      </c>
      <c r="AR534">
        <v>5.6</v>
      </c>
      <c r="BH534" t="str">
        <v>Pat O'Connor</v>
      </c>
      <c r="BI534">
        <f t="shared" si="25"/>
        <v>6.7</v>
      </c>
      <c r="BJ534" t="b">
        <f t="shared" si="26"/>
        <v>0</v>
      </c>
      <c r="BO534">
        <v>67325559</v>
      </c>
      <c r="BP534">
        <v>20000000</v>
      </c>
      <c r="BR534">
        <f t="shared" si="24"/>
        <v>47325559</v>
      </c>
      <c r="BS534" t="str">
        <f>_xlfn.XLOOKUP(BO534,I:I,L:L)</f>
        <v>HolesÂ </v>
      </c>
      <c r="BW534" t="s">
        <v>4682</v>
      </c>
      <c r="BX534" t="s">
        <v>17605</v>
      </c>
      <c r="BY534" t="s">
        <v>2007</v>
      </c>
      <c r="BZ534" t="s">
        <v>17603</v>
      </c>
      <c r="CA534" t="s">
        <v>4490</v>
      </c>
    </row>
    <row r="535" spans="1:79" x14ac:dyDescent="0.25">
      <c r="A535" t="s">
        <v>33</v>
      </c>
      <c r="B535" t="s">
        <v>1332</v>
      </c>
      <c r="C535">
        <v>164</v>
      </c>
      <c r="D535">
        <v>122</v>
      </c>
      <c r="E535">
        <v>285</v>
      </c>
      <c r="F535">
        <v>989</v>
      </c>
      <c r="G535" t="s">
        <v>3389</v>
      </c>
      <c r="H535">
        <v>8000</v>
      </c>
      <c r="I535">
        <v>148213377</v>
      </c>
      <c r="J535" t="s">
        <v>1899</v>
      </c>
      <c r="K535" t="s">
        <v>1554</v>
      </c>
      <c r="L535" t="s">
        <v>2563</v>
      </c>
      <c r="M535">
        <v>130776</v>
      </c>
      <c r="N535">
        <v>12410</v>
      </c>
      <c r="O535" t="s">
        <v>3984</v>
      </c>
      <c r="P535">
        <v>5</v>
      </c>
      <c r="Q535" t="s">
        <v>3985</v>
      </c>
      <c r="R535" t="s">
        <v>3986</v>
      </c>
      <c r="S535">
        <v>437</v>
      </c>
      <c r="T535" t="s">
        <v>42</v>
      </c>
      <c r="U535" t="s">
        <v>43</v>
      </c>
      <c r="V535" t="s">
        <v>44</v>
      </c>
      <c r="W535">
        <v>73000000</v>
      </c>
      <c r="X535">
        <v>2006</v>
      </c>
      <c r="Y535">
        <v>1000</v>
      </c>
      <c r="Z535" s="2">
        <v>6.6</v>
      </c>
      <c r="AA535">
        <v>2.35</v>
      </c>
      <c r="AB535">
        <v>0</v>
      </c>
      <c r="AE535" t="s">
        <v>3987</v>
      </c>
      <c r="AF535">
        <f>COUNTIF(J:J,AE535)</f>
        <v>1</v>
      </c>
      <c r="AG535">
        <f>ROUND(AVERAGEIFS(Z:Z,J:J,AE535),1)</f>
        <v>7</v>
      </c>
      <c r="AH535" cm="1">
        <f t="array" ref="AH535">ROUND(MEDIAN(IF(J:J=AE535,Z:Z)),1)</f>
        <v>7</v>
      </c>
      <c r="AI535" t="e" cm="1">
        <f t="array" ref="AI535">ROUND(MODE(IF(J:J=AE535,Z:Z)),1)</f>
        <v>#N/A</v>
      </c>
      <c r="AJ535">
        <f>_xlfn.MAXIFS(Z:Z,J:J,AE535)</f>
        <v>7</v>
      </c>
      <c r="AK535">
        <f>_xlfn.MINIFS(Z:Z,J:J,AE535)</f>
        <v>7</v>
      </c>
      <c r="AL535" t="e" cm="1">
        <f t="array" ref="AL535">ROUND(VAR(IF(J:J=AE535,Z:Z)),1)</f>
        <v>#DIV/0!</v>
      </c>
      <c r="AM535" t="e" cm="1">
        <f t="array" ref="AM535">ROUND(STDEV(IF(J:J = AE535,Z:Z)),1)</f>
        <v>#DIV/0!</v>
      </c>
      <c r="AQ535">
        <v>153</v>
      </c>
      <c r="AR535">
        <v>6.4</v>
      </c>
      <c r="BH535" t="str">
        <v>Frederik Du Chau</v>
      </c>
      <c r="BI535">
        <f t="shared" si="25"/>
        <v>6.2</v>
      </c>
      <c r="BJ535" t="b">
        <f t="shared" si="26"/>
        <v>0</v>
      </c>
      <c r="BO535">
        <v>95308367</v>
      </c>
      <c r="BP535">
        <v>48000000</v>
      </c>
      <c r="BR535">
        <f t="shared" si="24"/>
        <v>47308367</v>
      </c>
      <c r="BS535" t="str">
        <f>_xlfn.XLOOKUP(BO535,I:I,L:L)</f>
        <v>Panic RoomÂ </v>
      </c>
      <c r="BW535" t="s">
        <v>17605</v>
      </c>
      <c r="BX535" t="s">
        <v>2007</v>
      </c>
      <c r="BY535" t="s">
        <v>17603</v>
      </c>
    </row>
    <row r="536" spans="1:79" x14ac:dyDescent="0.25">
      <c r="A536" t="s">
        <v>33</v>
      </c>
      <c r="B536" t="s">
        <v>2149</v>
      </c>
      <c r="C536">
        <v>91</v>
      </c>
      <c r="D536">
        <v>87</v>
      </c>
      <c r="E536">
        <v>41</v>
      </c>
      <c r="F536">
        <v>574</v>
      </c>
      <c r="G536" t="s">
        <v>2061</v>
      </c>
      <c r="H536">
        <v>1000</v>
      </c>
      <c r="I536">
        <v>112950721</v>
      </c>
      <c r="J536" t="s">
        <v>377</v>
      </c>
      <c r="K536" t="s">
        <v>3990</v>
      </c>
      <c r="L536" t="s">
        <v>3991</v>
      </c>
      <c r="M536">
        <v>33884</v>
      </c>
      <c r="N536">
        <v>3287</v>
      </c>
      <c r="O536" t="s">
        <v>3992</v>
      </c>
      <c r="P536">
        <v>0</v>
      </c>
      <c r="Q536" t="s">
        <v>3993</v>
      </c>
      <c r="R536" t="s">
        <v>3994</v>
      </c>
      <c r="S536">
        <v>79</v>
      </c>
      <c r="T536" t="s">
        <v>42</v>
      </c>
      <c r="U536" t="s">
        <v>43</v>
      </c>
      <c r="V536" t="s">
        <v>115</v>
      </c>
      <c r="W536">
        <v>72000000</v>
      </c>
      <c r="X536">
        <v>2001</v>
      </c>
      <c r="Y536">
        <v>692</v>
      </c>
      <c r="Z536" s="2">
        <v>4.5999999999999996</v>
      </c>
      <c r="AA536">
        <v>2.35</v>
      </c>
      <c r="AB536">
        <v>266</v>
      </c>
      <c r="AE536" t="s">
        <v>3995</v>
      </c>
      <c r="AF536">
        <f>COUNTIF(J:J,AE536)</f>
        <v>2</v>
      </c>
      <c r="AG536">
        <f>ROUND(AVERAGEIFS(Z:Z,J:J,AE536),1)</f>
        <v>7.6</v>
      </c>
      <c r="AH536" cm="1">
        <f t="array" ref="AH536">ROUND(MEDIAN(IF(J:J=AE536,Z:Z)),1)</f>
        <v>7.6</v>
      </c>
      <c r="AI536" t="e" cm="1">
        <f t="array" ref="AI536">ROUND(MODE(IF(J:J=AE536,Z:Z)),1)</f>
        <v>#N/A</v>
      </c>
      <c r="AJ536">
        <f>_xlfn.MAXIFS(Z:Z,J:J,AE536)</f>
        <v>8.1</v>
      </c>
      <c r="AK536">
        <f>_xlfn.MINIFS(Z:Z,J:J,AE536)</f>
        <v>7.1</v>
      </c>
      <c r="AL536" cm="1">
        <f t="array" ref="AL536">ROUND(VAR(IF(J:J=AE536,Z:Z)),1)</f>
        <v>0.5</v>
      </c>
      <c r="AM536" cm="1">
        <f t="array" ref="AM536">ROUND(STDEV(IF(J:J = AE536,Z:Z)),1)</f>
        <v>0.7</v>
      </c>
      <c r="AQ536">
        <v>122</v>
      </c>
      <c r="AR536">
        <v>6.6</v>
      </c>
      <c r="BH536" t="str">
        <v>Irwin Winkler</v>
      </c>
      <c r="BI536">
        <f t="shared" si="25"/>
        <v>6.5</v>
      </c>
      <c r="BJ536" t="b">
        <f t="shared" si="26"/>
        <v>0</v>
      </c>
      <c r="BO536">
        <v>82300000</v>
      </c>
      <c r="BP536">
        <v>35000000</v>
      </c>
      <c r="BR536">
        <f t="shared" si="24"/>
        <v>47300000</v>
      </c>
      <c r="BS536" t="str">
        <f>_xlfn.XLOOKUP(BO536,I:I,L:L)</f>
        <v>Star Trek: The Motion PictureÂ </v>
      </c>
      <c r="BW536" t="s">
        <v>4682</v>
      </c>
      <c r="BX536" t="s">
        <v>2007</v>
      </c>
      <c r="BY536" t="s">
        <v>4490</v>
      </c>
      <c r="BZ536" t="s">
        <v>17606</v>
      </c>
    </row>
    <row r="537" spans="1:79" x14ac:dyDescent="0.25">
      <c r="A537" t="s">
        <v>33</v>
      </c>
      <c r="B537" t="s">
        <v>2158</v>
      </c>
      <c r="C537">
        <v>132</v>
      </c>
      <c r="D537">
        <v>178</v>
      </c>
      <c r="E537">
        <v>0</v>
      </c>
      <c r="F537">
        <v>403</v>
      </c>
      <c r="G537" t="s">
        <v>3998</v>
      </c>
      <c r="H537">
        <v>906</v>
      </c>
      <c r="I537">
        <v>75600000</v>
      </c>
      <c r="J537" t="s">
        <v>1907</v>
      </c>
      <c r="K537" t="s">
        <v>3999</v>
      </c>
      <c r="L537" t="s">
        <v>4000</v>
      </c>
      <c r="M537">
        <v>736638</v>
      </c>
      <c r="N537">
        <v>1976</v>
      </c>
      <c r="O537" t="s">
        <v>4001</v>
      </c>
      <c r="P537">
        <v>1</v>
      </c>
      <c r="Q537" t="s">
        <v>4002</v>
      </c>
      <c r="R537" t="s">
        <v>4003</v>
      </c>
      <c r="S537">
        <v>1065</v>
      </c>
      <c r="T537" t="s">
        <v>42</v>
      </c>
      <c r="U537" t="s">
        <v>43</v>
      </c>
      <c r="V537" t="s">
        <v>811</v>
      </c>
      <c r="W537">
        <v>72000000</v>
      </c>
      <c r="X537">
        <v>1995</v>
      </c>
      <c r="Y537">
        <v>466</v>
      </c>
      <c r="Z537" s="2">
        <v>8.4</v>
      </c>
      <c r="AA537">
        <v>2.35</v>
      </c>
      <c r="AB537">
        <v>17000</v>
      </c>
      <c r="AE537" t="s">
        <v>4004</v>
      </c>
      <c r="AF537">
        <f>COUNTIF(J:J,AE537)</f>
        <v>1</v>
      </c>
      <c r="AG537">
        <f>ROUND(AVERAGEIFS(Z:Z,J:J,AE537),1)</f>
        <v>4.9000000000000004</v>
      </c>
      <c r="AH537" cm="1">
        <f t="array" ref="AH537">ROUND(MEDIAN(IF(J:J=AE537,Z:Z)),1)</f>
        <v>4.9000000000000004</v>
      </c>
      <c r="AI537" t="e" cm="1">
        <f t="array" ref="AI537">ROUND(MODE(IF(J:J=AE537,Z:Z)),1)</f>
        <v>#N/A</v>
      </c>
      <c r="AJ537">
        <f>_xlfn.MAXIFS(Z:Z,J:J,AE537)</f>
        <v>4.9000000000000004</v>
      </c>
      <c r="AK537">
        <f>_xlfn.MINIFS(Z:Z,J:J,AE537)</f>
        <v>4.9000000000000004</v>
      </c>
      <c r="AL537" t="e" cm="1">
        <f t="array" ref="AL537">ROUND(VAR(IF(J:J=AE537,Z:Z)),1)</f>
        <v>#DIV/0!</v>
      </c>
      <c r="AM537" t="e" cm="1">
        <f t="array" ref="AM537">ROUND(STDEV(IF(J:J = AE537,Z:Z)),1)</f>
        <v>#DIV/0!</v>
      </c>
      <c r="AQ537">
        <v>87</v>
      </c>
      <c r="AR537">
        <v>4.5999999999999996</v>
      </c>
      <c r="BH537" t="str">
        <v>Joseph Kahn</v>
      </c>
      <c r="BI537">
        <f t="shared" si="25"/>
        <v>4</v>
      </c>
      <c r="BJ537" t="b">
        <f t="shared" si="26"/>
        <v>0</v>
      </c>
      <c r="BO537">
        <v>78800000</v>
      </c>
      <c r="BP537">
        <v>31500000</v>
      </c>
      <c r="BR537">
        <f t="shared" si="24"/>
        <v>47300000</v>
      </c>
      <c r="BS537" t="str">
        <f>_xlfn.XLOOKUP(BO537,I:I,L:L)</f>
        <v>Apocalypse NowÂ </v>
      </c>
      <c r="BW537" t="s">
        <v>2007</v>
      </c>
      <c r="BX537" t="s">
        <v>17607</v>
      </c>
      <c r="BY537" t="s">
        <v>17602</v>
      </c>
      <c r="BZ537" t="s">
        <v>5447</v>
      </c>
      <c r="CA537" t="s">
        <v>4490</v>
      </c>
    </row>
    <row r="538" spans="1:79" x14ac:dyDescent="0.25">
      <c r="A538" t="s">
        <v>33</v>
      </c>
      <c r="B538" t="s">
        <v>66</v>
      </c>
      <c r="C538">
        <v>262</v>
      </c>
      <c r="D538">
        <v>125</v>
      </c>
      <c r="E538">
        <v>0</v>
      </c>
      <c r="F538">
        <v>210</v>
      </c>
      <c r="G538" t="s">
        <v>4007</v>
      </c>
      <c r="H538">
        <v>15000</v>
      </c>
      <c r="I538">
        <v>62647540</v>
      </c>
      <c r="J538" t="s">
        <v>906</v>
      </c>
      <c r="K538" t="s">
        <v>495</v>
      </c>
      <c r="L538" t="s">
        <v>4008</v>
      </c>
      <c r="M538">
        <v>143525</v>
      </c>
      <c r="N538">
        <v>15850</v>
      </c>
      <c r="O538" t="s">
        <v>4009</v>
      </c>
      <c r="P538">
        <v>0</v>
      </c>
      <c r="Q538" t="s">
        <v>4010</v>
      </c>
      <c r="R538" t="s">
        <v>4011</v>
      </c>
      <c r="S538">
        <v>657</v>
      </c>
      <c r="T538" t="s">
        <v>42</v>
      </c>
      <c r="U538" t="s">
        <v>939</v>
      </c>
      <c r="V538" t="s">
        <v>811</v>
      </c>
      <c r="W538">
        <v>70000000</v>
      </c>
      <c r="X538">
        <v>2005</v>
      </c>
      <c r="Y538">
        <v>383</v>
      </c>
      <c r="Z538" s="2">
        <v>7.1</v>
      </c>
      <c r="AA538">
        <v>2.35</v>
      </c>
      <c r="AB538">
        <v>0</v>
      </c>
      <c r="AE538" t="s">
        <v>4012</v>
      </c>
      <c r="AF538">
        <f>COUNTIF(J:J,AE538)</f>
        <v>7</v>
      </c>
      <c r="AG538">
        <f>ROUND(AVERAGEIFS(Z:Z,J:J,AE538),1)</f>
        <v>7.1</v>
      </c>
      <c r="AH538" cm="1">
        <f t="array" ref="AH538">ROUND(MEDIAN(IF(J:J=AE538,Z:Z)),1)</f>
        <v>7.2</v>
      </c>
      <c r="AI538" t="e" cm="1">
        <f t="array" ref="AI538">ROUND(MODE(IF(J:J=AE538,Z:Z)),1)</f>
        <v>#N/A</v>
      </c>
      <c r="AJ538">
        <f>_xlfn.MAXIFS(Z:Z,J:J,AE538)</f>
        <v>8.1</v>
      </c>
      <c r="AK538">
        <f>_xlfn.MINIFS(Z:Z,J:J,AE538)</f>
        <v>6.1</v>
      </c>
      <c r="AL538" cm="1">
        <f t="array" ref="AL538">ROUND(VAR(IF(J:J=AE538,Z:Z)),1)</f>
        <v>0.4</v>
      </c>
      <c r="AM538" cm="1">
        <f t="array" ref="AM538">ROUND(STDEV(IF(J:J = AE538,Z:Z)),1)</f>
        <v>0.6</v>
      </c>
      <c r="AQ538">
        <v>178</v>
      </c>
      <c r="AR538">
        <v>8.4</v>
      </c>
      <c r="BH538" t="str">
        <v>Sofia Coppola</v>
      </c>
      <c r="BI538">
        <f t="shared" si="25"/>
        <v>6.6</v>
      </c>
      <c r="BJ538" t="b">
        <f t="shared" si="26"/>
        <v>0</v>
      </c>
      <c r="BO538">
        <v>60008303</v>
      </c>
      <c r="BP538">
        <v>13000000</v>
      </c>
      <c r="BR538">
        <f t="shared" si="24"/>
        <v>47008303</v>
      </c>
      <c r="BS538" t="str">
        <f>_xlfn.XLOOKUP(BO538,I:I,L:L)</f>
        <v>Snow DayÂ </v>
      </c>
      <c r="BW538" t="s">
        <v>606</v>
      </c>
      <c r="BX538" t="s">
        <v>2007</v>
      </c>
    </row>
    <row r="539" spans="1:79" x14ac:dyDescent="0.25">
      <c r="A539" t="s">
        <v>33</v>
      </c>
      <c r="B539" t="s">
        <v>2166</v>
      </c>
      <c r="C539">
        <v>299</v>
      </c>
      <c r="D539">
        <v>87</v>
      </c>
      <c r="E539">
        <v>30</v>
      </c>
      <c r="F539">
        <v>433</v>
      </c>
      <c r="G539" t="s">
        <v>4015</v>
      </c>
      <c r="H539">
        <v>745</v>
      </c>
      <c r="I539">
        <v>183132370</v>
      </c>
      <c r="J539" t="s">
        <v>1913</v>
      </c>
      <c r="K539" t="s">
        <v>3660</v>
      </c>
      <c r="L539" t="s">
        <v>1552</v>
      </c>
      <c r="M539">
        <v>259083</v>
      </c>
      <c r="N539">
        <v>3086</v>
      </c>
      <c r="O539" t="s">
        <v>4016</v>
      </c>
      <c r="P539">
        <v>0</v>
      </c>
      <c r="Q539" t="s">
        <v>4017</v>
      </c>
      <c r="R539" t="s">
        <v>4018</v>
      </c>
      <c r="S539">
        <v>763</v>
      </c>
      <c r="T539" t="s">
        <v>42</v>
      </c>
      <c r="U539" t="s">
        <v>43</v>
      </c>
      <c r="V539" t="s">
        <v>44</v>
      </c>
      <c r="W539">
        <v>75000000</v>
      </c>
      <c r="X539">
        <v>2007</v>
      </c>
      <c r="Y539">
        <v>440</v>
      </c>
      <c r="Z539" s="2">
        <v>7.4</v>
      </c>
      <c r="AA539">
        <v>2.35</v>
      </c>
      <c r="AB539">
        <v>0</v>
      </c>
      <c r="AE539" t="s">
        <v>4019</v>
      </c>
      <c r="AF539">
        <f>COUNTIF(J:J,AE539)</f>
        <v>1</v>
      </c>
      <c r="AG539">
        <f>ROUND(AVERAGEIFS(Z:Z,J:J,AE539),1)</f>
        <v>2.9</v>
      </c>
      <c r="AH539" cm="1">
        <f t="array" ref="AH539">ROUND(MEDIAN(IF(J:J=AE539,Z:Z)),1)</f>
        <v>2.9</v>
      </c>
      <c r="AI539" t="e" cm="1">
        <f t="array" ref="AI539">ROUND(MODE(IF(J:J=AE539,Z:Z)),1)</f>
        <v>#N/A</v>
      </c>
      <c r="AJ539">
        <f>_xlfn.MAXIFS(Z:Z,J:J,AE539)</f>
        <v>2.9</v>
      </c>
      <c r="AK539">
        <f>_xlfn.MINIFS(Z:Z,J:J,AE539)</f>
        <v>2.9</v>
      </c>
      <c r="AL539" t="e" cm="1">
        <f t="array" ref="AL539">ROUND(VAR(IF(J:J=AE539,Z:Z)),1)</f>
        <v>#DIV/0!</v>
      </c>
      <c r="AM539" t="e" cm="1">
        <f t="array" ref="AM539">ROUND(STDEV(IF(J:J = AE539,Z:Z)),1)</f>
        <v>#DIV/0!</v>
      </c>
      <c r="AQ539">
        <v>125</v>
      </c>
      <c r="AR539">
        <v>7.1</v>
      </c>
      <c r="BH539" t="str">
        <v>Stephen Kay</v>
      </c>
      <c r="BI539">
        <f t="shared" si="25"/>
        <v>5</v>
      </c>
      <c r="BJ539" t="b">
        <f t="shared" si="26"/>
        <v>0</v>
      </c>
      <c r="BO539">
        <v>92001027</v>
      </c>
      <c r="BP539">
        <v>45000000</v>
      </c>
      <c r="BR539">
        <f t="shared" si="24"/>
        <v>47001027</v>
      </c>
      <c r="BS539" t="str">
        <f>_xlfn.XLOOKUP(BO539,I:I,L:L)</f>
        <v>Star Trek: First ContactÂ </v>
      </c>
      <c r="BW539" t="s">
        <v>826</v>
      </c>
      <c r="BX539" t="s">
        <v>606</v>
      </c>
      <c r="BY539" t="s">
        <v>17600</v>
      </c>
      <c r="BZ539" t="s">
        <v>3105</v>
      </c>
    </row>
    <row r="540" spans="1:79" x14ac:dyDescent="0.25">
      <c r="A540" t="s">
        <v>33</v>
      </c>
      <c r="B540" t="s">
        <v>2173</v>
      </c>
      <c r="C540">
        <v>128</v>
      </c>
      <c r="D540">
        <v>152</v>
      </c>
      <c r="E540">
        <v>0</v>
      </c>
      <c r="F540">
        <v>745</v>
      </c>
      <c r="G540" t="s">
        <v>3114</v>
      </c>
      <c r="H540">
        <v>940</v>
      </c>
      <c r="I540">
        <v>27796042</v>
      </c>
      <c r="J540" t="s">
        <v>210</v>
      </c>
      <c r="K540" t="s">
        <v>4022</v>
      </c>
      <c r="L540" t="s">
        <v>4023</v>
      </c>
      <c r="M540">
        <v>45031</v>
      </c>
      <c r="N540">
        <v>4310</v>
      </c>
      <c r="O540" t="s">
        <v>4024</v>
      </c>
      <c r="P540">
        <v>1</v>
      </c>
      <c r="Q540" t="s">
        <v>4025</v>
      </c>
      <c r="R540" t="s">
        <v>4026</v>
      </c>
      <c r="S540">
        <v>376</v>
      </c>
      <c r="T540" t="s">
        <v>42</v>
      </c>
      <c r="U540" t="s">
        <v>43</v>
      </c>
      <c r="V540" t="s">
        <v>115</v>
      </c>
      <c r="W540">
        <v>72000000</v>
      </c>
      <c r="X540">
        <v>2001</v>
      </c>
      <c r="Y540">
        <v>826</v>
      </c>
      <c r="Z540" s="2">
        <v>6.9</v>
      </c>
      <c r="AA540">
        <v>1.85</v>
      </c>
      <c r="AB540">
        <v>0</v>
      </c>
      <c r="AE540" t="s">
        <v>4027</v>
      </c>
      <c r="AF540">
        <f>COUNTIF(J:J,AE540)</f>
        <v>1</v>
      </c>
      <c r="AG540">
        <f>ROUND(AVERAGEIFS(Z:Z,J:J,AE540),1)</f>
        <v>7.8</v>
      </c>
      <c r="AH540" cm="1">
        <f t="array" ref="AH540">ROUND(MEDIAN(IF(J:J=AE540,Z:Z)),1)</f>
        <v>7.8</v>
      </c>
      <c r="AI540" t="e" cm="1">
        <f t="array" ref="AI540">ROUND(MODE(IF(J:J=AE540,Z:Z)),1)</f>
        <v>#N/A</v>
      </c>
      <c r="AJ540">
        <f>_xlfn.MAXIFS(Z:Z,J:J,AE540)</f>
        <v>7.8</v>
      </c>
      <c r="AK540">
        <f>_xlfn.MINIFS(Z:Z,J:J,AE540)</f>
        <v>7.8</v>
      </c>
      <c r="AL540" t="e" cm="1">
        <f t="array" ref="AL540">ROUND(VAR(IF(J:J=AE540,Z:Z)),1)</f>
        <v>#DIV/0!</v>
      </c>
      <c r="AM540" t="e" cm="1">
        <f t="array" ref="AM540">ROUND(STDEV(IF(J:J = AE540,Z:Z)),1)</f>
        <v>#DIV/0!</v>
      </c>
      <c r="AQ540">
        <v>87</v>
      </c>
      <c r="AR540">
        <v>7.4</v>
      </c>
      <c r="BH540" t="str">
        <v>J.A. Bayona</v>
      </c>
      <c r="BI540">
        <f t="shared" si="25"/>
        <v>7.6</v>
      </c>
      <c r="BJ540" t="str">
        <f t="shared" si="26"/>
        <v>TRUE</v>
      </c>
      <c r="BO540">
        <v>71975611</v>
      </c>
      <c r="BP540">
        <v>25000000</v>
      </c>
      <c r="BR540">
        <f t="shared" si="24"/>
        <v>46975611</v>
      </c>
      <c r="BS540" t="str">
        <f>_xlfn.XLOOKUP(BO540,I:I,L:L)</f>
        <v>1408Â </v>
      </c>
      <c r="BW540" t="s">
        <v>17605</v>
      </c>
      <c r="BX540" t="s">
        <v>2007</v>
      </c>
      <c r="BY540" t="s">
        <v>17602</v>
      </c>
      <c r="BZ540" t="s">
        <v>5447</v>
      </c>
    </row>
    <row r="541" spans="1:79" x14ac:dyDescent="0.25">
      <c r="A541" t="s">
        <v>33</v>
      </c>
      <c r="B541" t="s">
        <v>1564</v>
      </c>
      <c r="C541">
        <v>109</v>
      </c>
      <c r="D541">
        <v>116</v>
      </c>
      <c r="E541">
        <v>212</v>
      </c>
      <c r="F541">
        <v>462</v>
      </c>
      <c r="G541" t="s">
        <v>2131</v>
      </c>
      <c r="H541">
        <v>13000</v>
      </c>
      <c r="I541">
        <v>32616869</v>
      </c>
      <c r="J541" t="s">
        <v>1921</v>
      </c>
      <c r="K541" t="s">
        <v>1794</v>
      </c>
      <c r="L541" t="s">
        <v>4030</v>
      </c>
      <c r="M541">
        <v>34435</v>
      </c>
      <c r="N541">
        <v>14780</v>
      </c>
      <c r="O541" t="s">
        <v>4031</v>
      </c>
      <c r="P541">
        <v>0</v>
      </c>
      <c r="Q541" t="s">
        <v>4032</v>
      </c>
      <c r="R541" t="s">
        <v>4033</v>
      </c>
      <c r="S541">
        <v>346</v>
      </c>
      <c r="T541" t="s">
        <v>42</v>
      </c>
      <c r="U541" t="s">
        <v>43</v>
      </c>
      <c r="V541" t="s">
        <v>44</v>
      </c>
      <c r="W541">
        <v>72000000</v>
      </c>
      <c r="X541">
        <v>2001</v>
      </c>
      <c r="Y541">
        <v>658</v>
      </c>
      <c r="Z541" s="2">
        <v>4.5</v>
      </c>
      <c r="AA541">
        <v>2.35</v>
      </c>
      <c r="AB541">
        <v>886</v>
      </c>
      <c r="AE541" t="s">
        <v>4034</v>
      </c>
      <c r="AF541">
        <f>COUNTIF(J:J,AE541)</f>
        <v>0</v>
      </c>
      <c r="AG541" t="e">
        <f>ROUND(AVERAGEIFS(Z:Z,J:J,AE541),1)</f>
        <v>#DIV/0!</v>
      </c>
      <c r="AH541" t="e" cm="1">
        <f t="array" ref="AH541">ROUND(MEDIAN(IF(J:J=AE541,Z:Z)),1)</f>
        <v>#NUM!</v>
      </c>
      <c r="AI541" t="e" cm="1">
        <f t="array" ref="AI541">ROUND(MODE(IF(J:J=AE541,Z:Z)),1)</f>
        <v>#N/A</v>
      </c>
      <c r="AJ541">
        <f>_xlfn.MAXIFS(Z:Z,J:J,AE541)</f>
        <v>0</v>
      </c>
      <c r="AK541">
        <f>_xlfn.MINIFS(Z:Z,J:J,AE541)</f>
        <v>0</v>
      </c>
      <c r="AL541" t="e" cm="1">
        <f t="array" ref="AL541">ROUND(VAR(IF(J:J=AE541,Z:Z)),1)</f>
        <v>#DIV/0!</v>
      </c>
      <c r="AM541" t="e" cm="1">
        <f t="array" ref="AM541">ROUND(STDEV(IF(J:J = AE541,Z:Z)),1)</f>
        <v>#DIV/0!</v>
      </c>
      <c r="AQ541">
        <v>152</v>
      </c>
      <c r="AR541">
        <v>6.9</v>
      </c>
      <c r="BH541" t="str">
        <v>Elaine May</v>
      </c>
      <c r="BI541">
        <f t="shared" si="25"/>
        <v>4.2</v>
      </c>
      <c r="BJ541" t="b">
        <f t="shared" si="26"/>
        <v>0</v>
      </c>
      <c r="BO541">
        <v>64955956</v>
      </c>
      <c r="BP541">
        <v>18000000</v>
      </c>
      <c r="BR541">
        <f t="shared" si="24"/>
        <v>46955956</v>
      </c>
      <c r="BS541" t="str">
        <f>_xlfn.XLOOKUP(BO541,I:I,L:L)</f>
        <v>Barbershop 2: Back in BusinessÂ </v>
      </c>
      <c r="BW541" t="s">
        <v>826</v>
      </c>
      <c r="BX541" t="s">
        <v>606</v>
      </c>
      <c r="BY541" t="s">
        <v>17603</v>
      </c>
      <c r="BZ541" t="s">
        <v>5447</v>
      </c>
    </row>
    <row r="542" spans="1:79" x14ac:dyDescent="0.25">
      <c r="A542" t="s">
        <v>33</v>
      </c>
      <c r="B542" t="s">
        <v>1730</v>
      </c>
      <c r="C542">
        <v>88</v>
      </c>
      <c r="D542">
        <v>109</v>
      </c>
      <c r="E542">
        <v>218</v>
      </c>
      <c r="F542">
        <v>8</v>
      </c>
      <c r="G542" t="s">
        <v>4037</v>
      </c>
      <c r="H542">
        <v>21</v>
      </c>
      <c r="I542">
        <v>18947630</v>
      </c>
      <c r="J542" t="s">
        <v>1929</v>
      </c>
      <c r="K542" t="s">
        <v>4038</v>
      </c>
      <c r="L542" t="s">
        <v>4039</v>
      </c>
      <c r="M542">
        <v>11798</v>
      </c>
      <c r="N542">
        <v>55</v>
      </c>
      <c r="O542" t="s">
        <v>4040</v>
      </c>
      <c r="P542">
        <v>0</v>
      </c>
      <c r="Q542" t="s">
        <v>4041</v>
      </c>
      <c r="R542" t="s">
        <v>4042</v>
      </c>
      <c r="S542">
        <v>124</v>
      </c>
      <c r="T542" t="s">
        <v>42</v>
      </c>
      <c r="U542" t="s">
        <v>1816</v>
      </c>
      <c r="V542" t="s">
        <v>115</v>
      </c>
      <c r="W542">
        <v>59660000</v>
      </c>
      <c r="X542">
        <v>2004</v>
      </c>
      <c r="Y542">
        <v>17</v>
      </c>
      <c r="Z542" s="2">
        <v>7.1</v>
      </c>
      <c r="AA542">
        <v>2.35</v>
      </c>
      <c r="AB542">
        <v>2000</v>
      </c>
      <c r="AE542" t="s">
        <v>4043</v>
      </c>
      <c r="AF542">
        <f>COUNTIF(J:J,AE542)</f>
        <v>1</v>
      </c>
      <c r="AG542">
        <f>ROUND(AVERAGEIFS(Z:Z,J:J,AE542),1)</f>
        <v>5.8</v>
      </c>
      <c r="AH542" cm="1">
        <f t="array" ref="AH542">ROUND(MEDIAN(IF(J:J=AE542,Z:Z)),1)</f>
        <v>5.8</v>
      </c>
      <c r="AI542" t="e" cm="1">
        <f t="array" ref="AI542">ROUND(MODE(IF(J:J=AE542,Z:Z)),1)</f>
        <v>#N/A</v>
      </c>
      <c r="AJ542">
        <f>_xlfn.MAXIFS(Z:Z,J:J,AE542)</f>
        <v>5.8</v>
      </c>
      <c r="AK542">
        <f>_xlfn.MINIFS(Z:Z,J:J,AE542)</f>
        <v>5.8</v>
      </c>
      <c r="AL542" t="e" cm="1">
        <f t="array" ref="AL542">ROUND(VAR(IF(J:J=AE542,Z:Z)),1)</f>
        <v>#DIV/0!</v>
      </c>
      <c r="AM542" t="e" cm="1">
        <f t="array" ref="AM542">ROUND(STDEV(IF(J:J = AE542,Z:Z)),1)</f>
        <v>#DIV/0!</v>
      </c>
      <c r="AQ542">
        <v>116</v>
      </c>
      <c r="AR542">
        <v>4.5</v>
      </c>
      <c r="BH542" t="str">
        <v>Dennie Gordon</v>
      </c>
      <c r="BI542">
        <f t="shared" si="25"/>
        <v>5.5</v>
      </c>
      <c r="BJ542" t="b">
        <f t="shared" si="26"/>
        <v>0</v>
      </c>
      <c r="BO542">
        <v>65807024</v>
      </c>
      <c r="BP542">
        <v>19000000</v>
      </c>
      <c r="BR542">
        <f t="shared" si="24"/>
        <v>46807024</v>
      </c>
      <c r="BS542" t="str">
        <f>_xlfn.XLOOKUP(BO542,I:I,L:L)</f>
        <v>Bad BoysÂ </v>
      </c>
      <c r="BW542" t="s">
        <v>826</v>
      </c>
      <c r="BX542" t="s">
        <v>2007</v>
      </c>
      <c r="BY542" t="s">
        <v>4892</v>
      </c>
    </row>
    <row r="543" spans="1:79" x14ac:dyDescent="0.25">
      <c r="A543" t="s">
        <v>33</v>
      </c>
      <c r="B543" t="s">
        <v>804</v>
      </c>
      <c r="C543">
        <v>261</v>
      </c>
      <c r="D543">
        <v>108</v>
      </c>
      <c r="E543">
        <v>0</v>
      </c>
      <c r="F543">
        <v>882</v>
      </c>
      <c r="G543" t="s">
        <v>308</v>
      </c>
      <c r="H543">
        <v>3000</v>
      </c>
      <c r="I543">
        <v>114195633</v>
      </c>
      <c r="J543" t="s">
        <v>1937</v>
      </c>
      <c r="K543" t="s">
        <v>309</v>
      </c>
      <c r="L543" t="s">
        <v>3433</v>
      </c>
      <c r="M543">
        <v>193770</v>
      </c>
      <c r="N543">
        <v>7273</v>
      </c>
      <c r="O543" t="s">
        <v>245</v>
      </c>
      <c r="P543">
        <v>0</v>
      </c>
      <c r="Q543" t="s">
        <v>4046</v>
      </c>
      <c r="R543" t="s">
        <v>4047</v>
      </c>
      <c r="S543">
        <v>2003</v>
      </c>
      <c r="T543" t="s">
        <v>42</v>
      </c>
      <c r="U543" t="s">
        <v>43</v>
      </c>
      <c r="V543" t="s">
        <v>44</v>
      </c>
      <c r="W543">
        <v>60000000</v>
      </c>
      <c r="X543">
        <v>2004</v>
      </c>
      <c r="Y543">
        <v>2000</v>
      </c>
      <c r="Z543" s="2">
        <v>6.5</v>
      </c>
      <c r="AA543">
        <v>1.85</v>
      </c>
      <c r="AB543">
        <v>0</v>
      </c>
      <c r="AE543" t="s">
        <v>4048</v>
      </c>
      <c r="AF543">
        <f>COUNTIF(J:J,AE543)</f>
        <v>2</v>
      </c>
      <c r="AG543">
        <f>ROUND(AVERAGEIFS(Z:Z,J:J,AE543),1)</f>
        <v>7.7</v>
      </c>
      <c r="AH543" cm="1">
        <f t="array" ref="AH543">ROUND(MEDIAN(IF(J:J=AE543,Z:Z)),1)</f>
        <v>7.7</v>
      </c>
      <c r="AI543" t="e" cm="1">
        <f t="array" ref="AI543">ROUND(MODE(IF(J:J=AE543,Z:Z)),1)</f>
        <v>#N/A</v>
      </c>
      <c r="AJ543">
        <f>_xlfn.MAXIFS(Z:Z,J:J,AE543)</f>
        <v>7.8</v>
      </c>
      <c r="AK543">
        <f>_xlfn.MINIFS(Z:Z,J:J,AE543)</f>
        <v>7.6</v>
      </c>
      <c r="AL543" cm="1">
        <f t="array" ref="AL543">ROUND(VAR(IF(J:J=AE543,Z:Z)),1)</f>
        <v>0</v>
      </c>
      <c r="AM543" cm="1">
        <f t="array" ref="AM543">ROUND(STDEV(IF(J:J = AE543,Z:Z)),1)</f>
        <v>0.1</v>
      </c>
      <c r="AQ543">
        <v>109</v>
      </c>
      <c r="AR543">
        <v>7.1</v>
      </c>
      <c r="BH543" t="str">
        <v>Charles Shyer</v>
      </c>
      <c r="BI543">
        <f t="shared" si="25"/>
        <v>6.2</v>
      </c>
      <c r="BJ543" t="b">
        <f t="shared" si="26"/>
        <v>0</v>
      </c>
      <c r="BO543">
        <v>76806312</v>
      </c>
      <c r="BP543">
        <v>30000000</v>
      </c>
      <c r="BR543">
        <f t="shared" si="24"/>
        <v>46806312</v>
      </c>
      <c r="BS543" t="str">
        <f>_xlfn.XLOOKUP(BO543,I:I,L:L)</f>
        <v>27 DressesÂ </v>
      </c>
      <c r="BW543" t="s">
        <v>1247</v>
      </c>
      <c r="BX543" t="s">
        <v>2007</v>
      </c>
      <c r="BY543" t="s">
        <v>17600</v>
      </c>
    </row>
    <row r="544" spans="1:79" x14ac:dyDescent="0.25">
      <c r="A544" t="s">
        <v>33</v>
      </c>
      <c r="B544" t="s">
        <v>2182</v>
      </c>
      <c r="C544">
        <v>73</v>
      </c>
      <c r="D544">
        <v>85</v>
      </c>
      <c r="E544">
        <v>84</v>
      </c>
      <c r="F544">
        <v>595</v>
      </c>
      <c r="G544" t="s">
        <v>3990</v>
      </c>
      <c r="H544">
        <v>1000</v>
      </c>
      <c r="I544">
        <v>144156464</v>
      </c>
      <c r="J544" t="s">
        <v>377</v>
      </c>
      <c r="K544" t="s">
        <v>555</v>
      </c>
      <c r="L544" t="s">
        <v>2647</v>
      </c>
      <c r="M544">
        <v>74343</v>
      </c>
      <c r="N544">
        <v>4166</v>
      </c>
      <c r="O544" t="s">
        <v>4051</v>
      </c>
      <c r="P544">
        <v>0</v>
      </c>
      <c r="Q544" t="s">
        <v>4052</v>
      </c>
      <c r="R544" t="s">
        <v>4053</v>
      </c>
      <c r="S544">
        <v>98</v>
      </c>
      <c r="T544" t="s">
        <v>42</v>
      </c>
      <c r="U544" t="s">
        <v>43</v>
      </c>
      <c r="V544" t="s">
        <v>44</v>
      </c>
      <c r="W544">
        <v>71500000</v>
      </c>
      <c r="X544">
        <v>1998</v>
      </c>
      <c r="Y544">
        <v>1000</v>
      </c>
      <c r="Z544" s="2">
        <v>5.3</v>
      </c>
      <c r="AA544">
        <v>1.85</v>
      </c>
      <c r="AB544">
        <v>694</v>
      </c>
      <c r="AE544" t="s">
        <v>4054</v>
      </c>
      <c r="AF544">
        <f>COUNTIF(J:J,AE544)</f>
        <v>2</v>
      </c>
      <c r="AG544">
        <f>ROUND(AVERAGEIFS(Z:Z,J:J,AE544),1)</f>
        <v>6.2</v>
      </c>
      <c r="AH544" cm="1">
        <f t="array" ref="AH544">ROUND(MEDIAN(IF(J:J=AE544,Z:Z)),1)</f>
        <v>6.2</v>
      </c>
      <c r="AI544" t="e" cm="1">
        <f t="array" ref="AI544">ROUND(MODE(IF(J:J=AE544,Z:Z)),1)</f>
        <v>#N/A</v>
      </c>
      <c r="AJ544">
        <f>_xlfn.MAXIFS(Z:Z,J:J,AE544)</f>
        <v>6.2</v>
      </c>
      <c r="AK544">
        <f>_xlfn.MINIFS(Z:Z,J:J,AE544)</f>
        <v>6.1</v>
      </c>
      <c r="AL544" cm="1">
        <f t="array" ref="AL544">ROUND(VAR(IF(J:J=AE544,Z:Z)),1)</f>
        <v>0</v>
      </c>
      <c r="AM544" cm="1">
        <f t="array" ref="AM544">ROUND(STDEV(IF(J:J = AE544,Z:Z)),1)</f>
        <v>0.1</v>
      </c>
      <c r="AQ544">
        <v>108</v>
      </c>
      <c r="AR544">
        <v>6.5</v>
      </c>
      <c r="BH544" t="str">
        <v>Ulu Grosbard</v>
      </c>
      <c r="BI544">
        <f t="shared" si="25"/>
        <v>6.3</v>
      </c>
      <c r="BJ544" t="b">
        <f t="shared" si="26"/>
        <v>0</v>
      </c>
      <c r="BO544">
        <v>116735231</v>
      </c>
      <c r="BP544">
        <v>70000000</v>
      </c>
      <c r="BR544">
        <f t="shared" si="24"/>
        <v>46735231</v>
      </c>
      <c r="BS544" t="str">
        <f>_xlfn.XLOOKUP(BO544,I:I,L:L)</f>
        <v>Double JeopardyÂ </v>
      </c>
      <c r="BW544" t="s">
        <v>1247</v>
      </c>
      <c r="BX544" t="s">
        <v>17606</v>
      </c>
    </row>
    <row r="545" spans="1:80" x14ac:dyDescent="0.25">
      <c r="A545" t="s">
        <v>33</v>
      </c>
      <c r="B545" t="s">
        <v>804</v>
      </c>
      <c r="C545">
        <v>208</v>
      </c>
      <c r="D545">
        <v>106</v>
      </c>
      <c r="E545">
        <v>0</v>
      </c>
      <c r="F545">
        <v>242</v>
      </c>
      <c r="G545" t="s">
        <v>4057</v>
      </c>
      <c r="H545">
        <v>710</v>
      </c>
      <c r="I545">
        <v>227965690</v>
      </c>
      <c r="J545" t="s">
        <v>1608</v>
      </c>
      <c r="K545" t="s">
        <v>4058</v>
      </c>
      <c r="L545" t="s">
        <v>834</v>
      </c>
      <c r="M545">
        <v>271592</v>
      </c>
      <c r="N545">
        <v>1675</v>
      </c>
      <c r="O545" t="s">
        <v>4059</v>
      </c>
      <c r="P545">
        <v>0</v>
      </c>
      <c r="Q545" t="s">
        <v>4060</v>
      </c>
      <c r="R545" t="s">
        <v>4061</v>
      </c>
      <c r="S545">
        <v>2335</v>
      </c>
      <c r="T545" t="s">
        <v>42</v>
      </c>
      <c r="U545" t="s">
        <v>43</v>
      </c>
      <c r="V545" t="s">
        <v>44</v>
      </c>
      <c r="W545">
        <v>72000000</v>
      </c>
      <c r="X545">
        <v>2002</v>
      </c>
      <c r="Y545">
        <v>529</v>
      </c>
      <c r="Z545" s="2">
        <v>6.7</v>
      </c>
      <c r="AA545">
        <v>1.85</v>
      </c>
      <c r="AB545">
        <v>0</v>
      </c>
      <c r="AE545" t="s">
        <v>4062</v>
      </c>
      <c r="AF545">
        <f>COUNTIF(J:J,AE545)</f>
        <v>1</v>
      </c>
      <c r="AG545">
        <f>ROUND(AVERAGEIFS(Z:Z,J:J,AE545),1)</f>
        <v>6.2</v>
      </c>
      <c r="AH545" cm="1">
        <f t="array" ref="AH545">ROUND(MEDIAN(IF(J:J=AE545,Z:Z)),1)</f>
        <v>6.2</v>
      </c>
      <c r="AI545" t="e" cm="1">
        <f t="array" ref="AI545">ROUND(MODE(IF(J:J=AE545,Z:Z)),1)</f>
        <v>#N/A</v>
      </c>
      <c r="AJ545">
        <f>_xlfn.MAXIFS(Z:Z,J:J,AE545)</f>
        <v>6.2</v>
      </c>
      <c r="AK545">
        <f>_xlfn.MINIFS(Z:Z,J:J,AE545)</f>
        <v>6.2</v>
      </c>
      <c r="AL545" t="e" cm="1">
        <f t="array" ref="AL545">ROUND(VAR(IF(J:J=AE545,Z:Z)),1)</f>
        <v>#DIV/0!</v>
      </c>
      <c r="AM545" t="e" cm="1">
        <f t="array" ref="AM545">ROUND(STDEV(IF(J:J = AE545,Z:Z)),1)</f>
        <v>#DIV/0!</v>
      </c>
      <c r="AQ545">
        <v>85</v>
      </c>
      <c r="AR545">
        <v>5.3</v>
      </c>
      <c r="BH545" t="str">
        <v>William Malone</v>
      </c>
      <c r="BI545">
        <f t="shared" si="25"/>
        <v>4.5</v>
      </c>
      <c r="BJ545" t="b">
        <f t="shared" si="26"/>
        <v>0</v>
      </c>
      <c r="BO545">
        <v>47000000</v>
      </c>
      <c r="BP545">
        <v>300000</v>
      </c>
      <c r="BR545">
        <f t="shared" si="24"/>
        <v>46700000</v>
      </c>
      <c r="BS545" t="str">
        <f>_xlfn.XLOOKUP(BO545,I:I,L:L)</f>
        <v>HalloweenÂ </v>
      </c>
      <c r="BW545" t="s">
        <v>606</v>
      </c>
      <c r="BX545" t="s">
        <v>1247</v>
      </c>
      <c r="BY545" t="s">
        <v>5266</v>
      </c>
      <c r="BZ545" t="s">
        <v>17600</v>
      </c>
      <c r="CA545" t="s">
        <v>17607</v>
      </c>
      <c r="CB545" t="s">
        <v>4556</v>
      </c>
    </row>
    <row r="546" spans="1:80" x14ac:dyDescent="0.25">
      <c r="A546" t="s">
        <v>33</v>
      </c>
      <c r="B546" t="s">
        <v>178</v>
      </c>
      <c r="C546">
        <v>205</v>
      </c>
      <c r="D546">
        <v>93</v>
      </c>
      <c r="E546">
        <v>80</v>
      </c>
      <c r="F546">
        <v>48</v>
      </c>
      <c r="G546" t="s">
        <v>4065</v>
      </c>
      <c r="H546">
        <v>692</v>
      </c>
      <c r="I546">
        <v>436471036</v>
      </c>
      <c r="J546" t="s">
        <v>1945</v>
      </c>
      <c r="K546" t="s">
        <v>886</v>
      </c>
      <c r="L546" t="s">
        <v>223</v>
      </c>
      <c r="M546">
        <v>314630</v>
      </c>
      <c r="N546">
        <v>1148</v>
      </c>
      <c r="O546" t="s">
        <v>4066</v>
      </c>
      <c r="P546">
        <v>1</v>
      </c>
      <c r="Q546" t="s">
        <v>4067</v>
      </c>
      <c r="R546" t="s">
        <v>4068</v>
      </c>
      <c r="S546">
        <v>483</v>
      </c>
      <c r="T546" t="s">
        <v>42</v>
      </c>
      <c r="U546" t="s">
        <v>43</v>
      </c>
      <c r="V546" t="s">
        <v>115</v>
      </c>
      <c r="W546">
        <v>150000000</v>
      </c>
      <c r="X546">
        <v>2004</v>
      </c>
      <c r="Y546">
        <v>309</v>
      </c>
      <c r="Z546" s="2">
        <v>7.2</v>
      </c>
      <c r="AA546">
        <v>1.85</v>
      </c>
      <c r="AB546">
        <v>0</v>
      </c>
      <c r="AE546" t="s">
        <v>4069</v>
      </c>
      <c r="AF546">
        <f>COUNTIF(J:J,AE546)</f>
        <v>1</v>
      </c>
      <c r="AG546">
        <f>ROUND(AVERAGEIFS(Z:Z,J:J,AE546),1)</f>
        <v>5.2</v>
      </c>
      <c r="AH546" cm="1">
        <f t="array" ref="AH546">ROUND(MEDIAN(IF(J:J=AE546,Z:Z)),1)</f>
        <v>5.2</v>
      </c>
      <c r="AI546" t="e" cm="1">
        <f t="array" ref="AI546">ROUND(MODE(IF(J:J=AE546,Z:Z)),1)</f>
        <v>#N/A</v>
      </c>
      <c r="AJ546">
        <f>_xlfn.MAXIFS(Z:Z,J:J,AE546)</f>
        <v>5.2</v>
      </c>
      <c r="AK546">
        <f>_xlfn.MINIFS(Z:Z,J:J,AE546)</f>
        <v>5.2</v>
      </c>
      <c r="AL546" t="e" cm="1">
        <f t="array" ref="AL546">ROUND(VAR(IF(J:J=AE546,Z:Z)),1)</f>
        <v>#DIV/0!</v>
      </c>
      <c r="AM546" t="e" cm="1">
        <f t="array" ref="AM546">ROUND(STDEV(IF(J:J = AE546,Z:Z)),1)</f>
        <v>#DIV/0!</v>
      </c>
      <c r="AQ546">
        <v>106</v>
      </c>
      <c r="AR546">
        <v>6.7</v>
      </c>
      <c r="BH546" t="str">
        <v>Jerry Jameson</v>
      </c>
      <c r="BI546">
        <f t="shared" si="25"/>
        <v>5</v>
      </c>
      <c r="BJ546" t="b">
        <f t="shared" si="26"/>
        <v>0</v>
      </c>
      <c r="BO546">
        <v>47000000</v>
      </c>
      <c r="BP546">
        <v>300000</v>
      </c>
      <c r="BR546">
        <f t="shared" si="24"/>
        <v>46700000</v>
      </c>
      <c r="BS546" t="str">
        <f>_xlfn.XLOOKUP(BO546,I:I,L:L)</f>
        <v>HalloweenÂ </v>
      </c>
      <c r="BW546" t="s">
        <v>606</v>
      </c>
      <c r="BX546" t="s">
        <v>5266</v>
      </c>
      <c r="BY546" t="s">
        <v>17600</v>
      </c>
      <c r="BZ546" t="s">
        <v>17607</v>
      </c>
      <c r="CA546" t="s">
        <v>17601</v>
      </c>
    </row>
    <row r="547" spans="1:80" x14ac:dyDescent="0.25">
      <c r="A547" t="s">
        <v>33</v>
      </c>
      <c r="B547" t="s">
        <v>324</v>
      </c>
      <c r="C547">
        <v>256</v>
      </c>
      <c r="D547">
        <v>117</v>
      </c>
      <c r="E547">
        <v>487</v>
      </c>
      <c r="F547">
        <v>769</v>
      </c>
      <c r="G547" t="s">
        <v>4071</v>
      </c>
      <c r="H547">
        <v>1000</v>
      </c>
      <c r="I547">
        <v>244052771</v>
      </c>
      <c r="J547" t="s">
        <v>258</v>
      </c>
      <c r="K547" t="s">
        <v>433</v>
      </c>
      <c r="L547" t="s">
        <v>1214</v>
      </c>
      <c r="M547">
        <v>263853</v>
      </c>
      <c r="N547">
        <v>4905</v>
      </c>
      <c r="O547" t="s">
        <v>4072</v>
      </c>
      <c r="P547">
        <v>0</v>
      </c>
      <c r="Q547" t="s">
        <v>4073</v>
      </c>
      <c r="R547" t="s">
        <v>4074</v>
      </c>
      <c r="S547">
        <v>584</v>
      </c>
      <c r="T547" t="s">
        <v>42</v>
      </c>
      <c r="U547" t="s">
        <v>43</v>
      </c>
      <c r="V547" t="s">
        <v>366</v>
      </c>
      <c r="W547">
        <v>120000000</v>
      </c>
      <c r="X547">
        <v>2006</v>
      </c>
      <c r="Y547">
        <v>843</v>
      </c>
      <c r="Z547" s="2">
        <v>7.2</v>
      </c>
      <c r="AA547">
        <v>2.35</v>
      </c>
      <c r="AB547">
        <v>0</v>
      </c>
      <c r="AE547" t="s">
        <v>4075</v>
      </c>
      <c r="AF547">
        <f>COUNTIF(J:J,AE547)</f>
        <v>1</v>
      </c>
      <c r="AG547">
        <f>ROUND(AVERAGEIFS(Z:Z,J:J,AE547),1)</f>
        <v>7.2</v>
      </c>
      <c r="AH547" cm="1">
        <f t="array" ref="AH547">ROUND(MEDIAN(IF(J:J=AE547,Z:Z)),1)</f>
        <v>7.2</v>
      </c>
      <c r="AI547" t="e" cm="1">
        <f t="array" ref="AI547">ROUND(MODE(IF(J:J=AE547,Z:Z)),1)</f>
        <v>#N/A</v>
      </c>
      <c r="AJ547">
        <f>_xlfn.MAXIFS(Z:Z,J:J,AE547)</f>
        <v>7.2</v>
      </c>
      <c r="AK547">
        <f>_xlfn.MINIFS(Z:Z,J:J,AE547)</f>
        <v>7.2</v>
      </c>
      <c r="AL547" t="e" cm="1">
        <f t="array" ref="AL547">ROUND(VAR(IF(J:J=AE547,Z:Z)),1)</f>
        <v>#DIV/0!</v>
      </c>
      <c r="AM547" t="e" cm="1">
        <f t="array" ref="AM547">ROUND(STDEV(IF(J:J = AE547,Z:Z)),1)</f>
        <v>#DIV/0!</v>
      </c>
      <c r="AQ547">
        <v>93</v>
      </c>
      <c r="AR547">
        <v>7.2</v>
      </c>
      <c r="BH547" t="str">
        <v>Mic Rodgers</v>
      </c>
      <c r="BI547">
        <f t="shared" si="25"/>
        <v>4.0999999999999996</v>
      </c>
      <c r="BJ547" t="b">
        <f t="shared" si="26"/>
        <v>0</v>
      </c>
      <c r="BO547">
        <v>47000000</v>
      </c>
      <c r="BP547">
        <v>300000</v>
      </c>
      <c r="BR547">
        <f t="shared" si="24"/>
        <v>46700000</v>
      </c>
      <c r="BS547" t="str">
        <f>_xlfn.XLOOKUP(BO547,I:I,L:L)</f>
        <v>HalloweenÂ </v>
      </c>
      <c r="BW547" t="s">
        <v>826</v>
      </c>
      <c r="BX547" t="s">
        <v>606</v>
      </c>
      <c r="BY547" t="s">
        <v>4431</v>
      </c>
      <c r="BZ547" t="s">
        <v>1247</v>
      </c>
      <c r="CA547" t="s">
        <v>17600</v>
      </c>
    </row>
    <row r="548" spans="1:80" x14ac:dyDescent="0.25">
      <c r="A548" t="s">
        <v>33</v>
      </c>
      <c r="B548" t="s">
        <v>2189</v>
      </c>
      <c r="C548">
        <v>103</v>
      </c>
      <c r="D548">
        <v>116</v>
      </c>
      <c r="E548">
        <v>0</v>
      </c>
      <c r="F548">
        <v>995</v>
      </c>
      <c r="G548" t="s">
        <v>180</v>
      </c>
      <c r="H548">
        <v>8000</v>
      </c>
      <c r="I548">
        <v>152149590</v>
      </c>
      <c r="J548" t="s">
        <v>1027</v>
      </c>
      <c r="K548" t="s">
        <v>1902</v>
      </c>
      <c r="L548" t="s">
        <v>2262</v>
      </c>
      <c r="M548">
        <v>74274</v>
      </c>
      <c r="N548">
        <v>12790</v>
      </c>
      <c r="O548" t="s">
        <v>4077</v>
      </c>
      <c r="P548">
        <v>2</v>
      </c>
      <c r="Q548" t="s">
        <v>4078</v>
      </c>
      <c r="R548" t="s">
        <v>4079</v>
      </c>
      <c r="S548">
        <v>255</v>
      </c>
      <c r="T548" t="s">
        <v>42</v>
      </c>
      <c r="U548" t="s">
        <v>43</v>
      </c>
      <c r="V548" t="s">
        <v>115</v>
      </c>
      <c r="W548">
        <v>70000000</v>
      </c>
      <c r="X548">
        <v>1999</v>
      </c>
      <c r="Y548">
        <v>3000</v>
      </c>
      <c r="Z548" s="2">
        <v>5.5</v>
      </c>
      <c r="AA548">
        <v>2.35</v>
      </c>
      <c r="AB548">
        <v>0</v>
      </c>
      <c r="AE548" t="s">
        <v>4080</v>
      </c>
      <c r="AF548">
        <f>COUNTIF(J:J,AE548)</f>
        <v>1</v>
      </c>
      <c r="AG548">
        <f>ROUND(AVERAGEIFS(Z:Z,J:J,AE548),1)</f>
        <v>7.7</v>
      </c>
      <c r="AH548" cm="1">
        <f t="array" ref="AH548">ROUND(MEDIAN(IF(J:J=AE548,Z:Z)),1)</f>
        <v>7.7</v>
      </c>
      <c r="AI548" t="e" cm="1">
        <f t="array" ref="AI548">ROUND(MODE(IF(J:J=AE548,Z:Z)),1)</f>
        <v>#N/A</v>
      </c>
      <c r="AJ548">
        <f>_xlfn.MAXIFS(Z:Z,J:J,AE548)</f>
        <v>7.7</v>
      </c>
      <c r="AK548">
        <f>_xlfn.MINIFS(Z:Z,J:J,AE548)</f>
        <v>7.7</v>
      </c>
      <c r="AL548" t="e" cm="1">
        <f t="array" ref="AL548">ROUND(VAR(IF(J:J=AE548,Z:Z)),1)</f>
        <v>#DIV/0!</v>
      </c>
      <c r="AM548" t="e" cm="1">
        <f t="array" ref="AM548">ROUND(STDEV(IF(J:J = AE548,Z:Z)),1)</f>
        <v>#DIV/0!</v>
      </c>
      <c r="AQ548">
        <v>117</v>
      </c>
      <c r="AR548">
        <v>7.2</v>
      </c>
      <c r="BH548" t="str">
        <v>Christian Alvart</v>
      </c>
      <c r="BI548">
        <f t="shared" si="25"/>
        <v>6.5</v>
      </c>
      <c r="BJ548" t="b">
        <f t="shared" si="26"/>
        <v>0</v>
      </c>
      <c r="BO548">
        <v>56437947</v>
      </c>
      <c r="BP548">
        <v>9800000</v>
      </c>
      <c r="BR548">
        <f t="shared" si="24"/>
        <v>46637947</v>
      </c>
      <c r="BS548" t="str">
        <f>_xlfn.XLOOKUP(BO548,I:I,L:L)</f>
        <v>The QueenÂ </v>
      </c>
      <c r="BW548" t="s">
        <v>606</v>
      </c>
      <c r="BX548" t="s">
        <v>1247</v>
      </c>
      <c r="BY548" t="s">
        <v>3105</v>
      </c>
      <c r="BZ548" t="s">
        <v>4556</v>
      </c>
    </row>
    <row r="549" spans="1:80" x14ac:dyDescent="0.25">
      <c r="A549" t="s">
        <v>33</v>
      </c>
      <c r="B549" t="s">
        <v>476</v>
      </c>
      <c r="C549">
        <v>191</v>
      </c>
      <c r="D549">
        <v>132</v>
      </c>
      <c r="E549">
        <v>357</v>
      </c>
      <c r="F549">
        <v>212</v>
      </c>
      <c r="G549" t="s">
        <v>4083</v>
      </c>
      <c r="H549">
        <v>14000</v>
      </c>
      <c r="I549">
        <v>141204016</v>
      </c>
      <c r="J549" t="s">
        <v>68</v>
      </c>
      <c r="K549" t="s">
        <v>449</v>
      </c>
      <c r="L549" t="s">
        <v>2682</v>
      </c>
      <c r="M549">
        <v>142569</v>
      </c>
      <c r="N549">
        <v>14790</v>
      </c>
      <c r="O549" t="s">
        <v>4084</v>
      </c>
      <c r="P549">
        <v>0</v>
      </c>
      <c r="Q549" t="s">
        <v>4085</v>
      </c>
      <c r="R549" t="s">
        <v>4086</v>
      </c>
      <c r="S549">
        <v>737</v>
      </c>
      <c r="T549" t="s">
        <v>42</v>
      </c>
      <c r="U549" t="s">
        <v>43</v>
      </c>
      <c r="V549" t="s">
        <v>44</v>
      </c>
      <c r="W549">
        <v>70000000</v>
      </c>
      <c r="X549">
        <v>2002</v>
      </c>
      <c r="Y549">
        <v>223</v>
      </c>
      <c r="Z549" s="2">
        <v>5.8</v>
      </c>
      <c r="AA549">
        <v>2.35</v>
      </c>
      <c r="AB549">
        <v>10000</v>
      </c>
      <c r="AE549" t="s">
        <v>4087</v>
      </c>
      <c r="AF549">
        <f>COUNTIF(J:J,AE549)</f>
        <v>6</v>
      </c>
      <c r="AG549">
        <f>ROUND(AVERAGEIFS(Z:Z,J:J,AE549),1)</f>
        <v>5.8</v>
      </c>
      <c r="AH549" cm="1">
        <f t="array" ref="AH549">ROUND(MEDIAN(IF(J:J=AE549,Z:Z)),1)</f>
        <v>5.7</v>
      </c>
      <c r="AI549" t="e" cm="1">
        <f t="array" ref="AI549">ROUND(MODE(IF(J:J=AE549,Z:Z)),1)</f>
        <v>#N/A</v>
      </c>
      <c r="AJ549">
        <f>_xlfn.MAXIFS(Z:Z,J:J,AE549)</f>
        <v>8.5</v>
      </c>
      <c r="AK549">
        <f>_xlfn.MINIFS(Z:Z,J:J,AE549)</f>
        <v>2.2999999999999998</v>
      </c>
      <c r="AL549" cm="1">
        <f t="array" ref="AL549">ROUND(VAR(IF(J:J=AE549,Z:Z)),1)</f>
        <v>4.3</v>
      </c>
      <c r="AM549" cm="1">
        <f t="array" ref="AM549">ROUND(STDEV(IF(J:J = AE549,Z:Z)),1)</f>
        <v>2.1</v>
      </c>
      <c r="AQ549">
        <v>116</v>
      </c>
      <c r="AR549">
        <v>5.5</v>
      </c>
      <c r="BH549" t="str">
        <v>Jean-Marie PoirÃ©</v>
      </c>
      <c r="BI549">
        <f t="shared" si="25"/>
        <v>5.9</v>
      </c>
      <c r="BJ549" t="b">
        <f t="shared" si="26"/>
        <v>0</v>
      </c>
      <c r="BO549">
        <v>101530738</v>
      </c>
      <c r="BP549">
        <v>55000000</v>
      </c>
      <c r="BR549">
        <f t="shared" si="24"/>
        <v>46530738</v>
      </c>
      <c r="BS549" t="str">
        <f>_xlfn.XLOOKUP(BO549,I:I,L:L)</f>
        <v>The EqualizerÂ </v>
      </c>
      <c r="BW549" t="s">
        <v>3105</v>
      </c>
      <c r="BX549" t="s">
        <v>4556</v>
      </c>
    </row>
    <row r="550" spans="1:80" x14ac:dyDescent="0.25">
      <c r="A550" t="s">
        <v>33</v>
      </c>
      <c r="B550" t="s">
        <v>2197</v>
      </c>
      <c r="C550">
        <v>147</v>
      </c>
      <c r="D550">
        <v>92</v>
      </c>
      <c r="E550">
        <v>5</v>
      </c>
      <c r="F550">
        <v>726</v>
      </c>
      <c r="G550" t="s">
        <v>4090</v>
      </c>
      <c r="H550">
        <v>870</v>
      </c>
      <c r="I550">
        <v>162495848</v>
      </c>
      <c r="J550" t="s">
        <v>251</v>
      </c>
      <c r="K550" t="s">
        <v>4091</v>
      </c>
      <c r="L550" t="s">
        <v>2017</v>
      </c>
      <c r="M550">
        <v>34359</v>
      </c>
      <c r="N550">
        <v>5217</v>
      </c>
      <c r="O550" t="s">
        <v>782</v>
      </c>
      <c r="P550">
        <v>0</v>
      </c>
      <c r="Q550" t="s">
        <v>4092</v>
      </c>
      <c r="R550" t="s">
        <v>4093</v>
      </c>
      <c r="S550">
        <v>133</v>
      </c>
      <c r="T550" t="s">
        <v>42</v>
      </c>
      <c r="U550" t="s">
        <v>43</v>
      </c>
      <c r="V550" t="s">
        <v>115</v>
      </c>
      <c r="W550">
        <v>74000000</v>
      </c>
      <c r="X550">
        <v>2015</v>
      </c>
      <c r="Y550">
        <v>861</v>
      </c>
      <c r="Z550" s="2">
        <v>6</v>
      </c>
      <c r="AA550">
        <v>1.85</v>
      </c>
      <c r="AB550">
        <v>16000</v>
      </c>
      <c r="AE550" t="s">
        <v>4094</v>
      </c>
      <c r="AF550">
        <f>COUNTIF(J:J,AE550)</f>
        <v>1</v>
      </c>
      <c r="AG550">
        <f>ROUND(AVERAGEIFS(Z:Z,J:J,AE550),1)</f>
        <v>5.0999999999999996</v>
      </c>
      <c r="AH550" cm="1">
        <f t="array" ref="AH550">ROUND(MEDIAN(IF(J:J=AE550,Z:Z)),1)</f>
        <v>5.0999999999999996</v>
      </c>
      <c r="AI550" t="e" cm="1">
        <f t="array" ref="AI550">ROUND(MODE(IF(J:J=AE550,Z:Z)),1)</f>
        <v>#N/A</v>
      </c>
      <c r="AJ550">
        <f>_xlfn.MAXIFS(Z:Z,J:J,AE550)</f>
        <v>5.0999999999999996</v>
      </c>
      <c r="AK550">
        <f>_xlfn.MINIFS(Z:Z,J:J,AE550)</f>
        <v>5.0999999999999996</v>
      </c>
      <c r="AL550" t="e" cm="1">
        <f t="array" ref="AL550">ROUND(VAR(IF(J:J=AE550,Z:Z)),1)</f>
        <v>#DIV/0!</v>
      </c>
      <c r="AM550" t="e" cm="1">
        <f t="array" ref="AM550">ROUND(STDEV(IF(J:J = AE550,Z:Z)),1)</f>
        <v>#DIV/0!</v>
      </c>
      <c r="AQ550">
        <v>132</v>
      </c>
      <c r="AR550">
        <v>5.8</v>
      </c>
      <c r="BH550" t="str">
        <v>Marc F. Adler</v>
      </c>
      <c r="BI550">
        <f t="shared" si="25"/>
        <v>4.4000000000000004</v>
      </c>
      <c r="BJ550" t="b">
        <f t="shared" si="26"/>
        <v>0</v>
      </c>
      <c r="BO550">
        <v>76501438</v>
      </c>
      <c r="BP550">
        <v>30000000</v>
      </c>
      <c r="BR550">
        <f t="shared" si="24"/>
        <v>46501438</v>
      </c>
      <c r="BS550" t="str">
        <f>_xlfn.XLOOKUP(BO550,I:I,L:L)</f>
        <v>Rugrats in Paris: The MovieÂ </v>
      </c>
      <c r="BW550" t="s">
        <v>4682</v>
      </c>
      <c r="BX550" t="s">
        <v>1247</v>
      </c>
      <c r="BY550" t="s">
        <v>2007</v>
      </c>
      <c r="BZ550" t="s">
        <v>5266</v>
      </c>
      <c r="CA550" t="s">
        <v>17604</v>
      </c>
    </row>
    <row r="551" spans="1:80" x14ac:dyDescent="0.25">
      <c r="A551" t="s">
        <v>33</v>
      </c>
      <c r="B551" t="s">
        <v>729</v>
      </c>
      <c r="C551">
        <v>79</v>
      </c>
      <c r="D551">
        <v>139</v>
      </c>
      <c r="E551">
        <v>2000</v>
      </c>
      <c r="F551">
        <v>808</v>
      </c>
      <c r="G551" t="s">
        <v>609</v>
      </c>
      <c r="H551">
        <v>960</v>
      </c>
      <c r="I551">
        <v>136448821</v>
      </c>
      <c r="J551" t="s">
        <v>931</v>
      </c>
      <c r="K551" t="s">
        <v>3323</v>
      </c>
      <c r="L551" t="s">
        <v>3258</v>
      </c>
      <c r="M551">
        <v>98989</v>
      </c>
      <c r="N551">
        <v>3667</v>
      </c>
      <c r="O551" t="s">
        <v>1317</v>
      </c>
      <c r="P551">
        <v>1</v>
      </c>
      <c r="Q551" t="s">
        <v>4097</v>
      </c>
      <c r="R551" t="s">
        <v>4098</v>
      </c>
      <c r="S551">
        <v>158</v>
      </c>
      <c r="T551" t="s">
        <v>42</v>
      </c>
      <c r="U551" t="s">
        <v>43</v>
      </c>
      <c r="V551" t="s">
        <v>811</v>
      </c>
      <c r="W551">
        <v>80000000</v>
      </c>
      <c r="X551">
        <v>1996</v>
      </c>
      <c r="Y551">
        <v>848</v>
      </c>
      <c r="Z551" s="2">
        <v>6.6</v>
      </c>
      <c r="AA551">
        <v>1.85</v>
      </c>
      <c r="AB551">
        <v>1000</v>
      </c>
      <c r="AE551" t="s">
        <v>4099</v>
      </c>
      <c r="AF551">
        <f>COUNTIF(J:J,AE551)</f>
        <v>2</v>
      </c>
      <c r="AG551">
        <f>ROUND(AVERAGEIFS(Z:Z,J:J,AE551),1)</f>
        <v>6.4</v>
      </c>
      <c r="AH551" cm="1">
        <f t="array" ref="AH551">ROUND(MEDIAN(IF(J:J=AE551,Z:Z)),1)</f>
        <v>6.4</v>
      </c>
      <c r="AI551" t="e" cm="1">
        <f t="array" ref="AI551">ROUND(MODE(IF(J:J=AE551,Z:Z)),1)</f>
        <v>#N/A</v>
      </c>
      <c r="AJ551">
        <f>_xlfn.MAXIFS(Z:Z,J:J,AE551)</f>
        <v>6.8</v>
      </c>
      <c r="AK551">
        <f>_xlfn.MINIFS(Z:Z,J:J,AE551)</f>
        <v>6</v>
      </c>
      <c r="AL551" cm="1">
        <f t="array" ref="AL551">ROUND(VAR(IF(J:J=AE551,Z:Z)),1)</f>
        <v>0.3</v>
      </c>
      <c r="AM551" cm="1">
        <f t="array" ref="AM551">ROUND(STDEV(IF(J:J = AE551,Z:Z)),1)</f>
        <v>0.6</v>
      </c>
      <c r="AQ551">
        <v>92</v>
      </c>
      <c r="AR551">
        <v>6</v>
      </c>
      <c r="BH551" t="str">
        <v>Geoffrey Sax</v>
      </c>
      <c r="BI551">
        <f t="shared" si="25"/>
        <v>5.3</v>
      </c>
      <c r="BJ551" t="b">
        <f t="shared" si="26"/>
        <v>0</v>
      </c>
      <c r="BO551">
        <v>61400000</v>
      </c>
      <c r="BP551">
        <v>15000000</v>
      </c>
      <c r="BR551">
        <f t="shared" si="24"/>
        <v>46400000</v>
      </c>
      <c r="BS551" t="str">
        <f>_xlfn.XLOOKUP(BO551,I:I,L:L)</f>
        <v>National Lampoon's VacationÂ </v>
      </c>
      <c r="BW551" t="s">
        <v>826</v>
      </c>
      <c r="BX551" t="s">
        <v>17605</v>
      </c>
      <c r="BY551" t="s">
        <v>2007</v>
      </c>
      <c r="BZ551" t="s">
        <v>4490</v>
      </c>
      <c r="CA551" t="s">
        <v>4892</v>
      </c>
    </row>
    <row r="552" spans="1:80" x14ac:dyDescent="0.25">
      <c r="A552" t="s">
        <v>33</v>
      </c>
      <c r="B552" t="s">
        <v>1345</v>
      </c>
      <c r="C552">
        <v>486</v>
      </c>
      <c r="D552">
        <v>153</v>
      </c>
      <c r="E552">
        <v>16000</v>
      </c>
      <c r="F552">
        <v>11000</v>
      </c>
      <c r="G552" t="s">
        <v>455</v>
      </c>
      <c r="H552">
        <v>13000</v>
      </c>
      <c r="I552">
        <v>120523073</v>
      </c>
      <c r="J552" t="s">
        <v>1953</v>
      </c>
      <c r="K552" t="s">
        <v>594</v>
      </c>
      <c r="L552" t="s">
        <v>4102</v>
      </c>
      <c r="M552">
        <v>885175</v>
      </c>
      <c r="N552">
        <v>36741</v>
      </c>
      <c r="O552" t="s">
        <v>69</v>
      </c>
      <c r="P552">
        <v>1</v>
      </c>
      <c r="Q552" t="s">
        <v>4103</v>
      </c>
      <c r="R552" t="s">
        <v>4104</v>
      </c>
      <c r="S552">
        <v>1527</v>
      </c>
      <c r="T552" t="s">
        <v>42</v>
      </c>
      <c r="U552" t="s">
        <v>43</v>
      </c>
      <c r="V552" t="s">
        <v>811</v>
      </c>
      <c r="W552">
        <v>75000000</v>
      </c>
      <c r="X552">
        <v>2009</v>
      </c>
      <c r="Y552">
        <v>11000</v>
      </c>
      <c r="Z552" s="2">
        <v>8.3000000000000007</v>
      </c>
      <c r="AA552">
        <v>2.35</v>
      </c>
      <c r="AB552">
        <v>42000</v>
      </c>
      <c r="AE552" t="s">
        <v>4105</v>
      </c>
      <c r="AF552">
        <f>COUNTIF(J:J,AE552)</f>
        <v>0</v>
      </c>
      <c r="AG552" t="e">
        <f>ROUND(AVERAGEIFS(Z:Z,J:J,AE552),1)</f>
        <v>#DIV/0!</v>
      </c>
      <c r="AH552" t="e" cm="1">
        <f t="array" ref="AH552">ROUND(MEDIAN(IF(J:J=AE552,Z:Z)),1)</f>
        <v>#NUM!</v>
      </c>
      <c r="AI552" t="e" cm="1">
        <f t="array" ref="AI552">ROUND(MODE(IF(J:J=AE552,Z:Z)),1)</f>
        <v>#N/A</v>
      </c>
      <c r="AJ552">
        <f>_xlfn.MAXIFS(Z:Z,J:J,AE552)</f>
        <v>0</v>
      </c>
      <c r="AK552">
        <f>_xlfn.MINIFS(Z:Z,J:J,AE552)</f>
        <v>0</v>
      </c>
      <c r="AL552" t="e" cm="1">
        <f t="array" ref="AL552">ROUND(VAR(IF(J:J=AE552,Z:Z)),1)</f>
        <v>#DIV/0!</v>
      </c>
      <c r="AM552" t="e" cm="1">
        <f t="array" ref="AM552">ROUND(STDEV(IF(J:J = AE552,Z:Z)),1)</f>
        <v>#DIV/0!</v>
      </c>
      <c r="AQ552">
        <v>139</v>
      </c>
      <c r="AR552">
        <v>6.6</v>
      </c>
      <c r="BH552" t="str">
        <v>Richard Shepard</v>
      </c>
      <c r="BI552">
        <f t="shared" si="25"/>
        <v>6.9</v>
      </c>
      <c r="BJ552" t="b">
        <f t="shared" si="26"/>
        <v>0</v>
      </c>
      <c r="BO552">
        <v>71309760</v>
      </c>
      <c r="BP552">
        <v>25000000</v>
      </c>
      <c r="BR552">
        <f t="shared" si="24"/>
        <v>46309760</v>
      </c>
      <c r="BS552" t="str">
        <f>_xlfn.XLOOKUP(BO552,I:I,L:L)</f>
        <v>ChocolatÂ </v>
      </c>
      <c r="BW552" t="s">
        <v>826</v>
      </c>
      <c r="BX552" t="s">
        <v>2007</v>
      </c>
      <c r="BY552" t="s">
        <v>17603</v>
      </c>
    </row>
    <row r="553" spans="1:80" x14ac:dyDescent="0.25">
      <c r="A553" t="s">
        <v>33</v>
      </c>
      <c r="B553" t="s">
        <v>405</v>
      </c>
      <c r="C553">
        <v>75</v>
      </c>
      <c r="D553">
        <v>142</v>
      </c>
      <c r="E553">
        <v>14000</v>
      </c>
      <c r="F553">
        <v>5000</v>
      </c>
      <c r="G553" t="s">
        <v>1902</v>
      </c>
      <c r="H553">
        <v>49000</v>
      </c>
      <c r="I553">
        <v>119654900</v>
      </c>
      <c r="J553" t="s">
        <v>525</v>
      </c>
      <c r="K553" t="s">
        <v>989</v>
      </c>
      <c r="L553" t="s">
        <v>3797</v>
      </c>
      <c r="M553">
        <v>182802</v>
      </c>
      <c r="N553">
        <v>64259</v>
      </c>
      <c r="O553" t="s">
        <v>3010</v>
      </c>
      <c r="P553">
        <v>1</v>
      </c>
      <c r="Q553" t="s">
        <v>4108</v>
      </c>
      <c r="R553" t="s">
        <v>4109</v>
      </c>
      <c r="S553">
        <v>363</v>
      </c>
      <c r="T553" t="s">
        <v>42</v>
      </c>
      <c r="U553" t="s">
        <v>43</v>
      </c>
      <c r="V553" t="s">
        <v>115</v>
      </c>
      <c r="W553">
        <v>70000000</v>
      </c>
      <c r="X553">
        <v>1991</v>
      </c>
      <c r="Y553">
        <v>8000</v>
      </c>
      <c r="Z553" s="2">
        <v>6.7</v>
      </c>
      <c r="AA553">
        <v>2.35</v>
      </c>
      <c r="AB553">
        <v>13000</v>
      </c>
      <c r="AE553" t="s">
        <v>4110</v>
      </c>
      <c r="AF553">
        <f>COUNTIF(J:J,AE553)</f>
        <v>1</v>
      </c>
      <c r="AG553">
        <f>ROUND(AVERAGEIFS(Z:Z,J:J,AE553),1)</f>
        <v>7</v>
      </c>
      <c r="AH553" cm="1">
        <f t="array" ref="AH553">ROUND(MEDIAN(IF(J:J=AE553,Z:Z)),1)</f>
        <v>7</v>
      </c>
      <c r="AI553" t="e" cm="1">
        <f t="array" ref="AI553">ROUND(MODE(IF(J:J=AE553,Z:Z)),1)</f>
        <v>#N/A</v>
      </c>
      <c r="AJ553">
        <f>_xlfn.MAXIFS(Z:Z,J:J,AE553)</f>
        <v>7</v>
      </c>
      <c r="AK553">
        <f>_xlfn.MINIFS(Z:Z,J:J,AE553)</f>
        <v>7</v>
      </c>
      <c r="AL553" t="e" cm="1">
        <f t="array" ref="AL553">ROUND(VAR(IF(J:J=AE553,Z:Z)),1)</f>
        <v>#DIV/0!</v>
      </c>
      <c r="AM553" t="e" cm="1">
        <f t="array" ref="AM553">ROUND(STDEV(IF(J:J = AE553,Z:Z)),1)</f>
        <v>#DIV/0!</v>
      </c>
      <c r="AQ553">
        <v>153</v>
      </c>
      <c r="AR553">
        <v>8.3000000000000007</v>
      </c>
      <c r="BH553" t="str">
        <v>Peter Ho-Sun Chan</v>
      </c>
      <c r="BI553">
        <f t="shared" si="25"/>
        <v>7.1</v>
      </c>
      <c r="BJ553" t="b">
        <f t="shared" si="26"/>
        <v>0</v>
      </c>
      <c r="BO553">
        <v>70269171</v>
      </c>
      <c r="BP553">
        <v>24000000</v>
      </c>
      <c r="BR553">
        <f t="shared" si="24"/>
        <v>46269171</v>
      </c>
      <c r="BS553" t="str">
        <f>_xlfn.XLOOKUP(BO553,I:I,L:L)</f>
        <v>Rocky BalboaÂ </v>
      </c>
      <c r="BW553" t="s">
        <v>2007</v>
      </c>
      <c r="BX553" t="s">
        <v>17600</v>
      </c>
      <c r="BY553" t="s">
        <v>5447</v>
      </c>
      <c r="BZ553" t="s">
        <v>4490</v>
      </c>
    </row>
    <row r="554" spans="1:80" x14ac:dyDescent="0.25">
      <c r="A554" t="s">
        <v>33</v>
      </c>
      <c r="B554" t="s">
        <v>288</v>
      </c>
      <c r="C554">
        <v>245</v>
      </c>
      <c r="D554">
        <v>101</v>
      </c>
      <c r="E554">
        <v>420</v>
      </c>
      <c r="F554">
        <v>467</v>
      </c>
      <c r="G554" t="s">
        <v>2264</v>
      </c>
      <c r="H554">
        <v>12000</v>
      </c>
      <c r="I554">
        <v>72660029</v>
      </c>
      <c r="J554" t="s">
        <v>143</v>
      </c>
      <c r="K554" t="s">
        <v>1334</v>
      </c>
      <c r="L554" t="s">
        <v>2327</v>
      </c>
      <c r="M554">
        <v>115687</v>
      </c>
      <c r="N554">
        <v>16235</v>
      </c>
      <c r="O554" t="s">
        <v>2328</v>
      </c>
      <c r="P554">
        <v>0</v>
      </c>
      <c r="Q554" t="s">
        <v>2329</v>
      </c>
      <c r="R554" t="s">
        <v>2330</v>
      </c>
      <c r="S554">
        <v>269</v>
      </c>
      <c r="T554" t="s">
        <v>42</v>
      </c>
      <c r="U554" t="s">
        <v>43</v>
      </c>
      <c r="V554" t="s">
        <v>44</v>
      </c>
      <c r="W554">
        <v>100000000</v>
      </c>
      <c r="X554">
        <v>2014</v>
      </c>
      <c r="Y554">
        <v>3000</v>
      </c>
      <c r="Z554" s="2">
        <v>6</v>
      </c>
      <c r="AA554">
        <v>2.35</v>
      </c>
      <c r="AB554">
        <v>21000</v>
      </c>
      <c r="AE554" t="s">
        <v>4113</v>
      </c>
      <c r="AF554">
        <f>COUNTIF(J:J,AE554)</f>
        <v>1</v>
      </c>
      <c r="AG554">
        <f>ROUND(AVERAGEIFS(Z:Z,J:J,AE554),1)</f>
        <v>6.2</v>
      </c>
      <c r="AH554" cm="1">
        <f t="array" ref="AH554">ROUND(MEDIAN(IF(J:J=AE554,Z:Z)),1)</f>
        <v>6.2</v>
      </c>
      <c r="AI554" t="e" cm="1">
        <f t="array" ref="AI554">ROUND(MODE(IF(J:J=AE554,Z:Z)),1)</f>
        <v>#N/A</v>
      </c>
      <c r="AJ554">
        <f>_xlfn.MAXIFS(Z:Z,J:J,AE554)</f>
        <v>6.2</v>
      </c>
      <c r="AK554">
        <f>_xlfn.MINIFS(Z:Z,J:J,AE554)</f>
        <v>6.2</v>
      </c>
      <c r="AL554" t="e" cm="1">
        <f t="array" ref="AL554">ROUND(VAR(IF(J:J=AE554,Z:Z)),1)</f>
        <v>#DIV/0!</v>
      </c>
      <c r="AM554" t="e" cm="1">
        <f t="array" ref="AM554">ROUND(STDEV(IF(J:J = AE554,Z:Z)),1)</f>
        <v>#DIV/0!</v>
      </c>
      <c r="AQ554">
        <v>142</v>
      </c>
      <c r="AR554">
        <v>6.7</v>
      </c>
      <c r="BH554" t="str">
        <v>Joon-ho Bong</v>
      </c>
      <c r="BI554">
        <f t="shared" si="25"/>
        <v>7</v>
      </c>
      <c r="BJ554" t="b">
        <f t="shared" si="26"/>
        <v>0</v>
      </c>
      <c r="BO554">
        <v>81257845</v>
      </c>
      <c r="BP554">
        <v>35000000</v>
      </c>
      <c r="BR554">
        <f t="shared" si="24"/>
        <v>46257845</v>
      </c>
      <c r="BS554" t="str">
        <f>_xlfn.XLOOKUP(BO554,I:I,L:L)</f>
        <v>School of RockÂ </v>
      </c>
      <c r="BW554" t="s">
        <v>1247</v>
      </c>
      <c r="BX554" t="s">
        <v>5266</v>
      </c>
      <c r="BY554" t="s">
        <v>17604</v>
      </c>
    </row>
    <row r="555" spans="1:80" x14ac:dyDescent="0.25">
      <c r="A555" t="s">
        <v>33</v>
      </c>
      <c r="B555" t="s">
        <v>1564</v>
      </c>
      <c r="C555">
        <v>142</v>
      </c>
      <c r="D555">
        <v>124</v>
      </c>
      <c r="E555">
        <v>212</v>
      </c>
      <c r="F555">
        <v>576</v>
      </c>
      <c r="G555" t="s">
        <v>4116</v>
      </c>
      <c r="H555">
        <v>13000</v>
      </c>
      <c r="I555">
        <v>117541000</v>
      </c>
      <c r="J555" t="s">
        <v>79</v>
      </c>
      <c r="K555" t="s">
        <v>1207</v>
      </c>
      <c r="L555" t="s">
        <v>3969</v>
      </c>
      <c r="M555">
        <v>269858</v>
      </c>
      <c r="N555">
        <v>16595</v>
      </c>
      <c r="O555" t="s">
        <v>4117</v>
      </c>
      <c r="P555">
        <v>0</v>
      </c>
      <c r="Q555" t="s">
        <v>4118</v>
      </c>
      <c r="R555" t="s">
        <v>4119</v>
      </c>
      <c r="S555">
        <v>316</v>
      </c>
      <c r="T555" t="s">
        <v>42</v>
      </c>
      <c r="U555" t="s">
        <v>43</v>
      </c>
      <c r="V555" t="s">
        <v>811</v>
      </c>
      <c r="W555">
        <v>70000000</v>
      </c>
      <c r="X555">
        <v>1990</v>
      </c>
      <c r="Y555">
        <v>982</v>
      </c>
      <c r="Z555" s="2">
        <v>7.1</v>
      </c>
      <c r="AA555">
        <v>2.35</v>
      </c>
      <c r="AB555">
        <v>0</v>
      </c>
      <c r="AE555" t="s">
        <v>4120</v>
      </c>
      <c r="AF555">
        <f>COUNTIF(J:J,AE555)</f>
        <v>2</v>
      </c>
      <c r="AG555">
        <f>ROUND(AVERAGEIFS(Z:Z,J:J,AE555),1)</f>
        <v>6</v>
      </c>
      <c r="AH555" cm="1">
        <f t="array" ref="AH555">ROUND(MEDIAN(IF(J:J=AE555,Z:Z)),1)</f>
        <v>6</v>
      </c>
      <c r="AI555" t="e" cm="1">
        <f t="array" ref="AI555">ROUND(MODE(IF(J:J=AE555,Z:Z)),1)</f>
        <v>#N/A</v>
      </c>
      <c r="AJ555">
        <f>_xlfn.MAXIFS(Z:Z,J:J,AE555)</f>
        <v>6.4</v>
      </c>
      <c r="AK555">
        <f>_xlfn.MINIFS(Z:Z,J:J,AE555)</f>
        <v>5.5</v>
      </c>
      <c r="AL555" cm="1">
        <f t="array" ref="AL555">ROUND(VAR(IF(J:J=AE555,Z:Z)),1)</f>
        <v>0.4</v>
      </c>
      <c r="AM555" cm="1">
        <f t="array" ref="AM555">ROUND(STDEV(IF(J:J = AE555,Z:Z)),1)</f>
        <v>0.6</v>
      </c>
      <c r="AQ555">
        <v>101</v>
      </c>
      <c r="AR555">
        <v>6</v>
      </c>
      <c r="BH555" t="str">
        <v>S.S. Rajamouli</v>
      </c>
      <c r="BI555">
        <f t="shared" si="25"/>
        <v>8.4</v>
      </c>
      <c r="BJ555" t="str">
        <f t="shared" si="26"/>
        <v>TRUE</v>
      </c>
      <c r="BO555">
        <v>81159365</v>
      </c>
      <c r="BP555">
        <v>35000000</v>
      </c>
      <c r="BR555">
        <f t="shared" si="24"/>
        <v>46159365</v>
      </c>
      <c r="BS555" t="str">
        <f>_xlfn.XLOOKUP(BO555,I:I,L:L)</f>
        <v>21Â </v>
      </c>
      <c r="BW555" t="s">
        <v>1247</v>
      </c>
      <c r="BX555" t="s">
        <v>17602</v>
      </c>
    </row>
    <row r="556" spans="1:80" x14ac:dyDescent="0.25">
      <c r="A556" t="s">
        <v>33</v>
      </c>
      <c r="B556" t="s">
        <v>2203</v>
      </c>
      <c r="C556">
        <v>144</v>
      </c>
      <c r="D556">
        <v>117</v>
      </c>
      <c r="E556">
        <v>69</v>
      </c>
      <c r="F556">
        <v>1000</v>
      </c>
      <c r="G556" t="s">
        <v>4123</v>
      </c>
      <c r="H556">
        <v>10000</v>
      </c>
      <c r="I556">
        <v>116643346</v>
      </c>
      <c r="J556" t="s">
        <v>1962</v>
      </c>
      <c r="K556" t="s">
        <v>1089</v>
      </c>
      <c r="L556" t="s">
        <v>4124</v>
      </c>
      <c r="M556">
        <v>119807</v>
      </c>
      <c r="N556">
        <v>14486</v>
      </c>
      <c r="O556" t="s">
        <v>2656</v>
      </c>
      <c r="P556">
        <v>1</v>
      </c>
      <c r="Q556" t="s">
        <v>4125</v>
      </c>
      <c r="R556" t="s">
        <v>4126</v>
      </c>
      <c r="S556">
        <v>340</v>
      </c>
      <c r="T556" t="s">
        <v>42</v>
      </c>
      <c r="U556" t="s">
        <v>43</v>
      </c>
      <c r="V556" t="s">
        <v>44</v>
      </c>
      <c r="W556">
        <v>80000000</v>
      </c>
      <c r="X556">
        <v>2003</v>
      </c>
      <c r="Y556">
        <v>1000</v>
      </c>
      <c r="Z556" s="2">
        <v>6</v>
      </c>
      <c r="AA556">
        <v>2.35</v>
      </c>
      <c r="AB556">
        <v>0</v>
      </c>
      <c r="AE556" t="s">
        <v>4127</v>
      </c>
      <c r="AF556">
        <f>COUNTIF(J:J,AE556)</f>
        <v>1</v>
      </c>
      <c r="AG556">
        <f>ROUND(AVERAGEIFS(Z:Z,J:J,AE556),1)</f>
        <v>6.2</v>
      </c>
      <c r="AH556" cm="1">
        <f t="array" ref="AH556">ROUND(MEDIAN(IF(J:J=AE556,Z:Z)),1)</f>
        <v>6.2</v>
      </c>
      <c r="AI556" t="e" cm="1">
        <f t="array" ref="AI556">ROUND(MODE(IF(J:J=AE556,Z:Z)),1)</f>
        <v>#N/A</v>
      </c>
      <c r="AJ556">
        <f>_xlfn.MAXIFS(Z:Z,J:J,AE556)</f>
        <v>6.2</v>
      </c>
      <c r="AK556">
        <f>_xlfn.MINIFS(Z:Z,J:J,AE556)</f>
        <v>6.2</v>
      </c>
      <c r="AL556" t="e" cm="1">
        <f t="array" ref="AL556">ROUND(VAR(IF(J:J=AE556,Z:Z)),1)</f>
        <v>#DIV/0!</v>
      </c>
      <c r="AM556" t="e" cm="1">
        <f t="array" ref="AM556">ROUND(STDEV(IF(J:J = AE556,Z:Z)),1)</f>
        <v>#DIV/0!</v>
      </c>
      <c r="AQ556">
        <v>124</v>
      </c>
      <c r="AR556">
        <v>7.1</v>
      </c>
      <c r="BH556" t="str">
        <v>Charles S. Dutton</v>
      </c>
      <c r="BI556">
        <f t="shared" si="25"/>
        <v>5.3</v>
      </c>
      <c r="BJ556" t="b">
        <f t="shared" si="26"/>
        <v>0</v>
      </c>
      <c r="BO556">
        <v>81150692</v>
      </c>
      <c r="BP556">
        <v>35000000</v>
      </c>
      <c r="BR556">
        <f t="shared" si="24"/>
        <v>46150692</v>
      </c>
      <c r="BS556" t="str">
        <f>_xlfn.XLOOKUP(BO556,I:I,L:L)</f>
        <v>Snow DogsÂ </v>
      </c>
      <c r="BW556" t="s">
        <v>1247</v>
      </c>
      <c r="BX556" t="s">
        <v>2007</v>
      </c>
      <c r="BY556" t="s">
        <v>17601</v>
      </c>
      <c r="BZ556" t="s">
        <v>5447</v>
      </c>
      <c r="CA556" t="s">
        <v>17606</v>
      </c>
    </row>
    <row r="557" spans="1:80" x14ac:dyDescent="0.25">
      <c r="A557" t="s">
        <v>33</v>
      </c>
      <c r="B557" t="s">
        <v>2211</v>
      </c>
      <c r="C557">
        <v>153</v>
      </c>
      <c r="D557">
        <v>141</v>
      </c>
      <c r="E557">
        <v>488</v>
      </c>
      <c r="F557">
        <v>509</v>
      </c>
      <c r="G557" t="s">
        <v>2125</v>
      </c>
      <c r="H557">
        <v>10000</v>
      </c>
      <c r="I557">
        <v>100614858</v>
      </c>
      <c r="J557" t="s">
        <v>1970</v>
      </c>
      <c r="K557" t="s">
        <v>670</v>
      </c>
      <c r="L557" t="s">
        <v>4130</v>
      </c>
      <c r="M557">
        <v>206776</v>
      </c>
      <c r="N557">
        <v>11458</v>
      </c>
      <c r="O557" t="s">
        <v>672</v>
      </c>
      <c r="P557">
        <v>1</v>
      </c>
      <c r="Q557" t="s">
        <v>4131</v>
      </c>
      <c r="R557" t="s">
        <v>4132</v>
      </c>
      <c r="S557">
        <v>1248</v>
      </c>
      <c r="T557" t="s">
        <v>42</v>
      </c>
      <c r="U557" t="s">
        <v>43</v>
      </c>
      <c r="V557" t="s">
        <v>811</v>
      </c>
      <c r="W557">
        <v>68000000</v>
      </c>
      <c r="X557">
        <v>2001</v>
      </c>
      <c r="Y557">
        <v>834</v>
      </c>
      <c r="Z557" s="2">
        <v>6.9</v>
      </c>
      <c r="AA557">
        <v>1.85</v>
      </c>
      <c r="AB557">
        <v>0</v>
      </c>
      <c r="AE557" t="s">
        <v>4133</v>
      </c>
      <c r="AF557">
        <f>COUNTIF(J:J,AE557)</f>
        <v>1</v>
      </c>
      <c r="AG557">
        <f>ROUND(AVERAGEIFS(Z:Z,J:J,AE557),1)</f>
        <v>7.8</v>
      </c>
      <c r="AH557" cm="1">
        <f t="array" ref="AH557">ROUND(MEDIAN(IF(J:J=AE557,Z:Z)),1)</f>
        <v>7.8</v>
      </c>
      <c r="AI557" t="e" cm="1">
        <f t="array" ref="AI557">ROUND(MODE(IF(J:J=AE557,Z:Z)),1)</f>
        <v>#N/A</v>
      </c>
      <c r="AJ557">
        <f>_xlfn.MAXIFS(Z:Z,J:J,AE557)</f>
        <v>7.8</v>
      </c>
      <c r="AK557">
        <f>_xlfn.MINIFS(Z:Z,J:J,AE557)</f>
        <v>7.8</v>
      </c>
      <c r="AL557" t="e" cm="1">
        <f t="array" ref="AL557">ROUND(VAR(IF(J:J=AE557,Z:Z)),1)</f>
        <v>#DIV/0!</v>
      </c>
      <c r="AM557" t="e" cm="1">
        <f t="array" ref="AM557">ROUND(STDEV(IF(J:J = AE557,Z:Z)),1)</f>
        <v>#DIV/0!</v>
      </c>
      <c r="AQ557">
        <v>117</v>
      </c>
      <c r="AR557">
        <v>6</v>
      </c>
      <c r="BH557" t="str">
        <v>Jonathan Lynn</v>
      </c>
      <c r="BI557">
        <f t="shared" si="25"/>
        <v>6.7</v>
      </c>
      <c r="BJ557" t="b">
        <f t="shared" si="26"/>
        <v>0</v>
      </c>
      <c r="BO557">
        <v>106126012</v>
      </c>
      <c r="BP557">
        <v>60000000</v>
      </c>
      <c r="BR557">
        <f t="shared" si="24"/>
        <v>46126012</v>
      </c>
      <c r="BS557" t="str">
        <f>_xlfn.XLOOKUP(BO557,I:I,L:L)</f>
        <v>The Italian JobÂ </v>
      </c>
      <c r="BW557" t="s">
        <v>2007</v>
      </c>
      <c r="BX557" t="s">
        <v>17603</v>
      </c>
      <c r="BY557" t="s">
        <v>17607</v>
      </c>
      <c r="BZ557" t="s">
        <v>5447</v>
      </c>
      <c r="CA557" t="s">
        <v>17606</v>
      </c>
    </row>
    <row r="558" spans="1:80" x14ac:dyDescent="0.25">
      <c r="A558" t="s">
        <v>33</v>
      </c>
      <c r="B558" t="s">
        <v>804</v>
      </c>
      <c r="C558">
        <v>284</v>
      </c>
      <c r="D558">
        <v>110</v>
      </c>
      <c r="E558">
        <v>0</v>
      </c>
      <c r="F558">
        <v>559</v>
      </c>
      <c r="G558" t="s">
        <v>4136</v>
      </c>
      <c r="H558">
        <v>3000</v>
      </c>
      <c r="I558">
        <v>42272747</v>
      </c>
      <c r="J558" t="s">
        <v>1975</v>
      </c>
      <c r="K558" t="s">
        <v>309</v>
      </c>
      <c r="L558" t="s">
        <v>4137</v>
      </c>
      <c r="M558">
        <v>78635</v>
      </c>
      <c r="N558">
        <v>5609</v>
      </c>
      <c r="O558" t="s">
        <v>4138</v>
      </c>
      <c r="P558">
        <v>1</v>
      </c>
      <c r="Q558" t="s">
        <v>4139</v>
      </c>
      <c r="R558" t="s">
        <v>4140</v>
      </c>
      <c r="S558">
        <v>1040</v>
      </c>
      <c r="T558" t="s">
        <v>42</v>
      </c>
      <c r="U558" t="s">
        <v>43</v>
      </c>
      <c r="V558" t="s">
        <v>44</v>
      </c>
      <c r="W558">
        <v>70000000</v>
      </c>
      <c r="X558">
        <v>2006</v>
      </c>
      <c r="Y558">
        <v>579</v>
      </c>
      <c r="Z558" s="2">
        <v>5.6</v>
      </c>
      <c r="AA558">
        <v>1.85</v>
      </c>
      <c r="AB558">
        <v>0</v>
      </c>
      <c r="AE558" t="s">
        <v>4141</v>
      </c>
      <c r="AF558">
        <f>COUNTIF(J:J,AE558)</f>
        <v>1</v>
      </c>
      <c r="AG558">
        <f>ROUND(AVERAGEIFS(Z:Z,J:J,AE558),1)</f>
        <v>7.3</v>
      </c>
      <c r="AH558" cm="1">
        <f t="array" ref="AH558">ROUND(MEDIAN(IF(J:J=AE558,Z:Z)),1)</f>
        <v>7.3</v>
      </c>
      <c r="AI558" t="e" cm="1">
        <f t="array" ref="AI558">ROUND(MODE(IF(J:J=AE558,Z:Z)),1)</f>
        <v>#N/A</v>
      </c>
      <c r="AJ558">
        <f>_xlfn.MAXIFS(Z:Z,J:J,AE558)</f>
        <v>7.3</v>
      </c>
      <c r="AK558">
        <f>_xlfn.MINIFS(Z:Z,J:J,AE558)</f>
        <v>7.3</v>
      </c>
      <c r="AL558" t="e" cm="1">
        <f t="array" ref="AL558">ROUND(VAR(IF(J:J=AE558,Z:Z)),1)</f>
        <v>#DIV/0!</v>
      </c>
      <c r="AM558" t="e" cm="1">
        <f t="array" ref="AM558">ROUND(STDEV(IF(J:J = AE558,Z:Z)),1)</f>
        <v>#DIV/0!</v>
      </c>
      <c r="AQ558">
        <v>141</v>
      </c>
      <c r="AR558">
        <v>6.9</v>
      </c>
      <c r="BH558" t="str">
        <v>David Carson</v>
      </c>
      <c r="BI558">
        <f t="shared" si="25"/>
        <v>6.6</v>
      </c>
      <c r="BJ558" t="b">
        <f t="shared" si="26"/>
        <v>0</v>
      </c>
      <c r="BO558">
        <v>57469179</v>
      </c>
      <c r="BP558">
        <v>11500000</v>
      </c>
      <c r="BR558">
        <f t="shared" si="24"/>
        <v>45969179</v>
      </c>
      <c r="BS558" t="str">
        <f>_xlfn.XLOOKUP(BO558,I:I,L:L)</f>
        <v>Pet SemataryÂ </v>
      </c>
      <c r="BW558" t="s">
        <v>1247</v>
      </c>
      <c r="BX558" t="s">
        <v>17603</v>
      </c>
    </row>
    <row r="559" spans="1:80" x14ac:dyDescent="0.25">
      <c r="A559" t="s">
        <v>33</v>
      </c>
      <c r="B559" t="s">
        <v>1679</v>
      </c>
      <c r="C559">
        <v>247</v>
      </c>
      <c r="D559">
        <v>109</v>
      </c>
      <c r="E559">
        <v>545</v>
      </c>
      <c r="F559">
        <v>727</v>
      </c>
      <c r="G559" t="s">
        <v>1189</v>
      </c>
      <c r="H559">
        <v>886</v>
      </c>
      <c r="I559">
        <v>80281096</v>
      </c>
      <c r="J559" t="s">
        <v>2763</v>
      </c>
      <c r="K559" t="s">
        <v>2792</v>
      </c>
      <c r="L559" t="s">
        <v>4144</v>
      </c>
      <c r="M559">
        <v>143628</v>
      </c>
      <c r="N559">
        <v>3222</v>
      </c>
      <c r="O559" t="s">
        <v>4145</v>
      </c>
      <c r="P559">
        <v>0</v>
      </c>
      <c r="Q559" t="s">
        <v>4146</v>
      </c>
      <c r="R559" t="s">
        <v>4147</v>
      </c>
      <c r="S559">
        <v>1283</v>
      </c>
      <c r="T559" t="s">
        <v>42</v>
      </c>
      <c r="U559" t="s">
        <v>43</v>
      </c>
      <c r="V559" t="s">
        <v>44</v>
      </c>
      <c r="W559">
        <v>60000000</v>
      </c>
      <c r="X559">
        <v>2004</v>
      </c>
      <c r="Y559">
        <v>766</v>
      </c>
      <c r="Z559" s="2">
        <v>5.6</v>
      </c>
      <c r="AA559">
        <v>2.35</v>
      </c>
      <c r="AB559">
        <v>0</v>
      </c>
      <c r="AE559" t="s">
        <v>4148</v>
      </c>
      <c r="AF559">
        <f>COUNTIF(J:J,AE559)</f>
        <v>0</v>
      </c>
      <c r="AG559" t="e">
        <f>ROUND(AVERAGEIFS(Z:Z,J:J,AE559),1)</f>
        <v>#DIV/0!</v>
      </c>
      <c r="AH559" t="e" cm="1">
        <f t="array" ref="AH559">ROUND(MEDIAN(IF(J:J=AE559,Z:Z)),1)</f>
        <v>#NUM!</v>
      </c>
      <c r="AI559" t="e" cm="1">
        <f t="array" ref="AI559">ROUND(MODE(IF(J:J=AE559,Z:Z)),1)</f>
        <v>#N/A</v>
      </c>
      <c r="AJ559">
        <f>_xlfn.MAXIFS(Z:Z,J:J,AE559)</f>
        <v>0</v>
      </c>
      <c r="AK559">
        <f>_xlfn.MINIFS(Z:Z,J:J,AE559)</f>
        <v>0</v>
      </c>
      <c r="AL559" t="e" cm="1">
        <f t="array" ref="AL559">ROUND(VAR(IF(J:J=AE559,Z:Z)),1)</f>
        <v>#DIV/0!</v>
      </c>
      <c r="AM559" t="e" cm="1">
        <f t="array" ref="AM559">ROUND(STDEV(IF(J:J = AE559,Z:Z)),1)</f>
        <v>#DIV/0!</v>
      </c>
      <c r="AQ559">
        <v>110</v>
      </c>
      <c r="AR559">
        <v>5.6</v>
      </c>
      <c r="BH559" t="str">
        <v>Kar-Wai Wong</v>
      </c>
      <c r="BI559">
        <f t="shared" si="25"/>
        <v>6.9</v>
      </c>
      <c r="BJ559" t="b">
        <f t="shared" si="26"/>
        <v>0</v>
      </c>
      <c r="BO559">
        <v>56729973</v>
      </c>
      <c r="BP559">
        <v>10800000</v>
      </c>
      <c r="BR559">
        <f t="shared" si="24"/>
        <v>45929973</v>
      </c>
      <c r="BS559" t="str">
        <f>_xlfn.XLOOKUP(BO559,I:I,L:L)</f>
        <v>Saw VÂ </v>
      </c>
      <c r="BW559" t="s">
        <v>606</v>
      </c>
      <c r="BX559" t="s">
        <v>4431</v>
      </c>
      <c r="BY559" t="s">
        <v>5266</v>
      </c>
      <c r="BZ559" t="s">
        <v>17604</v>
      </c>
    </row>
    <row r="560" spans="1:80" x14ac:dyDescent="0.25">
      <c r="A560" t="s">
        <v>33</v>
      </c>
      <c r="B560" t="s">
        <v>2182</v>
      </c>
      <c r="C560">
        <v>107</v>
      </c>
      <c r="D560">
        <v>88</v>
      </c>
      <c r="E560">
        <v>84</v>
      </c>
      <c r="F560">
        <v>1000</v>
      </c>
      <c r="G560" t="s">
        <v>4151</v>
      </c>
      <c r="H560">
        <v>1000</v>
      </c>
      <c r="I560">
        <v>219613391</v>
      </c>
      <c r="J560" t="s">
        <v>1983</v>
      </c>
      <c r="K560" t="s">
        <v>618</v>
      </c>
      <c r="L560" t="s">
        <v>965</v>
      </c>
      <c r="M560">
        <v>31649</v>
      </c>
      <c r="N560">
        <v>5227</v>
      </c>
      <c r="O560" t="s">
        <v>2716</v>
      </c>
      <c r="P560">
        <v>0</v>
      </c>
      <c r="Q560" t="s">
        <v>4152</v>
      </c>
      <c r="R560" t="s">
        <v>4153</v>
      </c>
      <c r="S560">
        <v>98</v>
      </c>
      <c r="T560" t="s">
        <v>42</v>
      </c>
      <c r="U560" t="s">
        <v>43</v>
      </c>
      <c r="V560" t="s">
        <v>115</v>
      </c>
      <c r="W560">
        <v>75000000</v>
      </c>
      <c r="X560">
        <v>2009</v>
      </c>
      <c r="Y560">
        <v>1000</v>
      </c>
      <c r="Z560" s="2">
        <v>4.5</v>
      </c>
      <c r="AA560">
        <v>1.85</v>
      </c>
      <c r="AB560">
        <v>2000</v>
      </c>
      <c r="AE560" t="s">
        <v>4154</v>
      </c>
      <c r="AF560">
        <f>COUNTIF(J:J,AE560)</f>
        <v>1</v>
      </c>
      <c r="AG560">
        <f>ROUND(AVERAGEIFS(Z:Z,J:J,AE560),1)</f>
        <v>7.8</v>
      </c>
      <c r="AH560" cm="1">
        <f t="array" ref="AH560">ROUND(MEDIAN(IF(J:J=AE560,Z:Z)),1)</f>
        <v>7.8</v>
      </c>
      <c r="AI560" t="e" cm="1">
        <f t="array" ref="AI560">ROUND(MODE(IF(J:J=AE560,Z:Z)),1)</f>
        <v>#N/A</v>
      </c>
      <c r="AJ560">
        <f>_xlfn.MAXIFS(Z:Z,J:J,AE560)</f>
        <v>7.8</v>
      </c>
      <c r="AK560">
        <f>_xlfn.MINIFS(Z:Z,J:J,AE560)</f>
        <v>7.8</v>
      </c>
      <c r="AL560" t="e" cm="1">
        <f t="array" ref="AL560">ROUND(VAR(IF(J:J=AE560,Z:Z)),1)</f>
        <v>#DIV/0!</v>
      </c>
      <c r="AM560" t="e" cm="1">
        <f t="array" ref="AM560">ROUND(STDEV(IF(J:J = AE560,Z:Z)),1)</f>
        <v>#DIV/0!</v>
      </c>
      <c r="AQ560">
        <v>109</v>
      </c>
      <c r="AR560">
        <v>5.6</v>
      </c>
      <c r="BH560" t="str">
        <v>Norman Jewison</v>
      </c>
      <c r="BI560">
        <f t="shared" si="25"/>
        <v>6.8</v>
      </c>
      <c r="BJ560" t="b">
        <f t="shared" si="26"/>
        <v>0</v>
      </c>
      <c r="BO560">
        <v>55865715</v>
      </c>
      <c r="BP560">
        <v>10000000</v>
      </c>
      <c r="BR560">
        <f t="shared" si="24"/>
        <v>45865715</v>
      </c>
      <c r="BS560" t="str">
        <f>_xlfn.XLOOKUP(BO560,I:I,L:L)</f>
        <v>White NoiseÂ </v>
      </c>
      <c r="BW560" t="s">
        <v>4431</v>
      </c>
      <c r="BX560" t="s">
        <v>1247</v>
      </c>
      <c r="BY560" t="s">
        <v>17600</v>
      </c>
      <c r="BZ560" t="s">
        <v>17601</v>
      </c>
    </row>
    <row r="561" spans="1:80" x14ac:dyDescent="0.25">
      <c r="A561" t="s">
        <v>33</v>
      </c>
      <c r="B561" t="s">
        <v>2220</v>
      </c>
      <c r="C561">
        <v>141</v>
      </c>
      <c r="D561">
        <v>124</v>
      </c>
      <c r="E561">
        <v>130</v>
      </c>
      <c r="F561">
        <v>841</v>
      </c>
      <c r="G561" t="s">
        <v>1765</v>
      </c>
      <c r="H561">
        <v>4000</v>
      </c>
      <c r="I561">
        <v>78120196</v>
      </c>
      <c r="J561" t="s">
        <v>643</v>
      </c>
      <c r="K561" t="s">
        <v>748</v>
      </c>
      <c r="L561" t="s">
        <v>4157</v>
      </c>
      <c r="M561">
        <v>103241</v>
      </c>
      <c r="N561">
        <v>6181</v>
      </c>
      <c r="O561" t="s">
        <v>4158</v>
      </c>
      <c r="P561">
        <v>0</v>
      </c>
      <c r="Q561" t="s">
        <v>4159</v>
      </c>
      <c r="R561" t="s">
        <v>4160</v>
      </c>
      <c r="S561">
        <v>742</v>
      </c>
      <c r="T561" t="s">
        <v>42</v>
      </c>
      <c r="U561" t="s">
        <v>43</v>
      </c>
      <c r="V561" t="s">
        <v>811</v>
      </c>
      <c r="W561">
        <v>75000000</v>
      </c>
      <c r="X561">
        <v>2002</v>
      </c>
      <c r="Y561">
        <v>973</v>
      </c>
      <c r="Z561" s="2">
        <v>7.1</v>
      </c>
      <c r="AA561">
        <v>2.35</v>
      </c>
      <c r="AB561">
        <v>5000</v>
      </c>
      <c r="AE561" t="s">
        <v>4161</v>
      </c>
      <c r="AF561">
        <f>COUNTIF(J:J,AE561)</f>
        <v>1</v>
      </c>
      <c r="AG561">
        <f>ROUND(AVERAGEIFS(Z:Z,J:J,AE561),1)</f>
        <v>7.1</v>
      </c>
      <c r="AH561" cm="1">
        <f t="array" ref="AH561">ROUND(MEDIAN(IF(J:J=AE561,Z:Z)),1)</f>
        <v>7.1</v>
      </c>
      <c r="AI561" t="e" cm="1">
        <f t="array" ref="AI561">ROUND(MODE(IF(J:J=AE561,Z:Z)),1)</f>
        <v>#N/A</v>
      </c>
      <c r="AJ561">
        <f>_xlfn.MAXIFS(Z:Z,J:J,AE561)</f>
        <v>7.1</v>
      </c>
      <c r="AK561">
        <f>_xlfn.MINIFS(Z:Z,J:J,AE561)</f>
        <v>7.1</v>
      </c>
      <c r="AL561" t="e" cm="1">
        <f t="array" ref="AL561">ROUND(VAR(IF(J:J=AE561,Z:Z)),1)</f>
        <v>#DIV/0!</v>
      </c>
      <c r="AM561" t="e" cm="1">
        <f t="array" ref="AM561">ROUND(STDEV(IF(J:J = AE561,Z:Z)),1)</f>
        <v>#DIV/0!</v>
      </c>
      <c r="AQ561">
        <v>88</v>
      </c>
      <c r="AR561">
        <v>4.5</v>
      </c>
      <c r="BH561" t="str">
        <v>David Mirkin</v>
      </c>
      <c r="BI561">
        <f t="shared" si="25"/>
        <v>6.2</v>
      </c>
      <c r="BJ561" t="b">
        <f t="shared" si="26"/>
        <v>0</v>
      </c>
      <c r="BO561">
        <v>87856565</v>
      </c>
      <c r="BP561">
        <v>42000000</v>
      </c>
      <c r="BR561">
        <f t="shared" si="24"/>
        <v>45856565</v>
      </c>
      <c r="BS561" t="str">
        <f>_xlfn.XLOOKUP(BO561,I:I,L:L)</f>
        <v>Along Came PollyÂ </v>
      </c>
      <c r="BW561" t="s">
        <v>826</v>
      </c>
      <c r="BX561" t="s">
        <v>1247</v>
      </c>
      <c r="BY561" t="s">
        <v>3743</v>
      </c>
    </row>
    <row r="562" spans="1:80" x14ac:dyDescent="0.25">
      <c r="A562" t="s">
        <v>33</v>
      </c>
      <c r="B562" t="s">
        <v>2057</v>
      </c>
      <c r="C562">
        <v>358</v>
      </c>
      <c r="D562">
        <v>119</v>
      </c>
      <c r="E562">
        <v>845</v>
      </c>
      <c r="F562">
        <v>992</v>
      </c>
      <c r="G562" t="s">
        <v>603</v>
      </c>
      <c r="H562">
        <v>18000</v>
      </c>
      <c r="I562">
        <v>98895417</v>
      </c>
      <c r="J562" t="s">
        <v>79</v>
      </c>
      <c r="K562" t="s">
        <v>798</v>
      </c>
      <c r="L562" t="s">
        <v>4164</v>
      </c>
      <c r="M562">
        <v>203154</v>
      </c>
      <c r="N562">
        <v>31782</v>
      </c>
      <c r="O562" t="s">
        <v>4165</v>
      </c>
      <c r="P562">
        <v>3</v>
      </c>
      <c r="Q562" t="s">
        <v>4166</v>
      </c>
      <c r="R562" t="s">
        <v>4167</v>
      </c>
      <c r="S562">
        <v>698</v>
      </c>
      <c r="T562" t="s">
        <v>42</v>
      </c>
      <c r="U562" t="s">
        <v>43</v>
      </c>
      <c r="V562" t="s">
        <v>811</v>
      </c>
      <c r="W562">
        <v>70000000</v>
      </c>
      <c r="X562">
        <v>2013</v>
      </c>
      <c r="Y562">
        <v>11000</v>
      </c>
      <c r="Z562" s="2">
        <v>6.5</v>
      </c>
      <c r="AA562">
        <v>2.35</v>
      </c>
      <c r="AB562">
        <v>45000</v>
      </c>
      <c r="AE562" t="s">
        <v>4168</v>
      </c>
      <c r="AF562">
        <f>COUNTIF(J:J,AE562)</f>
        <v>1</v>
      </c>
      <c r="AG562">
        <f>ROUND(AVERAGEIFS(Z:Z,J:J,AE562),1)</f>
        <v>3.7</v>
      </c>
      <c r="AH562" cm="1">
        <f t="array" ref="AH562">ROUND(MEDIAN(IF(J:J=AE562,Z:Z)),1)</f>
        <v>3.7</v>
      </c>
      <c r="AI562" t="e" cm="1">
        <f t="array" ref="AI562">ROUND(MODE(IF(J:J=AE562,Z:Z)),1)</f>
        <v>#N/A</v>
      </c>
      <c r="AJ562">
        <f>_xlfn.MAXIFS(Z:Z,J:J,AE562)</f>
        <v>3.7</v>
      </c>
      <c r="AK562">
        <f>_xlfn.MINIFS(Z:Z,J:J,AE562)</f>
        <v>3.7</v>
      </c>
      <c r="AL562" t="e" cm="1">
        <f t="array" ref="AL562">ROUND(VAR(IF(J:J=AE562,Z:Z)),1)</f>
        <v>#DIV/0!</v>
      </c>
      <c r="AM562" t="e" cm="1">
        <f t="array" ref="AM562">ROUND(STDEV(IF(J:J = AE562,Z:Z)),1)</f>
        <v>#DIV/0!</v>
      </c>
      <c r="AQ562">
        <v>124</v>
      </c>
      <c r="AR562">
        <v>7.1</v>
      </c>
      <c r="BH562" t="str">
        <v>Luis Mandoki</v>
      </c>
      <c r="BI562">
        <f t="shared" si="25"/>
        <v>5.9</v>
      </c>
      <c r="BJ562" t="b">
        <f t="shared" si="26"/>
        <v>0</v>
      </c>
      <c r="BO562">
        <v>50820940</v>
      </c>
      <c r="BP562">
        <v>5000000</v>
      </c>
      <c r="BR562">
        <f t="shared" si="24"/>
        <v>45820940</v>
      </c>
      <c r="BS562" t="str">
        <f>_xlfn.XLOOKUP(BO562,I:I,L:L)</f>
        <v>OuijaÂ </v>
      </c>
      <c r="BW562" t="s">
        <v>606</v>
      </c>
      <c r="BX562" t="s">
        <v>1247</v>
      </c>
      <c r="BY562" t="s">
        <v>2007</v>
      </c>
      <c r="BZ562" t="s">
        <v>5266</v>
      </c>
      <c r="CA562" t="s">
        <v>5447</v>
      </c>
    </row>
    <row r="563" spans="1:80" x14ac:dyDescent="0.25">
      <c r="A563" t="s">
        <v>33</v>
      </c>
      <c r="B563" t="s">
        <v>2226</v>
      </c>
      <c r="C563">
        <v>160</v>
      </c>
      <c r="D563">
        <v>103</v>
      </c>
      <c r="E563">
        <v>906</v>
      </c>
      <c r="F563">
        <v>748</v>
      </c>
      <c r="G563" t="s">
        <v>2226</v>
      </c>
      <c r="H563">
        <v>1000</v>
      </c>
      <c r="I563">
        <v>70117571</v>
      </c>
      <c r="J563" t="s">
        <v>220</v>
      </c>
      <c r="K563" t="s">
        <v>4171</v>
      </c>
      <c r="L563" t="s">
        <v>4172</v>
      </c>
      <c r="M563">
        <v>56741</v>
      </c>
      <c r="N563">
        <v>6207</v>
      </c>
      <c r="O563" t="s">
        <v>4173</v>
      </c>
      <c r="P563">
        <v>0</v>
      </c>
      <c r="Q563" t="s">
        <v>4174</v>
      </c>
      <c r="R563" t="s">
        <v>4175</v>
      </c>
      <c r="S563">
        <v>515</v>
      </c>
      <c r="T563" t="s">
        <v>42</v>
      </c>
      <c r="U563" t="s">
        <v>43</v>
      </c>
      <c r="V563" t="s">
        <v>115</v>
      </c>
      <c r="W563">
        <v>58000000</v>
      </c>
      <c r="X563">
        <v>1998</v>
      </c>
      <c r="Y563">
        <v>906</v>
      </c>
      <c r="Z563" s="2">
        <v>6.4</v>
      </c>
      <c r="AA563">
        <v>2.35</v>
      </c>
      <c r="AB563">
        <v>1000</v>
      </c>
      <c r="AE563" t="s">
        <v>4176</v>
      </c>
      <c r="AF563">
        <f>COUNTIF(J:J,AE563)</f>
        <v>1</v>
      </c>
      <c r="AG563">
        <f>ROUND(AVERAGEIFS(Z:Z,J:J,AE563),1)</f>
        <v>7.1</v>
      </c>
      <c r="AH563" cm="1">
        <f t="array" ref="AH563">ROUND(MEDIAN(IF(J:J=AE563,Z:Z)),1)</f>
        <v>7.1</v>
      </c>
      <c r="AI563" t="e" cm="1">
        <f t="array" ref="AI563">ROUND(MODE(IF(J:J=AE563,Z:Z)),1)</f>
        <v>#N/A</v>
      </c>
      <c r="AJ563">
        <f>_xlfn.MAXIFS(Z:Z,J:J,AE563)</f>
        <v>7.1</v>
      </c>
      <c r="AK563">
        <f>_xlfn.MINIFS(Z:Z,J:J,AE563)</f>
        <v>7.1</v>
      </c>
      <c r="AL563" t="e" cm="1">
        <f t="array" ref="AL563">ROUND(VAR(IF(J:J=AE563,Z:Z)),1)</f>
        <v>#DIV/0!</v>
      </c>
      <c r="AM563" t="e" cm="1">
        <f t="array" ref="AM563">ROUND(STDEV(IF(J:J = AE563,Z:Z)),1)</f>
        <v>#DIV/0!</v>
      </c>
      <c r="AQ563">
        <v>119</v>
      </c>
      <c r="AR563">
        <v>6.5</v>
      </c>
      <c r="BH563" t="str">
        <v>Lee Daniels</v>
      </c>
      <c r="BI563">
        <f t="shared" si="25"/>
        <v>7.3</v>
      </c>
      <c r="BJ563" t="b">
        <f t="shared" si="26"/>
        <v>0</v>
      </c>
      <c r="BO563">
        <v>120776832</v>
      </c>
      <c r="BP563">
        <v>75000000</v>
      </c>
      <c r="BR563">
        <f t="shared" si="24"/>
        <v>45776832</v>
      </c>
      <c r="BS563" t="str">
        <f>_xlfn.XLOOKUP(BO563,I:I,L:L)</f>
        <v>50 First DatesÂ </v>
      </c>
      <c r="BW563" t="s">
        <v>606</v>
      </c>
      <c r="BX563" t="s">
        <v>1247</v>
      </c>
      <c r="BY563" t="s">
        <v>2007</v>
      </c>
      <c r="BZ563" t="s">
        <v>5266</v>
      </c>
      <c r="CA563" t="s">
        <v>17602</v>
      </c>
    </row>
    <row r="564" spans="1:80" x14ac:dyDescent="0.25">
      <c r="A564" t="s">
        <v>33</v>
      </c>
      <c r="B564" t="s">
        <v>762</v>
      </c>
      <c r="C564">
        <v>355</v>
      </c>
      <c r="D564">
        <v>116</v>
      </c>
      <c r="E564">
        <v>473</v>
      </c>
      <c r="F564">
        <v>464</v>
      </c>
      <c r="G564" t="s">
        <v>3361</v>
      </c>
      <c r="H564">
        <v>833</v>
      </c>
      <c r="I564">
        <v>83552429</v>
      </c>
      <c r="J564" t="s">
        <v>461</v>
      </c>
      <c r="K564" t="s">
        <v>1835</v>
      </c>
      <c r="L564" t="s">
        <v>4178</v>
      </c>
      <c r="M564">
        <v>154955</v>
      </c>
      <c r="N564">
        <v>4001</v>
      </c>
      <c r="O564" t="s">
        <v>374</v>
      </c>
      <c r="P564">
        <v>0</v>
      </c>
      <c r="Q564" t="s">
        <v>4179</v>
      </c>
      <c r="R564" t="s">
        <v>4180</v>
      </c>
      <c r="S564">
        <v>800</v>
      </c>
      <c r="T564" t="s">
        <v>42</v>
      </c>
      <c r="U564" t="s">
        <v>43</v>
      </c>
      <c r="V564" t="s">
        <v>44</v>
      </c>
      <c r="W564">
        <v>70000000</v>
      </c>
      <c r="X564">
        <v>2011</v>
      </c>
      <c r="Y564">
        <v>697</v>
      </c>
      <c r="Z564" s="2">
        <v>5.8</v>
      </c>
      <c r="AA564">
        <v>2.35</v>
      </c>
      <c r="AB564">
        <v>25000</v>
      </c>
      <c r="AE564" t="s">
        <v>4181</v>
      </c>
      <c r="AF564">
        <f>COUNTIF(J:J,AE564)</f>
        <v>1</v>
      </c>
      <c r="AG564">
        <f>ROUND(AVERAGEIFS(Z:Z,J:J,AE564),1)</f>
        <v>5.8</v>
      </c>
      <c r="AH564" cm="1">
        <f t="array" ref="AH564">ROUND(MEDIAN(IF(J:J=AE564,Z:Z)),1)</f>
        <v>5.8</v>
      </c>
      <c r="AI564" t="e" cm="1">
        <f t="array" ref="AI564">ROUND(MODE(IF(J:J=AE564,Z:Z)),1)</f>
        <v>#N/A</v>
      </c>
      <c r="AJ564">
        <f>_xlfn.MAXIFS(Z:Z,J:J,AE564)</f>
        <v>5.8</v>
      </c>
      <c r="AK564">
        <f>_xlfn.MINIFS(Z:Z,J:J,AE564)</f>
        <v>5.8</v>
      </c>
      <c r="AL564" t="e" cm="1">
        <f t="array" ref="AL564">ROUND(VAR(IF(J:J=AE564,Z:Z)),1)</f>
        <v>#DIV/0!</v>
      </c>
      <c r="AM564" t="e" cm="1">
        <f t="array" ref="AM564">ROUND(STDEV(IF(J:J = AE564,Z:Z)),1)</f>
        <v>#DIV/0!</v>
      </c>
      <c r="AQ564">
        <v>103</v>
      </c>
      <c r="AR564">
        <v>6.4</v>
      </c>
      <c r="BH564" t="str">
        <v>Jeb Stuart</v>
      </c>
      <c r="BI564">
        <f t="shared" si="25"/>
        <v>6.4</v>
      </c>
      <c r="BJ564" t="b">
        <f t="shared" si="26"/>
        <v>0</v>
      </c>
      <c r="BO564">
        <v>90703745</v>
      </c>
      <c r="BP564">
        <v>45000000</v>
      </c>
      <c r="BR564">
        <f t="shared" si="24"/>
        <v>45703745</v>
      </c>
      <c r="BS564" t="str">
        <f>_xlfn.XLOOKUP(BO564,I:I,L:L)</f>
        <v>Scary Movie 4Â </v>
      </c>
      <c r="BW564" t="s">
        <v>2007</v>
      </c>
      <c r="BX564" t="s">
        <v>5266</v>
      </c>
      <c r="BY564" t="s">
        <v>17607</v>
      </c>
      <c r="BZ564" t="s">
        <v>5447</v>
      </c>
    </row>
    <row r="565" spans="1:80" x14ac:dyDescent="0.25">
      <c r="A565" t="s">
        <v>33</v>
      </c>
      <c r="B565" t="s">
        <v>279</v>
      </c>
      <c r="C565">
        <v>235</v>
      </c>
      <c r="D565">
        <v>125</v>
      </c>
      <c r="E565">
        <v>13000</v>
      </c>
      <c r="F565">
        <v>883</v>
      </c>
      <c r="G565" t="s">
        <v>4184</v>
      </c>
      <c r="H565">
        <v>12000</v>
      </c>
      <c r="I565">
        <v>66257002</v>
      </c>
      <c r="J565" t="s">
        <v>832</v>
      </c>
      <c r="K565" t="s">
        <v>361</v>
      </c>
      <c r="L565" t="s">
        <v>4185</v>
      </c>
      <c r="M565">
        <v>350698</v>
      </c>
      <c r="N565">
        <v>16138</v>
      </c>
      <c r="O565" t="s">
        <v>318</v>
      </c>
      <c r="P565">
        <v>0</v>
      </c>
      <c r="Q565" t="s">
        <v>4186</v>
      </c>
      <c r="R565" t="s">
        <v>4187</v>
      </c>
      <c r="S565">
        <v>816</v>
      </c>
      <c r="T565" t="s">
        <v>42</v>
      </c>
      <c r="U565" t="s">
        <v>43</v>
      </c>
      <c r="V565" t="s">
        <v>44</v>
      </c>
      <c r="W565">
        <v>70000000</v>
      </c>
      <c r="X565">
        <v>2003</v>
      </c>
      <c r="Y565">
        <v>1000</v>
      </c>
      <c r="Z565" s="2">
        <v>8</v>
      </c>
      <c r="AA565">
        <v>1.37</v>
      </c>
      <c r="AB565">
        <v>26000</v>
      </c>
      <c r="AE565" t="s">
        <v>4188</v>
      </c>
      <c r="AF565">
        <f>COUNTIF(J:J,AE565)</f>
        <v>1</v>
      </c>
      <c r="AG565">
        <f>ROUND(AVERAGEIFS(Z:Z,J:J,AE565),1)</f>
        <v>7.9</v>
      </c>
      <c r="AH565" cm="1">
        <f t="array" ref="AH565">ROUND(MEDIAN(IF(J:J=AE565,Z:Z)),1)</f>
        <v>7.9</v>
      </c>
      <c r="AI565" t="e" cm="1">
        <f t="array" ref="AI565">ROUND(MODE(IF(J:J=AE565,Z:Z)),1)</f>
        <v>#N/A</v>
      </c>
      <c r="AJ565">
        <f>_xlfn.MAXIFS(Z:Z,J:J,AE565)</f>
        <v>7.9</v>
      </c>
      <c r="AK565">
        <f>_xlfn.MINIFS(Z:Z,J:J,AE565)</f>
        <v>7.9</v>
      </c>
      <c r="AL565" t="e" cm="1">
        <f t="array" ref="AL565">ROUND(VAR(IF(J:J=AE565,Z:Z)),1)</f>
        <v>#DIV/0!</v>
      </c>
      <c r="AM565" t="e" cm="1">
        <f t="array" ref="AM565">ROUND(STDEV(IF(J:J = AE565,Z:Z)),1)</f>
        <v>#DIV/0!</v>
      </c>
      <c r="AQ565">
        <v>116</v>
      </c>
      <c r="AR565">
        <v>5.8</v>
      </c>
      <c r="BH565" t="str">
        <v>Paul Thomas Anderson</v>
      </c>
      <c r="BI565">
        <f t="shared" si="25"/>
        <v>7.5</v>
      </c>
      <c r="BJ565" t="str">
        <f t="shared" si="26"/>
        <v>TRUE</v>
      </c>
      <c r="BO565">
        <v>70625986</v>
      </c>
      <c r="BP565">
        <v>25000000</v>
      </c>
      <c r="BR565">
        <f t="shared" si="24"/>
        <v>45625986</v>
      </c>
      <c r="BS565" t="str">
        <f>_xlfn.XLOOKUP(BO565,I:I,L:L)</f>
        <v>No Strings AttachedÂ </v>
      </c>
      <c r="BW565" t="s">
        <v>17600</v>
      </c>
      <c r="BX565" t="s">
        <v>5447</v>
      </c>
    </row>
    <row r="566" spans="1:80" x14ac:dyDescent="0.25">
      <c r="A566" t="s">
        <v>33</v>
      </c>
      <c r="B566" t="s">
        <v>2043</v>
      </c>
      <c r="C566">
        <v>59</v>
      </c>
      <c r="D566">
        <v>125</v>
      </c>
      <c r="E566">
        <v>0</v>
      </c>
      <c r="F566">
        <v>184</v>
      </c>
      <c r="G566" t="s">
        <v>4191</v>
      </c>
      <c r="H566">
        <v>443</v>
      </c>
      <c r="I566">
        <v>65012000</v>
      </c>
      <c r="J566" t="s">
        <v>1991</v>
      </c>
      <c r="K566" t="s">
        <v>4192</v>
      </c>
      <c r="L566" t="s">
        <v>4193</v>
      </c>
      <c r="M566">
        <v>43559</v>
      </c>
      <c r="N566">
        <v>1439</v>
      </c>
      <c r="O566" t="s">
        <v>4194</v>
      </c>
      <c r="P566">
        <v>1</v>
      </c>
      <c r="Q566" t="s">
        <v>4195</v>
      </c>
      <c r="R566" t="s">
        <v>4196</v>
      </c>
      <c r="S566">
        <v>137</v>
      </c>
      <c r="T566" t="s">
        <v>42</v>
      </c>
      <c r="U566" t="s">
        <v>43</v>
      </c>
      <c r="V566" t="s">
        <v>811</v>
      </c>
      <c r="W566">
        <v>70000000</v>
      </c>
      <c r="X566">
        <v>1994</v>
      </c>
      <c r="Y566">
        <v>277</v>
      </c>
      <c r="Z566" s="2">
        <v>6.2</v>
      </c>
      <c r="AA566">
        <v>1.85</v>
      </c>
      <c r="AB566">
        <v>0</v>
      </c>
      <c r="AE566" t="s">
        <v>4197</v>
      </c>
      <c r="AF566">
        <f>COUNTIF(J:J,AE566)</f>
        <v>1</v>
      </c>
      <c r="AG566">
        <f>ROUND(AVERAGEIFS(Z:Z,J:J,AE566),1)</f>
        <v>5.4</v>
      </c>
      <c r="AH566" cm="1">
        <f t="array" ref="AH566">ROUND(MEDIAN(IF(J:J=AE566,Z:Z)),1)</f>
        <v>5.4</v>
      </c>
      <c r="AI566" t="e" cm="1">
        <f t="array" ref="AI566">ROUND(MODE(IF(J:J=AE566,Z:Z)),1)</f>
        <v>#N/A</v>
      </c>
      <c r="AJ566">
        <f>_xlfn.MAXIFS(Z:Z,J:J,AE566)</f>
        <v>5.4</v>
      </c>
      <c r="AK566">
        <f>_xlfn.MINIFS(Z:Z,J:J,AE566)</f>
        <v>5.4</v>
      </c>
      <c r="AL566" t="e" cm="1">
        <f t="array" ref="AL566">ROUND(VAR(IF(J:J=AE566,Z:Z)),1)</f>
        <v>#DIV/0!</v>
      </c>
      <c r="AM566" t="e" cm="1">
        <f t="array" ref="AM566">ROUND(STDEV(IF(J:J = AE566,Z:Z)),1)</f>
        <v>#DIV/0!</v>
      </c>
      <c r="AQ566">
        <v>125</v>
      </c>
      <c r="AR566">
        <v>8</v>
      </c>
      <c r="BH566" t="str">
        <v>J Blakeson</v>
      </c>
      <c r="BI566">
        <f t="shared" si="25"/>
        <v>5.2</v>
      </c>
      <c r="BJ566" t="b">
        <f t="shared" si="26"/>
        <v>0</v>
      </c>
      <c r="BO566">
        <v>65623128</v>
      </c>
      <c r="BP566">
        <v>20000000</v>
      </c>
      <c r="BR566">
        <f t="shared" si="24"/>
        <v>45623128</v>
      </c>
      <c r="BS566" t="str">
        <f>_xlfn.XLOOKUP(BO566,I:I,L:L)</f>
        <v>Madea's Witness ProtectionÂ </v>
      </c>
      <c r="BW566" t="s">
        <v>606</v>
      </c>
      <c r="BX566" t="s">
        <v>4431</v>
      </c>
      <c r="BY566" t="s">
        <v>5266</v>
      </c>
      <c r="BZ566" t="s">
        <v>17601</v>
      </c>
    </row>
    <row r="567" spans="1:80" x14ac:dyDescent="0.25">
      <c r="A567" t="s">
        <v>917</v>
      </c>
      <c r="B567" t="s">
        <v>405</v>
      </c>
      <c r="C567">
        <v>388</v>
      </c>
      <c r="D567">
        <v>146</v>
      </c>
      <c r="E567">
        <v>14000</v>
      </c>
      <c r="F567">
        <v>979</v>
      </c>
      <c r="G567" t="s">
        <v>470</v>
      </c>
      <c r="H567">
        <v>25000</v>
      </c>
      <c r="I567">
        <v>79883359</v>
      </c>
      <c r="J567" t="s">
        <v>1999</v>
      </c>
      <c r="K567" t="s">
        <v>4200</v>
      </c>
      <c r="L567" t="s">
        <v>4201</v>
      </c>
      <c r="M567">
        <v>116159</v>
      </c>
      <c r="N567">
        <v>46726</v>
      </c>
      <c r="O567" t="s">
        <v>478</v>
      </c>
      <c r="P567">
        <v>1</v>
      </c>
      <c r="Q567" t="s">
        <v>4202</v>
      </c>
      <c r="R567" t="s">
        <v>4203</v>
      </c>
      <c r="S567">
        <v>488</v>
      </c>
      <c r="T567" t="s">
        <v>42</v>
      </c>
      <c r="U567" t="s">
        <v>43</v>
      </c>
      <c r="V567" t="s">
        <v>44</v>
      </c>
      <c r="W567">
        <v>66000000</v>
      </c>
      <c r="X567">
        <v>2011</v>
      </c>
      <c r="Y567">
        <v>19000</v>
      </c>
      <c r="Z567" s="2">
        <v>7.2</v>
      </c>
      <c r="AA567">
        <v>2.35</v>
      </c>
      <c r="AB567">
        <v>28000</v>
      </c>
      <c r="AE567" t="s">
        <v>4204</v>
      </c>
      <c r="AF567">
        <f>COUNTIF(J:J,AE567)</f>
        <v>1</v>
      </c>
      <c r="AG567">
        <f>ROUND(AVERAGEIFS(Z:Z,J:J,AE567),1)</f>
        <v>6.3</v>
      </c>
      <c r="AH567" cm="1">
        <f t="array" ref="AH567">ROUND(MEDIAN(IF(J:J=AE567,Z:Z)),1)</f>
        <v>6.3</v>
      </c>
      <c r="AI567" t="e" cm="1">
        <f t="array" ref="AI567">ROUND(MODE(IF(J:J=AE567,Z:Z)),1)</f>
        <v>#N/A</v>
      </c>
      <c r="AJ567">
        <f>_xlfn.MAXIFS(Z:Z,J:J,AE567)</f>
        <v>6.3</v>
      </c>
      <c r="AK567">
        <f>_xlfn.MINIFS(Z:Z,J:J,AE567)</f>
        <v>6.3</v>
      </c>
      <c r="AL567" t="e" cm="1">
        <f t="array" ref="AL567">ROUND(VAR(IF(J:J=AE567,Z:Z)),1)</f>
        <v>#DIV/0!</v>
      </c>
      <c r="AM567" t="e" cm="1">
        <f t="array" ref="AM567">ROUND(STDEV(IF(J:J = AE567,Z:Z)),1)</f>
        <v>#DIV/0!</v>
      </c>
      <c r="AQ567">
        <v>125</v>
      </c>
      <c r="AR567">
        <v>6.2</v>
      </c>
      <c r="BH567" t="str">
        <v>Ryan Coogler</v>
      </c>
      <c r="BI567">
        <f t="shared" si="25"/>
        <v>7.6</v>
      </c>
      <c r="BJ567" t="str">
        <f t="shared" si="26"/>
        <v>TRUE</v>
      </c>
      <c r="BO567">
        <v>93607673</v>
      </c>
      <c r="BP567">
        <v>48000000</v>
      </c>
      <c r="BR567">
        <f t="shared" si="24"/>
        <v>45607673</v>
      </c>
      <c r="BS567" t="str">
        <f>_xlfn.XLOOKUP(BO567,I:I,L:L)</f>
        <v>America's SweetheartsÂ </v>
      </c>
      <c r="BW567" t="s">
        <v>4431</v>
      </c>
      <c r="BX567" t="s">
        <v>1247</v>
      </c>
      <c r="BY567" t="s">
        <v>2007</v>
      </c>
      <c r="BZ567" t="s">
        <v>5266</v>
      </c>
      <c r="CA567" t="s">
        <v>17601</v>
      </c>
    </row>
    <row r="568" spans="1:80" x14ac:dyDescent="0.25">
      <c r="A568" t="s">
        <v>33</v>
      </c>
      <c r="B568" t="s">
        <v>2234</v>
      </c>
      <c r="C568">
        <v>371</v>
      </c>
      <c r="D568">
        <v>118</v>
      </c>
      <c r="E568">
        <v>0</v>
      </c>
      <c r="F568">
        <v>559</v>
      </c>
      <c r="G568" t="s">
        <v>1437</v>
      </c>
      <c r="H568">
        <v>13000</v>
      </c>
      <c r="I568">
        <v>78031620</v>
      </c>
      <c r="J568" t="s">
        <v>1999</v>
      </c>
      <c r="K568" t="s">
        <v>702</v>
      </c>
      <c r="L568" t="s">
        <v>4206</v>
      </c>
      <c r="M568">
        <v>102248</v>
      </c>
      <c r="N568">
        <v>27674</v>
      </c>
      <c r="O568" t="s">
        <v>4138</v>
      </c>
      <c r="P568">
        <v>7</v>
      </c>
      <c r="Q568" t="s">
        <v>4207</v>
      </c>
      <c r="R568" t="s">
        <v>4208</v>
      </c>
      <c r="S568">
        <v>403</v>
      </c>
      <c r="T568" t="s">
        <v>42</v>
      </c>
      <c r="U568" t="s">
        <v>43</v>
      </c>
      <c r="V568" t="s">
        <v>44</v>
      </c>
      <c r="W568">
        <v>70000000</v>
      </c>
      <c r="X568">
        <v>2014</v>
      </c>
      <c r="Y568">
        <v>13000</v>
      </c>
      <c r="Z568" s="2">
        <v>6.1</v>
      </c>
      <c r="AA568">
        <v>2.35</v>
      </c>
      <c r="AB568">
        <v>34000</v>
      </c>
      <c r="AE568" t="s">
        <v>4209</v>
      </c>
      <c r="AF568">
        <f>COUNTIF(J:J,AE568)</f>
        <v>1</v>
      </c>
      <c r="AG568">
        <f>ROUND(AVERAGEIFS(Z:Z,J:J,AE568),1)</f>
        <v>8.1</v>
      </c>
      <c r="AH568" cm="1">
        <f t="array" ref="AH568">ROUND(MEDIAN(IF(J:J=AE568,Z:Z)),1)</f>
        <v>8.1</v>
      </c>
      <c r="AI568" t="e" cm="1">
        <f t="array" ref="AI568">ROUND(MODE(IF(J:J=AE568,Z:Z)),1)</f>
        <v>#N/A</v>
      </c>
      <c r="AJ568">
        <f>_xlfn.MAXIFS(Z:Z,J:J,AE568)</f>
        <v>8.1</v>
      </c>
      <c r="AK568">
        <f>_xlfn.MINIFS(Z:Z,J:J,AE568)</f>
        <v>8.1</v>
      </c>
      <c r="AL568" t="e" cm="1">
        <f t="array" ref="AL568">ROUND(VAR(IF(J:J=AE568,Z:Z)),1)</f>
        <v>#DIV/0!</v>
      </c>
      <c r="AM568" t="e" cm="1">
        <f t="array" ref="AM568">ROUND(STDEV(IF(J:J = AE568,Z:Z)),1)</f>
        <v>#DIV/0!</v>
      </c>
      <c r="AQ568">
        <v>146</v>
      </c>
      <c r="AR568">
        <v>7.2</v>
      </c>
      <c r="BH568" t="str">
        <v>Kirk Jones</v>
      </c>
      <c r="BI568">
        <f t="shared" si="25"/>
        <v>6.6</v>
      </c>
      <c r="BJ568" t="b">
        <f t="shared" si="26"/>
        <v>0</v>
      </c>
      <c r="BO568">
        <v>120523073</v>
      </c>
      <c r="BP568">
        <v>75000000</v>
      </c>
      <c r="BR568">
        <f t="shared" si="24"/>
        <v>45523073</v>
      </c>
      <c r="BS568" t="str">
        <f>_xlfn.XLOOKUP(BO568,I:I,L:L)</f>
        <v>Inglourious BasterdsÂ </v>
      </c>
      <c r="BW568" t="s">
        <v>4682</v>
      </c>
      <c r="BX568" t="s">
        <v>17605</v>
      </c>
      <c r="BY568" t="s">
        <v>2007</v>
      </c>
      <c r="BZ568" t="s">
        <v>17603</v>
      </c>
    </row>
    <row r="569" spans="1:80" x14ac:dyDescent="0.25">
      <c r="A569" t="s">
        <v>33</v>
      </c>
      <c r="B569" t="s">
        <v>34</v>
      </c>
      <c r="C569">
        <v>82</v>
      </c>
      <c r="D569">
        <v>171</v>
      </c>
      <c r="E569">
        <v>0</v>
      </c>
      <c r="F569">
        <v>638</v>
      </c>
      <c r="G569" t="s">
        <v>4211</v>
      </c>
      <c r="H569">
        <v>2000</v>
      </c>
      <c r="I569">
        <v>54222000</v>
      </c>
      <c r="J569" t="s">
        <v>914</v>
      </c>
      <c r="K569" t="s">
        <v>3716</v>
      </c>
      <c r="L569" t="s">
        <v>4212</v>
      </c>
      <c r="M569">
        <v>131217</v>
      </c>
      <c r="N569">
        <v>4074</v>
      </c>
      <c r="O569" t="s">
        <v>1666</v>
      </c>
      <c r="P569">
        <v>0</v>
      </c>
      <c r="Q569" t="s">
        <v>4213</v>
      </c>
      <c r="R569" t="s">
        <v>4214</v>
      </c>
      <c r="S569">
        <v>380</v>
      </c>
      <c r="T569" t="s">
        <v>42</v>
      </c>
      <c r="U569" t="s">
        <v>43</v>
      </c>
      <c r="V569" t="s">
        <v>44</v>
      </c>
      <c r="W569">
        <v>69500000</v>
      </c>
      <c r="X569">
        <v>1989</v>
      </c>
      <c r="Y569">
        <v>650</v>
      </c>
      <c r="Z569" s="2">
        <v>7.6</v>
      </c>
      <c r="AA569">
        <v>2.35</v>
      </c>
      <c r="AB569">
        <v>0</v>
      </c>
      <c r="AE569" t="s">
        <v>4215</v>
      </c>
      <c r="AF569">
        <f>COUNTIF(J:J,AE569)</f>
        <v>0</v>
      </c>
      <c r="AG569" t="e">
        <f>ROUND(AVERAGEIFS(Z:Z,J:J,AE569),1)</f>
        <v>#DIV/0!</v>
      </c>
      <c r="AH569" t="e" cm="1">
        <f t="array" ref="AH569">ROUND(MEDIAN(IF(J:J=AE569,Z:Z)),1)</f>
        <v>#NUM!</v>
      </c>
      <c r="AI569" t="e" cm="1">
        <f t="array" ref="AI569">ROUND(MODE(IF(J:J=AE569,Z:Z)),1)</f>
        <v>#N/A</v>
      </c>
      <c r="AJ569">
        <f>_xlfn.MAXIFS(Z:Z,J:J,AE569)</f>
        <v>0</v>
      </c>
      <c r="AK569">
        <f>_xlfn.MINIFS(Z:Z,J:J,AE569)</f>
        <v>0</v>
      </c>
      <c r="AL569" t="e" cm="1">
        <f t="array" ref="AL569">ROUND(VAR(IF(J:J=AE569,Z:Z)),1)</f>
        <v>#DIV/0!</v>
      </c>
      <c r="AM569" t="e" cm="1">
        <f t="array" ref="AM569">ROUND(STDEV(IF(J:J = AE569,Z:Z)),1)</f>
        <v>#DIV/0!</v>
      </c>
      <c r="AQ569">
        <v>118</v>
      </c>
      <c r="AR569">
        <v>6.1</v>
      </c>
      <c r="BH569" t="str">
        <v>Ethan Coen</v>
      </c>
      <c r="BI569">
        <f t="shared" si="25"/>
        <v>7.1</v>
      </c>
      <c r="BJ569" t="b">
        <f t="shared" si="26"/>
        <v>0</v>
      </c>
      <c r="BO569">
        <v>71500556</v>
      </c>
      <c r="BP569">
        <v>26000000</v>
      </c>
      <c r="BR569">
        <f t="shared" si="24"/>
        <v>45500556</v>
      </c>
      <c r="BS569" t="str">
        <f>_xlfn.XLOOKUP(BO569,I:I,L:L)</f>
        <v>Bridget Jones's DiaryÂ </v>
      </c>
      <c r="BW569" t="s">
        <v>1247</v>
      </c>
      <c r="BX569" t="s">
        <v>2007</v>
      </c>
      <c r="BY569" t="s">
        <v>17601</v>
      </c>
      <c r="BZ569" t="s">
        <v>5447</v>
      </c>
      <c r="CA569" t="s">
        <v>4892</v>
      </c>
    </row>
    <row r="570" spans="1:80" x14ac:dyDescent="0.25">
      <c r="A570" t="s">
        <v>33</v>
      </c>
      <c r="B570" t="s">
        <v>685</v>
      </c>
      <c r="C570">
        <v>297</v>
      </c>
      <c r="D570">
        <v>136</v>
      </c>
      <c r="E570">
        <v>0</v>
      </c>
      <c r="F570">
        <v>17</v>
      </c>
      <c r="G570" t="s">
        <v>3586</v>
      </c>
      <c r="H570">
        <v>903</v>
      </c>
      <c r="I570">
        <v>52474616</v>
      </c>
      <c r="J570" t="s">
        <v>2007</v>
      </c>
      <c r="K570" t="s">
        <v>150</v>
      </c>
      <c r="L570" t="s">
        <v>4218</v>
      </c>
      <c r="M570">
        <v>84118</v>
      </c>
      <c r="N570">
        <v>1579</v>
      </c>
      <c r="O570" t="s">
        <v>4219</v>
      </c>
      <c r="P570">
        <v>2</v>
      </c>
      <c r="Q570" t="s">
        <v>4220</v>
      </c>
      <c r="R570" t="s">
        <v>4221</v>
      </c>
      <c r="S570">
        <v>245</v>
      </c>
      <c r="T570" t="s">
        <v>42</v>
      </c>
      <c r="U570" t="s">
        <v>43</v>
      </c>
      <c r="V570" t="s">
        <v>44</v>
      </c>
      <c r="W570">
        <v>70000000</v>
      </c>
      <c r="X570">
        <v>2010</v>
      </c>
      <c r="Y570">
        <v>592</v>
      </c>
      <c r="Z570" s="2">
        <v>6.3</v>
      </c>
      <c r="AA570">
        <v>2.35</v>
      </c>
      <c r="AB570">
        <v>13000</v>
      </c>
      <c r="AE570" t="s">
        <v>4222</v>
      </c>
      <c r="AF570">
        <f>COUNTIF(J:J,AE570)</f>
        <v>1</v>
      </c>
      <c r="AG570">
        <f>ROUND(AVERAGEIFS(Z:Z,J:J,AE570),1)</f>
        <v>6.3</v>
      </c>
      <c r="AH570" cm="1">
        <f t="array" ref="AH570">ROUND(MEDIAN(IF(J:J=AE570,Z:Z)),1)</f>
        <v>6.3</v>
      </c>
      <c r="AI570" t="e" cm="1">
        <f t="array" ref="AI570">ROUND(MODE(IF(J:J=AE570,Z:Z)),1)</f>
        <v>#N/A</v>
      </c>
      <c r="AJ570">
        <f>_xlfn.MAXIFS(Z:Z,J:J,AE570)</f>
        <v>6.3</v>
      </c>
      <c r="AK570">
        <f>_xlfn.MINIFS(Z:Z,J:J,AE570)</f>
        <v>6.3</v>
      </c>
      <c r="AL570" t="e" cm="1">
        <f t="array" ref="AL570">ROUND(VAR(IF(J:J=AE570,Z:Z)),1)</f>
        <v>#DIV/0!</v>
      </c>
      <c r="AM570" t="e" cm="1">
        <f t="array" ref="AM570">ROUND(STDEV(IF(J:J = AE570,Z:Z)),1)</f>
        <v>#DIV/0!</v>
      </c>
      <c r="AQ570">
        <v>171</v>
      </c>
      <c r="AR570">
        <v>7.6</v>
      </c>
      <c r="BH570" t="str">
        <v>Jennifer Flackett</v>
      </c>
      <c r="BI570">
        <f t="shared" si="25"/>
        <v>6</v>
      </c>
      <c r="BJ570" t="b">
        <f t="shared" si="26"/>
        <v>0</v>
      </c>
      <c r="BO570">
        <v>80276912</v>
      </c>
      <c r="BP570">
        <v>35000000</v>
      </c>
      <c r="BR570">
        <f t="shared" si="24"/>
        <v>45276912</v>
      </c>
      <c r="BS570" t="str">
        <f>_xlfn.XLOOKUP(BO570,I:I,L:L)</f>
        <v>What Happens in VegasÂ </v>
      </c>
      <c r="BW570" t="s">
        <v>826</v>
      </c>
      <c r="BX570" t="s">
        <v>606</v>
      </c>
      <c r="BY570" t="s">
        <v>2007</v>
      </c>
      <c r="BZ570" t="s">
        <v>17602</v>
      </c>
    </row>
    <row r="571" spans="1:80" x14ac:dyDescent="0.25">
      <c r="A571" t="s">
        <v>33</v>
      </c>
      <c r="B571" t="s">
        <v>2242</v>
      </c>
      <c r="C571">
        <v>261</v>
      </c>
      <c r="D571">
        <v>92</v>
      </c>
      <c r="E571">
        <v>28</v>
      </c>
      <c r="F571">
        <v>423</v>
      </c>
      <c r="G571" t="s">
        <v>4225</v>
      </c>
      <c r="H571">
        <v>3000</v>
      </c>
      <c r="I571">
        <v>55942830</v>
      </c>
      <c r="J571" t="s">
        <v>2015</v>
      </c>
      <c r="K571" t="s">
        <v>893</v>
      </c>
      <c r="L571" t="s">
        <v>4226</v>
      </c>
      <c r="M571">
        <v>138582</v>
      </c>
      <c r="N571">
        <v>5178</v>
      </c>
      <c r="O571" t="s">
        <v>4227</v>
      </c>
      <c r="P571">
        <v>1</v>
      </c>
      <c r="Q571" t="s">
        <v>4228</v>
      </c>
      <c r="R571" t="s">
        <v>4229</v>
      </c>
      <c r="S571">
        <v>423</v>
      </c>
      <c r="T571" t="s">
        <v>42</v>
      </c>
      <c r="U571" t="s">
        <v>43</v>
      </c>
      <c r="V571" t="s">
        <v>44</v>
      </c>
      <c r="W571">
        <v>70000000</v>
      </c>
      <c r="X571">
        <v>2014</v>
      </c>
      <c r="Y571">
        <v>692</v>
      </c>
      <c r="Z571" s="2">
        <v>6.3</v>
      </c>
      <c r="AA571">
        <v>2.35</v>
      </c>
      <c r="AB571">
        <v>37000</v>
      </c>
      <c r="AE571" t="s">
        <v>4230</v>
      </c>
      <c r="AF571">
        <f>COUNTIF(J:J,AE571)</f>
        <v>1</v>
      </c>
      <c r="AG571">
        <f>ROUND(AVERAGEIFS(Z:Z,J:J,AE571),1)</f>
        <v>5.9</v>
      </c>
      <c r="AH571" cm="1">
        <f t="array" ref="AH571">ROUND(MEDIAN(IF(J:J=AE571,Z:Z)),1)</f>
        <v>5.9</v>
      </c>
      <c r="AI571" t="e" cm="1">
        <f t="array" ref="AI571">ROUND(MODE(IF(J:J=AE571,Z:Z)),1)</f>
        <v>#N/A</v>
      </c>
      <c r="AJ571">
        <f>_xlfn.MAXIFS(Z:Z,J:J,AE571)</f>
        <v>5.9</v>
      </c>
      <c r="AK571">
        <f>_xlfn.MINIFS(Z:Z,J:J,AE571)</f>
        <v>5.9</v>
      </c>
      <c r="AL571" t="e" cm="1">
        <f t="array" ref="AL571">ROUND(VAR(IF(J:J=AE571,Z:Z)),1)</f>
        <v>#DIV/0!</v>
      </c>
      <c r="AM571" t="e" cm="1">
        <f t="array" ref="AM571">ROUND(STDEV(IF(J:J = AE571,Z:Z)),1)</f>
        <v>#DIV/0!</v>
      </c>
      <c r="AQ571">
        <v>136</v>
      </c>
      <c r="AR571">
        <v>6.3</v>
      </c>
      <c r="BH571" t="str">
        <v>Kevin Smith</v>
      </c>
      <c r="BI571">
        <f t="shared" si="25"/>
        <v>6.8</v>
      </c>
      <c r="BJ571" t="b">
        <f t="shared" si="26"/>
        <v>0</v>
      </c>
      <c r="BO571">
        <v>105264608</v>
      </c>
      <c r="BP571">
        <v>60000000</v>
      </c>
      <c r="BR571">
        <f t="shared" si="24"/>
        <v>45264608</v>
      </c>
      <c r="BS571" t="str">
        <f>_xlfn.XLOOKUP(BO571,I:I,L:L)</f>
        <v>Interview with the Vampire: The Vampire ChroniclesÂ </v>
      </c>
      <c r="BW571" t="s">
        <v>1247</v>
      </c>
      <c r="BX571" t="s">
        <v>17605</v>
      </c>
      <c r="BY571" t="s">
        <v>5266</v>
      </c>
      <c r="BZ571" t="s">
        <v>17602</v>
      </c>
      <c r="CA571" t="s">
        <v>5447</v>
      </c>
      <c r="CB571" t="s">
        <v>4490</v>
      </c>
    </row>
    <row r="572" spans="1:80" x14ac:dyDescent="0.25">
      <c r="A572" t="s">
        <v>33</v>
      </c>
      <c r="B572" t="s">
        <v>876</v>
      </c>
      <c r="C572">
        <v>120</v>
      </c>
      <c r="D572">
        <v>116</v>
      </c>
      <c r="E572">
        <v>380</v>
      </c>
      <c r="F572">
        <v>774</v>
      </c>
      <c r="G572" t="s">
        <v>1207</v>
      </c>
      <c r="H572">
        <v>18000</v>
      </c>
      <c r="I572">
        <v>40932372</v>
      </c>
      <c r="J572" t="s">
        <v>79</v>
      </c>
      <c r="K572" t="s">
        <v>2152</v>
      </c>
      <c r="L572" t="s">
        <v>4233</v>
      </c>
      <c r="M572">
        <v>58023</v>
      </c>
      <c r="N572">
        <v>32563</v>
      </c>
      <c r="O572" t="s">
        <v>4234</v>
      </c>
      <c r="P572">
        <v>0</v>
      </c>
      <c r="Q572" t="s">
        <v>4235</v>
      </c>
      <c r="R572" t="s">
        <v>4236</v>
      </c>
      <c r="S572">
        <v>281</v>
      </c>
      <c r="T572" t="s">
        <v>42</v>
      </c>
      <c r="U572" t="s">
        <v>43</v>
      </c>
      <c r="V572" t="s">
        <v>811</v>
      </c>
      <c r="W572">
        <v>70000000</v>
      </c>
      <c r="X572">
        <v>1998</v>
      </c>
      <c r="Y572">
        <v>13000</v>
      </c>
      <c r="Z572" s="2">
        <v>6.3</v>
      </c>
      <c r="AA572">
        <v>2.35</v>
      </c>
      <c r="AB572">
        <v>0</v>
      </c>
      <c r="AE572" t="s">
        <v>4237</v>
      </c>
      <c r="AF572">
        <f>COUNTIF(J:J,AE572)</f>
        <v>1</v>
      </c>
      <c r="AG572">
        <f>ROUND(AVERAGEIFS(Z:Z,J:J,AE572),1)</f>
        <v>6.8</v>
      </c>
      <c r="AH572" cm="1">
        <f t="array" ref="AH572">ROUND(MEDIAN(IF(J:J=AE572,Z:Z)),1)</f>
        <v>6.8</v>
      </c>
      <c r="AI572" t="e" cm="1">
        <f t="array" ref="AI572">ROUND(MODE(IF(J:J=AE572,Z:Z)),1)</f>
        <v>#N/A</v>
      </c>
      <c r="AJ572">
        <f>_xlfn.MAXIFS(Z:Z,J:J,AE572)</f>
        <v>6.8</v>
      </c>
      <c r="AK572">
        <f>_xlfn.MINIFS(Z:Z,J:J,AE572)</f>
        <v>6.8</v>
      </c>
      <c r="AL572" t="e" cm="1">
        <f t="array" ref="AL572">ROUND(VAR(IF(J:J=AE572,Z:Z)),1)</f>
        <v>#DIV/0!</v>
      </c>
      <c r="AM572" t="e" cm="1">
        <f t="array" ref="AM572">ROUND(STDEV(IF(J:J = AE572,Z:Z)),1)</f>
        <v>#DIV/0!</v>
      </c>
      <c r="AQ572">
        <v>92</v>
      </c>
      <c r="AR572">
        <v>6.3</v>
      </c>
      <c r="BH572" t="str">
        <v>Christian Ditter</v>
      </c>
      <c r="BI572">
        <f t="shared" si="25"/>
        <v>6.1</v>
      </c>
      <c r="BJ572" t="b">
        <f t="shared" si="26"/>
        <v>0</v>
      </c>
      <c r="BO572">
        <v>64255243</v>
      </c>
      <c r="BP572">
        <v>19000000</v>
      </c>
      <c r="BR572">
        <f t="shared" si="24"/>
        <v>45255243</v>
      </c>
      <c r="BS572" t="str">
        <f>_xlfn.XLOOKUP(BO572,I:I,L:L)</f>
        <v>The Amityville HorrorÂ </v>
      </c>
      <c r="BW572" t="s">
        <v>826</v>
      </c>
      <c r="BX572" t="s">
        <v>606</v>
      </c>
      <c r="BY572" t="s">
        <v>2007</v>
      </c>
      <c r="BZ572" t="s">
        <v>5447</v>
      </c>
      <c r="CA572" t="s">
        <v>4892</v>
      </c>
    </row>
    <row r="573" spans="1:80" x14ac:dyDescent="0.25">
      <c r="A573" t="s">
        <v>33</v>
      </c>
      <c r="B573" t="s">
        <v>615</v>
      </c>
      <c r="C573">
        <v>228</v>
      </c>
      <c r="D573">
        <v>127</v>
      </c>
      <c r="E573">
        <v>905</v>
      </c>
      <c r="F573">
        <v>271</v>
      </c>
      <c r="G573" t="s">
        <v>960</v>
      </c>
      <c r="H573">
        <v>15000</v>
      </c>
      <c r="I573">
        <v>38345403</v>
      </c>
      <c r="J573" t="s">
        <v>2021</v>
      </c>
      <c r="K573" t="s">
        <v>138</v>
      </c>
      <c r="L573" t="s">
        <v>4240</v>
      </c>
      <c r="M573">
        <v>212085</v>
      </c>
      <c r="N573">
        <v>16034</v>
      </c>
      <c r="O573" t="s">
        <v>4241</v>
      </c>
      <c r="P573">
        <v>8</v>
      </c>
      <c r="Q573" t="s">
        <v>4242</v>
      </c>
      <c r="R573" t="s">
        <v>4243</v>
      </c>
      <c r="S573">
        <v>492</v>
      </c>
      <c r="T573" t="s">
        <v>42</v>
      </c>
      <c r="U573" t="s">
        <v>74</v>
      </c>
      <c r="V573" t="s">
        <v>44</v>
      </c>
      <c r="W573">
        <v>70000000</v>
      </c>
      <c r="X573">
        <v>2007</v>
      </c>
      <c r="Y573">
        <v>588</v>
      </c>
      <c r="Z573" s="2">
        <v>7.7</v>
      </c>
      <c r="AA573">
        <v>2.35</v>
      </c>
      <c r="AB573">
        <v>15000</v>
      </c>
      <c r="AE573" t="s">
        <v>4244</v>
      </c>
      <c r="AF573">
        <f>COUNTIF(J:J,AE573)</f>
        <v>1</v>
      </c>
      <c r="AG573">
        <f>ROUND(AVERAGEIFS(Z:Z,J:J,AE573),1)</f>
        <v>7.1</v>
      </c>
      <c r="AH573" cm="1">
        <f t="array" ref="AH573">ROUND(MEDIAN(IF(J:J=AE573,Z:Z)),1)</f>
        <v>7.1</v>
      </c>
      <c r="AI573" t="e" cm="1">
        <f t="array" ref="AI573">ROUND(MODE(IF(J:J=AE573,Z:Z)),1)</f>
        <v>#N/A</v>
      </c>
      <c r="AJ573">
        <f>_xlfn.MAXIFS(Z:Z,J:J,AE573)</f>
        <v>7.1</v>
      </c>
      <c r="AK573">
        <f>_xlfn.MINIFS(Z:Z,J:J,AE573)</f>
        <v>7.1</v>
      </c>
      <c r="AL573" t="e" cm="1">
        <f t="array" ref="AL573">ROUND(VAR(IF(J:J=AE573,Z:Z)),1)</f>
        <v>#DIV/0!</v>
      </c>
      <c r="AM573" t="e" cm="1">
        <f t="array" ref="AM573">ROUND(STDEV(IF(J:J = AE573,Z:Z)),1)</f>
        <v>#DIV/0!</v>
      </c>
      <c r="AQ573">
        <v>116</v>
      </c>
      <c r="AR573">
        <v>6.3</v>
      </c>
      <c r="BH573" t="str">
        <v>Charles Martin Smith</v>
      </c>
      <c r="BI573">
        <f t="shared" si="25"/>
        <v>6.1</v>
      </c>
      <c r="BJ573" t="b">
        <f t="shared" si="26"/>
        <v>0</v>
      </c>
      <c r="BO573">
        <v>155181732</v>
      </c>
      <c r="BP573">
        <v>110000000</v>
      </c>
      <c r="BR573">
        <f t="shared" si="24"/>
        <v>45181732</v>
      </c>
      <c r="BS573" t="str">
        <f>_xlfn.XLOOKUP(BO573,I:I,L:L)</f>
        <v>San AndreasÂ </v>
      </c>
      <c r="BW573" t="s">
        <v>606</v>
      </c>
      <c r="BX573" t="s">
        <v>17605</v>
      </c>
      <c r="BY573" t="s">
        <v>17602</v>
      </c>
      <c r="BZ573" t="s">
        <v>4556</v>
      </c>
      <c r="CA573" t="s">
        <v>4490</v>
      </c>
    </row>
    <row r="574" spans="1:80" x14ac:dyDescent="0.25">
      <c r="A574" t="s">
        <v>33</v>
      </c>
      <c r="B574" t="s">
        <v>1730</v>
      </c>
      <c r="C574">
        <v>76</v>
      </c>
      <c r="D574">
        <v>136</v>
      </c>
      <c r="E574">
        <v>218</v>
      </c>
      <c r="F574">
        <v>400</v>
      </c>
      <c r="G574" t="s">
        <v>921</v>
      </c>
      <c r="H574">
        <v>11000</v>
      </c>
      <c r="I574">
        <v>37901509</v>
      </c>
      <c r="J574" t="s">
        <v>2028</v>
      </c>
      <c r="K574" t="s">
        <v>455</v>
      </c>
      <c r="L574" t="s">
        <v>4246</v>
      </c>
      <c r="M574">
        <v>96385</v>
      </c>
      <c r="N574">
        <v>12226</v>
      </c>
      <c r="O574" t="s">
        <v>4247</v>
      </c>
      <c r="P574">
        <v>1</v>
      </c>
      <c r="Q574" t="s">
        <v>4248</v>
      </c>
      <c r="R574" t="s">
        <v>4249</v>
      </c>
      <c r="S574">
        <v>119</v>
      </c>
      <c r="T574" t="s">
        <v>42</v>
      </c>
      <c r="U574" t="s">
        <v>43</v>
      </c>
      <c r="V574" t="s">
        <v>44</v>
      </c>
      <c r="W574">
        <v>70000000</v>
      </c>
      <c r="X574">
        <v>1997</v>
      </c>
      <c r="Y574">
        <v>691</v>
      </c>
      <c r="Z574" s="2">
        <v>7</v>
      </c>
      <c r="AA574">
        <v>2.35</v>
      </c>
      <c r="AB574">
        <v>0</v>
      </c>
      <c r="AE574" t="s">
        <v>4250</v>
      </c>
      <c r="AF574">
        <f>COUNTIF(J:J,AE574)</f>
        <v>1</v>
      </c>
      <c r="AG574">
        <f>ROUND(AVERAGEIFS(Z:Z,J:J,AE574),1)</f>
        <v>7.4</v>
      </c>
      <c r="AH574" cm="1">
        <f t="array" ref="AH574">ROUND(MEDIAN(IF(J:J=AE574,Z:Z)),1)</f>
        <v>7.4</v>
      </c>
      <c r="AI574" t="e" cm="1">
        <f t="array" ref="AI574">ROUND(MODE(IF(J:J=AE574,Z:Z)),1)</f>
        <v>#N/A</v>
      </c>
      <c r="AJ574">
        <f>_xlfn.MAXIFS(Z:Z,J:J,AE574)</f>
        <v>7.4</v>
      </c>
      <c r="AK574">
        <f>_xlfn.MINIFS(Z:Z,J:J,AE574)</f>
        <v>7.4</v>
      </c>
      <c r="AL574" t="e" cm="1">
        <f t="array" ref="AL574">ROUND(VAR(IF(J:J=AE574,Z:Z)),1)</f>
        <v>#DIV/0!</v>
      </c>
      <c r="AM574" t="e" cm="1">
        <f t="array" ref="AM574">ROUND(STDEV(IF(J:J = AE574,Z:Z)),1)</f>
        <v>#DIV/0!</v>
      </c>
      <c r="AQ574">
        <v>127</v>
      </c>
      <c r="AR574">
        <v>7.7</v>
      </c>
      <c r="BH574" t="str">
        <v>Irvin Kershner</v>
      </c>
      <c r="BI574">
        <f t="shared" si="25"/>
        <v>7.5</v>
      </c>
      <c r="BJ574" t="str">
        <f t="shared" si="26"/>
        <v>TRUE</v>
      </c>
      <c r="BO574">
        <v>48056940</v>
      </c>
      <c r="BP574">
        <v>3000000</v>
      </c>
      <c r="BR574">
        <f t="shared" si="24"/>
        <v>45056940</v>
      </c>
      <c r="BS574" t="str">
        <f>_xlfn.XLOOKUP(BO574,I:I,L:L)</f>
        <v>SinisterÂ </v>
      </c>
      <c r="BW574" t="s">
        <v>606</v>
      </c>
      <c r="BX574" t="s">
        <v>1247</v>
      </c>
      <c r="BY574" t="s">
        <v>2007</v>
      </c>
      <c r="BZ574" t="s">
        <v>17600</v>
      </c>
    </row>
    <row r="575" spans="1:80" x14ac:dyDescent="0.25">
      <c r="A575" t="s">
        <v>33</v>
      </c>
      <c r="B575" t="s">
        <v>729</v>
      </c>
      <c r="C575">
        <v>185</v>
      </c>
      <c r="D575">
        <v>111</v>
      </c>
      <c r="E575">
        <v>2000</v>
      </c>
      <c r="F575">
        <v>244</v>
      </c>
      <c r="G575" t="s">
        <v>1649</v>
      </c>
      <c r="H575">
        <v>17000</v>
      </c>
      <c r="I575">
        <v>48430355</v>
      </c>
      <c r="J575" t="s">
        <v>1544</v>
      </c>
      <c r="K575" t="s">
        <v>572</v>
      </c>
      <c r="L575" t="s">
        <v>4252</v>
      </c>
      <c r="M575">
        <v>43709</v>
      </c>
      <c r="N575">
        <v>18510</v>
      </c>
      <c r="O575" t="s">
        <v>4253</v>
      </c>
      <c r="P575">
        <v>2</v>
      </c>
      <c r="Q575" t="s">
        <v>4254</v>
      </c>
      <c r="R575" t="s">
        <v>4255</v>
      </c>
      <c r="S575">
        <v>141</v>
      </c>
      <c r="T575" t="s">
        <v>42</v>
      </c>
      <c r="U575" t="s">
        <v>43</v>
      </c>
      <c r="V575" t="s">
        <v>44</v>
      </c>
      <c r="W575">
        <v>70000000</v>
      </c>
      <c r="X575">
        <v>2011</v>
      </c>
      <c r="Y575">
        <v>1000</v>
      </c>
      <c r="Z575" s="2">
        <v>5.3</v>
      </c>
      <c r="AA575">
        <v>2.35</v>
      </c>
      <c r="AB575">
        <v>0</v>
      </c>
      <c r="AE575" t="s">
        <v>4256</v>
      </c>
      <c r="AF575">
        <f>COUNTIF(J:J,AE575)</f>
        <v>2</v>
      </c>
      <c r="AG575">
        <f>ROUND(AVERAGEIFS(Z:Z,J:J,AE575),1)</f>
        <v>7.7</v>
      </c>
      <c r="AH575" cm="1">
        <f t="array" ref="AH575">ROUND(MEDIAN(IF(J:J=AE575,Z:Z)),1)</f>
        <v>7.7</v>
      </c>
      <c r="AI575" t="e" cm="1">
        <f t="array" ref="AI575">ROUND(MODE(IF(J:J=AE575,Z:Z)),1)</f>
        <v>#N/A</v>
      </c>
      <c r="AJ575">
        <f>_xlfn.MAXIFS(Z:Z,J:J,AE575)</f>
        <v>8.1999999999999993</v>
      </c>
      <c r="AK575">
        <f>_xlfn.MINIFS(Z:Z,J:J,AE575)</f>
        <v>7.1</v>
      </c>
      <c r="AL575" cm="1">
        <f t="array" ref="AL575">ROUND(VAR(IF(J:J=AE575,Z:Z)),1)</f>
        <v>0.6</v>
      </c>
      <c r="AM575" cm="1">
        <f t="array" ref="AM575">ROUND(STDEV(IF(J:J = AE575,Z:Z)),1)</f>
        <v>0.8</v>
      </c>
      <c r="AQ575">
        <v>136</v>
      </c>
      <c r="AR575">
        <v>7</v>
      </c>
      <c r="BH575" t="str">
        <v>Steve Pink</v>
      </c>
      <c r="BI575">
        <f t="shared" si="25"/>
        <v>5.9</v>
      </c>
      <c r="BJ575" t="b">
        <f t="shared" si="26"/>
        <v>0</v>
      </c>
      <c r="BO575">
        <v>108012170</v>
      </c>
      <c r="BP575">
        <v>63000000</v>
      </c>
      <c r="BR575">
        <f t="shared" si="24"/>
        <v>45012170</v>
      </c>
      <c r="BS575" t="str">
        <f>_xlfn.XLOOKUP(BO575,I:I,L:L)</f>
        <v>HopÂ </v>
      </c>
      <c r="BW575" t="s">
        <v>606</v>
      </c>
      <c r="BX575" t="s">
        <v>4682</v>
      </c>
      <c r="BY575" t="s">
        <v>2007</v>
      </c>
    </row>
    <row r="576" spans="1:80" x14ac:dyDescent="0.25">
      <c r="A576" t="s">
        <v>33</v>
      </c>
      <c r="B576" t="s">
        <v>1088</v>
      </c>
      <c r="C576">
        <v>128</v>
      </c>
      <c r="D576">
        <v>116</v>
      </c>
      <c r="E576">
        <v>541</v>
      </c>
      <c r="F576">
        <v>384</v>
      </c>
      <c r="G576" t="s">
        <v>4259</v>
      </c>
      <c r="H576">
        <v>12000</v>
      </c>
      <c r="I576">
        <v>30157016</v>
      </c>
      <c r="J576" t="s">
        <v>675</v>
      </c>
      <c r="K576" t="s">
        <v>934</v>
      </c>
      <c r="L576" t="s">
        <v>4260</v>
      </c>
      <c r="M576">
        <v>39659</v>
      </c>
      <c r="N576">
        <v>12993</v>
      </c>
      <c r="O576" t="s">
        <v>4261</v>
      </c>
      <c r="P576">
        <v>2</v>
      </c>
      <c r="Q576" t="s">
        <v>4262</v>
      </c>
      <c r="R576" t="s">
        <v>4263</v>
      </c>
      <c r="S576">
        <v>189</v>
      </c>
      <c r="T576" t="s">
        <v>42</v>
      </c>
      <c r="U576" t="s">
        <v>43</v>
      </c>
      <c r="V576" t="s">
        <v>44</v>
      </c>
      <c r="W576">
        <v>70000000</v>
      </c>
      <c r="X576">
        <v>2002</v>
      </c>
      <c r="Y576">
        <v>405</v>
      </c>
      <c r="Z576" s="2">
        <v>5.6</v>
      </c>
      <c r="AA576">
        <v>2.35</v>
      </c>
      <c r="AB576">
        <v>792</v>
      </c>
      <c r="AE576" t="s">
        <v>4264</v>
      </c>
      <c r="AF576">
        <f>COUNTIF(J:J,AE576)</f>
        <v>1</v>
      </c>
      <c r="AG576">
        <f>ROUND(AVERAGEIFS(Z:Z,J:J,AE576),1)</f>
        <v>5</v>
      </c>
      <c r="AH576" cm="1">
        <f t="array" ref="AH576">ROUND(MEDIAN(IF(J:J=AE576,Z:Z)),1)</f>
        <v>5</v>
      </c>
      <c r="AI576" t="e" cm="1">
        <f t="array" ref="AI576">ROUND(MODE(IF(J:J=AE576,Z:Z)),1)</f>
        <v>#N/A</v>
      </c>
      <c r="AJ576">
        <f>_xlfn.MAXIFS(Z:Z,J:J,AE576)</f>
        <v>5</v>
      </c>
      <c r="AK576">
        <f>_xlfn.MINIFS(Z:Z,J:J,AE576)</f>
        <v>5</v>
      </c>
      <c r="AL576" t="e" cm="1">
        <f t="array" ref="AL576">ROUND(VAR(IF(J:J=AE576,Z:Z)),1)</f>
        <v>#DIV/0!</v>
      </c>
      <c r="AM576" t="e" cm="1">
        <f t="array" ref="AM576">ROUND(STDEV(IF(J:J = AE576,Z:Z)),1)</f>
        <v>#DIV/0!</v>
      </c>
      <c r="AQ576">
        <v>111</v>
      </c>
      <c r="AR576">
        <v>5.3</v>
      </c>
      <c r="BH576" t="str">
        <v>Scott Hicks</v>
      </c>
      <c r="BI576">
        <f t="shared" si="25"/>
        <v>7</v>
      </c>
      <c r="BJ576" t="b">
        <f t="shared" si="26"/>
        <v>0</v>
      </c>
      <c r="BO576">
        <v>195000874</v>
      </c>
      <c r="BP576">
        <v>150000000</v>
      </c>
      <c r="BR576">
        <f t="shared" si="24"/>
        <v>45000874</v>
      </c>
      <c r="BS576" t="str">
        <f>_xlfn.XLOOKUP(BO576,I:I,L:L)</f>
        <v>Mission: Impossible - Rogue NationÂ </v>
      </c>
      <c r="BW576" t="s">
        <v>606</v>
      </c>
      <c r="BX576" t="s">
        <v>2007</v>
      </c>
      <c r="BY576" t="s">
        <v>3105</v>
      </c>
      <c r="BZ576" t="s">
        <v>17602</v>
      </c>
      <c r="CA576" t="s">
        <v>4490</v>
      </c>
    </row>
    <row r="577" spans="1:80" x14ac:dyDescent="0.25">
      <c r="A577" t="s">
        <v>33</v>
      </c>
      <c r="B577" t="s">
        <v>2250</v>
      </c>
      <c r="C577">
        <v>237</v>
      </c>
      <c r="D577">
        <v>113</v>
      </c>
      <c r="E577">
        <v>43</v>
      </c>
      <c r="F577">
        <v>452</v>
      </c>
      <c r="G577" t="s">
        <v>4266</v>
      </c>
      <c r="H577">
        <v>12000</v>
      </c>
      <c r="I577">
        <v>28031250</v>
      </c>
      <c r="J577" t="s">
        <v>2034</v>
      </c>
      <c r="K577" t="s">
        <v>1334</v>
      </c>
      <c r="L577" t="s">
        <v>4267</v>
      </c>
      <c r="M577">
        <v>88146</v>
      </c>
      <c r="N577">
        <v>13517</v>
      </c>
      <c r="O577" t="s">
        <v>4268</v>
      </c>
      <c r="P577">
        <v>0</v>
      </c>
      <c r="Q577" t="s">
        <v>4269</v>
      </c>
      <c r="R577" t="s">
        <v>4270</v>
      </c>
      <c r="S577">
        <v>814</v>
      </c>
      <c r="T577" t="s">
        <v>42</v>
      </c>
      <c r="U577" t="s">
        <v>74</v>
      </c>
      <c r="V577" t="s">
        <v>811</v>
      </c>
      <c r="W577">
        <v>60000000</v>
      </c>
      <c r="X577">
        <v>2005</v>
      </c>
      <c r="Y577">
        <v>585</v>
      </c>
      <c r="Z577" s="2">
        <v>5.2</v>
      </c>
      <c r="AA577">
        <v>2.35</v>
      </c>
      <c r="AB577">
        <v>0</v>
      </c>
      <c r="AE577" t="s">
        <v>4271</v>
      </c>
      <c r="AF577">
        <f>COUNTIF(J:J,AE577)</f>
        <v>1</v>
      </c>
      <c r="AG577">
        <f>ROUND(AVERAGEIFS(Z:Z,J:J,AE577),1)</f>
        <v>7.3</v>
      </c>
      <c r="AH577" cm="1">
        <f t="array" ref="AH577">ROUND(MEDIAN(IF(J:J=AE577,Z:Z)),1)</f>
        <v>7.3</v>
      </c>
      <c r="AI577" t="e" cm="1">
        <f t="array" ref="AI577">ROUND(MODE(IF(J:J=AE577,Z:Z)),1)</f>
        <v>#N/A</v>
      </c>
      <c r="AJ577">
        <f>_xlfn.MAXIFS(Z:Z,J:J,AE577)</f>
        <v>7.3</v>
      </c>
      <c r="AK577">
        <f>_xlfn.MINIFS(Z:Z,J:J,AE577)</f>
        <v>7.3</v>
      </c>
      <c r="AL577" t="e" cm="1">
        <f t="array" ref="AL577">ROUND(VAR(IF(J:J=AE577,Z:Z)),1)</f>
        <v>#DIV/0!</v>
      </c>
      <c r="AM577" t="e" cm="1">
        <f t="array" ref="AM577">ROUND(STDEV(IF(J:J = AE577,Z:Z)),1)</f>
        <v>#DIV/0!</v>
      </c>
      <c r="AQ577">
        <v>116</v>
      </c>
      <c r="AR577">
        <v>5.6</v>
      </c>
      <c r="BH577" t="str">
        <v>Chris Rock</v>
      </c>
      <c r="BI577">
        <f t="shared" si="25"/>
        <v>6</v>
      </c>
      <c r="BJ577" t="b">
        <f t="shared" si="26"/>
        <v>0</v>
      </c>
      <c r="BO577">
        <v>74888996</v>
      </c>
      <c r="BP577">
        <v>30000000</v>
      </c>
      <c r="BR577">
        <f t="shared" ref="BR577:BR639" si="27">BO577-BP577</f>
        <v>44888996</v>
      </c>
      <c r="BS577" t="str">
        <f>_xlfn.XLOOKUP(BO577,I:I,L:L)</f>
        <v>Star Trek VI: The Undiscovered CountryÂ </v>
      </c>
      <c r="BW577" t="s">
        <v>17605</v>
      </c>
      <c r="BX577" t="s">
        <v>17600</v>
      </c>
      <c r="BY577" t="s">
        <v>3105</v>
      </c>
    </row>
    <row r="578" spans="1:80" x14ac:dyDescent="0.25">
      <c r="A578" t="s">
        <v>33</v>
      </c>
      <c r="B578" t="s">
        <v>2182</v>
      </c>
      <c r="C578">
        <v>105</v>
      </c>
      <c r="D578">
        <v>97</v>
      </c>
      <c r="E578">
        <v>84</v>
      </c>
      <c r="F578">
        <v>150</v>
      </c>
      <c r="G578" t="s">
        <v>4274</v>
      </c>
      <c r="H578">
        <v>989</v>
      </c>
      <c r="I578">
        <v>33105600</v>
      </c>
      <c r="J578" t="s">
        <v>675</v>
      </c>
      <c r="K578" t="s">
        <v>3984</v>
      </c>
      <c r="L578" t="s">
        <v>4275</v>
      </c>
      <c r="M578">
        <v>41663</v>
      </c>
      <c r="N578">
        <v>1576</v>
      </c>
      <c r="O578" t="s">
        <v>4276</v>
      </c>
      <c r="P578">
        <v>1</v>
      </c>
      <c r="Q578" t="s">
        <v>4277</v>
      </c>
      <c r="R578" t="s">
        <v>4278</v>
      </c>
      <c r="S578">
        <v>141</v>
      </c>
      <c r="T578" t="s">
        <v>42</v>
      </c>
      <c r="U578" t="s">
        <v>43</v>
      </c>
      <c r="V578" t="s">
        <v>44</v>
      </c>
      <c r="W578">
        <v>70000000</v>
      </c>
      <c r="X578">
        <v>2002</v>
      </c>
      <c r="Y578">
        <v>229</v>
      </c>
      <c r="Z578" s="2">
        <v>5.4</v>
      </c>
      <c r="AA578">
        <v>1.37</v>
      </c>
      <c r="AB578">
        <v>531</v>
      </c>
      <c r="AE578" t="s">
        <v>4279</v>
      </c>
      <c r="AF578">
        <f>COUNTIF(J:J,AE578)</f>
        <v>1</v>
      </c>
      <c r="AG578">
        <f>ROUND(AVERAGEIFS(Z:Z,J:J,AE578),1)</f>
        <v>6.4</v>
      </c>
      <c r="AH578" cm="1">
        <f t="array" ref="AH578">ROUND(MEDIAN(IF(J:J=AE578,Z:Z)),1)</f>
        <v>6.4</v>
      </c>
      <c r="AI578" t="e" cm="1">
        <f t="array" ref="AI578">ROUND(MODE(IF(J:J=AE578,Z:Z)),1)</f>
        <v>#N/A</v>
      </c>
      <c r="AJ578">
        <f>_xlfn.MAXIFS(Z:Z,J:J,AE578)</f>
        <v>6.4</v>
      </c>
      <c r="AK578">
        <f>_xlfn.MINIFS(Z:Z,J:J,AE578)</f>
        <v>6.4</v>
      </c>
      <c r="AL578" t="e" cm="1">
        <f t="array" ref="AL578">ROUND(VAR(IF(J:J=AE578,Z:Z)),1)</f>
        <v>#DIV/0!</v>
      </c>
      <c r="AM578" t="e" cm="1">
        <f t="array" ref="AM578">ROUND(STDEV(IF(J:J = AE578,Z:Z)),1)</f>
        <v>#DIV/0!</v>
      </c>
      <c r="AQ578">
        <v>113</v>
      </c>
      <c r="AR578">
        <v>5.2</v>
      </c>
      <c r="BH578" t="str">
        <v>Wilson Yip</v>
      </c>
      <c r="BI578">
        <f t="shared" si="25"/>
        <v>7.2</v>
      </c>
      <c r="BJ578" t="b">
        <f t="shared" si="26"/>
        <v>0</v>
      </c>
      <c r="BO578">
        <v>50382128</v>
      </c>
      <c r="BP578">
        <v>5500000</v>
      </c>
      <c r="BR578">
        <f t="shared" si="27"/>
        <v>44882128</v>
      </c>
      <c r="BS578" t="str">
        <f>_xlfn.XLOOKUP(BO578,I:I,L:L)</f>
        <v>Diary of a Mad Black WomanÂ </v>
      </c>
      <c r="BW578" t="s">
        <v>4431</v>
      </c>
      <c r="BX578" t="s">
        <v>5266</v>
      </c>
      <c r="BY578" t="s">
        <v>17600</v>
      </c>
      <c r="BZ578" t="s">
        <v>17602</v>
      </c>
    </row>
    <row r="579" spans="1:80" x14ac:dyDescent="0.25">
      <c r="A579" t="s">
        <v>33</v>
      </c>
      <c r="B579" t="s">
        <v>2253</v>
      </c>
      <c r="C579">
        <v>242</v>
      </c>
      <c r="D579">
        <v>88</v>
      </c>
      <c r="E579">
        <v>24</v>
      </c>
      <c r="F579">
        <v>324</v>
      </c>
      <c r="G579" t="s">
        <v>4282</v>
      </c>
      <c r="H579">
        <v>5000</v>
      </c>
      <c r="I579">
        <v>62321039</v>
      </c>
      <c r="J579" t="s">
        <v>2042</v>
      </c>
      <c r="K579" t="s">
        <v>1916</v>
      </c>
      <c r="L579" t="s">
        <v>4283</v>
      </c>
      <c r="M579">
        <v>117096</v>
      </c>
      <c r="N579">
        <v>5861</v>
      </c>
      <c r="O579" t="s">
        <v>4284</v>
      </c>
      <c r="P579">
        <v>1</v>
      </c>
      <c r="Q579" t="s">
        <v>4285</v>
      </c>
      <c r="R579" t="s">
        <v>4286</v>
      </c>
      <c r="S579">
        <v>271</v>
      </c>
      <c r="T579" t="s">
        <v>42</v>
      </c>
      <c r="U579" t="s">
        <v>43</v>
      </c>
      <c r="V579" t="s">
        <v>811</v>
      </c>
      <c r="W579">
        <v>70000000</v>
      </c>
      <c r="X579">
        <v>2012</v>
      </c>
      <c r="Y579">
        <v>327</v>
      </c>
      <c r="Z579" s="2">
        <v>6.4</v>
      </c>
      <c r="AA579">
        <v>2.35</v>
      </c>
      <c r="AB579">
        <v>24000</v>
      </c>
      <c r="AE579" t="s">
        <v>4287</v>
      </c>
      <c r="AF579">
        <f>COUNTIF(J:J,AE579)</f>
        <v>2</v>
      </c>
      <c r="AG579">
        <f>ROUND(AVERAGEIFS(Z:Z,J:J,AE579),1)</f>
        <v>7.4</v>
      </c>
      <c r="AH579" cm="1">
        <f t="array" ref="AH579">ROUND(MEDIAN(IF(J:J=AE579,Z:Z)),1)</f>
        <v>7.4</v>
      </c>
      <c r="AI579" t="e" cm="1">
        <f t="array" ref="AI579">ROUND(MODE(IF(J:J=AE579,Z:Z)),1)</f>
        <v>#N/A</v>
      </c>
      <c r="AJ579">
        <f>_xlfn.MAXIFS(Z:Z,J:J,AE579)</f>
        <v>7.8</v>
      </c>
      <c r="AK579">
        <f>_xlfn.MINIFS(Z:Z,J:J,AE579)</f>
        <v>6.9</v>
      </c>
      <c r="AL579" cm="1">
        <f t="array" ref="AL579">ROUND(VAR(IF(J:J=AE579,Z:Z)),1)</f>
        <v>0.4</v>
      </c>
      <c r="AM579" cm="1">
        <f t="array" ref="AM579">ROUND(STDEV(IF(J:J = AE579,Z:Z)),1)</f>
        <v>0.6</v>
      </c>
      <c r="AQ579">
        <v>97</v>
      </c>
      <c r="AR579">
        <v>5.4</v>
      </c>
      <c r="BH579" t="str">
        <v>Robert Wise</v>
      </c>
      <c r="BI579">
        <f t="shared" si="25"/>
        <v>7.2</v>
      </c>
      <c r="BJ579" t="b">
        <f t="shared" si="26"/>
        <v>0</v>
      </c>
      <c r="BO579">
        <v>89808372</v>
      </c>
      <c r="BP579">
        <v>45000000</v>
      </c>
      <c r="BR579">
        <f t="shared" si="27"/>
        <v>44808372</v>
      </c>
      <c r="BS579" t="str">
        <f>_xlfn.XLOOKUP(BO579,I:I,L:L)</f>
        <v>Legally Blonde 2: Red, White &amp; BlondeÂ </v>
      </c>
      <c r="BW579" t="s">
        <v>826</v>
      </c>
      <c r="BX579" t="s">
        <v>1247</v>
      </c>
      <c r="BY579" t="s">
        <v>17605</v>
      </c>
      <c r="BZ579" t="s">
        <v>17600</v>
      </c>
    </row>
    <row r="580" spans="1:80" x14ac:dyDescent="0.25">
      <c r="A580" t="s">
        <v>33</v>
      </c>
      <c r="B580" t="s">
        <v>1818</v>
      </c>
      <c r="C580">
        <v>360</v>
      </c>
      <c r="D580">
        <v>136</v>
      </c>
      <c r="E580">
        <v>163</v>
      </c>
      <c r="F580">
        <v>66</v>
      </c>
      <c r="G580" t="s">
        <v>4290</v>
      </c>
      <c r="H580">
        <v>394</v>
      </c>
      <c r="I580">
        <v>38509342</v>
      </c>
      <c r="J580" t="s">
        <v>2049</v>
      </c>
      <c r="K580" t="s">
        <v>4291</v>
      </c>
      <c r="L580" t="s">
        <v>4292</v>
      </c>
      <c r="M580">
        <v>61995</v>
      </c>
      <c r="N580">
        <v>712</v>
      </c>
      <c r="O580" t="s">
        <v>4293</v>
      </c>
      <c r="P580">
        <v>7</v>
      </c>
      <c r="Q580" t="s">
        <v>4294</v>
      </c>
      <c r="R580" t="s">
        <v>4295</v>
      </c>
      <c r="S580">
        <v>356</v>
      </c>
      <c r="T580" t="s">
        <v>42</v>
      </c>
      <c r="U580" t="s">
        <v>43</v>
      </c>
      <c r="V580" t="s">
        <v>44</v>
      </c>
      <c r="W580">
        <v>75000000</v>
      </c>
      <c r="X580">
        <v>2012</v>
      </c>
      <c r="Y580">
        <v>217</v>
      </c>
      <c r="Z580" s="2">
        <v>5.9</v>
      </c>
      <c r="AA580">
        <v>2.35</v>
      </c>
      <c r="AB580">
        <v>33000</v>
      </c>
      <c r="AE580" t="s">
        <v>4296</v>
      </c>
      <c r="AF580">
        <f>COUNTIF(J:J,AE580)</f>
        <v>1</v>
      </c>
      <c r="AG580">
        <f>ROUND(AVERAGEIFS(Z:Z,J:J,AE580),1)</f>
        <v>4</v>
      </c>
      <c r="AH580" cm="1">
        <f t="array" ref="AH580">ROUND(MEDIAN(IF(J:J=AE580,Z:Z)),1)</f>
        <v>4</v>
      </c>
      <c r="AI580" t="e" cm="1">
        <f t="array" ref="AI580">ROUND(MODE(IF(J:J=AE580,Z:Z)),1)</f>
        <v>#N/A</v>
      </c>
      <c r="AJ580">
        <f>_xlfn.MAXIFS(Z:Z,J:J,AE580)</f>
        <v>4</v>
      </c>
      <c r="AK580">
        <f>_xlfn.MINIFS(Z:Z,J:J,AE580)</f>
        <v>4</v>
      </c>
      <c r="AL580" t="e" cm="1">
        <f t="array" ref="AL580">ROUND(VAR(IF(J:J=AE580,Z:Z)),1)</f>
        <v>#DIV/0!</v>
      </c>
      <c r="AM580" t="e" cm="1">
        <f t="array" ref="AM580">ROUND(STDEV(IF(J:J = AE580,Z:Z)),1)</f>
        <v>#DIV/0!</v>
      </c>
      <c r="AQ580">
        <v>88</v>
      </c>
      <c r="AR580">
        <v>6.4</v>
      </c>
      <c r="BH580" t="str">
        <v>Kevin Rodney Sullivan</v>
      </c>
      <c r="BI580">
        <f t="shared" ref="BI580:BI643" si="28">ROUND(AVERAGEIFS(Z:Z,B:B,BH580),1)</f>
        <v>5.7</v>
      </c>
      <c r="BJ580" t="b">
        <f t="shared" ref="BJ580:BJ643" si="29">IF(BI580&gt;=PERCENTILE($BI$3:$BI$1678,0.9),"TRUE")</f>
        <v>0</v>
      </c>
      <c r="BO580">
        <v>74787599</v>
      </c>
      <c r="BP580">
        <v>30000000</v>
      </c>
      <c r="BR580">
        <f t="shared" si="27"/>
        <v>44787599</v>
      </c>
      <c r="BS580" t="str">
        <f>_xlfn.XLOOKUP(BO580,I:I,L:L)</f>
        <v>The Prince of TidesÂ </v>
      </c>
      <c r="BW580" t="s">
        <v>1247</v>
      </c>
      <c r="BX580" t="s">
        <v>5266</v>
      </c>
      <c r="BY580" t="s">
        <v>17607</v>
      </c>
      <c r="BZ580" t="s">
        <v>17601</v>
      </c>
    </row>
    <row r="581" spans="1:80" x14ac:dyDescent="0.25">
      <c r="A581" t="s">
        <v>33</v>
      </c>
      <c r="B581" t="s">
        <v>2261</v>
      </c>
      <c r="C581">
        <v>112</v>
      </c>
      <c r="D581">
        <v>125</v>
      </c>
      <c r="E581">
        <v>40</v>
      </c>
      <c r="F581">
        <v>407</v>
      </c>
      <c r="G581" t="s">
        <v>2564</v>
      </c>
      <c r="H581">
        <v>13000</v>
      </c>
      <c r="I581">
        <v>19076815</v>
      </c>
      <c r="J581" t="s">
        <v>1999</v>
      </c>
      <c r="K581" t="s">
        <v>1207</v>
      </c>
      <c r="L581" t="s">
        <v>4299</v>
      </c>
      <c r="M581">
        <v>43651</v>
      </c>
      <c r="N581">
        <v>15916</v>
      </c>
      <c r="O581" t="s">
        <v>4300</v>
      </c>
      <c r="P581">
        <v>0</v>
      </c>
      <c r="Q581" t="s">
        <v>4301</v>
      </c>
      <c r="R581" t="s">
        <v>4302</v>
      </c>
      <c r="S581">
        <v>196</v>
      </c>
      <c r="T581" t="s">
        <v>42</v>
      </c>
      <c r="U581" t="s">
        <v>43</v>
      </c>
      <c r="V581" t="s">
        <v>811</v>
      </c>
      <c r="W581">
        <v>60000000</v>
      </c>
      <c r="X581">
        <v>2002</v>
      </c>
      <c r="Y581">
        <v>787</v>
      </c>
      <c r="Z581" s="2">
        <v>6.3</v>
      </c>
      <c r="AA581">
        <v>2.35</v>
      </c>
      <c r="AB581">
        <v>997</v>
      </c>
      <c r="AE581" t="s">
        <v>4303</v>
      </c>
      <c r="AF581">
        <f>COUNTIF(J:J,AE581)</f>
        <v>1</v>
      </c>
      <c r="AG581">
        <f>ROUND(AVERAGEIFS(Z:Z,J:J,AE581),1)</f>
        <v>7.1</v>
      </c>
      <c r="AH581" cm="1">
        <f t="array" ref="AH581">ROUND(MEDIAN(IF(J:J=AE581,Z:Z)),1)</f>
        <v>7.1</v>
      </c>
      <c r="AI581" t="e" cm="1">
        <f t="array" ref="AI581">ROUND(MODE(IF(J:J=AE581,Z:Z)),1)</f>
        <v>#N/A</v>
      </c>
      <c r="AJ581">
        <f>_xlfn.MAXIFS(Z:Z,J:J,AE581)</f>
        <v>7.1</v>
      </c>
      <c r="AK581">
        <f>_xlfn.MINIFS(Z:Z,J:J,AE581)</f>
        <v>7.1</v>
      </c>
      <c r="AL581" t="e" cm="1">
        <f t="array" ref="AL581">ROUND(VAR(IF(J:J=AE581,Z:Z)),1)</f>
        <v>#DIV/0!</v>
      </c>
      <c r="AM581" t="e" cm="1">
        <f t="array" ref="AM581">ROUND(STDEV(IF(J:J = AE581,Z:Z)),1)</f>
        <v>#DIV/0!</v>
      </c>
      <c r="AQ581">
        <v>136</v>
      </c>
      <c r="AR581">
        <v>5.9</v>
      </c>
      <c r="BH581" t="str">
        <v>Kevin Munroe</v>
      </c>
      <c r="BI581">
        <f t="shared" si="28"/>
        <v>5.7</v>
      </c>
      <c r="BJ581" t="b">
        <f t="shared" si="29"/>
        <v>0</v>
      </c>
      <c r="BO581">
        <v>59735548</v>
      </c>
      <c r="BP581">
        <v>15000000</v>
      </c>
      <c r="BR581">
        <f t="shared" si="27"/>
        <v>44735548</v>
      </c>
      <c r="BS581" t="str">
        <f>_xlfn.XLOOKUP(BO581,I:I,L:L)</f>
        <v>PredatorÂ </v>
      </c>
      <c r="BW581" t="s">
        <v>2007</v>
      </c>
      <c r="BX581" t="s">
        <v>17602</v>
      </c>
      <c r="BY581" t="s">
        <v>5447</v>
      </c>
      <c r="BZ581" t="s">
        <v>4490</v>
      </c>
      <c r="CA581" t="s">
        <v>17606</v>
      </c>
    </row>
    <row r="582" spans="1:80" x14ac:dyDescent="0.25">
      <c r="A582" t="s">
        <v>33</v>
      </c>
      <c r="B582" t="s">
        <v>2268</v>
      </c>
      <c r="C582">
        <v>189</v>
      </c>
      <c r="D582">
        <v>116</v>
      </c>
      <c r="E582">
        <v>5</v>
      </c>
      <c r="F582">
        <v>748</v>
      </c>
      <c r="G582" t="s">
        <v>2176</v>
      </c>
      <c r="H582">
        <v>26000</v>
      </c>
      <c r="I582">
        <v>25093607</v>
      </c>
      <c r="J582" t="s">
        <v>268</v>
      </c>
      <c r="K582" t="s">
        <v>447</v>
      </c>
      <c r="L582" t="s">
        <v>4306</v>
      </c>
      <c r="M582">
        <v>105556</v>
      </c>
      <c r="N582">
        <v>49608</v>
      </c>
      <c r="O582" t="s">
        <v>1268</v>
      </c>
      <c r="P582">
        <v>2</v>
      </c>
      <c r="Q582" t="s">
        <v>4307</v>
      </c>
      <c r="R582" t="s">
        <v>4308</v>
      </c>
      <c r="S582">
        <v>157</v>
      </c>
      <c r="T582" t="s">
        <v>42</v>
      </c>
      <c r="U582" t="s">
        <v>74</v>
      </c>
      <c r="V582" t="s">
        <v>811</v>
      </c>
      <c r="W582">
        <v>35000000</v>
      </c>
      <c r="X582">
        <v>2011</v>
      </c>
      <c r="Y582">
        <v>22000</v>
      </c>
      <c r="Z582" s="2">
        <v>6.5</v>
      </c>
      <c r="AA582">
        <v>2.35</v>
      </c>
      <c r="AB582">
        <v>17000</v>
      </c>
      <c r="AE582" t="s">
        <v>4309</v>
      </c>
      <c r="AF582">
        <f>COUNTIF(J:J,AE582)</f>
        <v>1</v>
      </c>
      <c r="AG582">
        <f>ROUND(AVERAGEIFS(Z:Z,J:J,AE582),1)</f>
        <v>6.1</v>
      </c>
      <c r="AH582" cm="1">
        <f t="array" ref="AH582">ROUND(MEDIAN(IF(J:J=AE582,Z:Z)),1)</f>
        <v>6.1</v>
      </c>
      <c r="AI582" t="e" cm="1">
        <f t="array" ref="AI582">ROUND(MODE(IF(J:J=AE582,Z:Z)),1)</f>
        <v>#N/A</v>
      </c>
      <c r="AJ582">
        <f>_xlfn.MAXIFS(Z:Z,J:J,AE582)</f>
        <v>6.1</v>
      </c>
      <c r="AK582">
        <f>_xlfn.MINIFS(Z:Z,J:J,AE582)</f>
        <v>6.1</v>
      </c>
      <c r="AL582" t="e" cm="1">
        <f t="array" ref="AL582">ROUND(VAR(IF(J:J=AE582,Z:Z)),1)</f>
        <v>#DIV/0!</v>
      </c>
      <c r="AM582" t="e" cm="1">
        <f t="array" ref="AM582">ROUND(STDEV(IF(J:J = AE582,Z:Z)),1)</f>
        <v>#DIV/0!</v>
      </c>
      <c r="AQ582">
        <v>125</v>
      </c>
      <c r="AR582">
        <v>6.3</v>
      </c>
      <c r="BH582" t="str">
        <v>Michael Tollin</v>
      </c>
      <c r="BI582">
        <f t="shared" si="28"/>
        <v>5.9</v>
      </c>
      <c r="BJ582" t="b">
        <f t="shared" si="29"/>
        <v>0</v>
      </c>
      <c r="BO582">
        <v>56631572</v>
      </c>
      <c r="BP582">
        <v>12000000</v>
      </c>
      <c r="BR582">
        <f t="shared" si="27"/>
        <v>44631572</v>
      </c>
      <c r="BS582" t="str">
        <f>_xlfn.XLOOKUP(BO582,I:I,L:L)</f>
        <v>CluelessÂ </v>
      </c>
      <c r="BW582" t="s">
        <v>826</v>
      </c>
      <c r="BX582" t="s">
        <v>17605</v>
      </c>
      <c r="BY582" t="s">
        <v>2007</v>
      </c>
      <c r="BZ582" t="s">
        <v>17604</v>
      </c>
    </row>
    <row r="583" spans="1:80" x14ac:dyDescent="0.25">
      <c r="A583" t="s">
        <v>33</v>
      </c>
      <c r="B583" t="s">
        <v>1074</v>
      </c>
      <c r="C583">
        <v>151</v>
      </c>
      <c r="D583">
        <v>98</v>
      </c>
      <c r="E583">
        <v>323</v>
      </c>
      <c r="F583">
        <v>390</v>
      </c>
      <c r="G583" t="s">
        <v>4158</v>
      </c>
      <c r="H583">
        <v>1000</v>
      </c>
      <c r="I583">
        <v>18990542</v>
      </c>
      <c r="J583" t="s">
        <v>2056</v>
      </c>
      <c r="K583" t="s">
        <v>2656</v>
      </c>
      <c r="L583" t="s">
        <v>4312</v>
      </c>
      <c r="M583">
        <v>22264</v>
      </c>
      <c r="N583">
        <v>2763</v>
      </c>
      <c r="O583" t="s">
        <v>3183</v>
      </c>
      <c r="P583">
        <v>3</v>
      </c>
      <c r="Q583" t="s">
        <v>4313</v>
      </c>
      <c r="R583" t="s">
        <v>4314</v>
      </c>
      <c r="S583">
        <v>289</v>
      </c>
      <c r="T583" t="s">
        <v>42</v>
      </c>
      <c r="U583" t="s">
        <v>43</v>
      </c>
      <c r="V583" t="s">
        <v>811</v>
      </c>
      <c r="W583">
        <v>70000000</v>
      </c>
      <c r="X583">
        <v>2002</v>
      </c>
      <c r="Y583">
        <v>841</v>
      </c>
      <c r="Z583" s="2">
        <v>3</v>
      </c>
      <c r="AA583">
        <v>2.35</v>
      </c>
      <c r="AB583">
        <v>584</v>
      </c>
      <c r="AE583" t="s">
        <v>4315</v>
      </c>
      <c r="AF583">
        <f>COUNTIF(J:J,AE583)</f>
        <v>1</v>
      </c>
      <c r="AG583">
        <f>ROUND(AVERAGEIFS(Z:Z,J:J,AE583),1)</f>
        <v>7.2</v>
      </c>
      <c r="AH583" cm="1">
        <f t="array" ref="AH583">ROUND(MEDIAN(IF(J:J=AE583,Z:Z)),1)</f>
        <v>7.2</v>
      </c>
      <c r="AI583" t="e" cm="1">
        <f t="array" ref="AI583">ROUND(MODE(IF(J:J=AE583,Z:Z)),1)</f>
        <v>#N/A</v>
      </c>
      <c r="AJ583">
        <f>_xlfn.MAXIFS(Z:Z,J:J,AE583)</f>
        <v>7.2</v>
      </c>
      <c r="AK583">
        <f>_xlfn.MINIFS(Z:Z,J:J,AE583)</f>
        <v>7.2</v>
      </c>
      <c r="AL583" t="e" cm="1">
        <f t="array" ref="AL583">ROUND(VAR(IF(J:J=AE583,Z:Z)),1)</f>
        <v>#DIV/0!</v>
      </c>
      <c r="AM583" t="e" cm="1">
        <f t="array" ref="AM583">ROUND(STDEV(IF(J:J = AE583,Z:Z)),1)</f>
        <v>#DIV/0!</v>
      </c>
      <c r="AQ583">
        <v>116</v>
      </c>
      <c r="AR583">
        <v>6.5</v>
      </c>
      <c r="BH583" t="str">
        <v>Nicholas Stoller</v>
      </c>
      <c r="BI583">
        <f t="shared" si="28"/>
        <v>6.5</v>
      </c>
      <c r="BJ583" t="b">
        <f t="shared" si="29"/>
        <v>0</v>
      </c>
      <c r="BO583">
        <v>52287414</v>
      </c>
      <c r="BP583">
        <v>8000000</v>
      </c>
      <c r="BR583">
        <f t="shared" si="27"/>
        <v>44287414</v>
      </c>
      <c r="BS583" t="str">
        <f>_xlfn.XLOOKUP(BO583,I:I,L:L)</f>
        <v>Stand by MeÂ </v>
      </c>
      <c r="BW583" t="s">
        <v>2007</v>
      </c>
      <c r="BX583" t="s">
        <v>17600</v>
      </c>
      <c r="BY583" t="s">
        <v>3105</v>
      </c>
      <c r="BZ583" t="s">
        <v>17602</v>
      </c>
    </row>
    <row r="584" spans="1:80" x14ac:dyDescent="0.25">
      <c r="A584" t="s">
        <v>33</v>
      </c>
      <c r="B584" t="s">
        <v>2276</v>
      </c>
      <c r="C584">
        <v>92</v>
      </c>
      <c r="D584">
        <v>91</v>
      </c>
      <c r="E584">
        <v>8</v>
      </c>
      <c r="F584">
        <v>298</v>
      </c>
      <c r="G584" t="s">
        <v>4284</v>
      </c>
      <c r="H584">
        <v>349</v>
      </c>
      <c r="I584">
        <v>14294842</v>
      </c>
      <c r="J584" t="s">
        <v>868</v>
      </c>
      <c r="K584" t="s">
        <v>4317</v>
      </c>
      <c r="L584" t="s">
        <v>4318</v>
      </c>
      <c r="M584">
        <v>16761</v>
      </c>
      <c r="N584">
        <v>1846</v>
      </c>
      <c r="O584" t="s">
        <v>4319</v>
      </c>
      <c r="P584">
        <v>1</v>
      </c>
      <c r="Q584" t="s">
        <v>4320</v>
      </c>
      <c r="R584" t="s">
        <v>4321</v>
      </c>
      <c r="S584">
        <v>277</v>
      </c>
      <c r="T584" t="s">
        <v>42</v>
      </c>
      <c r="U584" t="s">
        <v>43</v>
      </c>
      <c r="V584" t="s">
        <v>811</v>
      </c>
      <c r="W584">
        <v>70000000</v>
      </c>
      <c r="X584">
        <v>2002</v>
      </c>
      <c r="Y584">
        <v>324</v>
      </c>
      <c r="Z584" s="2">
        <v>3.6</v>
      </c>
      <c r="AA584">
        <v>2.35</v>
      </c>
      <c r="AB584">
        <v>391</v>
      </c>
      <c r="AE584" t="s">
        <v>4322</v>
      </c>
      <c r="AF584">
        <f>COUNTIF(J:J,AE584)</f>
        <v>1</v>
      </c>
      <c r="AG584">
        <f>ROUND(AVERAGEIFS(Z:Z,J:J,AE584),1)</f>
        <v>7.1</v>
      </c>
      <c r="AH584" cm="1">
        <f t="array" ref="AH584">ROUND(MEDIAN(IF(J:J=AE584,Z:Z)),1)</f>
        <v>7.1</v>
      </c>
      <c r="AI584" t="e" cm="1">
        <f t="array" ref="AI584">ROUND(MODE(IF(J:J=AE584,Z:Z)),1)</f>
        <v>#N/A</v>
      </c>
      <c r="AJ584">
        <f>_xlfn.MAXIFS(Z:Z,J:J,AE584)</f>
        <v>7.1</v>
      </c>
      <c r="AK584">
        <f>_xlfn.MINIFS(Z:Z,J:J,AE584)</f>
        <v>7.1</v>
      </c>
      <c r="AL584" t="e" cm="1">
        <f t="array" ref="AL584">ROUND(VAR(IF(J:J=AE584,Z:Z)),1)</f>
        <v>#DIV/0!</v>
      </c>
      <c r="AM584" t="e" cm="1">
        <f t="array" ref="AM584">ROUND(STDEV(IF(J:J = AE584,Z:Z)),1)</f>
        <v>#DIV/0!</v>
      </c>
      <c r="AQ584">
        <v>98</v>
      </c>
      <c r="AR584">
        <v>3</v>
      </c>
      <c r="BH584" t="str">
        <v>Patrick Tatopoulos</v>
      </c>
      <c r="BI584">
        <f t="shared" si="28"/>
        <v>6.6</v>
      </c>
      <c r="BJ584" t="b">
        <f t="shared" si="29"/>
        <v>0</v>
      </c>
      <c r="BO584">
        <v>64149837</v>
      </c>
      <c r="BP584">
        <v>20000000</v>
      </c>
      <c r="BR584">
        <f t="shared" si="27"/>
        <v>44149837</v>
      </c>
      <c r="BS584" t="str">
        <f>_xlfn.XLOOKUP(BO584,I:I,L:L)</f>
        <v>17 AgainÂ </v>
      </c>
      <c r="BW584" t="s">
        <v>1247</v>
      </c>
      <c r="BX584" t="s">
        <v>2007</v>
      </c>
      <c r="BY584" t="s">
        <v>17607</v>
      </c>
      <c r="BZ584" t="s">
        <v>17606</v>
      </c>
    </row>
    <row r="585" spans="1:80" x14ac:dyDescent="0.25">
      <c r="A585" t="s">
        <v>33</v>
      </c>
      <c r="B585" t="s">
        <v>2283</v>
      </c>
      <c r="C585">
        <v>79</v>
      </c>
      <c r="D585">
        <v>97</v>
      </c>
      <c r="E585">
        <v>13</v>
      </c>
      <c r="F585">
        <v>695</v>
      </c>
      <c r="G585" t="s">
        <v>4325</v>
      </c>
      <c r="H585">
        <v>11000</v>
      </c>
      <c r="I585">
        <v>19819494</v>
      </c>
      <c r="J585" t="s">
        <v>313</v>
      </c>
      <c r="K585" t="s">
        <v>603</v>
      </c>
      <c r="L585" t="s">
        <v>4326</v>
      </c>
      <c r="M585">
        <v>26893</v>
      </c>
      <c r="N585">
        <v>13628</v>
      </c>
      <c r="O585" t="s">
        <v>2377</v>
      </c>
      <c r="P585">
        <v>0</v>
      </c>
      <c r="Q585" t="s">
        <v>4327</v>
      </c>
      <c r="R585" t="s">
        <v>4328</v>
      </c>
      <c r="S585">
        <v>126</v>
      </c>
      <c r="T585" t="s">
        <v>42</v>
      </c>
      <c r="U585" t="s">
        <v>43</v>
      </c>
      <c r="V585" t="s">
        <v>811</v>
      </c>
      <c r="W585">
        <v>70000000</v>
      </c>
      <c r="X585">
        <v>1998</v>
      </c>
      <c r="Y585">
        <v>893</v>
      </c>
      <c r="Z585" s="2">
        <v>5.8</v>
      </c>
      <c r="AA585">
        <v>2.35</v>
      </c>
      <c r="AB585">
        <v>815</v>
      </c>
      <c r="AE585" t="s">
        <v>4329</v>
      </c>
      <c r="AF585">
        <f>COUNTIF(J:J,AE585)</f>
        <v>5</v>
      </c>
      <c r="AG585">
        <f>ROUND(AVERAGEIFS(Z:Z,J:J,AE585),1)</f>
        <v>5.5</v>
      </c>
      <c r="AH585" cm="1">
        <f t="array" ref="AH585">ROUND(MEDIAN(IF(J:J=AE585,Z:Z)),1)</f>
        <v>6.8</v>
      </c>
      <c r="AI585" t="e" cm="1">
        <f t="array" ref="AI585">ROUND(MODE(IF(J:J=AE585,Z:Z)),1)</f>
        <v>#N/A</v>
      </c>
      <c r="AJ585">
        <f>_xlfn.MAXIFS(Z:Z,J:J,AE585)</f>
        <v>7.8</v>
      </c>
      <c r="AK585">
        <f>_xlfn.MINIFS(Z:Z,J:J,AE585)</f>
        <v>2.1</v>
      </c>
      <c r="AL585" cm="1">
        <f t="array" ref="AL585">ROUND(VAR(IF(J:J=AE585,Z:Z)),1)</f>
        <v>7.1</v>
      </c>
      <c r="AM585" cm="1">
        <f t="array" ref="AM585">ROUND(STDEV(IF(J:J = AE585,Z:Z)),1)</f>
        <v>2.7</v>
      </c>
      <c r="AQ585">
        <v>91</v>
      </c>
      <c r="AR585">
        <v>3.6</v>
      </c>
      <c r="BH585" t="str">
        <v>Gary David Goldberg</v>
      </c>
      <c r="BI585">
        <f t="shared" si="28"/>
        <v>5.9</v>
      </c>
      <c r="BJ585" t="b">
        <f t="shared" si="29"/>
        <v>0</v>
      </c>
      <c r="BO585">
        <v>104148781</v>
      </c>
      <c r="BP585">
        <v>60000000</v>
      </c>
      <c r="BR585">
        <f t="shared" si="27"/>
        <v>44148781</v>
      </c>
      <c r="BS585" t="str">
        <f>_xlfn.XLOOKUP(BO585,I:I,L:L)</f>
        <v>Daddy Day CareÂ </v>
      </c>
      <c r="BW585" t="s">
        <v>1247</v>
      </c>
      <c r="BX585" t="s">
        <v>17601</v>
      </c>
      <c r="BY585" t="s">
        <v>5447</v>
      </c>
    </row>
    <row r="586" spans="1:80" x14ac:dyDescent="0.25">
      <c r="A586" t="s">
        <v>33</v>
      </c>
      <c r="B586" t="s">
        <v>2289</v>
      </c>
      <c r="C586">
        <v>81</v>
      </c>
      <c r="D586">
        <v>95</v>
      </c>
      <c r="E586">
        <v>101</v>
      </c>
      <c r="F586">
        <v>443</v>
      </c>
      <c r="G586" t="s">
        <v>4332</v>
      </c>
      <c r="H586">
        <v>2000</v>
      </c>
      <c r="I586">
        <v>13596911</v>
      </c>
      <c r="J586" t="s">
        <v>2064</v>
      </c>
      <c r="K586" t="s">
        <v>729</v>
      </c>
      <c r="L586" t="s">
        <v>4333</v>
      </c>
      <c r="M586">
        <v>25572</v>
      </c>
      <c r="N586">
        <v>3734</v>
      </c>
      <c r="O586" t="s">
        <v>4192</v>
      </c>
      <c r="P586">
        <v>0</v>
      </c>
      <c r="Q586" t="s">
        <v>4334</v>
      </c>
      <c r="R586" t="s">
        <v>4335</v>
      </c>
      <c r="S586">
        <v>123</v>
      </c>
      <c r="T586" t="s">
        <v>42</v>
      </c>
      <c r="U586" t="s">
        <v>43</v>
      </c>
      <c r="V586" t="s">
        <v>115</v>
      </c>
      <c r="W586">
        <v>70000000</v>
      </c>
      <c r="X586">
        <v>2001</v>
      </c>
      <c r="Y586">
        <v>509</v>
      </c>
      <c r="Z586" s="2">
        <v>6.2</v>
      </c>
      <c r="AA586">
        <v>2.35</v>
      </c>
      <c r="AB586">
        <v>2000</v>
      </c>
      <c r="AE586" t="s">
        <v>4336</v>
      </c>
      <c r="AF586">
        <f>COUNTIF(J:J,AE586)</f>
        <v>0</v>
      </c>
      <c r="AG586" t="e">
        <f>ROUND(AVERAGEIFS(Z:Z,J:J,AE586),1)</f>
        <v>#DIV/0!</v>
      </c>
      <c r="AH586" t="e" cm="1">
        <f t="array" ref="AH586">ROUND(MEDIAN(IF(J:J=AE586,Z:Z)),1)</f>
        <v>#NUM!</v>
      </c>
      <c r="AI586" t="e" cm="1">
        <f t="array" ref="AI586">ROUND(MODE(IF(J:J=AE586,Z:Z)),1)</f>
        <v>#N/A</v>
      </c>
      <c r="AJ586">
        <f>_xlfn.MAXIFS(Z:Z,J:J,AE586)</f>
        <v>0</v>
      </c>
      <c r="AK586">
        <f>_xlfn.MINIFS(Z:Z,J:J,AE586)</f>
        <v>0</v>
      </c>
      <c r="AL586" t="e" cm="1">
        <f t="array" ref="AL586">ROUND(VAR(IF(J:J=AE586,Z:Z)),1)</f>
        <v>#DIV/0!</v>
      </c>
      <c r="AM586" t="e" cm="1">
        <f t="array" ref="AM586">ROUND(STDEV(IF(J:J = AE586,Z:Z)),1)</f>
        <v>#DIV/0!</v>
      </c>
      <c r="AQ586">
        <v>97</v>
      </c>
      <c r="AR586">
        <v>5.8</v>
      </c>
      <c r="BH586" t="str">
        <v>Tobe Hooper</v>
      </c>
      <c r="BI586">
        <f t="shared" si="28"/>
        <v>6.7</v>
      </c>
      <c r="BJ586" t="b">
        <f t="shared" si="29"/>
        <v>0</v>
      </c>
      <c r="BO586">
        <v>44540956</v>
      </c>
      <c r="BP586">
        <v>400000</v>
      </c>
      <c r="BR586">
        <f t="shared" si="27"/>
        <v>44140956</v>
      </c>
      <c r="BS586" t="str">
        <f>_xlfn.XLOOKUP(BO586,I:I,L:L)</f>
        <v>Napoleon DynamiteÂ </v>
      </c>
      <c r="BW586" t="s">
        <v>1247</v>
      </c>
      <c r="BX586" t="s">
        <v>2007</v>
      </c>
      <c r="BY586" t="s">
        <v>17607</v>
      </c>
      <c r="BZ586" t="s">
        <v>17601</v>
      </c>
      <c r="CA586" t="s">
        <v>5447</v>
      </c>
    </row>
    <row r="587" spans="1:80" x14ac:dyDescent="0.25">
      <c r="A587" t="s">
        <v>33</v>
      </c>
      <c r="B587" t="s">
        <v>1248</v>
      </c>
      <c r="C587">
        <v>51</v>
      </c>
      <c r="D587">
        <v>88</v>
      </c>
      <c r="E587">
        <v>6</v>
      </c>
      <c r="F587">
        <v>854</v>
      </c>
      <c r="G587" t="s">
        <v>555</v>
      </c>
      <c r="H587">
        <v>2000</v>
      </c>
      <c r="I587">
        <v>8460990</v>
      </c>
      <c r="J587" t="s">
        <v>2072</v>
      </c>
      <c r="K587" t="s">
        <v>4339</v>
      </c>
      <c r="L587" t="s">
        <v>4340</v>
      </c>
      <c r="M587">
        <v>5116</v>
      </c>
      <c r="N587">
        <v>6946</v>
      </c>
      <c r="O587" t="s">
        <v>4341</v>
      </c>
      <c r="P587">
        <v>1</v>
      </c>
      <c r="Q587" t="s">
        <v>4342</v>
      </c>
      <c r="R587" t="s">
        <v>4343</v>
      </c>
      <c r="S587">
        <v>54</v>
      </c>
      <c r="T587" t="s">
        <v>42</v>
      </c>
      <c r="U587" t="s">
        <v>43</v>
      </c>
      <c r="V587" t="s">
        <v>115</v>
      </c>
      <c r="W587">
        <v>70000000</v>
      </c>
      <c r="X587">
        <v>2013</v>
      </c>
      <c r="Y587">
        <v>1000</v>
      </c>
      <c r="Z587" s="2">
        <v>5.6</v>
      </c>
      <c r="AB587">
        <v>5000</v>
      </c>
      <c r="AE587" t="s">
        <v>4344</v>
      </c>
      <c r="AF587">
        <f>COUNTIF(J:J,AE587)</f>
        <v>2</v>
      </c>
      <c r="AG587">
        <f>ROUND(AVERAGEIFS(Z:Z,J:J,AE587),1)</f>
        <v>7.2</v>
      </c>
      <c r="AH587" cm="1">
        <f t="array" ref="AH587">ROUND(MEDIAN(IF(J:J=AE587,Z:Z)),1)</f>
        <v>7.2</v>
      </c>
      <c r="AI587" t="e" cm="1">
        <f t="array" ref="AI587">ROUND(MODE(IF(J:J=AE587,Z:Z)),1)</f>
        <v>#N/A</v>
      </c>
      <c r="AJ587">
        <f>_xlfn.MAXIFS(Z:Z,J:J,AE587)</f>
        <v>7.7</v>
      </c>
      <c r="AK587">
        <f>_xlfn.MINIFS(Z:Z,J:J,AE587)</f>
        <v>6.7</v>
      </c>
      <c r="AL587" cm="1">
        <f t="array" ref="AL587">ROUND(VAR(IF(J:J=AE587,Z:Z)),1)</f>
        <v>0.5</v>
      </c>
      <c r="AM587" cm="1">
        <f t="array" ref="AM587">ROUND(STDEV(IF(J:J = AE587,Z:Z)),1)</f>
        <v>0.7</v>
      </c>
      <c r="AQ587">
        <v>95</v>
      </c>
      <c r="AR587">
        <v>6.2</v>
      </c>
      <c r="BH587" t="str">
        <v>Alan Poul</v>
      </c>
      <c r="BI587">
        <f t="shared" si="28"/>
        <v>5.3</v>
      </c>
      <c r="BJ587" t="b">
        <f t="shared" si="29"/>
        <v>0</v>
      </c>
      <c r="BO587">
        <v>79100000</v>
      </c>
      <c r="BP587">
        <v>35000000</v>
      </c>
      <c r="BR587">
        <f t="shared" si="27"/>
        <v>44100000</v>
      </c>
      <c r="BS587" t="str">
        <f>_xlfn.XLOOKUP(BO587,I:I,L:L)</f>
        <v>Cape FearÂ </v>
      </c>
      <c r="BW587" t="s">
        <v>1247</v>
      </c>
      <c r="BX587" t="s">
        <v>17605</v>
      </c>
      <c r="BY587" t="s">
        <v>2007</v>
      </c>
      <c r="BZ587" t="s">
        <v>17602</v>
      </c>
      <c r="CA587" t="s">
        <v>5447</v>
      </c>
    </row>
    <row r="588" spans="1:80" x14ac:dyDescent="0.25">
      <c r="A588" t="s">
        <v>33</v>
      </c>
      <c r="B588" t="s">
        <v>1279</v>
      </c>
      <c r="C588">
        <v>261</v>
      </c>
      <c r="D588">
        <v>133</v>
      </c>
      <c r="E588">
        <v>0</v>
      </c>
      <c r="F588">
        <v>301</v>
      </c>
      <c r="G588" t="s">
        <v>4347</v>
      </c>
      <c r="H588">
        <v>26000</v>
      </c>
      <c r="I588">
        <v>7097125</v>
      </c>
      <c r="J588" t="s">
        <v>712</v>
      </c>
      <c r="K588" t="s">
        <v>120</v>
      </c>
      <c r="L588" t="s">
        <v>4348</v>
      </c>
      <c r="M588">
        <v>38983</v>
      </c>
      <c r="N588">
        <v>28129</v>
      </c>
      <c r="O588" t="s">
        <v>4349</v>
      </c>
      <c r="P588">
        <v>1</v>
      </c>
      <c r="Q588" t="s">
        <v>4350</v>
      </c>
      <c r="R588" t="s">
        <v>4351</v>
      </c>
      <c r="S588">
        <v>207</v>
      </c>
      <c r="T588" t="s">
        <v>42</v>
      </c>
      <c r="U588" t="s">
        <v>43</v>
      </c>
      <c r="V588" t="s">
        <v>811</v>
      </c>
      <c r="W588">
        <v>70000000</v>
      </c>
      <c r="X588">
        <v>2015</v>
      </c>
      <c r="Y588">
        <v>326</v>
      </c>
      <c r="Z588" s="2">
        <v>5.4</v>
      </c>
      <c r="AA588">
        <v>2.35</v>
      </c>
      <c r="AB588">
        <v>11000</v>
      </c>
      <c r="AE588" t="s">
        <v>4352</v>
      </c>
      <c r="AF588">
        <f>COUNTIF(J:J,AE588)</f>
        <v>1</v>
      </c>
      <c r="AG588">
        <f>ROUND(AVERAGEIFS(Z:Z,J:J,AE588),1)</f>
        <v>7.4</v>
      </c>
      <c r="AH588" cm="1">
        <f t="array" ref="AH588">ROUND(MEDIAN(IF(J:J=AE588,Z:Z)),1)</f>
        <v>7.4</v>
      </c>
      <c r="AI588" t="e" cm="1">
        <f t="array" ref="AI588">ROUND(MODE(IF(J:J=AE588,Z:Z)),1)</f>
        <v>#N/A</v>
      </c>
      <c r="AJ588">
        <f>_xlfn.MAXIFS(Z:Z,J:J,AE588)</f>
        <v>7.4</v>
      </c>
      <c r="AK588">
        <f>_xlfn.MINIFS(Z:Z,J:J,AE588)</f>
        <v>7.4</v>
      </c>
      <c r="AL588" t="e" cm="1">
        <f t="array" ref="AL588">ROUND(VAR(IF(J:J=AE588,Z:Z)),1)</f>
        <v>#DIV/0!</v>
      </c>
      <c r="AM588" t="e" cm="1">
        <f t="array" ref="AM588">ROUND(STDEV(IF(J:J = AE588,Z:Z)),1)</f>
        <v>#DIV/0!</v>
      </c>
      <c r="AQ588">
        <v>88</v>
      </c>
      <c r="AR588">
        <v>5.6</v>
      </c>
      <c r="BH588" t="str">
        <v>Luke Greenfield</v>
      </c>
      <c r="BI588">
        <f t="shared" si="28"/>
        <v>6</v>
      </c>
      <c r="BJ588" t="b">
        <f t="shared" si="29"/>
        <v>0</v>
      </c>
      <c r="BO588">
        <v>83906114</v>
      </c>
      <c r="BP588">
        <v>40000000</v>
      </c>
      <c r="BR588">
        <f t="shared" si="27"/>
        <v>43906114</v>
      </c>
      <c r="BS588" t="str">
        <f>_xlfn.XLOOKUP(BO588,I:I,L:L)</f>
        <v>The Other WomanÂ </v>
      </c>
      <c r="BW588" t="s">
        <v>4682</v>
      </c>
      <c r="BX588" t="s">
        <v>1247</v>
      </c>
      <c r="BY588" t="s">
        <v>2007</v>
      </c>
      <c r="BZ588" t="s">
        <v>17603</v>
      </c>
      <c r="CA588" t="s">
        <v>17607</v>
      </c>
      <c r="CB588" t="s">
        <v>17601</v>
      </c>
    </row>
    <row r="589" spans="1:80" x14ac:dyDescent="0.25">
      <c r="A589" t="s">
        <v>33</v>
      </c>
      <c r="B589" t="s">
        <v>2296</v>
      </c>
      <c r="C589">
        <v>197</v>
      </c>
      <c r="D589">
        <v>106</v>
      </c>
      <c r="E589">
        <v>14</v>
      </c>
      <c r="F589">
        <v>582</v>
      </c>
      <c r="G589" t="s">
        <v>4355</v>
      </c>
      <c r="H589">
        <v>11000</v>
      </c>
      <c r="I589">
        <v>37760080</v>
      </c>
      <c r="J589" t="s">
        <v>963</v>
      </c>
      <c r="K589" t="s">
        <v>723</v>
      </c>
      <c r="L589" t="s">
        <v>4356</v>
      </c>
      <c r="M589">
        <v>72868</v>
      </c>
      <c r="N589">
        <v>12871</v>
      </c>
      <c r="O589" t="s">
        <v>640</v>
      </c>
      <c r="P589">
        <v>2</v>
      </c>
      <c r="Q589" t="s">
        <v>4357</v>
      </c>
      <c r="R589" t="s">
        <v>4358</v>
      </c>
      <c r="S589">
        <v>618</v>
      </c>
      <c r="T589" t="s">
        <v>42</v>
      </c>
      <c r="U589" t="s">
        <v>43</v>
      </c>
      <c r="V589" t="s">
        <v>115</v>
      </c>
      <c r="W589">
        <v>70000000</v>
      </c>
      <c r="X589">
        <v>2004</v>
      </c>
      <c r="Y589">
        <v>1000</v>
      </c>
      <c r="Z589" s="2">
        <v>6.1</v>
      </c>
      <c r="AA589">
        <v>1.85</v>
      </c>
      <c r="AB589">
        <v>0</v>
      </c>
      <c r="AE589" t="s">
        <v>4359</v>
      </c>
      <c r="AF589">
        <f>COUNTIF(J:J,AE589)</f>
        <v>1</v>
      </c>
      <c r="AG589">
        <f>ROUND(AVERAGEIFS(Z:Z,J:J,AE589),1)</f>
        <v>7.1</v>
      </c>
      <c r="AH589" cm="1">
        <f t="array" ref="AH589">ROUND(MEDIAN(IF(J:J=AE589,Z:Z)),1)</f>
        <v>7.1</v>
      </c>
      <c r="AI589" t="e" cm="1">
        <f t="array" ref="AI589">ROUND(MODE(IF(J:J=AE589,Z:Z)),1)</f>
        <v>#N/A</v>
      </c>
      <c r="AJ589">
        <f>_xlfn.MAXIFS(Z:Z,J:J,AE589)</f>
        <v>7.1</v>
      </c>
      <c r="AK589">
        <f>_xlfn.MINIFS(Z:Z,J:J,AE589)</f>
        <v>7.1</v>
      </c>
      <c r="AL589" t="e" cm="1">
        <f t="array" ref="AL589">ROUND(VAR(IF(J:J=AE589,Z:Z)),1)</f>
        <v>#DIV/0!</v>
      </c>
      <c r="AM589" t="e" cm="1">
        <f t="array" ref="AM589">ROUND(STDEV(IF(J:J = AE589,Z:Z)),1)</f>
        <v>#DIV/0!</v>
      </c>
      <c r="AQ589">
        <v>133</v>
      </c>
      <c r="AR589">
        <v>5.4</v>
      </c>
      <c r="BH589" t="str">
        <v>Gil Junger</v>
      </c>
      <c r="BI589">
        <f t="shared" si="28"/>
        <v>4.8</v>
      </c>
      <c r="BJ589" t="b">
        <f t="shared" si="29"/>
        <v>0</v>
      </c>
      <c r="BO589">
        <v>118823091</v>
      </c>
      <c r="BP589">
        <v>75000000</v>
      </c>
      <c r="BR589">
        <f t="shared" si="27"/>
        <v>43823091</v>
      </c>
      <c r="BS589" t="str">
        <f>_xlfn.XLOOKUP(BO589,I:I,L:L)</f>
        <v>HairsprayÂ </v>
      </c>
      <c r="BW589" t="s">
        <v>4431</v>
      </c>
      <c r="BX589" t="s">
        <v>2007</v>
      </c>
      <c r="BY589" t="s">
        <v>17602</v>
      </c>
      <c r="BZ589" t="s">
        <v>4556</v>
      </c>
      <c r="CA589" t="s">
        <v>4490</v>
      </c>
    </row>
    <row r="590" spans="1:80" x14ac:dyDescent="0.25">
      <c r="A590" t="s">
        <v>33</v>
      </c>
      <c r="B590" t="s">
        <v>2304</v>
      </c>
      <c r="C590">
        <v>159</v>
      </c>
      <c r="D590">
        <v>116</v>
      </c>
      <c r="E590">
        <v>105</v>
      </c>
      <c r="F590">
        <v>246</v>
      </c>
      <c r="G590" t="s">
        <v>4361</v>
      </c>
      <c r="H590">
        <v>844</v>
      </c>
      <c r="I590">
        <v>5851188</v>
      </c>
      <c r="J590" t="s">
        <v>1404</v>
      </c>
      <c r="K590" t="s">
        <v>4362</v>
      </c>
      <c r="L590" t="s">
        <v>4363</v>
      </c>
      <c r="M590">
        <v>31124</v>
      </c>
      <c r="N590">
        <v>1899</v>
      </c>
      <c r="O590" t="s">
        <v>4364</v>
      </c>
      <c r="P590">
        <v>1</v>
      </c>
      <c r="Q590" t="s">
        <v>4365</v>
      </c>
      <c r="R590" t="s">
        <v>4366</v>
      </c>
      <c r="S590">
        <v>313</v>
      </c>
      <c r="T590" t="s">
        <v>42</v>
      </c>
      <c r="U590" t="s">
        <v>74</v>
      </c>
      <c r="V590" t="s">
        <v>811</v>
      </c>
      <c r="W590">
        <v>70000000</v>
      </c>
      <c r="X590">
        <v>2006</v>
      </c>
      <c r="Y590">
        <v>729</v>
      </c>
      <c r="Z590" s="2">
        <v>4.2</v>
      </c>
      <c r="AA590">
        <v>2.35</v>
      </c>
      <c r="AB590">
        <v>764</v>
      </c>
      <c r="AE590" t="s">
        <v>4367</v>
      </c>
      <c r="AF590">
        <f>COUNTIF(J:J,AE590)</f>
        <v>4</v>
      </c>
      <c r="AG590">
        <f>ROUND(AVERAGEIFS(Z:Z,J:J,AE590),1)</f>
        <v>7.5</v>
      </c>
      <c r="AH590" cm="1">
        <f t="array" ref="AH590">ROUND(MEDIAN(IF(J:J=AE590,Z:Z)),1)</f>
        <v>7.6</v>
      </c>
      <c r="AI590" t="e" cm="1">
        <f t="array" ref="AI590">ROUND(MODE(IF(J:J=AE590,Z:Z)),1)</f>
        <v>#N/A</v>
      </c>
      <c r="AJ590">
        <f>_xlfn.MAXIFS(Z:Z,J:J,AE590)</f>
        <v>7.8</v>
      </c>
      <c r="AK590">
        <f>_xlfn.MINIFS(Z:Z,J:J,AE590)</f>
        <v>6.9</v>
      </c>
      <c r="AL590" cm="1">
        <f t="array" ref="AL590">ROUND(VAR(IF(J:J=AE590,Z:Z)),1)</f>
        <v>0.2</v>
      </c>
      <c r="AM590" cm="1">
        <f t="array" ref="AM590">ROUND(STDEV(IF(J:J = AE590,Z:Z)),1)</f>
        <v>0.4</v>
      </c>
      <c r="AQ590">
        <v>106</v>
      </c>
      <c r="AR590">
        <v>6.1</v>
      </c>
      <c r="BH590" t="str">
        <v>Steven E. de Souza</v>
      </c>
      <c r="BI590">
        <f t="shared" si="28"/>
        <v>3.8</v>
      </c>
      <c r="BJ590" t="b">
        <f t="shared" si="29"/>
        <v>0</v>
      </c>
      <c r="BO590">
        <v>223806889</v>
      </c>
      <c r="BP590">
        <v>180000000</v>
      </c>
      <c r="BR590">
        <f t="shared" si="27"/>
        <v>43806889</v>
      </c>
      <c r="BS590" t="str">
        <f>_xlfn.XLOOKUP(BO590,I:I,L:L)</f>
        <v>WALLÂ·EÂ </v>
      </c>
      <c r="BW590" t="s">
        <v>606</v>
      </c>
      <c r="BX590" t="s">
        <v>1247</v>
      </c>
      <c r="BY590" t="s">
        <v>2007</v>
      </c>
      <c r="BZ590" t="s">
        <v>5447</v>
      </c>
    </row>
    <row r="591" spans="1:80" x14ac:dyDescent="0.25">
      <c r="A591" t="s">
        <v>33</v>
      </c>
      <c r="B591" t="s">
        <v>2310</v>
      </c>
      <c r="C591">
        <v>286</v>
      </c>
      <c r="D591">
        <v>115</v>
      </c>
      <c r="E591">
        <v>101</v>
      </c>
      <c r="F591">
        <v>585</v>
      </c>
      <c r="G591" t="s">
        <v>4369</v>
      </c>
      <c r="H591">
        <v>13000</v>
      </c>
      <c r="I591">
        <v>25121291</v>
      </c>
      <c r="J591" t="s">
        <v>2079</v>
      </c>
      <c r="K591" t="s">
        <v>1794</v>
      </c>
      <c r="L591" t="s">
        <v>4370</v>
      </c>
      <c r="M591">
        <v>177653</v>
      </c>
      <c r="N591">
        <v>15708</v>
      </c>
      <c r="O591" t="s">
        <v>4371</v>
      </c>
      <c r="P591">
        <v>1</v>
      </c>
      <c r="Q591" t="s">
        <v>4372</v>
      </c>
      <c r="R591" t="s">
        <v>4373</v>
      </c>
      <c r="S591">
        <v>279</v>
      </c>
      <c r="T591" t="s">
        <v>42</v>
      </c>
      <c r="U591" t="s">
        <v>43</v>
      </c>
      <c r="V591" t="s">
        <v>811</v>
      </c>
      <c r="W591">
        <v>50000000</v>
      </c>
      <c r="X591">
        <v>2013</v>
      </c>
      <c r="Y591">
        <v>1000</v>
      </c>
      <c r="Z591" s="2">
        <v>6.7</v>
      </c>
      <c r="AA591">
        <v>2.35</v>
      </c>
      <c r="AB591">
        <v>34000</v>
      </c>
      <c r="AE591" t="s">
        <v>4374</v>
      </c>
      <c r="AF591">
        <f>COUNTIF(J:J,AE591)</f>
        <v>1</v>
      </c>
      <c r="AG591">
        <f>ROUND(AVERAGEIFS(Z:Z,J:J,AE591),1)</f>
        <v>6.9</v>
      </c>
      <c r="AH591" cm="1">
        <f t="array" ref="AH591">ROUND(MEDIAN(IF(J:J=AE591,Z:Z)),1)</f>
        <v>6.9</v>
      </c>
      <c r="AI591" t="e" cm="1">
        <f t="array" ref="AI591">ROUND(MODE(IF(J:J=AE591,Z:Z)),1)</f>
        <v>#N/A</v>
      </c>
      <c r="AJ591">
        <f>_xlfn.MAXIFS(Z:Z,J:J,AE591)</f>
        <v>6.9</v>
      </c>
      <c r="AK591">
        <f>_xlfn.MINIFS(Z:Z,J:J,AE591)</f>
        <v>6.9</v>
      </c>
      <c r="AL591" t="e" cm="1">
        <f t="array" ref="AL591">ROUND(VAR(IF(J:J=AE591,Z:Z)),1)</f>
        <v>#DIV/0!</v>
      </c>
      <c r="AM591" t="e" cm="1">
        <f t="array" ref="AM591">ROUND(STDEV(IF(J:J = AE591,Z:Z)),1)</f>
        <v>#DIV/0!</v>
      </c>
      <c r="AQ591">
        <v>116</v>
      </c>
      <c r="AR591">
        <v>4.2</v>
      </c>
      <c r="BH591" t="str">
        <v>Alexandre Aja</v>
      </c>
      <c r="BI591">
        <f t="shared" si="28"/>
        <v>6.2</v>
      </c>
      <c r="BJ591" t="b">
        <f t="shared" si="29"/>
        <v>0</v>
      </c>
      <c r="BO591">
        <v>98711404</v>
      </c>
      <c r="BP591">
        <v>55000000</v>
      </c>
      <c r="BR591">
        <f t="shared" si="27"/>
        <v>43711404</v>
      </c>
      <c r="BS591" t="str">
        <f>_xlfn.XLOOKUP(BO591,I:I,L:L)</f>
        <v>Date NightÂ </v>
      </c>
      <c r="BW591" t="s">
        <v>1247</v>
      </c>
      <c r="BX591" t="s">
        <v>2007</v>
      </c>
      <c r="BY591" t="s">
        <v>17602</v>
      </c>
      <c r="BZ591" t="s">
        <v>5447</v>
      </c>
      <c r="CA591" t="s">
        <v>4490</v>
      </c>
      <c r="CB591" t="s">
        <v>17606</v>
      </c>
    </row>
    <row r="592" spans="1:80" x14ac:dyDescent="0.25">
      <c r="A592" t="s">
        <v>33</v>
      </c>
      <c r="B592" t="s">
        <v>1564</v>
      </c>
      <c r="C592">
        <v>156</v>
      </c>
      <c r="D592">
        <v>99</v>
      </c>
      <c r="E592">
        <v>212</v>
      </c>
      <c r="F592">
        <v>182</v>
      </c>
      <c r="G592" t="s">
        <v>4377</v>
      </c>
      <c r="H592">
        <v>576</v>
      </c>
      <c r="I592">
        <v>18821279</v>
      </c>
      <c r="J592" t="s">
        <v>59</v>
      </c>
      <c r="K592" t="s">
        <v>4378</v>
      </c>
      <c r="L592" t="s">
        <v>4379</v>
      </c>
      <c r="M592">
        <v>44891</v>
      </c>
      <c r="N592">
        <v>1520</v>
      </c>
      <c r="O592" t="s">
        <v>4380</v>
      </c>
      <c r="P592">
        <v>0</v>
      </c>
      <c r="Q592" t="s">
        <v>4381</v>
      </c>
      <c r="R592" t="s">
        <v>4382</v>
      </c>
      <c r="S592">
        <v>202</v>
      </c>
      <c r="T592" t="s">
        <v>42</v>
      </c>
      <c r="U592" t="s">
        <v>43</v>
      </c>
      <c r="V592" t="s">
        <v>44</v>
      </c>
      <c r="W592">
        <v>70000000</v>
      </c>
      <c r="X592">
        <v>2014</v>
      </c>
      <c r="Y592">
        <v>358</v>
      </c>
      <c r="Z592" s="2">
        <v>4.2</v>
      </c>
      <c r="AA592">
        <v>2.35</v>
      </c>
      <c r="AB592">
        <v>12000</v>
      </c>
      <c r="AE592" t="s">
        <v>4383</v>
      </c>
      <c r="AF592">
        <f>COUNTIF(J:J,AE592)</f>
        <v>1</v>
      </c>
      <c r="AG592">
        <f>ROUND(AVERAGEIFS(Z:Z,J:J,AE592),1)</f>
        <v>4.5</v>
      </c>
      <c r="AH592" cm="1">
        <f t="array" ref="AH592">ROUND(MEDIAN(IF(J:J=AE592,Z:Z)),1)</f>
        <v>4.5</v>
      </c>
      <c r="AI592" t="e" cm="1">
        <f t="array" ref="AI592">ROUND(MODE(IF(J:J=AE592,Z:Z)),1)</f>
        <v>#N/A</v>
      </c>
      <c r="AJ592">
        <f>_xlfn.MAXIFS(Z:Z,J:J,AE592)</f>
        <v>4.5</v>
      </c>
      <c r="AK592">
        <f>_xlfn.MINIFS(Z:Z,J:J,AE592)</f>
        <v>4.5</v>
      </c>
      <c r="AL592" t="e" cm="1">
        <f t="array" ref="AL592">ROUND(VAR(IF(J:J=AE592,Z:Z)),1)</f>
        <v>#DIV/0!</v>
      </c>
      <c r="AM592" t="e" cm="1">
        <f t="array" ref="AM592">ROUND(STDEV(IF(J:J = AE592,Z:Z)),1)</f>
        <v>#DIV/0!</v>
      </c>
      <c r="AQ592">
        <v>115</v>
      </c>
      <c r="AR592">
        <v>6.7</v>
      </c>
      <c r="BH592" t="str">
        <v>Michael Rymer</v>
      </c>
      <c r="BI592">
        <f t="shared" si="28"/>
        <v>5.7</v>
      </c>
      <c r="BJ592" t="b">
        <f t="shared" si="29"/>
        <v>0</v>
      </c>
      <c r="BO592">
        <v>88625922</v>
      </c>
      <c r="BP592">
        <v>45000000</v>
      </c>
      <c r="BR592">
        <f t="shared" si="27"/>
        <v>43625922</v>
      </c>
      <c r="BS592" t="str">
        <f>_xlfn.XLOOKUP(BO592,I:I,L:L)</f>
        <v>The MuppetsÂ </v>
      </c>
      <c r="BW592" t="s">
        <v>4682</v>
      </c>
      <c r="BX592" t="s">
        <v>1247</v>
      </c>
      <c r="BY592" t="s">
        <v>17601</v>
      </c>
    </row>
    <row r="593" spans="1:81" x14ac:dyDescent="0.25">
      <c r="A593" t="s">
        <v>33</v>
      </c>
      <c r="B593" t="s">
        <v>2317</v>
      </c>
      <c r="C593">
        <v>176</v>
      </c>
      <c r="D593">
        <v>124</v>
      </c>
      <c r="E593">
        <v>31</v>
      </c>
      <c r="F593">
        <v>497</v>
      </c>
      <c r="G593" t="s">
        <v>2865</v>
      </c>
      <c r="H593">
        <v>11000</v>
      </c>
      <c r="I593">
        <v>118471320</v>
      </c>
      <c r="J593" t="s">
        <v>599</v>
      </c>
      <c r="K593" t="s">
        <v>603</v>
      </c>
      <c r="L593" t="s">
        <v>3736</v>
      </c>
      <c r="M593">
        <v>86504</v>
      </c>
      <c r="N593">
        <v>12556</v>
      </c>
      <c r="O593" t="s">
        <v>4386</v>
      </c>
      <c r="P593">
        <v>0</v>
      </c>
      <c r="Q593" t="s">
        <v>4387</v>
      </c>
      <c r="R593" t="s">
        <v>4388</v>
      </c>
      <c r="S593">
        <v>568</v>
      </c>
      <c r="T593" t="s">
        <v>42</v>
      </c>
      <c r="U593" t="s">
        <v>43</v>
      </c>
      <c r="V593" t="s">
        <v>44</v>
      </c>
      <c r="W593">
        <v>68000000</v>
      </c>
      <c r="X593">
        <v>2002</v>
      </c>
      <c r="Y593">
        <v>655</v>
      </c>
      <c r="Z593" s="2">
        <v>6.4</v>
      </c>
      <c r="AA593">
        <v>2.35</v>
      </c>
      <c r="AB593">
        <v>0</v>
      </c>
      <c r="AE593" t="s">
        <v>4389</v>
      </c>
      <c r="AF593">
        <f>COUNTIF(J:J,AE593)</f>
        <v>1</v>
      </c>
      <c r="AG593">
        <f>ROUND(AVERAGEIFS(Z:Z,J:J,AE593),1)</f>
        <v>7.4</v>
      </c>
      <c r="AH593" cm="1">
        <f t="array" ref="AH593">ROUND(MEDIAN(IF(J:J=AE593,Z:Z)),1)</f>
        <v>7.4</v>
      </c>
      <c r="AI593" t="e" cm="1">
        <f t="array" ref="AI593">ROUND(MODE(IF(J:J=AE593,Z:Z)),1)</f>
        <v>#N/A</v>
      </c>
      <c r="AJ593">
        <f>_xlfn.MAXIFS(Z:Z,J:J,AE593)</f>
        <v>7.4</v>
      </c>
      <c r="AK593">
        <f>_xlfn.MINIFS(Z:Z,J:J,AE593)</f>
        <v>7.4</v>
      </c>
      <c r="AL593" t="e" cm="1">
        <f t="array" ref="AL593">ROUND(VAR(IF(J:J=AE593,Z:Z)),1)</f>
        <v>#DIV/0!</v>
      </c>
      <c r="AM593" t="e" cm="1">
        <f t="array" ref="AM593">ROUND(STDEV(IF(J:J = AE593,Z:Z)),1)</f>
        <v>#DIV/0!</v>
      </c>
      <c r="AQ593">
        <v>99</v>
      </c>
      <c r="AR593">
        <v>4.2</v>
      </c>
      <c r="BH593" t="str">
        <v>Hugh Wilson</v>
      </c>
      <c r="BI593">
        <f t="shared" si="28"/>
        <v>5.8</v>
      </c>
      <c r="BJ593" t="b">
        <f t="shared" si="29"/>
        <v>0</v>
      </c>
      <c r="BO593">
        <v>88504640</v>
      </c>
      <c r="BP593">
        <v>45000000</v>
      </c>
      <c r="BR593">
        <f t="shared" si="27"/>
        <v>43504640</v>
      </c>
      <c r="BS593" t="str">
        <f>_xlfn.XLOOKUP(BO593,I:I,L:L)</f>
        <v>Inside ManÂ </v>
      </c>
      <c r="BW593" t="s">
        <v>17605</v>
      </c>
      <c r="BX593" t="s">
        <v>2007</v>
      </c>
      <c r="BY593" t="s">
        <v>4892</v>
      </c>
    </row>
    <row r="594" spans="1:81" x14ac:dyDescent="0.25">
      <c r="A594" t="s">
        <v>33</v>
      </c>
      <c r="B594" t="s">
        <v>2325</v>
      </c>
      <c r="C594">
        <v>293</v>
      </c>
      <c r="D594">
        <v>124</v>
      </c>
      <c r="E594">
        <v>171</v>
      </c>
      <c r="F594">
        <v>10000</v>
      </c>
      <c r="G594" t="s">
        <v>715</v>
      </c>
      <c r="H594">
        <v>21000</v>
      </c>
      <c r="I594">
        <v>300523113</v>
      </c>
      <c r="J594" t="s">
        <v>699</v>
      </c>
      <c r="K594" t="s">
        <v>943</v>
      </c>
      <c r="L594" t="s">
        <v>359</v>
      </c>
      <c r="M594">
        <v>184637</v>
      </c>
      <c r="N594">
        <v>52547</v>
      </c>
      <c r="O594" t="s">
        <v>3076</v>
      </c>
      <c r="P594">
        <v>3</v>
      </c>
      <c r="Q594" t="s">
        <v>4392</v>
      </c>
      <c r="R594" t="s">
        <v>4393</v>
      </c>
      <c r="S594">
        <v>498</v>
      </c>
      <c r="T594" t="s">
        <v>42</v>
      </c>
      <c r="U594" t="s">
        <v>43</v>
      </c>
      <c r="V594" t="s">
        <v>44</v>
      </c>
      <c r="W594">
        <v>68000000</v>
      </c>
      <c r="X594">
        <v>2010</v>
      </c>
      <c r="Y594">
        <v>17000</v>
      </c>
      <c r="Z594" s="2">
        <v>4.9000000000000004</v>
      </c>
      <c r="AA594">
        <v>2.35</v>
      </c>
      <c r="AB594">
        <v>29000</v>
      </c>
      <c r="AE594" t="s">
        <v>4394</v>
      </c>
      <c r="AF594">
        <f>COUNTIF(J:J,AE594)</f>
        <v>1</v>
      </c>
      <c r="AG594">
        <f>ROUND(AVERAGEIFS(Z:Z,J:J,AE594),1)</f>
        <v>6.9</v>
      </c>
      <c r="AH594" cm="1">
        <f t="array" ref="AH594">ROUND(MEDIAN(IF(J:J=AE594,Z:Z)),1)</f>
        <v>6.9</v>
      </c>
      <c r="AI594" t="e" cm="1">
        <f t="array" ref="AI594">ROUND(MODE(IF(J:J=AE594,Z:Z)),1)</f>
        <v>#N/A</v>
      </c>
      <c r="AJ594">
        <f>_xlfn.MAXIFS(Z:Z,J:J,AE594)</f>
        <v>6.9</v>
      </c>
      <c r="AK594">
        <f>_xlfn.MINIFS(Z:Z,J:J,AE594)</f>
        <v>6.9</v>
      </c>
      <c r="AL594" t="e" cm="1">
        <f t="array" ref="AL594">ROUND(VAR(IF(J:J=AE594,Z:Z)),1)</f>
        <v>#DIV/0!</v>
      </c>
      <c r="AM594" t="e" cm="1">
        <f t="array" ref="AM594">ROUND(STDEV(IF(J:J = AE594,Z:Z)),1)</f>
        <v>#DIV/0!</v>
      </c>
      <c r="AQ594">
        <v>124</v>
      </c>
      <c r="AR594">
        <v>6.4</v>
      </c>
      <c r="BH594" t="str">
        <v>Susanna White</v>
      </c>
      <c r="BI594">
        <f t="shared" si="28"/>
        <v>6.1</v>
      </c>
      <c r="BJ594" t="b">
        <f t="shared" si="29"/>
        <v>0</v>
      </c>
      <c r="BO594">
        <v>59847242</v>
      </c>
      <c r="BP594">
        <v>16500000</v>
      </c>
      <c r="BR594">
        <f t="shared" si="27"/>
        <v>43347242</v>
      </c>
      <c r="BS594" t="str">
        <f>_xlfn.XLOOKUP(BO594,I:I,L:L)</f>
        <v>My GirlÂ </v>
      </c>
      <c r="BW594" t="s">
        <v>826</v>
      </c>
      <c r="BX594" t="s">
        <v>606</v>
      </c>
      <c r="BY594" t="s">
        <v>4431</v>
      </c>
      <c r="BZ594" t="s">
        <v>5266</v>
      </c>
      <c r="CA594" t="s">
        <v>4556</v>
      </c>
      <c r="CB594" t="s">
        <v>4490</v>
      </c>
    </row>
    <row r="595" spans="1:81" x14ac:dyDescent="0.25">
      <c r="A595" t="s">
        <v>33</v>
      </c>
      <c r="B595" t="s">
        <v>1486</v>
      </c>
      <c r="C595">
        <v>141</v>
      </c>
      <c r="D595">
        <v>124</v>
      </c>
      <c r="E595">
        <v>0</v>
      </c>
      <c r="F595">
        <v>580</v>
      </c>
      <c r="G595" t="s">
        <v>147</v>
      </c>
      <c r="H595">
        <v>22000</v>
      </c>
      <c r="I595">
        <v>71069884</v>
      </c>
      <c r="J595" t="s">
        <v>1338</v>
      </c>
      <c r="K595" t="s">
        <v>2176</v>
      </c>
      <c r="L595" t="s">
        <v>4397</v>
      </c>
      <c r="M595">
        <v>101899</v>
      </c>
      <c r="N595">
        <v>32871</v>
      </c>
      <c r="O595" t="s">
        <v>4398</v>
      </c>
      <c r="P595">
        <v>0</v>
      </c>
      <c r="Q595" t="s">
        <v>4399</v>
      </c>
      <c r="R595" t="s">
        <v>4400</v>
      </c>
      <c r="S595">
        <v>445</v>
      </c>
      <c r="T595" t="s">
        <v>42</v>
      </c>
      <c r="U595" t="s">
        <v>43</v>
      </c>
      <c r="V595" t="s">
        <v>811</v>
      </c>
      <c r="W595">
        <v>68000000</v>
      </c>
      <c r="X595">
        <v>2001</v>
      </c>
      <c r="Y595">
        <v>10000</v>
      </c>
      <c r="Z595" s="2">
        <v>6.8</v>
      </c>
      <c r="AA595">
        <v>2.35</v>
      </c>
      <c r="AB595">
        <v>0</v>
      </c>
      <c r="AE595" t="s">
        <v>4401</v>
      </c>
      <c r="AF595">
        <f>COUNTIF(J:J,AE595)</f>
        <v>1</v>
      </c>
      <c r="AG595">
        <f>ROUND(AVERAGEIFS(Z:Z,J:J,AE595),1)</f>
        <v>6</v>
      </c>
      <c r="AH595" cm="1">
        <f t="array" ref="AH595">ROUND(MEDIAN(IF(J:J=AE595,Z:Z)),1)</f>
        <v>6</v>
      </c>
      <c r="AI595" t="e" cm="1">
        <f t="array" ref="AI595">ROUND(MODE(IF(J:J=AE595,Z:Z)),1)</f>
        <v>#N/A</v>
      </c>
      <c r="AJ595">
        <f>_xlfn.MAXIFS(Z:Z,J:J,AE595)</f>
        <v>6</v>
      </c>
      <c r="AK595">
        <f>_xlfn.MINIFS(Z:Z,J:J,AE595)</f>
        <v>6</v>
      </c>
      <c r="AL595" t="e" cm="1">
        <f t="array" ref="AL595">ROUND(VAR(IF(J:J=AE595,Z:Z)),1)</f>
        <v>#DIV/0!</v>
      </c>
      <c r="AM595" t="e" cm="1">
        <f t="array" ref="AM595">ROUND(STDEV(IF(J:J = AE595,Z:Z)),1)</f>
        <v>#DIV/0!</v>
      </c>
      <c r="AQ595">
        <v>124</v>
      </c>
      <c r="AR595">
        <v>4.9000000000000004</v>
      </c>
      <c r="BH595" t="str">
        <v>Chris Carter</v>
      </c>
      <c r="BI595">
        <f t="shared" si="28"/>
        <v>5.9</v>
      </c>
      <c r="BJ595" t="b">
        <f t="shared" si="29"/>
        <v>0</v>
      </c>
      <c r="BO595">
        <v>71346930</v>
      </c>
      <c r="BP595">
        <v>28000000</v>
      </c>
      <c r="BR595">
        <f t="shared" si="27"/>
        <v>43346930</v>
      </c>
      <c r="BS595" t="str">
        <f>_xlfn.XLOOKUP(BO595,I:I,L:L)</f>
        <v>Safe HavenÂ </v>
      </c>
      <c r="BW595" t="s">
        <v>1247</v>
      </c>
      <c r="BX595" t="s">
        <v>5266</v>
      </c>
      <c r="BY595" t="s">
        <v>17600</v>
      </c>
      <c r="BZ595" t="s">
        <v>4556</v>
      </c>
    </row>
    <row r="596" spans="1:81" x14ac:dyDescent="0.25">
      <c r="A596" t="s">
        <v>33</v>
      </c>
      <c r="B596" t="s">
        <v>2022</v>
      </c>
      <c r="C596">
        <v>304</v>
      </c>
      <c r="D596">
        <v>87</v>
      </c>
      <c r="E596">
        <v>275</v>
      </c>
      <c r="F596">
        <v>975</v>
      </c>
      <c r="G596" t="s">
        <v>3674</v>
      </c>
      <c r="H596">
        <v>7000</v>
      </c>
      <c r="I596">
        <v>251501645</v>
      </c>
      <c r="J596" t="s">
        <v>1753</v>
      </c>
      <c r="K596" t="s">
        <v>664</v>
      </c>
      <c r="L596" t="s">
        <v>593</v>
      </c>
      <c r="M596">
        <v>385943</v>
      </c>
      <c r="N596">
        <v>11608</v>
      </c>
      <c r="O596" t="s">
        <v>774</v>
      </c>
      <c r="P596">
        <v>0</v>
      </c>
      <c r="Q596" t="s">
        <v>4404</v>
      </c>
      <c r="R596" t="s">
        <v>4405</v>
      </c>
      <c r="S596">
        <v>296</v>
      </c>
      <c r="T596" t="s">
        <v>42</v>
      </c>
      <c r="U596" t="s">
        <v>43</v>
      </c>
      <c r="V596" t="s">
        <v>115</v>
      </c>
      <c r="W596">
        <v>69000000</v>
      </c>
      <c r="X596">
        <v>2010</v>
      </c>
      <c r="Y596">
        <v>2000</v>
      </c>
      <c r="Z596" s="2">
        <v>7.7</v>
      </c>
      <c r="AA596">
        <v>1.85</v>
      </c>
      <c r="AB596">
        <v>31000</v>
      </c>
      <c r="AE596" t="s">
        <v>4406</v>
      </c>
      <c r="AF596">
        <f>COUNTIF(J:J,AE596)</f>
        <v>1</v>
      </c>
      <c r="AG596">
        <f>ROUND(AVERAGEIFS(Z:Z,J:J,AE596),1)</f>
        <v>5.0999999999999996</v>
      </c>
      <c r="AH596" cm="1">
        <f t="array" ref="AH596">ROUND(MEDIAN(IF(J:J=AE596,Z:Z)),1)</f>
        <v>5.0999999999999996</v>
      </c>
      <c r="AI596" t="e" cm="1">
        <f t="array" ref="AI596">ROUND(MODE(IF(J:J=AE596,Z:Z)),1)</f>
        <v>#N/A</v>
      </c>
      <c r="AJ596">
        <f>_xlfn.MAXIFS(Z:Z,J:J,AE596)</f>
        <v>5.0999999999999996</v>
      </c>
      <c r="AK596">
        <f>_xlfn.MINIFS(Z:Z,J:J,AE596)</f>
        <v>5.0999999999999996</v>
      </c>
      <c r="AL596" t="e" cm="1">
        <f t="array" ref="AL596">ROUND(VAR(IF(J:J=AE596,Z:Z)),1)</f>
        <v>#DIV/0!</v>
      </c>
      <c r="AM596" t="e" cm="1">
        <f t="array" ref="AM596">ROUND(STDEV(IF(J:J = AE596,Z:Z)),1)</f>
        <v>#DIV/0!</v>
      </c>
      <c r="AQ596">
        <v>124</v>
      </c>
      <c r="AR596">
        <v>6.8</v>
      </c>
      <c r="BH596" t="str">
        <v>Tommy O'Haver</v>
      </c>
      <c r="BI596">
        <f t="shared" si="28"/>
        <v>6.1</v>
      </c>
      <c r="BJ596" t="b">
        <f t="shared" si="29"/>
        <v>0</v>
      </c>
      <c r="BO596">
        <v>62933793</v>
      </c>
      <c r="BP596">
        <v>20000000</v>
      </c>
      <c r="BR596">
        <f t="shared" si="27"/>
        <v>42933793</v>
      </c>
      <c r="BS596" t="str">
        <f>_xlfn.XLOOKUP(BO596,I:I,L:L)</f>
        <v>The Last SongÂ </v>
      </c>
      <c r="BW596" t="s">
        <v>826</v>
      </c>
      <c r="BX596" t="s">
        <v>1247</v>
      </c>
      <c r="BY596" t="s">
        <v>17605</v>
      </c>
      <c r="BZ596" t="s">
        <v>17600</v>
      </c>
      <c r="CA596" t="s">
        <v>3105</v>
      </c>
      <c r="CB596" t="s">
        <v>17602</v>
      </c>
      <c r="CC596" t="s">
        <v>4556</v>
      </c>
    </row>
    <row r="597" spans="1:81" x14ac:dyDescent="0.25">
      <c r="A597" t="s">
        <v>33</v>
      </c>
      <c r="B597" t="s">
        <v>2332</v>
      </c>
      <c r="C597">
        <v>40</v>
      </c>
      <c r="D597">
        <v>105</v>
      </c>
      <c r="E597">
        <v>29</v>
      </c>
      <c r="F597">
        <v>97</v>
      </c>
      <c r="G597" t="s">
        <v>4409</v>
      </c>
      <c r="H597">
        <v>584</v>
      </c>
      <c r="I597">
        <v>35324232</v>
      </c>
      <c r="J597" t="s">
        <v>2084</v>
      </c>
      <c r="K597" t="s">
        <v>4410</v>
      </c>
      <c r="L597" t="s">
        <v>4411</v>
      </c>
      <c r="M597">
        <v>32224</v>
      </c>
      <c r="N597">
        <v>1132</v>
      </c>
      <c r="O597" t="s">
        <v>4412</v>
      </c>
      <c r="P597">
        <v>1</v>
      </c>
      <c r="Q597" t="s">
        <v>4413</v>
      </c>
      <c r="R597" t="s">
        <v>4414</v>
      </c>
      <c r="S597">
        <v>62</v>
      </c>
      <c r="T597" t="s">
        <v>42</v>
      </c>
      <c r="U597" t="s">
        <v>43</v>
      </c>
      <c r="V597" t="s">
        <v>811</v>
      </c>
      <c r="W597">
        <v>68000000</v>
      </c>
      <c r="X597">
        <v>1995</v>
      </c>
      <c r="Y597">
        <v>220</v>
      </c>
      <c r="Z597" s="2">
        <v>5.6</v>
      </c>
      <c r="AA597">
        <v>2.35</v>
      </c>
      <c r="AB597">
        <v>617</v>
      </c>
      <c r="AE597" t="s">
        <v>4415</v>
      </c>
      <c r="AF597">
        <f>COUNTIF(J:J,AE597)</f>
        <v>3</v>
      </c>
      <c r="AG597">
        <f>ROUND(AVERAGEIFS(Z:Z,J:J,AE597),1)</f>
        <v>6.8</v>
      </c>
      <c r="AH597" cm="1">
        <f t="array" ref="AH597">ROUND(MEDIAN(IF(J:J=AE597,Z:Z)),1)</f>
        <v>7.2</v>
      </c>
      <c r="AI597" t="e" cm="1">
        <f t="array" ref="AI597">ROUND(MODE(IF(J:J=AE597,Z:Z)),1)</f>
        <v>#N/A</v>
      </c>
      <c r="AJ597">
        <f>_xlfn.MAXIFS(Z:Z,J:J,AE597)</f>
        <v>7.8</v>
      </c>
      <c r="AK597">
        <f>_xlfn.MINIFS(Z:Z,J:J,AE597)</f>
        <v>5.5</v>
      </c>
      <c r="AL597" cm="1">
        <f t="array" ref="AL597">ROUND(VAR(IF(J:J=AE597,Z:Z)),1)</f>
        <v>1.4</v>
      </c>
      <c r="AM597" cm="1">
        <f t="array" ref="AM597">ROUND(STDEV(IF(J:J = AE597,Z:Z)),1)</f>
        <v>1.2</v>
      </c>
      <c r="AQ597">
        <v>87</v>
      </c>
      <c r="AR597">
        <v>7.7</v>
      </c>
      <c r="BH597" t="str">
        <v>Peter Landesman</v>
      </c>
      <c r="BI597">
        <f t="shared" si="28"/>
        <v>7.1</v>
      </c>
      <c r="BJ597" t="b">
        <f t="shared" si="29"/>
        <v>0</v>
      </c>
      <c r="BO597">
        <v>162792677</v>
      </c>
      <c r="BP597">
        <v>120000000</v>
      </c>
      <c r="BR597">
        <f t="shared" si="27"/>
        <v>42792677</v>
      </c>
      <c r="BS597" t="str">
        <f>_xlfn.XLOOKUP(BO597,I:I,L:L)</f>
        <v>A Bug's LifeÂ </v>
      </c>
      <c r="BW597" t="s">
        <v>17605</v>
      </c>
      <c r="BX597" t="s">
        <v>2007</v>
      </c>
      <c r="BY597" t="s">
        <v>17602</v>
      </c>
    </row>
    <row r="598" spans="1:81" x14ac:dyDescent="0.25">
      <c r="A598" t="s">
        <v>33</v>
      </c>
      <c r="B598" t="s">
        <v>2339</v>
      </c>
      <c r="C598">
        <v>280</v>
      </c>
      <c r="D598">
        <v>125</v>
      </c>
      <c r="E598">
        <v>3000</v>
      </c>
      <c r="F598">
        <v>3000</v>
      </c>
      <c r="G598" t="s">
        <v>603</v>
      </c>
      <c r="H598">
        <v>14000</v>
      </c>
      <c r="I598">
        <v>81257500</v>
      </c>
      <c r="J598" t="s">
        <v>1247</v>
      </c>
      <c r="K598" t="s">
        <v>299</v>
      </c>
      <c r="L598" t="s">
        <v>4418</v>
      </c>
      <c r="M598">
        <v>117739</v>
      </c>
      <c r="N598">
        <v>30010</v>
      </c>
      <c r="O598" t="s">
        <v>2339</v>
      </c>
      <c r="P598">
        <v>0</v>
      </c>
      <c r="Q598" t="s">
        <v>4419</v>
      </c>
      <c r="R598" t="s">
        <v>4420</v>
      </c>
      <c r="S598">
        <v>229</v>
      </c>
      <c r="T598" t="s">
        <v>42</v>
      </c>
      <c r="U598" t="s">
        <v>43</v>
      </c>
      <c r="V598" t="s">
        <v>811</v>
      </c>
      <c r="W598">
        <v>68000000</v>
      </c>
      <c r="X598">
        <v>2015</v>
      </c>
      <c r="Y598">
        <v>11000</v>
      </c>
      <c r="Z598" s="2">
        <v>6.4</v>
      </c>
      <c r="AA598">
        <v>2.35</v>
      </c>
      <c r="AB598">
        <v>30000</v>
      </c>
      <c r="AE598" t="s">
        <v>4421</v>
      </c>
      <c r="AF598">
        <f>COUNTIF(J:J,AE598)</f>
        <v>0</v>
      </c>
      <c r="AG598" t="e">
        <f>ROUND(AVERAGEIFS(Z:Z,J:J,AE598),1)</f>
        <v>#DIV/0!</v>
      </c>
      <c r="AH598" t="e" cm="1">
        <f t="array" ref="AH598">ROUND(MEDIAN(IF(J:J=AE598,Z:Z)),1)</f>
        <v>#NUM!</v>
      </c>
      <c r="AI598" t="e" cm="1">
        <f t="array" ref="AI598">ROUND(MODE(IF(J:J=AE598,Z:Z)),1)</f>
        <v>#N/A</v>
      </c>
      <c r="AJ598">
        <f>_xlfn.MAXIFS(Z:Z,J:J,AE598)</f>
        <v>0</v>
      </c>
      <c r="AK598">
        <f>_xlfn.MINIFS(Z:Z,J:J,AE598)</f>
        <v>0</v>
      </c>
      <c r="AL598" t="e" cm="1">
        <f t="array" ref="AL598">ROUND(VAR(IF(J:J=AE598,Z:Z)),1)</f>
        <v>#DIV/0!</v>
      </c>
      <c r="AM598" t="e" cm="1">
        <f t="array" ref="AM598">ROUND(STDEV(IF(J:J = AE598,Z:Z)),1)</f>
        <v>#DIV/0!</v>
      </c>
      <c r="AQ598">
        <v>105</v>
      </c>
      <c r="AR598">
        <v>5.6</v>
      </c>
      <c r="BH598" t="str">
        <v>Gary Chapman</v>
      </c>
      <c r="BI598">
        <f t="shared" si="28"/>
        <v>5.6</v>
      </c>
      <c r="BJ598" t="b">
        <f t="shared" si="29"/>
        <v>0</v>
      </c>
      <c r="BO598">
        <v>54724272</v>
      </c>
      <c r="BP598">
        <v>12000000</v>
      </c>
      <c r="BR598">
        <f t="shared" si="27"/>
        <v>42724272</v>
      </c>
      <c r="BS598" t="str">
        <f>_xlfn.XLOOKUP(BO598,I:I,L:L)</f>
        <v>Project XÂ </v>
      </c>
      <c r="BW598" t="s">
        <v>5447</v>
      </c>
      <c r="BX598" t="s">
        <v>17608</v>
      </c>
    </row>
    <row r="599" spans="1:81" x14ac:dyDescent="0.25">
      <c r="A599" t="s">
        <v>33</v>
      </c>
      <c r="B599" t="s">
        <v>2347</v>
      </c>
      <c r="C599">
        <v>180</v>
      </c>
      <c r="D599">
        <v>141</v>
      </c>
      <c r="E599">
        <v>448</v>
      </c>
      <c r="F599">
        <v>334</v>
      </c>
      <c r="G599" t="s">
        <v>4424</v>
      </c>
      <c r="H599">
        <v>614</v>
      </c>
      <c r="I599">
        <v>617840</v>
      </c>
      <c r="J599" t="s">
        <v>2093</v>
      </c>
      <c r="K599" t="s">
        <v>4425</v>
      </c>
      <c r="L599" t="s">
        <v>4426</v>
      </c>
      <c r="M599">
        <v>52496</v>
      </c>
      <c r="N599">
        <v>1829</v>
      </c>
      <c r="O599" t="s">
        <v>4427</v>
      </c>
      <c r="P599">
        <v>2</v>
      </c>
      <c r="Q599" t="s">
        <v>4428</v>
      </c>
      <c r="R599" t="s">
        <v>4429</v>
      </c>
      <c r="S599">
        <v>172</v>
      </c>
      <c r="T599" t="s">
        <v>42</v>
      </c>
      <c r="U599" t="s">
        <v>4430</v>
      </c>
      <c r="V599" t="s">
        <v>811</v>
      </c>
      <c r="W599">
        <v>70000000</v>
      </c>
      <c r="X599">
        <v>2009</v>
      </c>
      <c r="Y599">
        <v>451</v>
      </c>
      <c r="Z599" s="2">
        <v>7.2</v>
      </c>
      <c r="AA599">
        <v>2.35</v>
      </c>
      <c r="AB599">
        <v>29000</v>
      </c>
      <c r="AE599" t="s">
        <v>4431</v>
      </c>
      <c r="AF599">
        <f>COUNTIF(J:J,AE599)</f>
        <v>0</v>
      </c>
      <c r="AG599" t="e">
        <f>ROUND(AVERAGEIFS(Z:Z,J:J,AE599),1)</f>
        <v>#DIV/0!</v>
      </c>
      <c r="AH599" t="e" cm="1">
        <f t="array" ref="AH599">ROUND(MEDIAN(IF(J:J=AE599,Z:Z)),1)</f>
        <v>#NUM!</v>
      </c>
      <c r="AI599" t="e" cm="1">
        <f t="array" ref="AI599">ROUND(MODE(IF(J:J=AE599,Z:Z)),1)</f>
        <v>#N/A</v>
      </c>
      <c r="AJ599">
        <f>_xlfn.MAXIFS(Z:Z,J:J,AE599)</f>
        <v>0</v>
      </c>
      <c r="AK599">
        <f>_xlfn.MINIFS(Z:Z,J:J,AE599)</f>
        <v>0</v>
      </c>
      <c r="AL599" t="e" cm="1">
        <f t="array" ref="AL599">ROUND(VAR(IF(J:J=AE599,Z:Z)),1)</f>
        <v>#DIV/0!</v>
      </c>
      <c r="AM599" t="e" cm="1">
        <f t="array" ref="AM599">ROUND(STDEV(IF(J:J = AE599,Z:Z)),1)</f>
        <v>#DIV/0!</v>
      </c>
      <c r="AQ599">
        <v>125</v>
      </c>
      <c r="AR599">
        <v>6.4</v>
      </c>
      <c r="BH599" t="str">
        <v>Craig Mazin</v>
      </c>
      <c r="BI599">
        <f t="shared" si="28"/>
        <v>5.3</v>
      </c>
      <c r="BJ599" t="b">
        <f t="shared" si="29"/>
        <v>0</v>
      </c>
      <c r="BO599">
        <v>127706877</v>
      </c>
      <c r="BP599">
        <v>85000000</v>
      </c>
      <c r="BR599">
        <f t="shared" si="27"/>
        <v>42706877</v>
      </c>
      <c r="BS599" t="str">
        <f>_xlfn.XLOOKUP(BO599,I:I,L:L)</f>
        <v>EnchantedÂ </v>
      </c>
      <c r="BW599" t="s">
        <v>4431</v>
      </c>
    </row>
    <row r="600" spans="1:81" x14ac:dyDescent="0.25">
      <c r="A600" t="s">
        <v>33</v>
      </c>
      <c r="B600" t="s">
        <v>2353</v>
      </c>
      <c r="C600">
        <v>125</v>
      </c>
      <c r="D600">
        <v>121</v>
      </c>
      <c r="E600">
        <v>18</v>
      </c>
      <c r="F600">
        <v>776</v>
      </c>
      <c r="G600" t="s">
        <v>39</v>
      </c>
      <c r="H600">
        <v>1000</v>
      </c>
      <c r="I600">
        <v>29655590</v>
      </c>
      <c r="J600" t="s">
        <v>614</v>
      </c>
      <c r="K600" t="s">
        <v>966</v>
      </c>
      <c r="L600" t="s">
        <v>4433</v>
      </c>
      <c r="M600">
        <v>53970</v>
      </c>
      <c r="N600">
        <v>3986</v>
      </c>
      <c r="O600" t="s">
        <v>418</v>
      </c>
      <c r="P600">
        <v>4</v>
      </c>
      <c r="Q600" t="s">
        <v>4434</v>
      </c>
      <c r="R600" t="s">
        <v>4435</v>
      </c>
      <c r="S600">
        <v>435</v>
      </c>
      <c r="T600" t="s">
        <v>42</v>
      </c>
      <c r="U600" t="s">
        <v>43</v>
      </c>
      <c r="V600" t="s">
        <v>44</v>
      </c>
      <c r="W600">
        <v>65000000</v>
      </c>
      <c r="X600">
        <v>1999</v>
      </c>
      <c r="Y600">
        <v>855</v>
      </c>
      <c r="Z600" s="2">
        <v>6</v>
      </c>
      <c r="AA600">
        <v>1.85</v>
      </c>
      <c r="AB600">
        <v>0</v>
      </c>
      <c r="AE600" t="s">
        <v>4436</v>
      </c>
      <c r="AF600">
        <f>COUNTIF(J:J,AE600)</f>
        <v>3</v>
      </c>
      <c r="AG600">
        <f>ROUND(AVERAGEIFS(Z:Z,J:J,AE600),1)</f>
        <v>6.4</v>
      </c>
      <c r="AH600" cm="1">
        <f t="array" ref="AH600">ROUND(MEDIAN(IF(J:J=AE600,Z:Z)),1)</f>
        <v>6.7</v>
      </c>
      <c r="AI600" t="e" cm="1">
        <f t="array" ref="AI600">ROUND(MODE(IF(J:J=AE600,Z:Z)),1)</f>
        <v>#N/A</v>
      </c>
      <c r="AJ600">
        <f>_xlfn.MAXIFS(Z:Z,J:J,AE600)</f>
        <v>6.9</v>
      </c>
      <c r="AK600">
        <f>_xlfn.MINIFS(Z:Z,J:J,AE600)</f>
        <v>5.6</v>
      </c>
      <c r="AL600" cm="1">
        <f t="array" ref="AL600">ROUND(VAR(IF(J:J=AE600,Z:Z)),1)</f>
        <v>0.5</v>
      </c>
      <c r="AM600" cm="1">
        <f t="array" ref="AM600">ROUND(STDEV(IF(J:J = AE600,Z:Z)),1)</f>
        <v>0.7</v>
      </c>
      <c r="AQ600">
        <v>141</v>
      </c>
      <c r="AR600">
        <v>7.2</v>
      </c>
      <c r="BH600" t="str">
        <v>Allen Hughes</v>
      </c>
      <c r="BI600">
        <f t="shared" si="28"/>
        <v>6.2</v>
      </c>
      <c r="BJ600" t="b">
        <f t="shared" si="29"/>
        <v>0</v>
      </c>
      <c r="BO600">
        <v>117698894</v>
      </c>
      <c r="BP600">
        <v>75000000</v>
      </c>
      <c r="BR600">
        <f t="shared" si="27"/>
        <v>42698894</v>
      </c>
      <c r="BS600" t="str">
        <f>_xlfn.XLOOKUP(BO600,I:I,L:L)</f>
        <v>Now You See MeÂ </v>
      </c>
      <c r="BW600" t="s">
        <v>2007</v>
      </c>
      <c r="BX600" t="s">
        <v>3105</v>
      </c>
    </row>
    <row r="601" spans="1:81" x14ac:dyDescent="0.25">
      <c r="A601" t="s">
        <v>33</v>
      </c>
      <c r="B601" t="s">
        <v>2289</v>
      </c>
      <c r="C601">
        <v>237</v>
      </c>
      <c r="D601">
        <v>111</v>
      </c>
      <c r="E601">
        <v>101</v>
      </c>
      <c r="F601">
        <v>681</v>
      </c>
      <c r="G601" t="s">
        <v>506</v>
      </c>
      <c r="H601">
        <v>966</v>
      </c>
      <c r="I601">
        <v>45045037</v>
      </c>
      <c r="J601" t="s">
        <v>1027</v>
      </c>
      <c r="K601" t="s">
        <v>4438</v>
      </c>
      <c r="L601" t="s">
        <v>4439</v>
      </c>
      <c r="M601">
        <v>103230</v>
      </c>
      <c r="N601">
        <v>3393</v>
      </c>
      <c r="O601" t="s">
        <v>4440</v>
      </c>
      <c r="P601">
        <v>3</v>
      </c>
      <c r="Q601" t="s">
        <v>4441</v>
      </c>
      <c r="R601" t="s">
        <v>4442</v>
      </c>
      <c r="S601">
        <v>143</v>
      </c>
      <c r="T601" t="s">
        <v>42</v>
      </c>
      <c r="U601" t="s">
        <v>43</v>
      </c>
      <c r="V601" t="s">
        <v>811</v>
      </c>
      <c r="W601">
        <v>36000000</v>
      </c>
      <c r="X601">
        <v>2011</v>
      </c>
      <c r="Y601">
        <v>919</v>
      </c>
      <c r="Z601" s="2">
        <v>5.9</v>
      </c>
      <c r="AA601">
        <v>2.35</v>
      </c>
      <c r="AB601">
        <v>10000</v>
      </c>
      <c r="AE601" t="s">
        <v>4443</v>
      </c>
      <c r="AF601">
        <f>COUNTIF(J:J,AE601)</f>
        <v>1</v>
      </c>
      <c r="AG601">
        <f>ROUND(AVERAGEIFS(Z:Z,J:J,AE601),1)</f>
        <v>6.5</v>
      </c>
      <c r="AH601" cm="1">
        <f t="array" ref="AH601">ROUND(MEDIAN(IF(J:J=AE601,Z:Z)),1)</f>
        <v>6.5</v>
      </c>
      <c r="AI601" t="e" cm="1">
        <f t="array" ref="AI601">ROUND(MODE(IF(J:J=AE601,Z:Z)),1)</f>
        <v>#N/A</v>
      </c>
      <c r="AJ601">
        <f>_xlfn.MAXIFS(Z:Z,J:J,AE601)</f>
        <v>6.5</v>
      </c>
      <c r="AK601">
        <f>_xlfn.MINIFS(Z:Z,J:J,AE601)</f>
        <v>6.5</v>
      </c>
      <c r="AL601" t="e" cm="1">
        <f t="array" ref="AL601">ROUND(VAR(IF(J:J=AE601,Z:Z)),1)</f>
        <v>#DIV/0!</v>
      </c>
      <c r="AM601" t="e" cm="1">
        <f t="array" ref="AM601">ROUND(STDEV(IF(J:J = AE601,Z:Z)),1)</f>
        <v>#DIV/0!</v>
      </c>
      <c r="AQ601">
        <v>121</v>
      </c>
      <c r="AR601">
        <v>6</v>
      </c>
      <c r="BH601" t="str">
        <v>Lasse HallstrÃ¶m</v>
      </c>
      <c r="BI601">
        <f t="shared" si="28"/>
        <v>7</v>
      </c>
      <c r="BJ601" t="b">
        <f t="shared" si="29"/>
        <v>0</v>
      </c>
      <c r="BO601">
        <v>182618434</v>
      </c>
      <c r="BP601">
        <v>140000000</v>
      </c>
      <c r="BR601">
        <f t="shared" si="27"/>
        <v>42618434</v>
      </c>
      <c r="BS601" t="str">
        <f>_xlfn.XLOOKUP(BO601,I:I,L:L)</f>
        <v>The Perfect StormÂ </v>
      </c>
      <c r="BW601" t="s">
        <v>606</v>
      </c>
      <c r="BX601" t="s">
        <v>1247</v>
      </c>
      <c r="BY601" t="s">
        <v>5447</v>
      </c>
    </row>
    <row r="602" spans="1:81" x14ac:dyDescent="0.25">
      <c r="A602" t="s">
        <v>33</v>
      </c>
      <c r="B602" t="s">
        <v>1279</v>
      </c>
      <c r="C602">
        <v>209</v>
      </c>
      <c r="D602">
        <v>157</v>
      </c>
      <c r="E602">
        <v>0</v>
      </c>
      <c r="F602">
        <v>680</v>
      </c>
      <c r="G602" t="s">
        <v>1110</v>
      </c>
      <c r="H602">
        <v>14000</v>
      </c>
      <c r="I602">
        <v>28965197</v>
      </c>
      <c r="J602" t="s">
        <v>2100</v>
      </c>
      <c r="K602" t="s">
        <v>2989</v>
      </c>
      <c r="L602" t="s">
        <v>4445</v>
      </c>
      <c r="M602">
        <v>133526</v>
      </c>
      <c r="N602">
        <v>18216</v>
      </c>
      <c r="O602" t="s">
        <v>2292</v>
      </c>
      <c r="P602">
        <v>1</v>
      </c>
      <c r="Q602" t="s">
        <v>4446</v>
      </c>
      <c r="R602" t="s">
        <v>4447</v>
      </c>
      <c r="S602">
        <v>521</v>
      </c>
      <c r="T602" t="s">
        <v>42</v>
      </c>
      <c r="U602" t="s">
        <v>43</v>
      </c>
      <c r="V602" t="s">
        <v>811</v>
      </c>
      <c r="W602">
        <v>68000000</v>
      </c>
      <c r="X602">
        <v>1999</v>
      </c>
      <c r="Y602">
        <v>826</v>
      </c>
      <c r="Z602" s="2">
        <v>7.9</v>
      </c>
      <c r="AA602">
        <v>2.35</v>
      </c>
      <c r="AB602">
        <v>0</v>
      </c>
      <c r="AE602" t="s">
        <v>4448</v>
      </c>
      <c r="AF602">
        <f>COUNTIF(J:J,AE602)</f>
        <v>1</v>
      </c>
      <c r="AG602">
        <f>ROUND(AVERAGEIFS(Z:Z,J:J,AE602),1)</f>
        <v>5.7</v>
      </c>
      <c r="AH602" cm="1">
        <f t="array" ref="AH602">ROUND(MEDIAN(IF(J:J=AE602,Z:Z)),1)</f>
        <v>5.7</v>
      </c>
      <c r="AI602" t="e" cm="1">
        <f t="array" ref="AI602">ROUND(MODE(IF(J:J=AE602,Z:Z)),1)</f>
        <v>#N/A</v>
      </c>
      <c r="AJ602">
        <f>_xlfn.MAXIFS(Z:Z,J:J,AE602)</f>
        <v>5.7</v>
      </c>
      <c r="AK602">
        <f>_xlfn.MINIFS(Z:Z,J:J,AE602)</f>
        <v>5.7</v>
      </c>
      <c r="AL602" t="e" cm="1">
        <f t="array" ref="AL602">ROUND(VAR(IF(J:J=AE602,Z:Z)),1)</f>
        <v>#DIV/0!</v>
      </c>
      <c r="AM602" t="e" cm="1">
        <f t="array" ref="AM602">ROUND(STDEV(IF(J:J = AE602,Z:Z)),1)</f>
        <v>#DIV/0!</v>
      </c>
      <c r="AQ602">
        <v>111</v>
      </c>
      <c r="AR602">
        <v>5.9</v>
      </c>
      <c r="BH602" t="str">
        <v>Jean-Marc VallÃ©e</v>
      </c>
      <c r="BI602">
        <f t="shared" si="28"/>
        <v>7.5</v>
      </c>
      <c r="BJ602" t="str">
        <f t="shared" si="29"/>
        <v>TRUE</v>
      </c>
      <c r="BO602">
        <v>69586544</v>
      </c>
      <c r="BP602">
        <v>27000000</v>
      </c>
      <c r="BR602">
        <f t="shared" si="27"/>
        <v>42586544</v>
      </c>
      <c r="BS602" t="str">
        <f>_xlfn.XLOOKUP(BO602,I:I,L:L)</f>
        <v>Divine Secrets of the Ya-Ya SisterhoodÂ </v>
      </c>
      <c r="BW602" t="s">
        <v>5266</v>
      </c>
      <c r="BX602" t="s">
        <v>17600</v>
      </c>
      <c r="BY602" t="s">
        <v>17607</v>
      </c>
    </row>
    <row r="603" spans="1:81" x14ac:dyDescent="0.25">
      <c r="A603" t="s">
        <v>33</v>
      </c>
      <c r="B603" t="s">
        <v>222</v>
      </c>
      <c r="C603">
        <v>238</v>
      </c>
      <c r="D603">
        <v>128</v>
      </c>
      <c r="E603">
        <v>0</v>
      </c>
      <c r="F603">
        <v>135</v>
      </c>
      <c r="G603" t="s">
        <v>4451</v>
      </c>
      <c r="H603">
        <v>29000</v>
      </c>
      <c r="I603">
        <v>39380442</v>
      </c>
      <c r="J603" t="s">
        <v>599</v>
      </c>
      <c r="K603" t="s">
        <v>282</v>
      </c>
      <c r="L603" t="s">
        <v>4452</v>
      </c>
      <c r="M603">
        <v>174248</v>
      </c>
      <c r="N603">
        <v>29824</v>
      </c>
      <c r="O603" t="s">
        <v>4453</v>
      </c>
      <c r="P603">
        <v>1</v>
      </c>
      <c r="Q603" t="s">
        <v>4454</v>
      </c>
      <c r="R603" t="s">
        <v>4455</v>
      </c>
      <c r="S603">
        <v>263</v>
      </c>
      <c r="T603" t="s">
        <v>42</v>
      </c>
      <c r="U603" t="s">
        <v>43</v>
      </c>
      <c r="V603" t="s">
        <v>811</v>
      </c>
      <c r="W603">
        <v>70000000</v>
      </c>
      <c r="X603">
        <v>2008</v>
      </c>
      <c r="Y603">
        <v>149</v>
      </c>
      <c r="Z603" s="2">
        <v>7.1</v>
      </c>
      <c r="AA603">
        <v>2.35</v>
      </c>
      <c r="AB603">
        <v>0</v>
      </c>
      <c r="AE603" t="s">
        <v>4456</v>
      </c>
      <c r="AF603">
        <f>COUNTIF(J:J,AE603)</f>
        <v>1</v>
      </c>
      <c r="AG603">
        <f>ROUND(AVERAGEIFS(Z:Z,J:J,AE603),1)</f>
        <v>6.3</v>
      </c>
      <c r="AH603" cm="1">
        <f t="array" ref="AH603">ROUND(MEDIAN(IF(J:J=AE603,Z:Z)),1)</f>
        <v>6.3</v>
      </c>
      <c r="AI603" t="e" cm="1">
        <f t="array" ref="AI603">ROUND(MODE(IF(J:J=AE603,Z:Z)),1)</f>
        <v>#N/A</v>
      </c>
      <c r="AJ603">
        <f>_xlfn.MAXIFS(Z:Z,J:J,AE603)</f>
        <v>6.3</v>
      </c>
      <c r="AK603">
        <f>_xlfn.MINIFS(Z:Z,J:J,AE603)</f>
        <v>6.3</v>
      </c>
      <c r="AL603" t="e" cm="1">
        <f t="array" ref="AL603">ROUND(VAR(IF(J:J=AE603,Z:Z)),1)</f>
        <v>#DIV/0!</v>
      </c>
      <c r="AM603" t="e" cm="1">
        <f t="array" ref="AM603">ROUND(STDEV(IF(J:J = AE603,Z:Z)),1)</f>
        <v>#DIV/0!</v>
      </c>
      <c r="AQ603">
        <v>157</v>
      </c>
      <c r="AR603">
        <v>7.9</v>
      </c>
      <c r="BH603" t="str">
        <v>Hark Tsui</v>
      </c>
      <c r="BI603">
        <f t="shared" si="28"/>
        <v>4.8</v>
      </c>
      <c r="BJ603" t="b">
        <f t="shared" si="29"/>
        <v>0</v>
      </c>
      <c r="BO603">
        <v>47277326</v>
      </c>
      <c r="BP603">
        <v>4800000</v>
      </c>
      <c r="BR603">
        <f t="shared" si="27"/>
        <v>42477326</v>
      </c>
      <c r="BS603" t="str">
        <f>_xlfn.XLOOKUP(BO603,I:I,L:L)</f>
        <v>HostelÂ </v>
      </c>
      <c r="BW603" t="s">
        <v>17605</v>
      </c>
      <c r="BX603" t="s">
        <v>2007</v>
      </c>
      <c r="BY603" t="s">
        <v>17607</v>
      </c>
      <c r="BZ603" t="s">
        <v>4490</v>
      </c>
    </row>
    <row r="604" spans="1:81" x14ac:dyDescent="0.25">
      <c r="A604" t="s">
        <v>33</v>
      </c>
      <c r="B604" t="s">
        <v>2029</v>
      </c>
      <c r="C604">
        <v>393</v>
      </c>
      <c r="D604">
        <v>105</v>
      </c>
      <c r="E604">
        <v>335</v>
      </c>
      <c r="F604">
        <v>911</v>
      </c>
      <c r="G604" t="s">
        <v>893</v>
      </c>
      <c r="H604">
        <v>3000</v>
      </c>
      <c r="I604">
        <v>37516013</v>
      </c>
      <c r="J604" t="s">
        <v>2042</v>
      </c>
      <c r="K604" t="s">
        <v>2264</v>
      </c>
      <c r="L604" t="s">
        <v>4459</v>
      </c>
      <c r="M604">
        <v>128629</v>
      </c>
      <c r="N604">
        <v>8281</v>
      </c>
      <c r="O604" t="s">
        <v>2370</v>
      </c>
      <c r="P604">
        <v>0</v>
      </c>
      <c r="Q604" t="s">
        <v>4460</v>
      </c>
      <c r="R604" t="s">
        <v>4461</v>
      </c>
      <c r="S604">
        <v>348</v>
      </c>
      <c r="T604" t="s">
        <v>42</v>
      </c>
      <c r="U604" t="s">
        <v>43</v>
      </c>
      <c r="V604" t="s">
        <v>811</v>
      </c>
      <c r="W604">
        <v>69000000</v>
      </c>
      <c r="X604">
        <v>2012</v>
      </c>
      <c r="Y604">
        <v>3000</v>
      </c>
      <c r="Z604" s="2">
        <v>5.9</v>
      </c>
      <c r="AA604">
        <v>2.35</v>
      </c>
      <c r="AB604">
        <v>98000</v>
      </c>
      <c r="AE604" t="s">
        <v>4462</v>
      </c>
      <c r="AF604">
        <f>COUNTIF(J:J,AE604)</f>
        <v>2</v>
      </c>
      <c r="AG604">
        <f>ROUND(AVERAGEIFS(Z:Z,J:J,AE604),1)</f>
        <v>3.1</v>
      </c>
      <c r="AH604" cm="1">
        <f t="array" ref="AH604">ROUND(MEDIAN(IF(J:J=AE604,Z:Z)),1)</f>
        <v>3.1</v>
      </c>
      <c r="AI604" cm="1">
        <f t="array" ref="AI604">ROUND(MODE(IF(J:J=AE604,Z:Z)),1)</f>
        <v>3.1</v>
      </c>
      <c r="AJ604">
        <f>_xlfn.MAXIFS(Z:Z,J:J,AE604)</f>
        <v>3.1</v>
      </c>
      <c r="AK604">
        <f>_xlfn.MINIFS(Z:Z,J:J,AE604)</f>
        <v>3.1</v>
      </c>
      <c r="AL604" cm="1">
        <f t="array" ref="AL604">ROUND(VAR(IF(J:J=AE604,Z:Z)),1)</f>
        <v>0</v>
      </c>
      <c r="AM604" cm="1">
        <f t="array" ref="AM604">ROUND(STDEV(IF(J:J = AE604,Z:Z)),1)</f>
        <v>0</v>
      </c>
      <c r="AQ604">
        <v>128</v>
      </c>
      <c r="AR604">
        <v>7.1</v>
      </c>
      <c r="BH604" t="str">
        <v>Lexi Alexander</v>
      </c>
      <c r="BI604">
        <f t="shared" si="28"/>
        <v>6</v>
      </c>
      <c r="BJ604" t="b">
        <f t="shared" si="29"/>
        <v>0</v>
      </c>
      <c r="BO604">
        <v>132373442</v>
      </c>
      <c r="BP604">
        <v>90000000</v>
      </c>
      <c r="BR604">
        <f t="shared" si="27"/>
        <v>42373442</v>
      </c>
      <c r="BS604" t="str">
        <f>_xlfn.XLOOKUP(BO604,I:I,L:L)</f>
        <v>The DepartedÂ </v>
      </c>
      <c r="BW604" t="s">
        <v>826</v>
      </c>
      <c r="BX604" t="s">
        <v>2007</v>
      </c>
      <c r="BY604" t="s">
        <v>17600</v>
      </c>
      <c r="BZ604" t="s">
        <v>17602</v>
      </c>
      <c r="CA604" t="s">
        <v>4490</v>
      </c>
    </row>
    <row r="605" spans="1:81" x14ac:dyDescent="0.25">
      <c r="A605" t="s">
        <v>33</v>
      </c>
      <c r="B605" t="s">
        <v>1777</v>
      </c>
      <c r="C605">
        <v>138</v>
      </c>
      <c r="D605">
        <v>113</v>
      </c>
      <c r="E605">
        <v>36</v>
      </c>
      <c r="F605">
        <v>232</v>
      </c>
      <c r="G605" t="s">
        <v>4463</v>
      </c>
      <c r="H605">
        <v>537</v>
      </c>
      <c r="I605">
        <v>87704396</v>
      </c>
      <c r="J605" t="s">
        <v>977</v>
      </c>
      <c r="K605" t="s">
        <v>1209</v>
      </c>
      <c r="L605" t="s">
        <v>4464</v>
      </c>
      <c r="M605">
        <v>88132</v>
      </c>
      <c r="N605">
        <v>1302</v>
      </c>
      <c r="O605" t="s">
        <v>4465</v>
      </c>
      <c r="P605">
        <v>1</v>
      </c>
      <c r="Q605" t="s">
        <v>4466</v>
      </c>
      <c r="R605" t="s">
        <v>4467</v>
      </c>
      <c r="S605">
        <v>274</v>
      </c>
      <c r="T605" t="s">
        <v>42</v>
      </c>
      <c r="U605" t="s">
        <v>43</v>
      </c>
      <c r="V605" t="s">
        <v>44</v>
      </c>
      <c r="W605">
        <v>66000000</v>
      </c>
      <c r="X605">
        <v>1999</v>
      </c>
      <c r="Y605">
        <v>427</v>
      </c>
      <c r="Z605" s="2">
        <v>6.2</v>
      </c>
      <c r="AA605">
        <v>2.35</v>
      </c>
      <c r="AB605">
        <v>0</v>
      </c>
      <c r="AE605" t="s">
        <v>4468</v>
      </c>
      <c r="AF605">
        <f>COUNTIF(J:J,AE605)</f>
        <v>1</v>
      </c>
      <c r="AG605">
        <f>ROUND(AVERAGEIFS(Z:Z,J:J,AE605),1)</f>
        <v>7.1</v>
      </c>
      <c r="AH605" cm="1">
        <f t="array" ref="AH605">ROUND(MEDIAN(IF(J:J=AE605,Z:Z)),1)</f>
        <v>7.1</v>
      </c>
      <c r="AI605" t="e" cm="1">
        <f t="array" ref="AI605">ROUND(MODE(IF(J:J=AE605,Z:Z)),1)</f>
        <v>#N/A</v>
      </c>
      <c r="AJ605">
        <f>_xlfn.MAXIFS(Z:Z,J:J,AE605)</f>
        <v>7.1</v>
      </c>
      <c r="AK605">
        <f>_xlfn.MINIFS(Z:Z,J:J,AE605)</f>
        <v>7.1</v>
      </c>
      <c r="AL605" t="e" cm="1">
        <f t="array" ref="AL605">ROUND(VAR(IF(J:J=AE605,Z:Z)),1)</f>
        <v>#DIV/0!</v>
      </c>
      <c r="AM605" t="e" cm="1">
        <f t="array" ref="AM605">ROUND(STDEV(IF(J:J = AE605,Z:Z)),1)</f>
        <v>#DIV/0!</v>
      </c>
      <c r="AQ605">
        <v>105</v>
      </c>
      <c r="AR605">
        <v>5.9</v>
      </c>
      <c r="BH605" t="str">
        <v>Ronny Yu</v>
      </c>
      <c r="BI605">
        <f t="shared" si="28"/>
        <v>5.5</v>
      </c>
      <c r="BJ605" t="b">
        <f t="shared" si="29"/>
        <v>0</v>
      </c>
      <c r="BO605">
        <v>49369900</v>
      </c>
      <c r="BP605">
        <v>7000000</v>
      </c>
      <c r="BR605">
        <f t="shared" si="27"/>
        <v>42369900</v>
      </c>
      <c r="BS605" t="str">
        <f>_xlfn.XLOOKUP(BO605,I:I,L:L)</f>
        <v>A Nightmare on Elm Street 4: The Dream MasterÂ </v>
      </c>
      <c r="BW605" t="s">
        <v>4682</v>
      </c>
      <c r="BX605" t="s">
        <v>2007</v>
      </c>
      <c r="BY605" t="s">
        <v>5266</v>
      </c>
      <c r="BZ605" t="s">
        <v>17604</v>
      </c>
    </row>
    <row r="606" spans="1:81" x14ac:dyDescent="0.25">
      <c r="A606" t="s">
        <v>33</v>
      </c>
      <c r="B606" t="s">
        <v>2359</v>
      </c>
      <c r="C606">
        <v>142</v>
      </c>
      <c r="D606">
        <v>121</v>
      </c>
      <c r="E606">
        <v>38</v>
      </c>
      <c r="F606">
        <v>745</v>
      </c>
      <c r="G606" t="s">
        <v>4470</v>
      </c>
      <c r="H606">
        <v>940</v>
      </c>
      <c r="I606">
        <v>83892374</v>
      </c>
      <c r="J606" t="s">
        <v>1395</v>
      </c>
      <c r="K606" t="s">
        <v>4022</v>
      </c>
      <c r="L606" t="s">
        <v>4471</v>
      </c>
      <c r="M606">
        <v>85720</v>
      </c>
      <c r="N606">
        <v>4230</v>
      </c>
      <c r="O606" t="s">
        <v>4024</v>
      </c>
      <c r="P606">
        <v>0</v>
      </c>
      <c r="Q606" t="s">
        <v>4472</v>
      </c>
      <c r="R606" t="s">
        <v>4473</v>
      </c>
      <c r="S606">
        <v>297</v>
      </c>
      <c r="T606" t="s">
        <v>42</v>
      </c>
      <c r="U606" t="s">
        <v>43</v>
      </c>
      <c r="V606" t="s">
        <v>44</v>
      </c>
      <c r="W606">
        <v>66000000</v>
      </c>
      <c r="X606">
        <v>1998</v>
      </c>
      <c r="Y606">
        <v>826</v>
      </c>
      <c r="Z606" s="2">
        <v>7</v>
      </c>
      <c r="AA606">
        <v>2.35</v>
      </c>
      <c r="AB606">
        <v>0</v>
      </c>
      <c r="AE606" t="s">
        <v>4474</v>
      </c>
      <c r="AF606">
        <f>COUNTIF(J:J,AE606)</f>
        <v>2</v>
      </c>
      <c r="AG606">
        <f>ROUND(AVERAGEIFS(Z:Z,J:J,AE606),1)</f>
        <v>7</v>
      </c>
      <c r="AH606" cm="1">
        <f t="array" ref="AH606">ROUND(MEDIAN(IF(J:J=AE606,Z:Z)),1)</f>
        <v>7</v>
      </c>
      <c r="AI606" t="e" cm="1">
        <f t="array" ref="AI606">ROUND(MODE(IF(J:J=AE606,Z:Z)),1)</f>
        <v>#N/A</v>
      </c>
      <c r="AJ606">
        <f>_xlfn.MAXIFS(Z:Z,J:J,AE606)</f>
        <v>7</v>
      </c>
      <c r="AK606">
        <f>_xlfn.MINIFS(Z:Z,J:J,AE606)</f>
        <v>6.9</v>
      </c>
      <c r="AL606" cm="1">
        <f t="array" ref="AL606">ROUND(VAR(IF(J:J=AE606,Z:Z)),1)</f>
        <v>0</v>
      </c>
      <c r="AM606" cm="1">
        <f t="array" ref="AM606">ROUND(STDEV(IF(J:J = AE606,Z:Z)),1)</f>
        <v>0.1</v>
      </c>
      <c r="AQ606">
        <v>113</v>
      </c>
      <c r="AR606">
        <v>6.2</v>
      </c>
      <c r="BH606" t="str">
        <v>Bille August</v>
      </c>
      <c r="BI606">
        <f t="shared" si="28"/>
        <v>6.4</v>
      </c>
      <c r="BJ606" t="b">
        <f t="shared" si="29"/>
        <v>0</v>
      </c>
      <c r="BO606">
        <v>45857453</v>
      </c>
      <c r="BP606">
        <v>3500000</v>
      </c>
      <c r="BR606">
        <f t="shared" si="27"/>
        <v>42357453</v>
      </c>
      <c r="BS606" t="str">
        <f>_xlfn.XLOOKUP(BO606,I:I,L:L)</f>
        <v>The Full MontyÂ </v>
      </c>
      <c r="BW606" t="s">
        <v>1247</v>
      </c>
      <c r="BX606" t="s">
        <v>2007</v>
      </c>
      <c r="BY606" t="s">
        <v>17606</v>
      </c>
    </row>
    <row r="607" spans="1:81" x14ac:dyDescent="0.25">
      <c r="A607" t="s">
        <v>33</v>
      </c>
      <c r="B607" t="s">
        <v>2368</v>
      </c>
      <c r="C607">
        <v>90</v>
      </c>
      <c r="D607">
        <v>102</v>
      </c>
      <c r="E607">
        <v>4</v>
      </c>
      <c r="F607">
        <v>112</v>
      </c>
      <c r="G607" t="s">
        <v>1161</v>
      </c>
      <c r="H607">
        <v>14000</v>
      </c>
      <c r="I607">
        <v>5932060</v>
      </c>
      <c r="J607" t="s">
        <v>2108</v>
      </c>
      <c r="K607" t="s">
        <v>563</v>
      </c>
      <c r="L607" t="s">
        <v>4477</v>
      </c>
      <c r="M607">
        <v>29285</v>
      </c>
      <c r="N607">
        <v>14625</v>
      </c>
      <c r="O607" t="s">
        <v>4478</v>
      </c>
      <c r="P607">
        <v>0</v>
      </c>
      <c r="Q607" t="s">
        <v>4479</v>
      </c>
      <c r="R607" t="s">
        <v>4480</v>
      </c>
      <c r="S607">
        <v>174</v>
      </c>
      <c r="T607" t="s">
        <v>42</v>
      </c>
      <c r="U607" t="s">
        <v>74</v>
      </c>
      <c r="V607" t="s">
        <v>44</v>
      </c>
      <c r="W607">
        <v>35000000</v>
      </c>
      <c r="X607">
        <v>2007</v>
      </c>
      <c r="Y607">
        <v>394</v>
      </c>
      <c r="Z607" s="2">
        <v>5.4</v>
      </c>
      <c r="AA607">
        <v>2.35</v>
      </c>
      <c r="AB607">
        <v>0</v>
      </c>
      <c r="AE607" t="s">
        <v>4481</v>
      </c>
      <c r="AF607">
        <f>COUNTIF(J:J,AE607)</f>
        <v>2</v>
      </c>
      <c r="AG607">
        <f>ROUND(AVERAGEIFS(Z:Z,J:J,AE607),1)</f>
        <v>7.2</v>
      </c>
      <c r="AH607" cm="1">
        <f t="array" ref="AH607">ROUND(MEDIAN(IF(J:J=AE607,Z:Z)),1)</f>
        <v>7.2</v>
      </c>
      <c r="AI607" t="e" cm="1">
        <f t="array" ref="AI607">ROUND(MODE(IF(J:J=AE607,Z:Z)),1)</f>
        <v>#N/A</v>
      </c>
      <c r="AJ607">
        <f>_xlfn.MAXIFS(Z:Z,J:J,AE607)</f>
        <v>7.3</v>
      </c>
      <c r="AK607">
        <f>_xlfn.MINIFS(Z:Z,J:J,AE607)</f>
        <v>7.1</v>
      </c>
      <c r="AL607" cm="1">
        <f t="array" ref="AL607">ROUND(VAR(IF(J:J=AE607,Z:Z)),1)</f>
        <v>0</v>
      </c>
      <c r="AM607" cm="1">
        <f t="array" ref="AM607">ROUND(STDEV(IF(J:J = AE607,Z:Z)),1)</f>
        <v>0.1</v>
      </c>
      <c r="AQ607">
        <v>121</v>
      </c>
      <c r="AR607">
        <v>7</v>
      </c>
      <c r="BH607" t="str">
        <v>Ken Scott</v>
      </c>
      <c r="BI607">
        <f t="shared" si="28"/>
        <v>5.9</v>
      </c>
      <c r="BJ607" t="b">
        <f t="shared" si="29"/>
        <v>0</v>
      </c>
      <c r="BO607">
        <v>45857453</v>
      </c>
      <c r="BP607">
        <v>3500000</v>
      </c>
      <c r="BR607">
        <f t="shared" si="27"/>
        <v>42357453</v>
      </c>
      <c r="BS607" t="str">
        <f>_xlfn.XLOOKUP(BO607,I:I,L:L)</f>
        <v>The Full MontyÂ </v>
      </c>
      <c r="BW607" t="s">
        <v>4682</v>
      </c>
      <c r="BX607" t="s">
        <v>2007</v>
      </c>
      <c r="BY607" t="s">
        <v>5447</v>
      </c>
      <c r="BZ607" t="s">
        <v>17606</v>
      </c>
    </row>
    <row r="608" spans="1:81" x14ac:dyDescent="0.25">
      <c r="A608" t="s">
        <v>33</v>
      </c>
      <c r="B608" t="s">
        <v>405</v>
      </c>
      <c r="C608">
        <v>219</v>
      </c>
      <c r="D608">
        <v>169</v>
      </c>
      <c r="E608">
        <v>14000</v>
      </c>
      <c r="F608">
        <v>13000</v>
      </c>
      <c r="G608" t="s">
        <v>449</v>
      </c>
      <c r="H608">
        <v>15000</v>
      </c>
      <c r="I608">
        <v>216119491</v>
      </c>
      <c r="J608" t="s">
        <v>906</v>
      </c>
      <c r="K608" t="s">
        <v>434</v>
      </c>
      <c r="L608" t="s">
        <v>942</v>
      </c>
      <c r="M608">
        <v>881236</v>
      </c>
      <c r="N608">
        <v>44998</v>
      </c>
      <c r="O608" t="s">
        <v>1437</v>
      </c>
      <c r="P608">
        <v>2</v>
      </c>
      <c r="Q608" t="s">
        <v>4483</v>
      </c>
      <c r="R608" t="s">
        <v>4484</v>
      </c>
      <c r="S608">
        <v>2277</v>
      </c>
      <c r="T608" t="s">
        <v>42</v>
      </c>
      <c r="U608" t="s">
        <v>43</v>
      </c>
      <c r="V608" t="s">
        <v>811</v>
      </c>
      <c r="W608">
        <v>70000000</v>
      </c>
      <c r="X608">
        <v>1998</v>
      </c>
      <c r="Y608">
        <v>14000</v>
      </c>
      <c r="Z608" s="2">
        <v>8.6</v>
      </c>
      <c r="AA608">
        <v>1.85</v>
      </c>
      <c r="AB608">
        <v>22000</v>
      </c>
      <c r="AE608" t="s">
        <v>4485</v>
      </c>
      <c r="AF608">
        <f>COUNTIF(J:J,AE608)</f>
        <v>1</v>
      </c>
      <c r="AG608">
        <f>ROUND(AVERAGEIFS(Z:Z,J:J,AE608),1)</f>
        <v>5.9</v>
      </c>
      <c r="AH608" cm="1">
        <f t="array" ref="AH608">ROUND(MEDIAN(IF(J:J=AE608,Z:Z)),1)</f>
        <v>5.9</v>
      </c>
      <c r="AI608" t="e" cm="1">
        <f t="array" ref="AI608">ROUND(MODE(IF(J:J=AE608,Z:Z)),1)</f>
        <v>#N/A</v>
      </c>
      <c r="AJ608">
        <f>_xlfn.MAXIFS(Z:Z,J:J,AE608)</f>
        <v>5.9</v>
      </c>
      <c r="AK608">
        <f>_xlfn.MINIFS(Z:Z,J:J,AE608)</f>
        <v>5.9</v>
      </c>
      <c r="AL608" t="e" cm="1">
        <f t="array" ref="AL608">ROUND(VAR(IF(J:J=AE608,Z:Z)),1)</f>
        <v>#DIV/0!</v>
      </c>
      <c r="AM608" t="e" cm="1">
        <f t="array" ref="AM608">ROUND(STDEV(IF(J:J = AE608,Z:Z)),1)</f>
        <v>#DIV/0!</v>
      </c>
      <c r="AQ608">
        <v>102</v>
      </c>
      <c r="AR608">
        <v>5.4</v>
      </c>
      <c r="BH608" t="str">
        <v>Hugh Johnson</v>
      </c>
      <c r="BI608">
        <f t="shared" si="28"/>
        <v>5.2</v>
      </c>
      <c r="BJ608" t="b">
        <f t="shared" si="29"/>
        <v>0</v>
      </c>
      <c r="BO608">
        <v>177343675</v>
      </c>
      <c r="BP608">
        <v>135000000</v>
      </c>
      <c r="BR608">
        <f t="shared" si="27"/>
        <v>42343675</v>
      </c>
      <c r="BS608" t="str">
        <f>_xlfn.XLOOKUP(BO608,I:I,L:L)</f>
        <v>HomeÂ </v>
      </c>
      <c r="BW608" t="s">
        <v>826</v>
      </c>
      <c r="BX608" t="s">
        <v>3105</v>
      </c>
      <c r="BY608" t="s">
        <v>5447</v>
      </c>
      <c r="BZ608" t="s">
        <v>4556</v>
      </c>
      <c r="CA608" t="s">
        <v>4490</v>
      </c>
    </row>
    <row r="609" spans="1:80" x14ac:dyDescent="0.25">
      <c r="A609" t="s">
        <v>33</v>
      </c>
      <c r="B609" t="s">
        <v>2376</v>
      </c>
      <c r="C609">
        <v>327</v>
      </c>
      <c r="D609">
        <v>132</v>
      </c>
      <c r="E609">
        <v>76</v>
      </c>
      <c r="F609">
        <v>464</v>
      </c>
      <c r="G609" t="s">
        <v>893</v>
      </c>
      <c r="H609">
        <v>3000</v>
      </c>
      <c r="I609">
        <v>43568507</v>
      </c>
      <c r="J609" t="s">
        <v>313</v>
      </c>
      <c r="K609" t="s">
        <v>988</v>
      </c>
      <c r="L609" t="s">
        <v>4487</v>
      </c>
      <c r="M609">
        <v>136954</v>
      </c>
      <c r="N609">
        <v>7081</v>
      </c>
      <c r="O609" t="s">
        <v>374</v>
      </c>
      <c r="P609">
        <v>1</v>
      </c>
      <c r="Q609" t="s">
        <v>4488</v>
      </c>
      <c r="R609" t="s">
        <v>4489</v>
      </c>
      <c r="S609">
        <v>346</v>
      </c>
      <c r="T609" t="s">
        <v>42</v>
      </c>
      <c r="U609" t="s">
        <v>43</v>
      </c>
      <c r="V609" t="s">
        <v>44</v>
      </c>
      <c r="W609">
        <v>66000000</v>
      </c>
      <c r="X609">
        <v>2014</v>
      </c>
      <c r="Y609">
        <v>3000</v>
      </c>
      <c r="Z609" s="2">
        <v>6.5</v>
      </c>
      <c r="AA609">
        <v>2.35</v>
      </c>
      <c r="AB609">
        <v>32000</v>
      </c>
      <c r="AE609" t="s">
        <v>4490</v>
      </c>
      <c r="AF609">
        <f>COUNTIF(J:J,AE609)</f>
        <v>3</v>
      </c>
      <c r="AG609">
        <f>ROUND(AVERAGEIFS(Z:Z,J:J,AE609),1)</f>
        <v>5.3</v>
      </c>
      <c r="AH609" cm="1">
        <f t="array" ref="AH609">ROUND(MEDIAN(IF(J:J=AE609,Z:Z)),1)</f>
        <v>4.8</v>
      </c>
      <c r="AI609" cm="1">
        <f t="array" ref="AI609">ROUND(MODE(IF(J:J=AE609,Z:Z)),1)</f>
        <v>4.8</v>
      </c>
      <c r="AJ609">
        <f>_xlfn.MAXIFS(Z:Z,J:J,AE609)</f>
        <v>6.3</v>
      </c>
      <c r="AK609">
        <f>_xlfn.MINIFS(Z:Z,J:J,AE609)</f>
        <v>4.8</v>
      </c>
      <c r="AL609" cm="1">
        <f t="array" ref="AL609">ROUND(VAR(IF(J:J=AE609,Z:Z)),1)</f>
        <v>0.8</v>
      </c>
      <c r="AM609" cm="1">
        <f t="array" ref="AM609">ROUND(STDEV(IF(J:J = AE609,Z:Z)),1)</f>
        <v>0.9</v>
      </c>
      <c r="AQ609">
        <v>169</v>
      </c>
      <c r="AR609">
        <v>8.6</v>
      </c>
      <c r="BH609" t="str">
        <v>Hayao Miyazaki</v>
      </c>
      <c r="BI609">
        <f t="shared" si="28"/>
        <v>8.1999999999999993</v>
      </c>
      <c r="BJ609" t="str">
        <f t="shared" si="29"/>
        <v>TRUE</v>
      </c>
      <c r="BO609">
        <v>177343675</v>
      </c>
      <c r="BP609">
        <v>135000000</v>
      </c>
      <c r="BR609">
        <f t="shared" si="27"/>
        <v>42343675</v>
      </c>
      <c r="BS609" t="str">
        <f>_xlfn.XLOOKUP(BO609,I:I,L:L)</f>
        <v>HomeÂ </v>
      </c>
      <c r="BW609" t="s">
        <v>4490</v>
      </c>
    </row>
    <row r="610" spans="1:80" x14ac:dyDescent="0.25">
      <c r="A610" t="s">
        <v>33</v>
      </c>
      <c r="B610" t="s">
        <v>1710</v>
      </c>
      <c r="C610">
        <v>149</v>
      </c>
      <c r="D610">
        <v>127</v>
      </c>
      <c r="E610">
        <v>278</v>
      </c>
      <c r="F610">
        <v>912</v>
      </c>
      <c r="G610" t="s">
        <v>4492</v>
      </c>
      <c r="H610">
        <v>2000</v>
      </c>
      <c r="I610">
        <v>182805123</v>
      </c>
      <c r="J610" t="s">
        <v>2116</v>
      </c>
      <c r="K610" t="s">
        <v>308</v>
      </c>
      <c r="L610" t="s">
        <v>1442</v>
      </c>
      <c r="M610">
        <v>158864</v>
      </c>
      <c r="N610">
        <v>5838</v>
      </c>
      <c r="O610" t="s">
        <v>3804</v>
      </c>
      <c r="P610">
        <v>1</v>
      </c>
      <c r="Q610" t="s">
        <v>4493</v>
      </c>
      <c r="R610" t="s">
        <v>4494</v>
      </c>
      <c r="S610">
        <v>395</v>
      </c>
      <c r="T610" t="s">
        <v>42</v>
      </c>
      <c r="U610" t="s">
        <v>43</v>
      </c>
      <c r="V610" t="s">
        <v>44</v>
      </c>
      <c r="W610">
        <v>70000000</v>
      </c>
      <c r="X610">
        <v>2000</v>
      </c>
      <c r="Y610">
        <v>955</v>
      </c>
      <c r="Z610" s="2">
        <v>6.4</v>
      </c>
      <c r="AA610">
        <v>1.37</v>
      </c>
      <c r="AB610">
        <v>0</v>
      </c>
      <c r="AE610" t="s">
        <v>4495</v>
      </c>
      <c r="AF610">
        <f>COUNTIF(J:J,AE610)</f>
        <v>1</v>
      </c>
      <c r="AG610">
        <f>ROUND(AVERAGEIFS(Z:Z,J:J,AE610),1)</f>
        <v>6.2</v>
      </c>
      <c r="AH610" cm="1">
        <f t="array" ref="AH610">ROUND(MEDIAN(IF(J:J=AE610,Z:Z)),1)</f>
        <v>6.2</v>
      </c>
      <c r="AI610" t="e" cm="1">
        <f t="array" ref="AI610">ROUND(MODE(IF(J:J=AE610,Z:Z)),1)</f>
        <v>#N/A</v>
      </c>
      <c r="AJ610">
        <f>_xlfn.MAXIFS(Z:Z,J:J,AE610)</f>
        <v>6.2</v>
      </c>
      <c r="AK610">
        <f>_xlfn.MINIFS(Z:Z,J:J,AE610)</f>
        <v>6.2</v>
      </c>
      <c r="AL610" t="e" cm="1">
        <f t="array" ref="AL610">ROUND(VAR(IF(J:J=AE610,Z:Z)),1)</f>
        <v>#DIV/0!</v>
      </c>
      <c r="AM610" t="e" cm="1">
        <f t="array" ref="AM610">ROUND(STDEV(IF(J:J = AE610,Z:Z)),1)</f>
        <v>#DIV/0!</v>
      </c>
      <c r="AQ610">
        <v>132</v>
      </c>
      <c r="AR610">
        <v>6.5</v>
      </c>
      <c r="BH610" t="str">
        <v>George Tillman Jr.</v>
      </c>
      <c r="BI610">
        <f t="shared" si="28"/>
        <v>6.9</v>
      </c>
      <c r="BJ610" t="b">
        <f t="shared" si="29"/>
        <v>0</v>
      </c>
      <c r="BO610">
        <v>177343675</v>
      </c>
      <c r="BP610">
        <v>135000000</v>
      </c>
      <c r="BR610">
        <f t="shared" si="27"/>
        <v>42343675</v>
      </c>
      <c r="BS610" t="str">
        <f>_xlfn.XLOOKUP(BO610,I:I,L:L)</f>
        <v>HomeÂ </v>
      </c>
      <c r="BW610" t="s">
        <v>826</v>
      </c>
      <c r="BX610" t="s">
        <v>2007</v>
      </c>
      <c r="BY610" t="s">
        <v>17603</v>
      </c>
      <c r="BZ610" t="s">
        <v>5447</v>
      </c>
      <c r="CA610" t="s">
        <v>17606</v>
      </c>
      <c r="CB610" t="s">
        <v>4892</v>
      </c>
    </row>
    <row r="611" spans="1:80" x14ac:dyDescent="0.25">
      <c r="A611" t="s">
        <v>33</v>
      </c>
      <c r="B611" t="s">
        <v>1389</v>
      </c>
      <c r="C611">
        <v>193</v>
      </c>
      <c r="D611">
        <v>103</v>
      </c>
      <c r="E611">
        <v>77</v>
      </c>
      <c r="F611">
        <v>835</v>
      </c>
      <c r="G611" t="s">
        <v>1423</v>
      </c>
      <c r="H611">
        <v>1000</v>
      </c>
      <c r="I611">
        <v>176387405</v>
      </c>
      <c r="J611" t="s">
        <v>322</v>
      </c>
      <c r="K611" t="s">
        <v>2683</v>
      </c>
      <c r="L611" t="s">
        <v>1316</v>
      </c>
      <c r="M611">
        <v>328159</v>
      </c>
      <c r="N611">
        <v>5437</v>
      </c>
      <c r="O611" t="s">
        <v>2641</v>
      </c>
      <c r="P611">
        <v>0</v>
      </c>
      <c r="Q611" t="s">
        <v>4497</v>
      </c>
      <c r="R611" t="s">
        <v>4498</v>
      </c>
      <c r="S611">
        <v>467</v>
      </c>
      <c r="T611" t="s">
        <v>42</v>
      </c>
      <c r="U611" t="s">
        <v>43</v>
      </c>
      <c r="V611" t="s">
        <v>115</v>
      </c>
      <c r="W611">
        <v>59000000</v>
      </c>
      <c r="X611">
        <v>2002</v>
      </c>
      <c r="Y611">
        <v>939</v>
      </c>
      <c r="Z611" s="2">
        <v>7.6</v>
      </c>
      <c r="AA611">
        <v>1.85</v>
      </c>
      <c r="AB611">
        <v>3000</v>
      </c>
      <c r="AE611" t="s">
        <v>4499</v>
      </c>
      <c r="AF611">
        <f>COUNTIF(J:J,AE611)</f>
        <v>1</v>
      </c>
      <c r="AG611">
        <f>ROUND(AVERAGEIFS(Z:Z,J:J,AE611),1)</f>
        <v>6.7</v>
      </c>
      <c r="AH611" cm="1">
        <f t="array" ref="AH611">ROUND(MEDIAN(IF(J:J=AE611,Z:Z)),1)</f>
        <v>6.7</v>
      </c>
      <c r="AI611" t="e" cm="1">
        <f t="array" ref="AI611">ROUND(MODE(IF(J:J=AE611,Z:Z)),1)</f>
        <v>#N/A</v>
      </c>
      <c r="AJ611">
        <f>_xlfn.MAXIFS(Z:Z,J:J,AE611)</f>
        <v>6.7</v>
      </c>
      <c r="AK611">
        <f>_xlfn.MINIFS(Z:Z,J:J,AE611)</f>
        <v>6.7</v>
      </c>
      <c r="AL611" t="e" cm="1">
        <f t="array" ref="AL611">ROUND(VAR(IF(J:J=AE611,Z:Z)),1)</f>
        <v>#DIV/0!</v>
      </c>
      <c r="AM611" t="e" cm="1">
        <f t="array" ref="AM611">ROUND(STDEV(IF(J:J = AE611,Z:Z)),1)</f>
        <v>#DIV/0!</v>
      </c>
      <c r="AQ611">
        <v>127</v>
      </c>
      <c r="AR611">
        <v>6.4</v>
      </c>
      <c r="BH611" t="str">
        <v>Rand Ravich</v>
      </c>
      <c r="BI611">
        <f t="shared" si="28"/>
        <v>5.3</v>
      </c>
      <c r="BJ611" t="b">
        <f t="shared" si="29"/>
        <v>0</v>
      </c>
      <c r="BO611">
        <v>70235322</v>
      </c>
      <c r="BP611">
        <v>28000000</v>
      </c>
      <c r="BR611">
        <f t="shared" si="27"/>
        <v>42235322</v>
      </c>
      <c r="BS611" t="str">
        <f>_xlfn.XLOOKUP(BO611,I:I,L:L)</f>
        <v>The Big ShortÂ </v>
      </c>
      <c r="BW611" t="s">
        <v>826</v>
      </c>
      <c r="BX611" t="s">
        <v>4431</v>
      </c>
      <c r="BY611" t="s">
        <v>4556</v>
      </c>
      <c r="BZ611" t="s">
        <v>4490</v>
      </c>
    </row>
    <row r="612" spans="1:80" x14ac:dyDescent="0.25">
      <c r="A612" t="s">
        <v>33</v>
      </c>
      <c r="B612" t="s">
        <v>2383</v>
      </c>
      <c r="C612">
        <v>175</v>
      </c>
      <c r="D612">
        <v>136</v>
      </c>
      <c r="E612">
        <v>759</v>
      </c>
      <c r="F612">
        <v>354</v>
      </c>
      <c r="G612" t="s">
        <v>927</v>
      </c>
      <c r="H612">
        <v>11000</v>
      </c>
      <c r="I612">
        <v>33685268</v>
      </c>
      <c r="J612" t="s">
        <v>2121</v>
      </c>
      <c r="K612" t="s">
        <v>603</v>
      </c>
      <c r="L612" t="s">
        <v>4502</v>
      </c>
      <c r="M612">
        <v>75573</v>
      </c>
      <c r="N612">
        <v>12194</v>
      </c>
      <c r="O612" t="s">
        <v>4503</v>
      </c>
      <c r="P612">
        <v>1</v>
      </c>
      <c r="Q612" t="s">
        <v>4504</v>
      </c>
      <c r="R612" t="s">
        <v>4505</v>
      </c>
      <c r="S612">
        <v>662</v>
      </c>
      <c r="T612" t="s">
        <v>42</v>
      </c>
      <c r="U612" t="s">
        <v>43</v>
      </c>
      <c r="V612" t="s">
        <v>811</v>
      </c>
      <c r="W612">
        <v>68000000</v>
      </c>
      <c r="X612">
        <v>2003</v>
      </c>
      <c r="Y612">
        <v>599</v>
      </c>
      <c r="Z612" s="2">
        <v>5.5</v>
      </c>
      <c r="AA612">
        <v>2.35</v>
      </c>
      <c r="AB612">
        <v>4000</v>
      </c>
      <c r="AE612" t="s">
        <v>4506</v>
      </c>
      <c r="AF612">
        <f>COUNTIF(J:J,AE612)</f>
        <v>1</v>
      </c>
      <c r="AG612">
        <f>ROUND(AVERAGEIFS(Z:Z,J:J,AE612),1)</f>
        <v>6.5</v>
      </c>
      <c r="AH612" cm="1">
        <f t="array" ref="AH612">ROUND(MEDIAN(IF(J:J=AE612,Z:Z)),1)</f>
        <v>6.5</v>
      </c>
      <c r="AI612" t="e" cm="1">
        <f t="array" ref="AI612">ROUND(MODE(IF(J:J=AE612,Z:Z)),1)</f>
        <v>#N/A</v>
      </c>
      <c r="AJ612">
        <f>_xlfn.MAXIFS(Z:Z,J:J,AE612)</f>
        <v>6.5</v>
      </c>
      <c r="AK612">
        <f>_xlfn.MINIFS(Z:Z,J:J,AE612)</f>
        <v>6.5</v>
      </c>
      <c r="AL612" t="e" cm="1">
        <f t="array" ref="AL612">ROUND(VAR(IF(J:J=AE612,Z:Z)),1)</f>
        <v>#DIV/0!</v>
      </c>
      <c r="AM612" t="e" cm="1">
        <f t="array" ref="AM612">ROUND(STDEV(IF(J:J = AE612,Z:Z)),1)</f>
        <v>#DIV/0!</v>
      </c>
      <c r="AQ612">
        <v>103</v>
      </c>
      <c r="AR612">
        <v>7.6</v>
      </c>
      <c r="BH612" t="str">
        <v>Hugh Hudson</v>
      </c>
      <c r="BI612">
        <f t="shared" si="28"/>
        <v>6.4</v>
      </c>
      <c r="BJ612" t="b">
        <f t="shared" si="29"/>
        <v>0</v>
      </c>
      <c r="BO612">
        <v>52200504</v>
      </c>
      <c r="BP612">
        <v>10000000</v>
      </c>
      <c r="BR612">
        <f t="shared" si="27"/>
        <v>42200504</v>
      </c>
      <c r="BS612" t="str">
        <f>_xlfn.XLOOKUP(BO612,I:I,L:L)</f>
        <v>Insidious: Chapter 3Â </v>
      </c>
      <c r="BW612" t="s">
        <v>826</v>
      </c>
      <c r="BX612" t="s">
        <v>4431</v>
      </c>
      <c r="BY612" t="s">
        <v>1247</v>
      </c>
      <c r="BZ612" t="s">
        <v>17605</v>
      </c>
      <c r="CA612" t="s">
        <v>5266</v>
      </c>
    </row>
    <row r="613" spans="1:80" x14ac:dyDescent="0.25">
      <c r="A613" t="s">
        <v>33</v>
      </c>
      <c r="B613" t="s">
        <v>405</v>
      </c>
      <c r="C613">
        <v>538</v>
      </c>
      <c r="D613">
        <v>150</v>
      </c>
      <c r="E613">
        <v>14000</v>
      </c>
      <c r="F613">
        <v>655</v>
      </c>
      <c r="G613" t="s">
        <v>3114</v>
      </c>
      <c r="H613">
        <v>23000</v>
      </c>
      <c r="I613">
        <v>182204440</v>
      </c>
      <c r="J613" t="s">
        <v>1907</v>
      </c>
      <c r="K613" t="s">
        <v>82</v>
      </c>
      <c r="L613" t="s">
        <v>1333</v>
      </c>
      <c r="M613">
        <v>197412</v>
      </c>
      <c r="N613">
        <v>25517</v>
      </c>
      <c r="O613" t="s">
        <v>2865</v>
      </c>
      <c r="P613">
        <v>0</v>
      </c>
      <c r="Q613" t="s">
        <v>4509</v>
      </c>
      <c r="R613" t="s">
        <v>4510</v>
      </c>
      <c r="S613">
        <v>720</v>
      </c>
      <c r="T613" t="s">
        <v>42</v>
      </c>
      <c r="U613" t="s">
        <v>43</v>
      </c>
      <c r="V613" t="s">
        <v>44</v>
      </c>
      <c r="W613">
        <v>65000000</v>
      </c>
      <c r="X613">
        <v>2012</v>
      </c>
      <c r="Y613">
        <v>826</v>
      </c>
      <c r="Z613" s="2">
        <v>7.4</v>
      </c>
      <c r="AA613">
        <v>2.35</v>
      </c>
      <c r="AB613">
        <v>71000</v>
      </c>
      <c r="AE613" t="s">
        <v>4511</v>
      </c>
      <c r="AF613">
        <f>COUNTIF(J:J,AE613)</f>
        <v>1</v>
      </c>
      <c r="AG613">
        <f>ROUND(AVERAGEIFS(Z:Z,J:J,AE613),1)</f>
        <v>4.4000000000000004</v>
      </c>
      <c r="AH613" cm="1">
        <f t="array" ref="AH613">ROUND(MEDIAN(IF(J:J=AE613,Z:Z)),1)</f>
        <v>4.4000000000000004</v>
      </c>
      <c r="AI613" t="e" cm="1">
        <f t="array" ref="AI613">ROUND(MODE(IF(J:J=AE613,Z:Z)),1)</f>
        <v>#N/A</v>
      </c>
      <c r="AJ613">
        <f>_xlfn.MAXIFS(Z:Z,J:J,AE613)</f>
        <v>4.4000000000000004</v>
      </c>
      <c r="AK613">
        <f>_xlfn.MINIFS(Z:Z,J:J,AE613)</f>
        <v>4.4000000000000004</v>
      </c>
      <c r="AL613" t="e" cm="1">
        <f t="array" ref="AL613">ROUND(VAR(IF(J:J=AE613,Z:Z)),1)</f>
        <v>#DIV/0!</v>
      </c>
      <c r="AM613" t="e" cm="1">
        <f t="array" ref="AM613">ROUND(STDEV(IF(J:J = AE613,Z:Z)),1)</f>
        <v>#DIV/0!</v>
      </c>
      <c r="AQ613">
        <v>136</v>
      </c>
      <c r="AR613">
        <v>5.5</v>
      </c>
      <c r="BH613" t="str">
        <v>Jeremy Degruson</v>
      </c>
      <c r="BI613">
        <f t="shared" si="28"/>
        <v>6.3</v>
      </c>
      <c r="BJ613" t="b">
        <f t="shared" si="29"/>
        <v>0</v>
      </c>
      <c r="BO613">
        <v>60057639</v>
      </c>
      <c r="BP613">
        <v>18000000</v>
      </c>
      <c r="BR613">
        <f t="shared" si="27"/>
        <v>42057639</v>
      </c>
      <c r="BS613" t="str">
        <f>_xlfn.XLOOKUP(BO613,I:I,L:L)</f>
        <v>Bad SantaÂ </v>
      </c>
      <c r="BW613" t="s">
        <v>2007</v>
      </c>
      <c r="BX613" t="s">
        <v>5266</v>
      </c>
      <c r="BY613" t="s">
        <v>17607</v>
      </c>
      <c r="BZ613" t="s">
        <v>17601</v>
      </c>
    </row>
    <row r="614" spans="1:80" x14ac:dyDescent="0.25">
      <c r="A614" t="s">
        <v>33</v>
      </c>
      <c r="B614" t="s">
        <v>729</v>
      </c>
      <c r="C614">
        <v>159</v>
      </c>
      <c r="D614">
        <v>140</v>
      </c>
      <c r="E614">
        <v>2000</v>
      </c>
      <c r="F614">
        <v>552</v>
      </c>
      <c r="G614" t="s">
        <v>4513</v>
      </c>
      <c r="H614">
        <v>15000</v>
      </c>
      <c r="I614">
        <v>172071312</v>
      </c>
      <c r="J614" t="s">
        <v>2128</v>
      </c>
      <c r="K614" t="s">
        <v>434</v>
      </c>
      <c r="L614" t="s">
        <v>1524</v>
      </c>
      <c r="M614">
        <v>208817</v>
      </c>
      <c r="N614">
        <v>17171</v>
      </c>
      <c r="O614" t="s">
        <v>4514</v>
      </c>
      <c r="P614">
        <v>0</v>
      </c>
      <c r="Q614" t="s">
        <v>4515</v>
      </c>
      <c r="R614" t="s">
        <v>4516</v>
      </c>
      <c r="S614">
        <v>296</v>
      </c>
      <c r="T614" t="s">
        <v>42</v>
      </c>
      <c r="U614" t="s">
        <v>43</v>
      </c>
      <c r="V614" t="s">
        <v>115</v>
      </c>
      <c r="W614">
        <v>62000000</v>
      </c>
      <c r="X614">
        <v>1995</v>
      </c>
      <c r="Y614">
        <v>968</v>
      </c>
      <c r="Z614" s="2">
        <v>7.6</v>
      </c>
      <c r="AA614">
        <v>2.35</v>
      </c>
      <c r="AB614">
        <v>5000</v>
      </c>
      <c r="AE614" t="s">
        <v>4517</v>
      </c>
      <c r="AF614">
        <f>COUNTIF(J:J,AE614)</f>
        <v>2</v>
      </c>
      <c r="AG614">
        <f>ROUND(AVERAGEIFS(Z:Z,J:J,AE614),1)</f>
        <v>8</v>
      </c>
      <c r="AH614" cm="1">
        <f t="array" ref="AH614">ROUND(MEDIAN(IF(J:J=AE614,Z:Z)),1)</f>
        <v>8</v>
      </c>
      <c r="AI614" t="e" cm="1">
        <f t="array" ref="AI614">ROUND(MODE(IF(J:J=AE614,Z:Z)),1)</f>
        <v>#N/A</v>
      </c>
      <c r="AJ614">
        <f>_xlfn.MAXIFS(Z:Z,J:J,AE614)</f>
        <v>8</v>
      </c>
      <c r="AK614">
        <f>_xlfn.MINIFS(Z:Z,J:J,AE614)</f>
        <v>7.9</v>
      </c>
      <c r="AL614" cm="1">
        <f t="array" ref="AL614">ROUND(VAR(IF(J:J=AE614,Z:Z)),1)</f>
        <v>0</v>
      </c>
      <c r="AM614" cm="1">
        <f t="array" ref="AM614">ROUND(STDEV(IF(J:J = AE614,Z:Z)),1)</f>
        <v>0.1</v>
      </c>
      <c r="AQ614">
        <v>150</v>
      </c>
      <c r="AR614">
        <v>7.4</v>
      </c>
      <c r="BH614" t="str">
        <v>Chris Gorak</v>
      </c>
      <c r="BI614">
        <f t="shared" si="28"/>
        <v>4.9000000000000004</v>
      </c>
      <c r="BJ614" t="b">
        <f t="shared" si="29"/>
        <v>0</v>
      </c>
      <c r="BO614">
        <v>52929168</v>
      </c>
      <c r="BP614">
        <v>11000000</v>
      </c>
      <c r="BR614">
        <f t="shared" si="27"/>
        <v>41929168</v>
      </c>
      <c r="BS614" t="str">
        <f>_xlfn.XLOOKUP(BO614,I:I,L:L)</f>
        <v>My Cousin VinnyÂ </v>
      </c>
      <c r="BW614" t="s">
        <v>2007</v>
      </c>
      <c r="BX614" t="s">
        <v>5266</v>
      </c>
      <c r="BY614" t="s">
        <v>17601</v>
      </c>
      <c r="BZ614" t="s">
        <v>5447</v>
      </c>
    </row>
    <row r="615" spans="1:80" x14ac:dyDescent="0.25">
      <c r="A615" t="s">
        <v>33</v>
      </c>
      <c r="B615" t="s">
        <v>2390</v>
      </c>
      <c r="C615">
        <v>80</v>
      </c>
      <c r="D615">
        <v>104</v>
      </c>
      <c r="E615">
        <v>54</v>
      </c>
      <c r="F615">
        <v>775</v>
      </c>
      <c r="G615" t="s">
        <v>4519</v>
      </c>
      <c r="H615">
        <v>901</v>
      </c>
      <c r="I615">
        <v>139225854</v>
      </c>
      <c r="J615" t="s">
        <v>377</v>
      </c>
      <c r="K615" t="s">
        <v>4520</v>
      </c>
      <c r="L615" t="s">
        <v>2348</v>
      </c>
      <c r="M615">
        <v>34561</v>
      </c>
      <c r="N615">
        <v>5265</v>
      </c>
      <c r="O615" t="s">
        <v>4521</v>
      </c>
      <c r="P615">
        <v>0</v>
      </c>
      <c r="Q615" t="s">
        <v>4522</v>
      </c>
      <c r="R615" t="s">
        <v>4523</v>
      </c>
      <c r="S615">
        <v>116</v>
      </c>
      <c r="T615" t="s">
        <v>42</v>
      </c>
      <c r="U615" t="s">
        <v>43</v>
      </c>
      <c r="V615" t="s">
        <v>366</v>
      </c>
      <c r="W615">
        <v>60000000</v>
      </c>
      <c r="X615">
        <v>2002</v>
      </c>
      <c r="Y615">
        <v>857</v>
      </c>
      <c r="Z615" s="2">
        <v>5.5</v>
      </c>
      <c r="AA615">
        <v>1.85</v>
      </c>
      <c r="AB615">
        <v>1000</v>
      </c>
      <c r="AE615" t="s">
        <v>4524</v>
      </c>
      <c r="AF615">
        <f>COUNTIF(J:J,AE615)</f>
        <v>1</v>
      </c>
      <c r="AG615">
        <f>ROUND(AVERAGEIFS(Z:Z,J:J,AE615),1)</f>
        <v>5.0999999999999996</v>
      </c>
      <c r="AH615" cm="1">
        <f t="array" ref="AH615">ROUND(MEDIAN(IF(J:J=AE615,Z:Z)),1)</f>
        <v>5.0999999999999996</v>
      </c>
      <c r="AI615" t="e" cm="1">
        <f t="array" ref="AI615">ROUND(MODE(IF(J:J=AE615,Z:Z)),1)</f>
        <v>#N/A</v>
      </c>
      <c r="AJ615">
        <f>_xlfn.MAXIFS(Z:Z,J:J,AE615)</f>
        <v>5.0999999999999996</v>
      </c>
      <c r="AK615">
        <f>_xlfn.MINIFS(Z:Z,J:J,AE615)</f>
        <v>5.0999999999999996</v>
      </c>
      <c r="AL615" t="e" cm="1">
        <f t="array" ref="AL615">ROUND(VAR(IF(J:J=AE615,Z:Z)),1)</f>
        <v>#DIV/0!</v>
      </c>
      <c r="AM615" t="e" cm="1">
        <f t="array" ref="AM615">ROUND(STDEV(IF(J:J = AE615,Z:Z)),1)</f>
        <v>#DIV/0!</v>
      </c>
      <c r="AQ615">
        <v>140</v>
      </c>
      <c r="AR615">
        <v>7.6</v>
      </c>
      <c r="BH615" t="str">
        <v>Scott Speer</v>
      </c>
      <c r="BI615">
        <f t="shared" si="28"/>
        <v>6.5</v>
      </c>
      <c r="BJ615" t="b">
        <f t="shared" si="29"/>
        <v>0</v>
      </c>
      <c r="BO615">
        <v>72077000</v>
      </c>
      <c r="BP615">
        <v>30250000</v>
      </c>
      <c r="BR615">
        <f t="shared" si="27"/>
        <v>41827000</v>
      </c>
      <c r="BS615" t="str">
        <f>_xlfn.XLOOKUP(BO615,I:I,L:L)</f>
        <v>Get ShortyÂ </v>
      </c>
      <c r="BW615" t="s">
        <v>1247</v>
      </c>
      <c r="BX615" t="s">
        <v>2007</v>
      </c>
      <c r="BY615" t="s">
        <v>5266</v>
      </c>
      <c r="BZ615" t="s">
        <v>17600</v>
      </c>
      <c r="CA615" t="s">
        <v>4556</v>
      </c>
    </row>
    <row r="616" spans="1:80" x14ac:dyDescent="0.25">
      <c r="A616" t="s">
        <v>33</v>
      </c>
      <c r="B616" t="s">
        <v>2399</v>
      </c>
      <c r="C616">
        <v>488</v>
      </c>
      <c r="D616">
        <v>158</v>
      </c>
      <c r="E616">
        <v>0</v>
      </c>
      <c r="F616">
        <v>11000</v>
      </c>
      <c r="G616" t="s">
        <v>574</v>
      </c>
      <c r="H616">
        <v>20000</v>
      </c>
      <c r="I616">
        <v>148775460</v>
      </c>
      <c r="J616" t="s">
        <v>1694</v>
      </c>
      <c r="K616" t="s">
        <v>351</v>
      </c>
      <c r="L616" t="s">
        <v>2036</v>
      </c>
      <c r="M616">
        <v>243834</v>
      </c>
      <c r="N616">
        <v>46204</v>
      </c>
      <c r="O616" t="s">
        <v>343</v>
      </c>
      <c r="P616">
        <v>1</v>
      </c>
      <c r="Q616" t="s">
        <v>4527</v>
      </c>
      <c r="R616" t="s">
        <v>4528</v>
      </c>
      <c r="S616">
        <v>845</v>
      </c>
      <c r="T616" t="s">
        <v>42</v>
      </c>
      <c r="U616" t="s">
        <v>43</v>
      </c>
      <c r="V616" t="s">
        <v>44</v>
      </c>
      <c r="W616">
        <v>61000000</v>
      </c>
      <c r="X616">
        <v>2012</v>
      </c>
      <c r="Y616">
        <v>13000</v>
      </c>
      <c r="Z616" s="2">
        <v>7.6</v>
      </c>
      <c r="AA616">
        <v>1.85</v>
      </c>
      <c r="AB616">
        <v>144000</v>
      </c>
      <c r="AE616" t="s">
        <v>4529</v>
      </c>
      <c r="AF616">
        <f>COUNTIF(J:J,AE616)</f>
        <v>4</v>
      </c>
      <c r="AG616">
        <f>ROUND(AVERAGEIFS(Z:Z,J:J,AE616),1)</f>
        <v>5.8</v>
      </c>
      <c r="AH616" cm="1">
        <f t="array" ref="AH616">ROUND(MEDIAN(IF(J:J=AE616,Z:Z)),1)</f>
        <v>5.8</v>
      </c>
      <c r="AI616" t="e" cm="1">
        <f t="array" ref="AI616">ROUND(MODE(IF(J:J=AE616,Z:Z)),1)</f>
        <v>#N/A</v>
      </c>
      <c r="AJ616">
        <f>_xlfn.MAXIFS(Z:Z,J:J,AE616)</f>
        <v>7.2</v>
      </c>
      <c r="AK616">
        <f>_xlfn.MINIFS(Z:Z,J:J,AE616)</f>
        <v>4.2</v>
      </c>
      <c r="AL616" cm="1">
        <f t="array" ref="AL616">ROUND(VAR(IF(J:J=AE616,Z:Z)),1)</f>
        <v>1.6</v>
      </c>
      <c r="AM616" cm="1">
        <f t="array" ref="AM616">ROUND(STDEV(IF(J:J = AE616,Z:Z)),1)</f>
        <v>1.3</v>
      </c>
      <c r="AQ616">
        <v>104</v>
      </c>
      <c r="AR616">
        <v>5.5</v>
      </c>
      <c r="BH616" t="str">
        <v>Joe Charbanic</v>
      </c>
      <c r="BI616">
        <f t="shared" si="28"/>
        <v>5.3</v>
      </c>
      <c r="BJ616" t="b">
        <f t="shared" si="29"/>
        <v>0</v>
      </c>
      <c r="BO616">
        <v>119793567</v>
      </c>
      <c r="BP616">
        <v>78000000</v>
      </c>
      <c r="BR616">
        <f t="shared" si="27"/>
        <v>41793567</v>
      </c>
      <c r="BS616" t="str">
        <f>_xlfn.XLOOKUP(BO616,I:I,L:L)</f>
        <v>Cloudy with a Chance of Meatballs 2Â </v>
      </c>
      <c r="BW616" t="s">
        <v>1247</v>
      </c>
      <c r="BX616" t="s">
        <v>17607</v>
      </c>
      <c r="BY616" t="s">
        <v>5447</v>
      </c>
    </row>
    <row r="617" spans="1:80" x14ac:dyDescent="0.25">
      <c r="A617" t="s">
        <v>33</v>
      </c>
      <c r="B617" t="s">
        <v>2408</v>
      </c>
      <c r="C617">
        <v>153</v>
      </c>
      <c r="D617">
        <v>119</v>
      </c>
      <c r="E617">
        <v>0</v>
      </c>
      <c r="F617">
        <v>744</v>
      </c>
      <c r="G617" t="s">
        <v>4531</v>
      </c>
      <c r="H617">
        <v>15000</v>
      </c>
      <c r="I617">
        <v>115731542</v>
      </c>
      <c r="J617" t="s">
        <v>881</v>
      </c>
      <c r="K617" t="s">
        <v>434</v>
      </c>
      <c r="L617" t="s">
        <v>3711</v>
      </c>
      <c r="M617">
        <v>151812</v>
      </c>
      <c r="N617">
        <v>17768</v>
      </c>
      <c r="O617" t="s">
        <v>3289</v>
      </c>
      <c r="P617">
        <v>2</v>
      </c>
      <c r="Q617" t="s">
        <v>4532</v>
      </c>
      <c r="R617" t="s">
        <v>4533</v>
      </c>
      <c r="S617">
        <v>556</v>
      </c>
      <c r="T617" t="s">
        <v>42</v>
      </c>
      <c r="U617" t="s">
        <v>43</v>
      </c>
      <c r="V617" t="s">
        <v>115</v>
      </c>
      <c r="W617">
        <v>65000000</v>
      </c>
      <c r="X617">
        <v>1998</v>
      </c>
      <c r="Y617">
        <v>793</v>
      </c>
      <c r="Z617" s="2">
        <v>6.5</v>
      </c>
      <c r="AA617">
        <v>1.85</v>
      </c>
      <c r="AB617">
        <v>0</v>
      </c>
      <c r="AE617" t="s">
        <v>4534</v>
      </c>
      <c r="AF617">
        <f>COUNTIF(J:J,AE617)</f>
        <v>1</v>
      </c>
      <c r="AG617">
        <f>ROUND(AVERAGEIFS(Z:Z,J:J,AE617),1)</f>
        <v>5.8</v>
      </c>
      <c r="AH617" cm="1">
        <f t="array" ref="AH617">ROUND(MEDIAN(IF(J:J=AE617,Z:Z)),1)</f>
        <v>5.8</v>
      </c>
      <c r="AI617" t="e" cm="1">
        <f t="array" ref="AI617">ROUND(MODE(IF(J:J=AE617,Z:Z)),1)</f>
        <v>#N/A</v>
      </c>
      <c r="AJ617">
        <f>_xlfn.MAXIFS(Z:Z,J:J,AE617)</f>
        <v>5.8</v>
      </c>
      <c r="AK617">
        <f>_xlfn.MINIFS(Z:Z,J:J,AE617)</f>
        <v>5.8</v>
      </c>
      <c r="AL617" t="e" cm="1">
        <f t="array" ref="AL617">ROUND(VAR(IF(J:J=AE617,Z:Z)),1)</f>
        <v>#DIV/0!</v>
      </c>
      <c r="AM617" t="e" cm="1">
        <f t="array" ref="AM617">ROUND(STDEV(IF(J:J = AE617,Z:Z)),1)</f>
        <v>#DIV/0!</v>
      </c>
      <c r="AQ617">
        <v>158</v>
      </c>
      <c r="AR617">
        <v>7.6</v>
      </c>
      <c r="BH617" t="str">
        <v>Jonathan Hensleigh</v>
      </c>
      <c r="BI617">
        <f t="shared" si="28"/>
        <v>6.5</v>
      </c>
      <c r="BJ617" t="b">
        <f t="shared" si="29"/>
        <v>0</v>
      </c>
      <c r="BO617">
        <v>81593527</v>
      </c>
      <c r="BP617">
        <v>40000000</v>
      </c>
      <c r="BR617">
        <f t="shared" si="27"/>
        <v>41593527</v>
      </c>
      <c r="BS617" t="str">
        <f>_xlfn.XLOOKUP(BO617,I:I,L:L)</f>
        <v>Eight BelowÂ </v>
      </c>
      <c r="BW617" t="s">
        <v>606</v>
      </c>
      <c r="BX617" t="s">
        <v>1247</v>
      </c>
      <c r="BY617" t="s">
        <v>5266</v>
      </c>
      <c r="BZ617" t="s">
        <v>17600</v>
      </c>
      <c r="CA617" t="s">
        <v>17601</v>
      </c>
    </row>
    <row r="618" spans="1:80" x14ac:dyDescent="0.25">
      <c r="A618" t="s">
        <v>33</v>
      </c>
      <c r="B618" t="s">
        <v>1332</v>
      </c>
      <c r="C618">
        <v>173</v>
      </c>
      <c r="D618">
        <v>106</v>
      </c>
      <c r="E618">
        <v>285</v>
      </c>
      <c r="F618">
        <v>105</v>
      </c>
      <c r="G618" t="s">
        <v>1924</v>
      </c>
      <c r="H618">
        <v>8000</v>
      </c>
      <c r="I618">
        <v>100468793</v>
      </c>
      <c r="J618" t="s">
        <v>1247</v>
      </c>
      <c r="K618" t="s">
        <v>1554</v>
      </c>
      <c r="L618" t="s">
        <v>4537</v>
      </c>
      <c r="M618">
        <v>212499</v>
      </c>
      <c r="N618">
        <v>11264</v>
      </c>
      <c r="O618" t="s">
        <v>4538</v>
      </c>
      <c r="P618">
        <v>2</v>
      </c>
      <c r="Q618" t="s">
        <v>4539</v>
      </c>
      <c r="R618" t="s">
        <v>4540</v>
      </c>
      <c r="S618">
        <v>277</v>
      </c>
      <c r="T618" t="s">
        <v>42</v>
      </c>
      <c r="U618" t="s">
        <v>43</v>
      </c>
      <c r="V618" t="s">
        <v>811</v>
      </c>
      <c r="W618">
        <v>65000000</v>
      </c>
      <c r="X618">
        <v>2008</v>
      </c>
      <c r="Y618">
        <v>3000</v>
      </c>
      <c r="Z618" s="2">
        <v>6.9</v>
      </c>
      <c r="AA618">
        <v>2.35</v>
      </c>
      <c r="AB618">
        <v>0</v>
      </c>
      <c r="AE618" t="s">
        <v>4541</v>
      </c>
      <c r="AF618">
        <f>COUNTIF(J:J,AE618)</f>
        <v>1</v>
      </c>
      <c r="AG618">
        <f>ROUND(AVERAGEIFS(Z:Z,J:J,AE618),1)</f>
        <v>3</v>
      </c>
      <c r="AH618" cm="1">
        <f t="array" ref="AH618">ROUND(MEDIAN(IF(J:J=AE618,Z:Z)),1)</f>
        <v>3</v>
      </c>
      <c r="AI618" t="e" cm="1">
        <f t="array" ref="AI618">ROUND(MODE(IF(J:J=AE618,Z:Z)),1)</f>
        <v>#N/A</v>
      </c>
      <c r="AJ618">
        <f>_xlfn.MAXIFS(Z:Z,J:J,AE618)</f>
        <v>3</v>
      </c>
      <c r="AK618">
        <f>_xlfn.MINIFS(Z:Z,J:J,AE618)</f>
        <v>3</v>
      </c>
      <c r="AL618" t="e" cm="1">
        <f t="array" ref="AL618">ROUND(VAR(IF(J:J=AE618,Z:Z)),1)</f>
        <v>#DIV/0!</v>
      </c>
      <c r="AM618" t="e" cm="1">
        <f t="array" ref="AM618">ROUND(STDEV(IF(J:J = AE618,Z:Z)),1)</f>
        <v>#DIV/0!</v>
      </c>
      <c r="AQ618">
        <v>119</v>
      </c>
      <c r="AR618">
        <v>6.5</v>
      </c>
      <c r="BH618" t="str">
        <v>Danny Cannon</v>
      </c>
      <c r="BI618">
        <f t="shared" si="28"/>
        <v>5.7</v>
      </c>
      <c r="BJ618" t="b">
        <f t="shared" si="29"/>
        <v>0</v>
      </c>
      <c r="BO618">
        <v>59573085</v>
      </c>
      <c r="BP618">
        <v>18000000</v>
      </c>
      <c r="BR618">
        <f t="shared" si="27"/>
        <v>41573085</v>
      </c>
      <c r="BS618" t="str">
        <f>_xlfn.XLOOKUP(BO618,I:I,L:L)</f>
        <v>My Big Fat Greek Wedding 2Â </v>
      </c>
      <c r="BW618" t="s">
        <v>606</v>
      </c>
      <c r="BX618" t="s">
        <v>17605</v>
      </c>
      <c r="BY618" t="s">
        <v>2007</v>
      </c>
      <c r="BZ618" t="s">
        <v>5447</v>
      </c>
    </row>
    <row r="619" spans="1:80" x14ac:dyDescent="0.25">
      <c r="A619" t="s">
        <v>33</v>
      </c>
      <c r="B619" t="s">
        <v>331</v>
      </c>
      <c r="C619">
        <v>156</v>
      </c>
      <c r="D619">
        <v>136</v>
      </c>
      <c r="E619">
        <v>258</v>
      </c>
      <c r="F619">
        <v>94</v>
      </c>
      <c r="G619" t="s">
        <v>4544</v>
      </c>
      <c r="H619">
        <v>12000</v>
      </c>
      <c r="I619">
        <v>93771072</v>
      </c>
      <c r="J619" t="s">
        <v>2136</v>
      </c>
      <c r="K619" t="s">
        <v>934</v>
      </c>
      <c r="L619" t="s">
        <v>4545</v>
      </c>
      <c r="M619">
        <v>135404</v>
      </c>
      <c r="N619">
        <v>12396</v>
      </c>
      <c r="O619" t="s">
        <v>4546</v>
      </c>
      <c r="P619">
        <v>0</v>
      </c>
      <c r="Q619" t="s">
        <v>4547</v>
      </c>
      <c r="R619" t="s">
        <v>4548</v>
      </c>
      <c r="S619">
        <v>318</v>
      </c>
      <c r="T619" t="s">
        <v>42</v>
      </c>
      <c r="U619" t="s">
        <v>43</v>
      </c>
      <c r="V619" t="s">
        <v>44</v>
      </c>
      <c r="W619">
        <v>65000000</v>
      </c>
      <c r="X619">
        <v>1998</v>
      </c>
      <c r="Y619">
        <v>174</v>
      </c>
      <c r="Z619" s="2">
        <v>6.7</v>
      </c>
      <c r="AA619">
        <v>2.35</v>
      </c>
      <c r="AB619">
        <v>0</v>
      </c>
      <c r="AE619" t="s">
        <v>4549</v>
      </c>
      <c r="AF619">
        <f>COUNTIF(J:J,AE619)</f>
        <v>1</v>
      </c>
      <c r="AG619">
        <f>ROUND(AVERAGEIFS(Z:Z,J:J,AE619),1)</f>
        <v>5.5</v>
      </c>
      <c r="AH619" cm="1">
        <f t="array" ref="AH619">ROUND(MEDIAN(IF(J:J=AE619,Z:Z)),1)</f>
        <v>5.5</v>
      </c>
      <c r="AI619" t="e" cm="1">
        <f t="array" ref="AI619">ROUND(MODE(IF(J:J=AE619,Z:Z)),1)</f>
        <v>#N/A</v>
      </c>
      <c r="AJ619">
        <f>_xlfn.MAXIFS(Z:Z,J:J,AE619)</f>
        <v>5.5</v>
      </c>
      <c r="AK619">
        <f>_xlfn.MINIFS(Z:Z,J:J,AE619)</f>
        <v>5.5</v>
      </c>
      <c r="AL619" t="e" cm="1">
        <f t="array" ref="AL619">ROUND(VAR(IF(J:J=AE619,Z:Z)),1)</f>
        <v>#DIV/0!</v>
      </c>
      <c r="AM619" t="e" cm="1">
        <f t="array" ref="AM619">ROUND(STDEV(IF(J:J = AE619,Z:Z)),1)</f>
        <v>#DIV/0!</v>
      </c>
      <c r="AQ619">
        <v>106</v>
      </c>
      <c r="AR619">
        <v>6.9</v>
      </c>
      <c r="BH619" t="str">
        <v>Boaz Yakin</v>
      </c>
      <c r="BI619">
        <f t="shared" si="28"/>
        <v>7</v>
      </c>
      <c r="BJ619" t="b">
        <f t="shared" si="29"/>
        <v>0</v>
      </c>
      <c r="BO619">
        <v>66489425</v>
      </c>
      <c r="BP619">
        <v>25000000</v>
      </c>
      <c r="BR619">
        <f t="shared" si="27"/>
        <v>41489425</v>
      </c>
      <c r="BS619" t="str">
        <f>_xlfn.XLOOKUP(BO619,I:I,L:L)</f>
        <v>ContrabandÂ </v>
      </c>
      <c r="BW619" t="s">
        <v>1247</v>
      </c>
      <c r="BX619" t="s">
        <v>17602</v>
      </c>
      <c r="BY619" t="s">
        <v>4556</v>
      </c>
      <c r="BZ619" t="s">
        <v>4490</v>
      </c>
    </row>
    <row r="620" spans="1:80" x14ac:dyDescent="0.25">
      <c r="A620" t="s">
        <v>33</v>
      </c>
      <c r="B620" t="s">
        <v>1802</v>
      </c>
      <c r="C620">
        <v>307</v>
      </c>
      <c r="D620">
        <v>95</v>
      </c>
      <c r="E620">
        <v>480</v>
      </c>
      <c r="F620">
        <v>490</v>
      </c>
      <c r="G620" t="s">
        <v>2154</v>
      </c>
      <c r="H620">
        <v>21000</v>
      </c>
      <c r="I620">
        <v>100448498</v>
      </c>
      <c r="J620" t="s">
        <v>1544</v>
      </c>
      <c r="K620" t="s">
        <v>119</v>
      </c>
      <c r="L620" t="s">
        <v>4552</v>
      </c>
      <c r="M620">
        <v>272789</v>
      </c>
      <c r="N620">
        <v>23018</v>
      </c>
      <c r="O620" t="s">
        <v>4553</v>
      </c>
      <c r="P620">
        <v>3</v>
      </c>
      <c r="Q620" t="s">
        <v>4554</v>
      </c>
      <c r="R620" t="s">
        <v>4555</v>
      </c>
      <c r="S620">
        <v>285</v>
      </c>
      <c r="T620" t="s">
        <v>42</v>
      </c>
      <c r="U620" t="s">
        <v>43</v>
      </c>
      <c r="V620" t="s">
        <v>811</v>
      </c>
      <c r="W620">
        <v>65000000</v>
      </c>
      <c r="X620">
        <v>2010</v>
      </c>
      <c r="Y620">
        <v>561</v>
      </c>
      <c r="Z620" s="2">
        <v>6.6</v>
      </c>
      <c r="AA620">
        <v>2.35</v>
      </c>
      <c r="AB620">
        <v>25000</v>
      </c>
      <c r="AE620" t="s">
        <v>4556</v>
      </c>
      <c r="AF620">
        <f>COUNTIF(J:J,AE620)</f>
        <v>1</v>
      </c>
      <c r="AG620">
        <f>ROUND(AVERAGEIFS(Z:Z,J:J,AE620),1)</f>
        <v>6.3</v>
      </c>
      <c r="AH620" cm="1">
        <f t="array" ref="AH620">ROUND(MEDIAN(IF(J:J=AE620,Z:Z)),1)</f>
        <v>6.3</v>
      </c>
      <c r="AI620" t="e" cm="1">
        <f t="array" ref="AI620">ROUND(MODE(IF(J:J=AE620,Z:Z)),1)</f>
        <v>#N/A</v>
      </c>
      <c r="AJ620">
        <f>_xlfn.MAXIFS(Z:Z,J:J,AE620)</f>
        <v>6.3</v>
      </c>
      <c r="AK620">
        <f>_xlfn.MINIFS(Z:Z,J:J,AE620)</f>
        <v>6.3</v>
      </c>
      <c r="AL620" t="e" cm="1">
        <f t="array" ref="AL620">ROUND(VAR(IF(J:J=AE620,Z:Z)),1)</f>
        <v>#DIV/0!</v>
      </c>
      <c r="AM620" t="e" cm="1">
        <f t="array" ref="AM620">ROUND(STDEV(IF(J:J = AE620,Z:Z)),1)</f>
        <v>#DIV/0!</v>
      </c>
      <c r="AQ620">
        <v>136</v>
      </c>
      <c r="AR620">
        <v>6.7</v>
      </c>
      <c r="BH620" t="str">
        <v>Richard Marquand</v>
      </c>
      <c r="BI620">
        <f t="shared" si="28"/>
        <v>8.4</v>
      </c>
      <c r="BJ620" t="str">
        <f t="shared" si="29"/>
        <v>TRUE</v>
      </c>
      <c r="BO620">
        <v>91439400</v>
      </c>
      <c r="BP620">
        <v>50000000</v>
      </c>
      <c r="BR620">
        <f t="shared" si="27"/>
        <v>41439400</v>
      </c>
      <c r="BS620" t="str">
        <f>_xlfn.XLOOKUP(BO620,I:I,L:L)</f>
        <v>Non-StopÂ </v>
      </c>
      <c r="BW620" t="s">
        <v>4556</v>
      </c>
    </row>
    <row r="621" spans="1:80" x14ac:dyDescent="0.25">
      <c r="A621" t="s">
        <v>33</v>
      </c>
      <c r="B621" t="s">
        <v>723</v>
      </c>
      <c r="C621">
        <v>322</v>
      </c>
      <c r="D621">
        <v>137</v>
      </c>
      <c r="E621">
        <v>11000</v>
      </c>
      <c r="F621">
        <v>465</v>
      </c>
      <c r="G621" t="s">
        <v>4559</v>
      </c>
      <c r="H621">
        <v>769</v>
      </c>
      <c r="I621">
        <v>115603980</v>
      </c>
      <c r="J621" t="s">
        <v>2143</v>
      </c>
      <c r="K621" t="s">
        <v>4560</v>
      </c>
      <c r="L621" t="s">
        <v>3722</v>
      </c>
      <c r="M621">
        <v>103589</v>
      </c>
      <c r="N621">
        <v>2938</v>
      </c>
      <c r="O621" t="s">
        <v>4561</v>
      </c>
      <c r="P621">
        <v>0</v>
      </c>
      <c r="Q621" t="s">
        <v>4562</v>
      </c>
      <c r="R621" t="s">
        <v>4563</v>
      </c>
      <c r="S621">
        <v>351</v>
      </c>
      <c r="T621" t="s">
        <v>42</v>
      </c>
      <c r="U621" t="s">
        <v>43</v>
      </c>
      <c r="V621" t="s">
        <v>44</v>
      </c>
      <c r="W621">
        <v>65000000</v>
      </c>
      <c r="X621">
        <v>2014</v>
      </c>
      <c r="Y621">
        <v>698</v>
      </c>
      <c r="Z621" s="2">
        <v>7.2</v>
      </c>
      <c r="AA621">
        <v>2.35</v>
      </c>
      <c r="AB621">
        <v>35000</v>
      </c>
      <c r="AE621" t="s">
        <v>4564</v>
      </c>
      <c r="AF621">
        <f>COUNTIF(J:J,AE621)</f>
        <v>1</v>
      </c>
      <c r="AG621">
        <f>ROUND(AVERAGEIFS(Z:Z,J:J,AE621),1)</f>
        <v>8.1999999999999993</v>
      </c>
      <c r="AH621" cm="1">
        <f t="array" ref="AH621">ROUND(MEDIAN(IF(J:J=AE621,Z:Z)),1)</f>
        <v>8.1999999999999993</v>
      </c>
      <c r="AI621" t="e" cm="1">
        <f t="array" ref="AI621">ROUND(MODE(IF(J:J=AE621,Z:Z)),1)</f>
        <v>#N/A</v>
      </c>
      <c r="AJ621">
        <f>_xlfn.MAXIFS(Z:Z,J:J,AE621)</f>
        <v>8.1999999999999993</v>
      </c>
      <c r="AK621">
        <f>_xlfn.MINIFS(Z:Z,J:J,AE621)</f>
        <v>8.1999999999999993</v>
      </c>
      <c r="AL621" t="e" cm="1">
        <f t="array" ref="AL621">ROUND(VAR(IF(J:J=AE621,Z:Z)),1)</f>
        <v>#DIV/0!</v>
      </c>
      <c r="AM621" t="e" cm="1">
        <f t="array" ref="AM621">ROUND(STDEV(IF(J:J = AE621,Z:Z)),1)</f>
        <v>#DIV/0!</v>
      </c>
      <c r="AQ621">
        <v>95</v>
      </c>
      <c r="AR621">
        <v>6.6</v>
      </c>
      <c r="BH621" t="str">
        <v>Neil Marshall</v>
      </c>
      <c r="BI621">
        <f t="shared" si="28"/>
        <v>6.6</v>
      </c>
      <c r="BJ621" t="b">
        <f t="shared" si="29"/>
        <v>0</v>
      </c>
      <c r="BO621">
        <v>81292135</v>
      </c>
      <c r="BP621">
        <v>40000000</v>
      </c>
      <c r="BR621">
        <f t="shared" si="27"/>
        <v>41292135</v>
      </c>
      <c r="BS621" t="str">
        <f>_xlfn.XLOOKUP(BO621,I:I,L:L)</f>
        <v>The Talented Mr. RipleyÂ </v>
      </c>
      <c r="BW621" t="s">
        <v>2007</v>
      </c>
      <c r="BX621" t="s">
        <v>17600</v>
      </c>
      <c r="BY621" t="s">
        <v>17606</v>
      </c>
    </row>
    <row r="622" spans="1:80" x14ac:dyDescent="0.25">
      <c r="A622" t="s">
        <v>917</v>
      </c>
      <c r="B622" t="s">
        <v>2419</v>
      </c>
      <c r="C622">
        <v>169</v>
      </c>
      <c r="D622">
        <v>130</v>
      </c>
      <c r="E622">
        <v>16000</v>
      </c>
      <c r="F622">
        <v>416</v>
      </c>
      <c r="G622" t="s">
        <v>4566</v>
      </c>
      <c r="H622">
        <v>16000</v>
      </c>
      <c r="I622">
        <v>90454043</v>
      </c>
      <c r="J622" t="s">
        <v>68</v>
      </c>
      <c r="K622" t="s">
        <v>2419</v>
      </c>
      <c r="L622" t="s">
        <v>4567</v>
      </c>
      <c r="M622">
        <v>60165</v>
      </c>
      <c r="N622">
        <v>17771</v>
      </c>
      <c r="O622" t="s">
        <v>4568</v>
      </c>
      <c r="P622">
        <v>1</v>
      </c>
      <c r="Q622" t="s">
        <v>4569</v>
      </c>
      <c r="R622" t="s">
        <v>4570</v>
      </c>
      <c r="S622">
        <v>326</v>
      </c>
      <c r="T622" t="s">
        <v>42</v>
      </c>
      <c r="U622" t="s">
        <v>43</v>
      </c>
      <c r="V622" t="s">
        <v>44</v>
      </c>
      <c r="W622">
        <v>65000000</v>
      </c>
      <c r="X622">
        <v>2000</v>
      </c>
      <c r="Y622">
        <v>495</v>
      </c>
      <c r="Z622" s="2">
        <v>6.4</v>
      </c>
      <c r="AA622">
        <v>2.35</v>
      </c>
      <c r="AB622">
        <v>0</v>
      </c>
      <c r="AE622" t="s">
        <v>4571</v>
      </c>
      <c r="AF622">
        <f>COUNTIF(J:J,AE622)</f>
        <v>1</v>
      </c>
      <c r="AG622">
        <f>ROUND(AVERAGEIFS(Z:Z,J:J,AE622),1)</f>
        <v>5.4</v>
      </c>
      <c r="AH622" cm="1">
        <f t="array" ref="AH622">ROUND(MEDIAN(IF(J:J=AE622,Z:Z)),1)</f>
        <v>5.4</v>
      </c>
      <c r="AI622" t="e" cm="1">
        <f t="array" ref="AI622">ROUND(MODE(IF(J:J=AE622,Z:Z)),1)</f>
        <v>#N/A</v>
      </c>
      <c r="AJ622">
        <f>_xlfn.MAXIFS(Z:Z,J:J,AE622)</f>
        <v>5.4</v>
      </c>
      <c r="AK622">
        <f>_xlfn.MINIFS(Z:Z,J:J,AE622)</f>
        <v>5.4</v>
      </c>
      <c r="AL622" t="e" cm="1">
        <f t="array" ref="AL622">ROUND(VAR(IF(J:J=AE622,Z:Z)),1)</f>
        <v>#DIV/0!</v>
      </c>
      <c r="AM622" t="e" cm="1">
        <f t="array" ref="AM622">ROUND(STDEV(IF(J:J = AE622,Z:Z)),1)</f>
        <v>#DIV/0!</v>
      </c>
      <c r="AQ622">
        <v>137</v>
      </c>
      <c r="AR622">
        <v>7.2</v>
      </c>
      <c r="BH622" t="str">
        <v>Rupert Wainwright</v>
      </c>
      <c r="BI622">
        <f t="shared" si="28"/>
        <v>6.2</v>
      </c>
      <c r="BJ622" t="b">
        <f t="shared" si="29"/>
        <v>0</v>
      </c>
      <c r="BO622">
        <v>89253340</v>
      </c>
      <c r="BP622">
        <v>48000000</v>
      </c>
      <c r="BR622">
        <f t="shared" si="27"/>
        <v>41253340</v>
      </c>
      <c r="BS622" t="str">
        <f>_xlfn.XLOOKUP(BO622,I:I,L:L)</f>
        <v>Taken 3Â </v>
      </c>
      <c r="BW622" t="s">
        <v>826</v>
      </c>
      <c r="BX622" t="s">
        <v>1247</v>
      </c>
      <c r="BY622" t="s">
        <v>17605</v>
      </c>
      <c r="BZ622" t="s">
        <v>5266</v>
      </c>
    </row>
    <row r="623" spans="1:80" x14ac:dyDescent="0.25">
      <c r="A623" t="s">
        <v>33</v>
      </c>
      <c r="B623" t="s">
        <v>1564</v>
      </c>
      <c r="C623">
        <v>74</v>
      </c>
      <c r="D623">
        <v>124</v>
      </c>
      <c r="E623">
        <v>212</v>
      </c>
      <c r="F623">
        <v>369</v>
      </c>
      <c r="G623" t="s">
        <v>4573</v>
      </c>
      <c r="H623">
        <v>13000</v>
      </c>
      <c r="I623">
        <v>84049211</v>
      </c>
      <c r="J623" t="s">
        <v>68</v>
      </c>
      <c r="K623" t="s">
        <v>1794</v>
      </c>
      <c r="L623" t="s">
        <v>4574</v>
      </c>
      <c r="M623">
        <v>96096</v>
      </c>
      <c r="N623">
        <v>15229</v>
      </c>
      <c r="O623" t="s">
        <v>4575</v>
      </c>
      <c r="P623">
        <v>1</v>
      </c>
      <c r="Q623" t="s">
        <v>4576</v>
      </c>
      <c r="R623" t="s">
        <v>4577</v>
      </c>
      <c r="S623">
        <v>172</v>
      </c>
      <c r="T623" t="s">
        <v>42</v>
      </c>
      <c r="U623" t="s">
        <v>43</v>
      </c>
      <c r="V623" t="s">
        <v>811</v>
      </c>
      <c r="W623">
        <v>70000000</v>
      </c>
      <c r="X623">
        <v>1993</v>
      </c>
      <c r="Y623">
        <v>730</v>
      </c>
      <c r="Z623" s="2">
        <v>6.4</v>
      </c>
      <c r="AA623">
        <v>2.35</v>
      </c>
      <c r="AB623">
        <v>0</v>
      </c>
      <c r="AE623" t="s">
        <v>4578</v>
      </c>
      <c r="AF623">
        <f>COUNTIF(J:J,AE623)</f>
        <v>1</v>
      </c>
      <c r="AG623">
        <f>ROUND(AVERAGEIFS(Z:Z,J:J,AE623),1)</f>
        <v>7.9</v>
      </c>
      <c r="AH623" cm="1">
        <f t="array" ref="AH623">ROUND(MEDIAN(IF(J:J=AE623,Z:Z)),1)</f>
        <v>7.9</v>
      </c>
      <c r="AI623" t="e" cm="1">
        <f t="array" ref="AI623">ROUND(MODE(IF(J:J=AE623,Z:Z)),1)</f>
        <v>#N/A</v>
      </c>
      <c r="AJ623">
        <f>_xlfn.MAXIFS(Z:Z,J:J,AE623)</f>
        <v>7.9</v>
      </c>
      <c r="AK623">
        <f>_xlfn.MINIFS(Z:Z,J:J,AE623)</f>
        <v>7.9</v>
      </c>
      <c r="AL623" t="e" cm="1">
        <f t="array" ref="AL623">ROUND(VAR(IF(J:J=AE623,Z:Z)),1)</f>
        <v>#DIV/0!</v>
      </c>
      <c r="AM623" t="e" cm="1">
        <f t="array" ref="AM623">ROUND(STDEV(IF(J:J = AE623,Z:Z)),1)</f>
        <v>#DIV/0!</v>
      </c>
      <c r="AQ623">
        <v>130</v>
      </c>
      <c r="AR623">
        <v>6.4</v>
      </c>
      <c r="BH623" t="str">
        <v>John Luessenhop</v>
      </c>
      <c r="BI623">
        <f t="shared" si="28"/>
        <v>5.5</v>
      </c>
      <c r="BJ623" t="b">
        <f t="shared" si="29"/>
        <v>0</v>
      </c>
      <c r="BO623">
        <v>65182182</v>
      </c>
      <c r="BP623">
        <v>24000000</v>
      </c>
      <c r="BR623">
        <f t="shared" si="27"/>
        <v>41182182</v>
      </c>
      <c r="BS623" t="str">
        <f>_xlfn.XLOOKUP(BO623,I:I,L:L)</f>
        <v>Think Like a Man TooÂ </v>
      </c>
      <c r="BW623" t="s">
        <v>826</v>
      </c>
      <c r="BX623" t="s">
        <v>1247</v>
      </c>
      <c r="BY623" t="s">
        <v>17602</v>
      </c>
    </row>
    <row r="624" spans="1:80" x14ac:dyDescent="0.25">
      <c r="A624" t="s">
        <v>33</v>
      </c>
      <c r="B624" t="s">
        <v>1096</v>
      </c>
      <c r="C624">
        <v>72</v>
      </c>
      <c r="D624">
        <v>108</v>
      </c>
      <c r="E624">
        <v>610</v>
      </c>
      <c r="F624">
        <v>461</v>
      </c>
      <c r="G624" t="s">
        <v>4581</v>
      </c>
      <c r="H624">
        <v>848</v>
      </c>
      <c r="I624">
        <v>70450000</v>
      </c>
      <c r="J624" t="s">
        <v>268</v>
      </c>
      <c r="K624" t="s">
        <v>609</v>
      </c>
      <c r="L624" t="s">
        <v>4582</v>
      </c>
      <c r="M624">
        <v>77390</v>
      </c>
      <c r="N624">
        <v>2913</v>
      </c>
      <c r="O624" t="s">
        <v>1669</v>
      </c>
      <c r="P624">
        <v>2</v>
      </c>
      <c r="Q624" t="s">
        <v>4583</v>
      </c>
      <c r="R624" t="s">
        <v>4584</v>
      </c>
      <c r="S624">
        <v>189</v>
      </c>
      <c r="T624" t="s">
        <v>42</v>
      </c>
      <c r="U624" t="s">
        <v>43</v>
      </c>
      <c r="V624" t="s">
        <v>811</v>
      </c>
      <c r="W624">
        <v>50000000</v>
      </c>
      <c r="X624">
        <v>1996</v>
      </c>
      <c r="Y624">
        <v>517</v>
      </c>
      <c r="Z624" s="2">
        <v>6</v>
      </c>
      <c r="AA624">
        <v>2.35</v>
      </c>
      <c r="AB624">
        <v>0</v>
      </c>
      <c r="AE624" t="s">
        <v>4585</v>
      </c>
      <c r="AF624">
        <f>COUNTIF(J:J,AE624)</f>
        <v>4</v>
      </c>
      <c r="AG624">
        <f>ROUND(AVERAGEIFS(Z:Z,J:J,AE624),1)</f>
        <v>6.8</v>
      </c>
      <c r="AH624" cm="1">
        <f t="array" ref="AH624">ROUND(MEDIAN(IF(J:J=AE624,Z:Z)),1)</f>
        <v>6.9</v>
      </c>
      <c r="AI624" t="e" cm="1">
        <f t="array" ref="AI624">ROUND(MODE(IF(J:J=AE624,Z:Z)),1)</f>
        <v>#N/A</v>
      </c>
      <c r="AJ624">
        <f>_xlfn.MAXIFS(Z:Z,J:J,AE624)</f>
        <v>7.6</v>
      </c>
      <c r="AK624">
        <f>_xlfn.MINIFS(Z:Z,J:J,AE624)</f>
        <v>5.6</v>
      </c>
      <c r="AL624" cm="1">
        <f t="array" ref="AL624">ROUND(VAR(IF(J:J=AE624,Z:Z)),1)</f>
        <v>0.7</v>
      </c>
      <c r="AM624" cm="1">
        <f t="array" ref="AM624">ROUND(STDEV(IF(J:J = AE624,Z:Z)),1)</f>
        <v>0.9</v>
      </c>
      <c r="AQ624">
        <v>124</v>
      </c>
      <c r="AR624">
        <v>6.4</v>
      </c>
      <c r="BH624" t="str">
        <v>Justin Zackham</v>
      </c>
      <c r="BI624">
        <f t="shared" si="28"/>
        <v>5.6</v>
      </c>
      <c r="BJ624" t="b">
        <f t="shared" si="29"/>
        <v>0</v>
      </c>
      <c r="BO624">
        <v>126149655</v>
      </c>
      <c r="BP624">
        <v>85000000</v>
      </c>
      <c r="BR624">
        <f t="shared" si="27"/>
        <v>41149655</v>
      </c>
      <c r="BS624" t="str">
        <f>_xlfn.XLOOKUP(BO624,I:I,L:L)</f>
        <v>Safe HouseÂ </v>
      </c>
      <c r="BW624" t="s">
        <v>1247</v>
      </c>
      <c r="BX624" t="s">
        <v>17605</v>
      </c>
      <c r="BY624" t="s">
        <v>17602</v>
      </c>
    </row>
    <row r="625" spans="1:79" x14ac:dyDescent="0.25">
      <c r="A625" t="s">
        <v>33</v>
      </c>
      <c r="B625" t="s">
        <v>629</v>
      </c>
      <c r="C625">
        <v>86</v>
      </c>
      <c r="D625">
        <v>104</v>
      </c>
      <c r="E625">
        <v>226</v>
      </c>
      <c r="F625">
        <v>577</v>
      </c>
      <c r="G625" t="s">
        <v>4587</v>
      </c>
      <c r="H625">
        <v>13000</v>
      </c>
      <c r="I625">
        <v>69688384</v>
      </c>
      <c r="J625" t="s">
        <v>377</v>
      </c>
      <c r="K625" t="s">
        <v>1207</v>
      </c>
      <c r="L625" t="s">
        <v>4588</v>
      </c>
      <c r="M625">
        <v>34473</v>
      </c>
      <c r="N625">
        <v>16452</v>
      </c>
      <c r="O625" t="s">
        <v>4589</v>
      </c>
      <c r="P625">
        <v>1</v>
      </c>
      <c r="Q625" t="s">
        <v>4590</v>
      </c>
      <c r="R625" t="s">
        <v>4591</v>
      </c>
      <c r="S625">
        <v>139</v>
      </c>
      <c r="T625" t="s">
        <v>42</v>
      </c>
      <c r="U625" t="s">
        <v>43</v>
      </c>
      <c r="V625" t="s">
        <v>115</v>
      </c>
      <c r="W625">
        <v>60000000</v>
      </c>
      <c r="X625">
        <v>2000</v>
      </c>
      <c r="Y625">
        <v>718</v>
      </c>
      <c r="Z625" s="2">
        <v>6.1</v>
      </c>
      <c r="AA625">
        <v>1.85</v>
      </c>
      <c r="AB625">
        <v>0</v>
      </c>
      <c r="AE625" t="s">
        <v>4592</v>
      </c>
      <c r="AF625">
        <f>COUNTIF(J:J,AE625)</f>
        <v>1</v>
      </c>
      <c r="AG625">
        <f>ROUND(AVERAGEIFS(Z:Z,J:J,AE625),1)</f>
        <v>2.8</v>
      </c>
      <c r="AH625" cm="1">
        <f t="array" ref="AH625">ROUND(MEDIAN(IF(J:J=AE625,Z:Z)),1)</f>
        <v>2.8</v>
      </c>
      <c r="AI625" t="e" cm="1">
        <f t="array" ref="AI625">ROUND(MODE(IF(J:J=AE625,Z:Z)),1)</f>
        <v>#N/A</v>
      </c>
      <c r="AJ625">
        <f>_xlfn.MAXIFS(Z:Z,J:J,AE625)</f>
        <v>2.8</v>
      </c>
      <c r="AK625">
        <f>_xlfn.MINIFS(Z:Z,J:J,AE625)</f>
        <v>2.8</v>
      </c>
      <c r="AL625" t="e" cm="1">
        <f t="array" ref="AL625">ROUND(VAR(IF(J:J=AE625,Z:Z)),1)</f>
        <v>#DIV/0!</v>
      </c>
      <c r="AM625" t="e" cm="1">
        <f t="array" ref="AM625">ROUND(STDEV(IF(J:J = AE625,Z:Z)),1)</f>
        <v>#DIV/0!</v>
      </c>
      <c r="AQ625">
        <v>108</v>
      </c>
      <c r="AR625">
        <v>6</v>
      </c>
      <c r="BH625" t="str">
        <v>John Gatins</v>
      </c>
      <c r="BI625">
        <f t="shared" si="28"/>
        <v>6.9</v>
      </c>
      <c r="BJ625" t="b">
        <f t="shared" si="29"/>
        <v>0</v>
      </c>
      <c r="BO625">
        <v>71038190</v>
      </c>
      <c r="BP625">
        <v>30000000</v>
      </c>
      <c r="BR625">
        <f t="shared" si="27"/>
        <v>41038190</v>
      </c>
      <c r="BS625" t="str">
        <f>_xlfn.XLOOKUP(BO625,I:I,L:L)</f>
        <v>Paul Blart: Mall Cop 2Â </v>
      </c>
      <c r="BW625" t="s">
        <v>826</v>
      </c>
      <c r="BX625" t="s">
        <v>17605</v>
      </c>
      <c r="BY625" t="s">
        <v>4556</v>
      </c>
    </row>
    <row r="626" spans="1:79" x14ac:dyDescent="0.25">
      <c r="A626" t="s">
        <v>33</v>
      </c>
      <c r="B626" t="s">
        <v>685</v>
      </c>
      <c r="C626">
        <v>242</v>
      </c>
      <c r="D626">
        <v>129</v>
      </c>
      <c r="E626">
        <v>0</v>
      </c>
      <c r="F626">
        <v>625</v>
      </c>
      <c r="G626" t="s">
        <v>4595</v>
      </c>
      <c r="H626">
        <v>12000</v>
      </c>
      <c r="I626">
        <v>70236496</v>
      </c>
      <c r="J626" t="s">
        <v>1678</v>
      </c>
      <c r="K626" t="s">
        <v>863</v>
      </c>
      <c r="L626" t="s">
        <v>4596</v>
      </c>
      <c r="M626">
        <v>67395</v>
      </c>
      <c r="N626">
        <v>14421</v>
      </c>
      <c r="O626" t="s">
        <v>2228</v>
      </c>
      <c r="P626">
        <v>0</v>
      </c>
      <c r="Q626" t="s">
        <v>4597</v>
      </c>
      <c r="R626" t="s">
        <v>4598</v>
      </c>
      <c r="S626">
        <v>564</v>
      </c>
      <c r="T626" t="s">
        <v>42</v>
      </c>
      <c r="U626" t="s">
        <v>43</v>
      </c>
      <c r="V626" t="s">
        <v>44</v>
      </c>
      <c r="W626">
        <v>63000000</v>
      </c>
      <c r="X626">
        <v>2006</v>
      </c>
      <c r="Y626">
        <v>1000</v>
      </c>
      <c r="Z626" s="2">
        <v>6</v>
      </c>
      <c r="AA626">
        <v>1.85</v>
      </c>
      <c r="AB626">
        <v>0</v>
      </c>
      <c r="AE626" t="s">
        <v>4599</v>
      </c>
      <c r="AF626">
        <f>COUNTIF(J:J,AE626)</f>
        <v>1</v>
      </c>
      <c r="AG626">
        <f>ROUND(AVERAGEIFS(Z:Z,J:J,AE626),1)</f>
        <v>6.5</v>
      </c>
      <c r="AH626" cm="1">
        <f t="array" ref="AH626">ROUND(MEDIAN(IF(J:J=AE626,Z:Z)),1)</f>
        <v>6.5</v>
      </c>
      <c r="AI626" t="e" cm="1">
        <f t="array" ref="AI626">ROUND(MODE(IF(J:J=AE626,Z:Z)),1)</f>
        <v>#N/A</v>
      </c>
      <c r="AJ626">
        <f>_xlfn.MAXIFS(Z:Z,J:J,AE626)</f>
        <v>6.5</v>
      </c>
      <c r="AK626">
        <f>_xlfn.MINIFS(Z:Z,J:J,AE626)</f>
        <v>6.5</v>
      </c>
      <c r="AL626" t="e" cm="1">
        <f t="array" ref="AL626">ROUND(VAR(IF(J:J=AE626,Z:Z)),1)</f>
        <v>#DIV/0!</v>
      </c>
      <c r="AM626" t="e" cm="1">
        <f t="array" ref="AM626">ROUND(STDEV(IF(J:J = AE626,Z:Z)),1)</f>
        <v>#DIV/0!</v>
      </c>
      <c r="AQ626">
        <v>104</v>
      </c>
      <c r="AR626">
        <v>6.1</v>
      </c>
      <c r="BH626" t="str">
        <v>Miguel Sapochnik</v>
      </c>
      <c r="BI626">
        <f t="shared" si="28"/>
        <v>6.3</v>
      </c>
      <c r="BJ626" t="b">
        <f t="shared" si="29"/>
        <v>0</v>
      </c>
      <c r="BO626">
        <v>91030827</v>
      </c>
      <c r="BP626">
        <v>50000000</v>
      </c>
      <c r="BR626">
        <f t="shared" si="27"/>
        <v>41030827</v>
      </c>
      <c r="BS626" t="str">
        <f>_xlfn.XLOOKUP(BO626,I:I,L:L)</f>
        <v>StepmomÂ </v>
      </c>
      <c r="BW626" t="s">
        <v>1247</v>
      </c>
      <c r="BX626" t="s">
        <v>3105</v>
      </c>
      <c r="BY626" t="s">
        <v>4556</v>
      </c>
    </row>
    <row r="627" spans="1:79" x14ac:dyDescent="0.25">
      <c r="A627" t="s">
        <v>33</v>
      </c>
      <c r="B627" t="s">
        <v>388</v>
      </c>
      <c r="C627">
        <v>141</v>
      </c>
      <c r="D627">
        <v>117</v>
      </c>
      <c r="E627">
        <v>179</v>
      </c>
      <c r="F627">
        <v>403</v>
      </c>
      <c r="G627" t="s">
        <v>102</v>
      </c>
      <c r="H627">
        <v>8000</v>
      </c>
      <c r="I627">
        <v>63695760</v>
      </c>
      <c r="J627" t="s">
        <v>2007</v>
      </c>
      <c r="K627" t="s">
        <v>1902</v>
      </c>
      <c r="L627" t="s">
        <v>4602</v>
      </c>
      <c r="M627">
        <v>61490</v>
      </c>
      <c r="N627">
        <v>12850</v>
      </c>
      <c r="O627" t="s">
        <v>4603</v>
      </c>
      <c r="P627">
        <v>1</v>
      </c>
      <c r="Q627" t="s">
        <v>4604</v>
      </c>
      <c r="R627" t="s">
        <v>4605</v>
      </c>
      <c r="S627">
        <v>264</v>
      </c>
      <c r="T627" t="s">
        <v>42</v>
      </c>
      <c r="U627" t="s">
        <v>43</v>
      </c>
      <c r="V627" t="s">
        <v>44</v>
      </c>
      <c r="W627">
        <v>65000000</v>
      </c>
      <c r="X627">
        <v>2003</v>
      </c>
      <c r="Y627">
        <v>4000</v>
      </c>
      <c r="Z627" s="2">
        <v>6.4</v>
      </c>
      <c r="AA627">
        <v>1.85</v>
      </c>
      <c r="AB627">
        <v>0</v>
      </c>
      <c r="AE627" t="s">
        <v>4606</v>
      </c>
      <c r="AF627">
        <f>COUNTIF(J:J,AE627)</f>
        <v>2</v>
      </c>
      <c r="AG627">
        <f>ROUND(AVERAGEIFS(Z:Z,J:J,AE627),1)</f>
        <v>7</v>
      </c>
      <c r="AH627" cm="1">
        <f t="array" ref="AH627">ROUND(MEDIAN(IF(J:J=AE627,Z:Z)),1)</f>
        <v>7</v>
      </c>
      <c r="AI627" t="e" cm="1">
        <f t="array" ref="AI627">ROUND(MODE(IF(J:J=AE627,Z:Z)),1)</f>
        <v>#N/A</v>
      </c>
      <c r="AJ627">
        <f>_xlfn.MAXIFS(Z:Z,J:J,AE627)</f>
        <v>7.3</v>
      </c>
      <c r="AK627">
        <f>_xlfn.MINIFS(Z:Z,J:J,AE627)</f>
        <v>6.7</v>
      </c>
      <c r="AL627" cm="1">
        <f t="array" ref="AL627">ROUND(VAR(IF(J:J=AE627,Z:Z)),1)</f>
        <v>0.2</v>
      </c>
      <c r="AM627" cm="1">
        <f t="array" ref="AM627">ROUND(STDEV(IF(J:J = AE627,Z:Z)),1)</f>
        <v>0.4</v>
      </c>
      <c r="AQ627">
        <v>129</v>
      </c>
      <c r="AR627">
        <v>6</v>
      </c>
      <c r="BH627" t="str">
        <v>Hyung-rae Shim</v>
      </c>
      <c r="BI627">
        <f t="shared" si="28"/>
        <v>3.6</v>
      </c>
      <c r="BJ627" t="b">
        <f t="shared" si="29"/>
        <v>0</v>
      </c>
      <c r="BO627">
        <v>50000000</v>
      </c>
      <c r="BP627">
        <v>9000000</v>
      </c>
      <c r="BR627">
        <f t="shared" si="27"/>
        <v>41000000</v>
      </c>
      <c r="BS627" t="str">
        <f>_xlfn.XLOOKUP(BO627,I:I,L:L)</f>
        <v>Fiddler on the RoofÂ </v>
      </c>
      <c r="BW627" t="s">
        <v>2007</v>
      </c>
      <c r="BX627" t="s">
        <v>5266</v>
      </c>
      <c r="BY627" t="s">
        <v>5447</v>
      </c>
    </row>
    <row r="628" spans="1:79" x14ac:dyDescent="0.25">
      <c r="A628" t="s">
        <v>33</v>
      </c>
      <c r="B628" t="s">
        <v>2427</v>
      </c>
      <c r="C628">
        <v>313</v>
      </c>
      <c r="D628">
        <v>99</v>
      </c>
      <c r="E628">
        <v>119</v>
      </c>
      <c r="F628">
        <v>174</v>
      </c>
      <c r="G628" t="s">
        <v>1125</v>
      </c>
      <c r="H628">
        <v>600</v>
      </c>
      <c r="I628">
        <v>59617068</v>
      </c>
      <c r="J628" t="s">
        <v>1027</v>
      </c>
      <c r="K628" t="s">
        <v>2728</v>
      </c>
      <c r="L628" t="s">
        <v>4609</v>
      </c>
      <c r="M628">
        <v>213863</v>
      </c>
      <c r="N628">
        <v>1375</v>
      </c>
      <c r="O628" t="s">
        <v>4610</v>
      </c>
      <c r="P628">
        <v>0</v>
      </c>
      <c r="Q628" t="s">
        <v>4611</v>
      </c>
      <c r="R628" t="s">
        <v>4612</v>
      </c>
      <c r="S628">
        <v>310</v>
      </c>
      <c r="T628" t="s">
        <v>42</v>
      </c>
      <c r="U628" t="s">
        <v>43</v>
      </c>
      <c r="V628" t="s">
        <v>811</v>
      </c>
      <c r="W628">
        <v>65000000</v>
      </c>
      <c r="X628">
        <v>2012</v>
      </c>
      <c r="Y628">
        <v>346</v>
      </c>
      <c r="Z628" s="2">
        <v>6.4</v>
      </c>
      <c r="AA628">
        <v>2.35</v>
      </c>
      <c r="AB628">
        <v>59000</v>
      </c>
      <c r="AE628" t="s">
        <v>4613</v>
      </c>
      <c r="AF628">
        <f>COUNTIF(J:J,AE628)</f>
        <v>1</v>
      </c>
      <c r="AG628">
        <f>ROUND(AVERAGEIFS(Z:Z,J:J,AE628),1)</f>
        <v>5.3</v>
      </c>
      <c r="AH628" cm="1">
        <f t="array" ref="AH628">ROUND(MEDIAN(IF(J:J=AE628,Z:Z)),1)</f>
        <v>5.3</v>
      </c>
      <c r="AI628" t="e" cm="1">
        <f t="array" ref="AI628">ROUND(MODE(IF(J:J=AE628,Z:Z)),1)</f>
        <v>#N/A</v>
      </c>
      <c r="AJ628">
        <f>_xlfn.MAXIFS(Z:Z,J:J,AE628)</f>
        <v>5.3</v>
      </c>
      <c r="AK628">
        <f>_xlfn.MINIFS(Z:Z,J:J,AE628)</f>
        <v>5.3</v>
      </c>
      <c r="AL628" t="e" cm="1">
        <f t="array" ref="AL628">ROUND(VAR(IF(J:J=AE628,Z:Z)),1)</f>
        <v>#DIV/0!</v>
      </c>
      <c r="AM628" t="e" cm="1">
        <f t="array" ref="AM628">ROUND(STDEV(IF(J:J = AE628,Z:Z)),1)</f>
        <v>#DIV/0!</v>
      </c>
      <c r="AQ628">
        <v>117</v>
      </c>
      <c r="AR628">
        <v>6.4</v>
      </c>
      <c r="BH628" t="str">
        <v>Don Scardino</v>
      </c>
      <c r="BI628">
        <f t="shared" si="28"/>
        <v>5.9</v>
      </c>
      <c r="BJ628" t="b">
        <f t="shared" si="29"/>
        <v>0</v>
      </c>
      <c r="BO628">
        <v>112950721</v>
      </c>
      <c r="BP628">
        <v>72000000</v>
      </c>
      <c r="BR628">
        <f t="shared" si="27"/>
        <v>40950721</v>
      </c>
      <c r="BS628" t="str">
        <f>_xlfn.XLOOKUP(BO628,I:I,L:L)</f>
        <v>Dr. Dolittle 2Â </v>
      </c>
      <c r="BW628" t="s">
        <v>606</v>
      </c>
      <c r="BX628" t="s">
        <v>1247</v>
      </c>
      <c r="BY628" t="s">
        <v>5266</v>
      </c>
      <c r="BZ628" t="s">
        <v>17607</v>
      </c>
      <c r="CA628" t="s">
        <v>5447</v>
      </c>
    </row>
    <row r="629" spans="1:79" x14ac:dyDescent="0.25">
      <c r="A629" t="s">
        <v>33</v>
      </c>
      <c r="B629" t="s">
        <v>2435</v>
      </c>
      <c r="C629">
        <v>280</v>
      </c>
      <c r="D629">
        <v>159</v>
      </c>
      <c r="E629">
        <v>0</v>
      </c>
      <c r="F629">
        <v>521</v>
      </c>
      <c r="G629" t="s">
        <v>4615</v>
      </c>
      <c r="H629">
        <v>10000</v>
      </c>
      <c r="I629">
        <v>55637680</v>
      </c>
      <c r="J629" t="s">
        <v>1195</v>
      </c>
      <c r="K629" t="s">
        <v>670</v>
      </c>
      <c r="L629" t="s">
        <v>4616</v>
      </c>
      <c r="M629">
        <v>227071</v>
      </c>
      <c r="N629">
        <v>11424</v>
      </c>
      <c r="O629" t="s">
        <v>1616</v>
      </c>
      <c r="P629">
        <v>1</v>
      </c>
      <c r="Q629" t="s">
        <v>4617</v>
      </c>
      <c r="R629" t="s">
        <v>4618</v>
      </c>
      <c r="S629">
        <v>1500</v>
      </c>
      <c r="T629" t="s">
        <v>42</v>
      </c>
      <c r="U629" t="s">
        <v>74</v>
      </c>
      <c r="V629" t="s">
        <v>811</v>
      </c>
      <c r="W629">
        <v>65000000</v>
      </c>
      <c r="X629">
        <v>1999</v>
      </c>
      <c r="Y629">
        <v>580</v>
      </c>
      <c r="Z629" s="2">
        <v>7.3</v>
      </c>
      <c r="AA629">
        <v>1.66</v>
      </c>
      <c r="AB629">
        <v>10000</v>
      </c>
      <c r="AE629" t="s">
        <v>4619</v>
      </c>
      <c r="AF629">
        <f>COUNTIF(J:J,AE629)</f>
        <v>3</v>
      </c>
      <c r="AG629">
        <f>ROUND(AVERAGEIFS(Z:Z,J:J,AE629),1)</f>
        <v>5.4</v>
      </c>
      <c r="AH629" cm="1">
        <f t="array" ref="AH629">ROUND(MEDIAN(IF(J:J=AE629,Z:Z)),1)</f>
        <v>5.6</v>
      </c>
      <c r="AI629" t="e" cm="1">
        <f t="array" ref="AI629">ROUND(MODE(IF(J:J=AE629,Z:Z)),1)</f>
        <v>#N/A</v>
      </c>
      <c r="AJ629">
        <f>_xlfn.MAXIFS(Z:Z,J:J,AE629)</f>
        <v>6.6</v>
      </c>
      <c r="AK629">
        <f>_xlfn.MINIFS(Z:Z,J:J,AE629)</f>
        <v>4.0999999999999996</v>
      </c>
      <c r="AL629" cm="1">
        <f t="array" ref="AL629">ROUND(VAR(IF(J:J=AE629,Z:Z)),1)</f>
        <v>1.6</v>
      </c>
      <c r="AM629" cm="1">
        <f t="array" ref="AM629">ROUND(STDEV(IF(J:J = AE629,Z:Z)),1)</f>
        <v>1.3</v>
      </c>
      <c r="AQ629">
        <v>99</v>
      </c>
      <c r="AR629">
        <v>6.4</v>
      </c>
      <c r="BH629" t="str">
        <v>Tim Robbins</v>
      </c>
      <c r="BI629">
        <f t="shared" si="28"/>
        <v>7.3</v>
      </c>
      <c r="BJ629" t="b">
        <f t="shared" si="29"/>
        <v>0</v>
      </c>
      <c r="BO629">
        <v>50752337</v>
      </c>
      <c r="BP629">
        <v>10000000</v>
      </c>
      <c r="BR629">
        <f t="shared" si="27"/>
        <v>40752337</v>
      </c>
      <c r="BS629" t="str">
        <f>_xlfn.XLOOKUP(BO629,I:I,L:L)</f>
        <v>The Mighty DucksÂ </v>
      </c>
      <c r="BW629" t="s">
        <v>1247</v>
      </c>
      <c r="BX629" t="s">
        <v>3105</v>
      </c>
      <c r="BY629" t="s">
        <v>4490</v>
      </c>
    </row>
    <row r="630" spans="1:79" x14ac:dyDescent="0.25">
      <c r="A630" t="s">
        <v>33</v>
      </c>
      <c r="B630" t="s">
        <v>2443</v>
      </c>
      <c r="C630">
        <v>176</v>
      </c>
      <c r="D630">
        <v>118</v>
      </c>
      <c r="E630">
        <v>87</v>
      </c>
      <c r="F630">
        <v>929</v>
      </c>
      <c r="G630" t="s">
        <v>3404</v>
      </c>
      <c r="H630">
        <v>2000</v>
      </c>
      <c r="I630">
        <v>85911262</v>
      </c>
      <c r="J630" t="s">
        <v>2148</v>
      </c>
      <c r="K630" t="s">
        <v>4622</v>
      </c>
      <c r="L630" t="s">
        <v>4623</v>
      </c>
      <c r="M630">
        <v>24735</v>
      </c>
      <c r="N630">
        <v>4796</v>
      </c>
      <c r="O630" t="s">
        <v>4624</v>
      </c>
      <c r="P630">
        <v>6</v>
      </c>
      <c r="Q630" t="s">
        <v>4625</v>
      </c>
      <c r="R630" t="s">
        <v>4626</v>
      </c>
      <c r="S630">
        <v>213</v>
      </c>
      <c r="T630" t="s">
        <v>42</v>
      </c>
      <c r="U630" t="s">
        <v>43</v>
      </c>
      <c r="V630" t="s">
        <v>115</v>
      </c>
      <c r="W630">
        <v>65000000</v>
      </c>
      <c r="X630">
        <v>2014</v>
      </c>
      <c r="Y630">
        <v>1000</v>
      </c>
      <c r="Z630" s="2">
        <v>5.2</v>
      </c>
      <c r="AA630">
        <v>2.39</v>
      </c>
      <c r="AB630">
        <v>16000</v>
      </c>
      <c r="AE630" t="s">
        <v>4627</v>
      </c>
      <c r="AF630">
        <f>COUNTIF(J:J,AE630)</f>
        <v>1</v>
      </c>
      <c r="AG630">
        <f>ROUND(AVERAGEIFS(Z:Z,J:J,AE630),1)</f>
        <v>4.5999999999999996</v>
      </c>
      <c r="AH630" cm="1">
        <f t="array" ref="AH630">ROUND(MEDIAN(IF(J:J=AE630,Z:Z)),1)</f>
        <v>4.5999999999999996</v>
      </c>
      <c r="AI630" t="e" cm="1">
        <f t="array" ref="AI630">ROUND(MODE(IF(J:J=AE630,Z:Z)),1)</f>
        <v>#N/A</v>
      </c>
      <c r="AJ630">
        <f>_xlfn.MAXIFS(Z:Z,J:J,AE630)</f>
        <v>4.5999999999999996</v>
      </c>
      <c r="AK630">
        <f>_xlfn.MINIFS(Z:Z,J:J,AE630)</f>
        <v>4.5999999999999996</v>
      </c>
      <c r="AL630" t="e" cm="1">
        <f t="array" ref="AL630">ROUND(VAR(IF(J:J=AE630,Z:Z)),1)</f>
        <v>#DIV/0!</v>
      </c>
      <c r="AM630" t="e" cm="1">
        <f t="array" ref="AM630">ROUND(STDEV(IF(J:J = AE630,Z:Z)),1)</f>
        <v>#DIV/0!</v>
      </c>
      <c r="AQ630">
        <v>159</v>
      </c>
      <c r="AR630">
        <v>7.3</v>
      </c>
      <c r="BH630" t="str">
        <v>Nanette Burstein</v>
      </c>
      <c r="BI630">
        <f t="shared" si="28"/>
        <v>6.3</v>
      </c>
      <c r="BJ630" t="b">
        <f t="shared" si="29"/>
        <v>0</v>
      </c>
      <c r="BO630">
        <v>75668868</v>
      </c>
      <c r="BP630">
        <v>35000000</v>
      </c>
      <c r="BR630">
        <f t="shared" si="27"/>
        <v>40668868</v>
      </c>
      <c r="BS630" t="str">
        <f>_xlfn.XLOOKUP(BO630,I:I,L:L)</f>
        <v>Star Trek: GenerationsÂ </v>
      </c>
      <c r="BW630" t="s">
        <v>1247</v>
      </c>
      <c r="BX630" t="s">
        <v>5266</v>
      </c>
      <c r="BY630" t="s">
        <v>17607</v>
      </c>
      <c r="BZ630" t="s">
        <v>5447</v>
      </c>
    </row>
    <row r="631" spans="1:79" x14ac:dyDescent="0.25">
      <c r="A631" t="s">
        <v>33</v>
      </c>
      <c r="B631" t="s">
        <v>2449</v>
      </c>
      <c r="C631">
        <v>279</v>
      </c>
      <c r="D631">
        <v>105</v>
      </c>
      <c r="E631">
        <v>43</v>
      </c>
      <c r="F631">
        <v>523</v>
      </c>
      <c r="G631" t="s">
        <v>2648</v>
      </c>
      <c r="H631">
        <v>10000</v>
      </c>
      <c r="I631">
        <v>53846915</v>
      </c>
      <c r="J631" t="s">
        <v>1825</v>
      </c>
      <c r="K631" t="s">
        <v>215</v>
      </c>
      <c r="L631" t="s">
        <v>4630</v>
      </c>
      <c r="M631">
        <v>149337</v>
      </c>
      <c r="N631">
        <v>11943</v>
      </c>
      <c r="O631" t="s">
        <v>4631</v>
      </c>
      <c r="P631">
        <v>0</v>
      </c>
      <c r="Q631" t="s">
        <v>4632</v>
      </c>
      <c r="R631" t="s">
        <v>4633</v>
      </c>
      <c r="S631">
        <v>221</v>
      </c>
      <c r="T631" t="s">
        <v>42</v>
      </c>
      <c r="U631" t="s">
        <v>43</v>
      </c>
      <c r="V631" t="s">
        <v>811</v>
      </c>
      <c r="W631">
        <v>50100000</v>
      </c>
      <c r="X631">
        <v>2015</v>
      </c>
      <c r="Y631">
        <v>806</v>
      </c>
      <c r="Z631" s="2">
        <v>6.6</v>
      </c>
      <c r="AA631">
        <v>1.85</v>
      </c>
      <c r="AB631">
        <v>23000</v>
      </c>
      <c r="AE631" t="s">
        <v>4634</v>
      </c>
      <c r="AF631">
        <f>COUNTIF(J:J,AE631)</f>
        <v>1</v>
      </c>
      <c r="AG631">
        <f>ROUND(AVERAGEIFS(Z:Z,J:J,AE631),1)</f>
        <v>4</v>
      </c>
      <c r="AH631" cm="1">
        <f t="array" ref="AH631">ROUND(MEDIAN(IF(J:J=AE631,Z:Z)),1)</f>
        <v>4</v>
      </c>
      <c r="AI631" t="e" cm="1">
        <f t="array" ref="AI631">ROUND(MODE(IF(J:J=AE631,Z:Z)),1)</f>
        <v>#N/A</v>
      </c>
      <c r="AJ631">
        <f>_xlfn.MAXIFS(Z:Z,J:J,AE631)</f>
        <v>4</v>
      </c>
      <c r="AK631">
        <f>_xlfn.MINIFS(Z:Z,J:J,AE631)</f>
        <v>4</v>
      </c>
      <c r="AL631" t="e" cm="1">
        <f t="array" ref="AL631">ROUND(VAR(IF(J:J=AE631,Z:Z)),1)</f>
        <v>#DIV/0!</v>
      </c>
      <c r="AM631" t="e" cm="1">
        <f t="array" ref="AM631">ROUND(STDEV(IF(J:J = AE631,Z:Z)),1)</f>
        <v>#DIV/0!</v>
      </c>
      <c r="AQ631">
        <v>118</v>
      </c>
      <c r="AR631">
        <v>5.2</v>
      </c>
      <c r="BH631" t="str">
        <v>Lewis Gilbert</v>
      </c>
      <c r="BI631">
        <f t="shared" si="28"/>
        <v>6.8</v>
      </c>
      <c r="BJ631" t="b">
        <f t="shared" si="29"/>
        <v>0</v>
      </c>
      <c r="BO631">
        <v>67900000</v>
      </c>
      <c r="BP631">
        <v>27500000</v>
      </c>
      <c r="BR631">
        <f t="shared" si="27"/>
        <v>40400000</v>
      </c>
      <c r="BS631" t="str">
        <f>_xlfn.XLOOKUP(BO631,I:I,L:L)</f>
        <v>OctopussyÂ </v>
      </c>
      <c r="BW631" t="s">
        <v>606</v>
      </c>
      <c r="BX631" t="s">
        <v>17600</v>
      </c>
      <c r="BY631" t="s">
        <v>3105</v>
      </c>
      <c r="BZ631" t="s">
        <v>17602</v>
      </c>
      <c r="CA631" t="s">
        <v>4490</v>
      </c>
    </row>
    <row r="632" spans="1:79" x14ac:dyDescent="0.25">
      <c r="A632" t="s">
        <v>33</v>
      </c>
      <c r="B632" t="s">
        <v>348</v>
      </c>
      <c r="C632">
        <v>241</v>
      </c>
      <c r="D632">
        <v>103</v>
      </c>
      <c r="E632">
        <v>368</v>
      </c>
      <c r="F632">
        <v>520</v>
      </c>
      <c r="G632" t="s">
        <v>4637</v>
      </c>
      <c r="H632">
        <v>27000</v>
      </c>
      <c r="I632">
        <v>54758461</v>
      </c>
      <c r="J632" t="s">
        <v>889</v>
      </c>
      <c r="K632" t="s">
        <v>80</v>
      </c>
      <c r="L632" t="s">
        <v>4638</v>
      </c>
      <c r="M632">
        <v>147641</v>
      </c>
      <c r="N632">
        <v>29808</v>
      </c>
      <c r="O632" t="s">
        <v>4639</v>
      </c>
      <c r="P632">
        <v>3</v>
      </c>
      <c r="Q632" t="s">
        <v>4640</v>
      </c>
      <c r="R632" t="s">
        <v>4641</v>
      </c>
      <c r="S632">
        <v>238</v>
      </c>
      <c r="T632" t="s">
        <v>42</v>
      </c>
      <c r="U632" t="s">
        <v>43</v>
      </c>
      <c r="V632" t="s">
        <v>44</v>
      </c>
      <c r="W632">
        <v>65000000</v>
      </c>
      <c r="X632">
        <v>2012</v>
      </c>
      <c r="Y632">
        <v>1000</v>
      </c>
      <c r="Z632" s="2">
        <v>6.3</v>
      </c>
      <c r="AA632">
        <v>2.35</v>
      </c>
      <c r="AB632">
        <v>18000</v>
      </c>
      <c r="AE632" t="s">
        <v>4642</v>
      </c>
      <c r="AF632">
        <f>COUNTIF(J:J,AE632)</f>
        <v>1</v>
      </c>
      <c r="AG632">
        <f>ROUND(AVERAGEIFS(Z:Z,J:J,AE632),1)</f>
        <v>6.2</v>
      </c>
      <c r="AH632" cm="1">
        <f t="array" ref="AH632">ROUND(MEDIAN(IF(J:J=AE632,Z:Z)),1)</f>
        <v>6.2</v>
      </c>
      <c r="AI632" t="e" cm="1">
        <f t="array" ref="AI632">ROUND(MODE(IF(J:J=AE632,Z:Z)),1)</f>
        <v>#N/A</v>
      </c>
      <c r="AJ632">
        <f>_xlfn.MAXIFS(Z:Z,J:J,AE632)</f>
        <v>6.2</v>
      </c>
      <c r="AK632">
        <f>_xlfn.MINIFS(Z:Z,J:J,AE632)</f>
        <v>6.2</v>
      </c>
      <c r="AL632" t="e" cm="1">
        <f t="array" ref="AL632">ROUND(VAR(IF(J:J=AE632,Z:Z)),1)</f>
        <v>#DIV/0!</v>
      </c>
      <c r="AM632" t="e" cm="1">
        <f t="array" ref="AM632">ROUND(STDEV(IF(J:J = AE632,Z:Z)),1)</f>
        <v>#DIV/0!</v>
      </c>
      <c r="AQ632">
        <v>105</v>
      </c>
      <c r="AR632">
        <v>6.6</v>
      </c>
      <c r="BH632" t="str">
        <v>John Francis Daley</v>
      </c>
      <c r="BI632">
        <f t="shared" si="28"/>
        <v>6.1</v>
      </c>
      <c r="BJ632" t="b">
        <f t="shared" si="29"/>
        <v>0</v>
      </c>
      <c r="BO632">
        <v>75367693</v>
      </c>
      <c r="BP632">
        <v>35000000</v>
      </c>
      <c r="BR632">
        <f t="shared" si="27"/>
        <v>40367693</v>
      </c>
      <c r="BS632" t="str">
        <f>_xlfn.XLOOKUP(BO632,I:I,L:L)</f>
        <v>GarfieldÂ </v>
      </c>
      <c r="BW632" t="s">
        <v>17605</v>
      </c>
      <c r="BX632" t="s">
        <v>2007</v>
      </c>
      <c r="BY632" t="s">
        <v>17601</v>
      </c>
      <c r="BZ632" t="s">
        <v>5447</v>
      </c>
    </row>
    <row r="633" spans="1:79" x14ac:dyDescent="0.25">
      <c r="A633" t="s">
        <v>33</v>
      </c>
      <c r="B633" t="s">
        <v>2457</v>
      </c>
      <c r="C633">
        <v>185</v>
      </c>
      <c r="D633">
        <v>122</v>
      </c>
      <c r="E633">
        <v>687</v>
      </c>
      <c r="F633">
        <v>957</v>
      </c>
      <c r="G633" t="s">
        <v>4645</v>
      </c>
      <c r="H633">
        <v>16000</v>
      </c>
      <c r="I633">
        <v>52397389</v>
      </c>
      <c r="J633" t="s">
        <v>2157</v>
      </c>
      <c r="K633" t="s">
        <v>425</v>
      </c>
      <c r="L633" t="s">
        <v>4646</v>
      </c>
      <c r="M633">
        <v>132954</v>
      </c>
      <c r="N633">
        <v>19764</v>
      </c>
      <c r="O633" t="s">
        <v>1250</v>
      </c>
      <c r="P633">
        <v>0</v>
      </c>
      <c r="Q633" t="s">
        <v>4647</v>
      </c>
      <c r="R633" t="s">
        <v>4648</v>
      </c>
      <c r="S633">
        <v>514</v>
      </c>
      <c r="T633" t="s">
        <v>42</v>
      </c>
      <c r="U633" t="s">
        <v>43</v>
      </c>
      <c r="V633" t="s">
        <v>811</v>
      </c>
      <c r="W633">
        <v>65000000</v>
      </c>
      <c r="X633">
        <v>2004</v>
      </c>
      <c r="Y633">
        <v>1000</v>
      </c>
      <c r="Z633" s="2">
        <v>5.9</v>
      </c>
      <c r="AA633">
        <v>2.35</v>
      </c>
      <c r="AB633">
        <v>0</v>
      </c>
      <c r="AE633" t="s">
        <v>4649</v>
      </c>
      <c r="AF633">
        <f>COUNTIF(J:J,AE633)</f>
        <v>1</v>
      </c>
      <c r="AG633">
        <f>ROUND(AVERAGEIFS(Z:Z,J:J,AE633),1)</f>
        <v>6.7</v>
      </c>
      <c r="AH633" cm="1">
        <f t="array" ref="AH633">ROUND(MEDIAN(IF(J:J=AE633,Z:Z)),1)</f>
        <v>6.7</v>
      </c>
      <c r="AI633" t="e" cm="1">
        <f t="array" ref="AI633">ROUND(MODE(IF(J:J=AE633,Z:Z)),1)</f>
        <v>#N/A</v>
      </c>
      <c r="AJ633">
        <f>_xlfn.MAXIFS(Z:Z,J:J,AE633)</f>
        <v>6.7</v>
      </c>
      <c r="AK633">
        <f>_xlfn.MINIFS(Z:Z,J:J,AE633)</f>
        <v>6.7</v>
      </c>
      <c r="AL633" t="e" cm="1">
        <f t="array" ref="AL633">ROUND(VAR(IF(J:J=AE633,Z:Z)),1)</f>
        <v>#DIV/0!</v>
      </c>
      <c r="AM633" t="e" cm="1">
        <f t="array" ref="AM633">ROUND(STDEV(IF(J:J = AE633,Z:Z)),1)</f>
        <v>#DIV/0!</v>
      </c>
      <c r="AQ633">
        <v>103</v>
      </c>
      <c r="AR633">
        <v>6.3</v>
      </c>
      <c r="BH633" t="str">
        <v>J.B. Rogers</v>
      </c>
      <c r="BI633">
        <f t="shared" si="28"/>
        <v>5.7</v>
      </c>
      <c r="BJ633" t="b">
        <f t="shared" si="29"/>
        <v>0</v>
      </c>
      <c r="BO633">
        <v>44793200</v>
      </c>
      <c r="BP633">
        <v>4500000</v>
      </c>
      <c r="BR633">
        <f t="shared" si="27"/>
        <v>40293200</v>
      </c>
      <c r="BS633" t="str">
        <f>_xlfn.XLOOKUP(BO633,I:I,L:L)</f>
        <v>A Nightmare on Elm Street 3: Dream WarriorsÂ </v>
      </c>
      <c r="BW633" t="s">
        <v>4682</v>
      </c>
      <c r="BX633" t="s">
        <v>2007</v>
      </c>
      <c r="BY633" t="s">
        <v>17603</v>
      </c>
      <c r="BZ633" t="s">
        <v>4490</v>
      </c>
      <c r="CA633" t="s">
        <v>17606</v>
      </c>
    </row>
    <row r="634" spans="1:79" x14ac:dyDescent="0.25">
      <c r="A634" t="s">
        <v>33</v>
      </c>
      <c r="B634" t="s">
        <v>2043</v>
      </c>
      <c r="C634">
        <v>117</v>
      </c>
      <c r="D634">
        <v>143</v>
      </c>
      <c r="E634">
        <v>0</v>
      </c>
      <c r="F634">
        <v>210</v>
      </c>
      <c r="G634" t="s">
        <v>4656</v>
      </c>
      <c r="H634">
        <v>509</v>
      </c>
      <c r="I634">
        <v>38966057</v>
      </c>
      <c r="J634" t="s">
        <v>1544</v>
      </c>
      <c r="K634" t="s">
        <v>4657</v>
      </c>
      <c r="L634" t="s">
        <v>4658</v>
      </c>
      <c r="M634">
        <v>23940</v>
      </c>
      <c r="N634">
        <v>1409</v>
      </c>
      <c r="O634" t="s">
        <v>4659</v>
      </c>
      <c r="P634">
        <v>0</v>
      </c>
      <c r="Q634" t="s">
        <v>4660</v>
      </c>
      <c r="R634" t="s">
        <v>4661</v>
      </c>
      <c r="S634">
        <v>157</v>
      </c>
      <c r="T634" t="s">
        <v>42</v>
      </c>
      <c r="U634" t="s">
        <v>1816</v>
      </c>
      <c r="V634" t="s">
        <v>811</v>
      </c>
      <c r="W634">
        <v>65000000</v>
      </c>
      <c r="X634">
        <v>1998</v>
      </c>
      <c r="Y634">
        <v>317</v>
      </c>
      <c r="Z634" s="2">
        <v>6.7</v>
      </c>
      <c r="AA634">
        <v>2.35</v>
      </c>
      <c r="AB634">
        <v>688</v>
      </c>
      <c r="AE634" t="s">
        <v>4662</v>
      </c>
      <c r="AF634">
        <f>COUNTIF(J:J,AE634)</f>
        <v>1</v>
      </c>
      <c r="AG634">
        <f>ROUND(AVERAGEIFS(Z:Z,J:J,AE634),1)</f>
        <v>6.9</v>
      </c>
      <c r="AH634" cm="1">
        <f t="array" ref="AH634">ROUND(MEDIAN(IF(J:J=AE634,Z:Z)),1)</f>
        <v>6.9</v>
      </c>
      <c r="AI634" t="e" cm="1">
        <f t="array" ref="AI634">ROUND(MODE(IF(J:J=AE634,Z:Z)),1)</f>
        <v>#N/A</v>
      </c>
      <c r="AJ634">
        <f>_xlfn.MAXIFS(Z:Z,J:J,AE634)</f>
        <v>6.9</v>
      </c>
      <c r="AK634">
        <f>_xlfn.MINIFS(Z:Z,J:J,AE634)</f>
        <v>6.9</v>
      </c>
      <c r="AL634" t="e" cm="1">
        <f t="array" ref="AL634">ROUND(VAR(IF(J:J=AE634,Z:Z)),1)</f>
        <v>#DIV/0!</v>
      </c>
      <c r="AM634" t="e" cm="1">
        <f t="array" ref="AM634">ROUND(STDEV(IF(J:J = AE634,Z:Z)),1)</f>
        <v>#DIV/0!</v>
      </c>
      <c r="AQ634">
        <v>114</v>
      </c>
      <c r="AR634">
        <v>6.4</v>
      </c>
      <c r="BH634" t="str">
        <v>Michael Sucsy</v>
      </c>
      <c r="BI634">
        <f t="shared" si="28"/>
        <v>6.8</v>
      </c>
      <c r="BJ634" t="b">
        <f t="shared" si="29"/>
        <v>0</v>
      </c>
      <c r="BO634">
        <v>55184721</v>
      </c>
      <c r="BP634">
        <v>15000000</v>
      </c>
      <c r="BR634">
        <f t="shared" si="27"/>
        <v>40184721</v>
      </c>
      <c r="BS634" t="str">
        <f>_xlfn.XLOOKUP(BO634,I:I,L:L)</f>
        <v>Why Did I Get Married?Â </v>
      </c>
      <c r="BW634" t="s">
        <v>1247</v>
      </c>
      <c r="BX634" t="s">
        <v>17605</v>
      </c>
      <c r="BY634" t="s">
        <v>2007</v>
      </c>
      <c r="BZ634" t="s">
        <v>4490</v>
      </c>
      <c r="CA634" t="s">
        <v>17606</v>
      </c>
    </row>
    <row r="635" spans="1:79" x14ac:dyDescent="0.25">
      <c r="A635" t="s">
        <v>33</v>
      </c>
      <c r="B635" t="s">
        <v>1679</v>
      </c>
      <c r="C635">
        <v>239</v>
      </c>
      <c r="D635">
        <v>96</v>
      </c>
      <c r="E635">
        <v>545</v>
      </c>
      <c r="F635">
        <v>974</v>
      </c>
      <c r="G635" t="s">
        <v>3477</v>
      </c>
      <c r="H635">
        <v>14000</v>
      </c>
      <c r="I635">
        <v>42345531</v>
      </c>
      <c r="J635" t="s">
        <v>2763</v>
      </c>
      <c r="K635" t="s">
        <v>2459</v>
      </c>
      <c r="L635" t="s">
        <v>4665</v>
      </c>
      <c r="M635">
        <v>104831</v>
      </c>
      <c r="N635">
        <v>17913</v>
      </c>
      <c r="O635" t="s">
        <v>382</v>
      </c>
      <c r="P635">
        <v>0</v>
      </c>
      <c r="Q635" t="s">
        <v>4666</v>
      </c>
      <c r="R635" t="s">
        <v>4667</v>
      </c>
      <c r="S635">
        <v>423</v>
      </c>
      <c r="T635" t="s">
        <v>42</v>
      </c>
      <c r="U635" t="s">
        <v>939</v>
      </c>
      <c r="V635" t="s">
        <v>811</v>
      </c>
      <c r="W635">
        <v>65000000</v>
      </c>
      <c r="X635">
        <v>2012</v>
      </c>
      <c r="Y635">
        <v>1000</v>
      </c>
      <c r="Z635" s="2">
        <v>5.4</v>
      </c>
      <c r="AA635">
        <v>2.35</v>
      </c>
      <c r="AB635">
        <v>32000</v>
      </c>
      <c r="AE635" t="s">
        <v>4668</v>
      </c>
      <c r="AF635">
        <f>COUNTIF(J:J,AE635)</f>
        <v>1</v>
      </c>
      <c r="AG635">
        <f>ROUND(AVERAGEIFS(Z:Z,J:J,AE635),1)</f>
        <v>4.5</v>
      </c>
      <c r="AH635" cm="1">
        <f t="array" ref="AH635">ROUND(MEDIAN(IF(J:J=AE635,Z:Z)),1)</f>
        <v>4.5</v>
      </c>
      <c r="AI635" t="e" cm="1">
        <f t="array" ref="AI635">ROUND(MODE(IF(J:J=AE635,Z:Z)),1)</f>
        <v>#N/A</v>
      </c>
      <c r="AJ635">
        <f>_xlfn.MAXIFS(Z:Z,J:J,AE635)</f>
        <v>4.5</v>
      </c>
      <c r="AK635">
        <f>_xlfn.MINIFS(Z:Z,J:J,AE635)</f>
        <v>4.5</v>
      </c>
      <c r="AL635" t="e" cm="1">
        <f t="array" ref="AL635">ROUND(VAR(IF(J:J=AE635,Z:Z)),1)</f>
        <v>#DIV/0!</v>
      </c>
      <c r="AM635" t="e" cm="1">
        <f t="array" ref="AM635">ROUND(STDEV(IF(J:J = AE635,Z:Z)),1)</f>
        <v>#DIV/0!</v>
      </c>
      <c r="AQ635">
        <v>143</v>
      </c>
      <c r="AR635">
        <v>6.7</v>
      </c>
      <c r="BH635" t="str">
        <v>Tom Vaughan</v>
      </c>
      <c r="BI635">
        <f t="shared" si="28"/>
        <v>6.3</v>
      </c>
      <c r="BJ635" t="b">
        <f t="shared" si="29"/>
        <v>0</v>
      </c>
      <c r="BO635">
        <v>120136047</v>
      </c>
      <c r="BP635">
        <v>80000000</v>
      </c>
      <c r="BR635">
        <f t="shared" si="27"/>
        <v>40136047</v>
      </c>
      <c r="BS635" t="str">
        <f>_xlfn.XLOOKUP(BO635,I:I,L:L)</f>
        <v>Four ChristmasesÂ </v>
      </c>
      <c r="BW635" t="s">
        <v>826</v>
      </c>
      <c r="BX635" t="s">
        <v>1247</v>
      </c>
      <c r="BY635" t="s">
        <v>2007</v>
      </c>
      <c r="BZ635" t="s">
        <v>17606</v>
      </c>
    </row>
    <row r="636" spans="1:79" x14ac:dyDescent="0.25">
      <c r="A636" t="s">
        <v>33</v>
      </c>
      <c r="B636" t="s">
        <v>1679</v>
      </c>
      <c r="C636">
        <v>230</v>
      </c>
      <c r="D636">
        <v>111</v>
      </c>
      <c r="E636">
        <v>545</v>
      </c>
      <c r="F636">
        <v>805</v>
      </c>
      <c r="G636" t="s">
        <v>3667</v>
      </c>
      <c r="H636">
        <v>26000</v>
      </c>
      <c r="I636">
        <v>36064910</v>
      </c>
      <c r="J636" t="s">
        <v>1672</v>
      </c>
      <c r="K636" t="s">
        <v>447</v>
      </c>
      <c r="L636" t="s">
        <v>4670</v>
      </c>
      <c r="M636">
        <v>166610</v>
      </c>
      <c r="N636">
        <v>28643</v>
      </c>
      <c r="O636" t="s">
        <v>2910</v>
      </c>
      <c r="P636">
        <v>4</v>
      </c>
      <c r="Q636" t="s">
        <v>4671</v>
      </c>
      <c r="R636" t="s">
        <v>4672</v>
      </c>
      <c r="S636">
        <v>211</v>
      </c>
      <c r="T636" t="s">
        <v>42</v>
      </c>
      <c r="U636" t="s">
        <v>43</v>
      </c>
      <c r="V636" t="s">
        <v>811</v>
      </c>
      <c r="W636">
        <v>45000000</v>
      </c>
      <c r="X636">
        <v>2008</v>
      </c>
      <c r="Y636">
        <v>872</v>
      </c>
      <c r="Z636" s="2">
        <v>6.4</v>
      </c>
      <c r="AA636">
        <v>2.35</v>
      </c>
      <c r="AB636">
        <v>0</v>
      </c>
      <c r="AE636" t="s">
        <v>4673</v>
      </c>
      <c r="AF636">
        <f>COUNTIF(J:J,AE636)</f>
        <v>1</v>
      </c>
      <c r="AG636">
        <f>ROUND(AVERAGEIFS(Z:Z,J:J,AE636),1)</f>
        <v>5.9</v>
      </c>
      <c r="AH636" cm="1">
        <f t="array" ref="AH636">ROUND(MEDIAN(IF(J:J=AE636,Z:Z)),1)</f>
        <v>5.9</v>
      </c>
      <c r="AI636" t="e" cm="1">
        <f t="array" ref="AI636">ROUND(MODE(IF(J:J=AE636,Z:Z)),1)</f>
        <v>#N/A</v>
      </c>
      <c r="AJ636">
        <f>_xlfn.MAXIFS(Z:Z,J:J,AE636)</f>
        <v>5.9</v>
      </c>
      <c r="AK636">
        <f>_xlfn.MINIFS(Z:Z,J:J,AE636)</f>
        <v>5.9</v>
      </c>
      <c r="AL636" t="e" cm="1">
        <f t="array" ref="AL636">ROUND(VAR(IF(J:J=AE636,Z:Z)),1)</f>
        <v>#DIV/0!</v>
      </c>
      <c r="AM636" t="e" cm="1">
        <f t="array" ref="AM636">ROUND(STDEV(IF(J:J = AE636,Z:Z)),1)</f>
        <v>#DIV/0!</v>
      </c>
      <c r="AQ636">
        <v>96</v>
      </c>
      <c r="AR636">
        <v>5.4</v>
      </c>
      <c r="BH636" t="str">
        <v>Stephen Hillenburg</v>
      </c>
      <c r="BI636">
        <f t="shared" si="28"/>
        <v>7</v>
      </c>
      <c r="BJ636" t="b">
        <f t="shared" si="29"/>
        <v>0</v>
      </c>
      <c r="BO636">
        <v>70098138</v>
      </c>
      <c r="BP636">
        <v>30000000</v>
      </c>
      <c r="BR636">
        <f t="shared" si="27"/>
        <v>40098138</v>
      </c>
      <c r="BS636" t="str">
        <f>_xlfn.XLOOKUP(BO636,I:I,L:L)</f>
        <v>Kill Bill: Vol. 1Â </v>
      </c>
      <c r="BW636" t="s">
        <v>1247</v>
      </c>
      <c r="BX636" t="s">
        <v>2007</v>
      </c>
      <c r="BY636" t="s">
        <v>17600</v>
      </c>
      <c r="BZ636" t="s">
        <v>17607</v>
      </c>
      <c r="CA636" t="s">
        <v>5447</v>
      </c>
    </row>
    <row r="637" spans="1:79" x14ac:dyDescent="0.25">
      <c r="A637" t="s">
        <v>33</v>
      </c>
      <c r="B637" t="s">
        <v>1564</v>
      </c>
      <c r="C637">
        <v>94</v>
      </c>
      <c r="D637">
        <v>121</v>
      </c>
      <c r="E637">
        <v>212</v>
      </c>
      <c r="F637">
        <v>263</v>
      </c>
      <c r="G637" t="s">
        <v>4676</v>
      </c>
      <c r="H637">
        <v>394</v>
      </c>
      <c r="I637">
        <v>33328051</v>
      </c>
      <c r="J637" t="s">
        <v>712</v>
      </c>
      <c r="K637" t="s">
        <v>4677</v>
      </c>
      <c r="L637" t="s">
        <v>4678</v>
      </c>
      <c r="M637">
        <v>60508</v>
      </c>
      <c r="N637">
        <v>1531</v>
      </c>
      <c r="O637" t="s">
        <v>4679</v>
      </c>
      <c r="P637">
        <v>2</v>
      </c>
      <c r="Q637" t="s">
        <v>4680</v>
      </c>
      <c r="R637" t="s">
        <v>4681</v>
      </c>
      <c r="S637">
        <v>285</v>
      </c>
      <c r="T637" t="s">
        <v>42</v>
      </c>
      <c r="U637" t="s">
        <v>43</v>
      </c>
      <c r="V637" t="s">
        <v>811</v>
      </c>
      <c r="W637">
        <v>65000000</v>
      </c>
      <c r="X637">
        <v>1996</v>
      </c>
      <c r="Y637">
        <v>380</v>
      </c>
      <c r="Z637" s="2">
        <v>6.7</v>
      </c>
      <c r="AA637">
        <v>2.35</v>
      </c>
      <c r="AB637">
        <v>4000</v>
      </c>
      <c r="AE637" t="s">
        <v>4682</v>
      </c>
      <c r="AF637">
        <f>COUNTIF(J:J,AE637)</f>
        <v>0</v>
      </c>
      <c r="AG637" t="e">
        <f>ROUND(AVERAGEIFS(Z:Z,J:J,AE637),1)</f>
        <v>#DIV/0!</v>
      </c>
      <c r="AH637" t="e" cm="1">
        <f t="array" ref="AH637">ROUND(MEDIAN(IF(J:J=AE637,Z:Z)),1)</f>
        <v>#NUM!</v>
      </c>
      <c r="AI637" t="e" cm="1">
        <f t="array" ref="AI637">ROUND(MODE(IF(J:J=AE637,Z:Z)),1)</f>
        <v>#N/A</v>
      </c>
      <c r="AJ637">
        <f>_xlfn.MAXIFS(Z:Z,J:J,AE637)</f>
        <v>0</v>
      </c>
      <c r="AK637">
        <f>_xlfn.MINIFS(Z:Z,J:J,AE637)</f>
        <v>0</v>
      </c>
      <c r="AL637" t="e" cm="1">
        <f t="array" ref="AL637">ROUND(VAR(IF(J:J=AE637,Z:Z)),1)</f>
        <v>#DIV/0!</v>
      </c>
      <c r="AM637" t="e" cm="1">
        <f t="array" ref="AM637">ROUND(STDEV(IF(J:J = AE637,Z:Z)),1)</f>
        <v>#DIV/0!</v>
      </c>
      <c r="AQ637">
        <v>111</v>
      </c>
      <c r="AR637">
        <v>6.4</v>
      </c>
      <c r="BH637" t="str">
        <v>Stig Bergqvist</v>
      </c>
      <c r="BI637">
        <f t="shared" si="28"/>
        <v>6.1</v>
      </c>
      <c r="BJ637" t="b">
        <f t="shared" si="29"/>
        <v>0</v>
      </c>
      <c r="BO637">
        <v>60072596</v>
      </c>
      <c r="BP637">
        <v>20000000</v>
      </c>
      <c r="BR637">
        <f t="shared" si="27"/>
        <v>40072596</v>
      </c>
      <c r="BS637" t="str">
        <f>_xlfn.XLOOKUP(BO637,I:I,L:L)</f>
        <v>Why Did I Get Married Too?Â </v>
      </c>
      <c r="BW637" t="s">
        <v>4682</v>
      </c>
    </row>
    <row r="638" spans="1:79" x14ac:dyDescent="0.25">
      <c r="A638" t="s">
        <v>33</v>
      </c>
      <c r="B638" t="s">
        <v>2464</v>
      </c>
      <c r="C638">
        <v>134</v>
      </c>
      <c r="D638">
        <v>135</v>
      </c>
      <c r="E638">
        <v>138</v>
      </c>
      <c r="F638">
        <v>184</v>
      </c>
      <c r="G638" t="s">
        <v>2799</v>
      </c>
      <c r="H638">
        <v>324</v>
      </c>
      <c r="I638">
        <v>32598931</v>
      </c>
      <c r="J638" t="s">
        <v>599</v>
      </c>
      <c r="K638" t="s">
        <v>4685</v>
      </c>
      <c r="L638" t="s">
        <v>4686</v>
      </c>
      <c r="M638">
        <v>49300</v>
      </c>
      <c r="N638">
        <v>1013</v>
      </c>
      <c r="O638" t="s">
        <v>4687</v>
      </c>
      <c r="P638">
        <v>1</v>
      </c>
      <c r="Q638" t="s">
        <v>4688</v>
      </c>
      <c r="R638" t="s">
        <v>4689</v>
      </c>
      <c r="S638">
        <v>265</v>
      </c>
      <c r="T638" t="s">
        <v>42</v>
      </c>
      <c r="U638" t="s">
        <v>43</v>
      </c>
      <c r="V638" t="s">
        <v>811</v>
      </c>
      <c r="W638">
        <v>65000000</v>
      </c>
      <c r="X638">
        <v>2000</v>
      </c>
      <c r="Y638">
        <v>192</v>
      </c>
      <c r="Z638" s="2">
        <v>6.2</v>
      </c>
      <c r="AA638">
        <v>2.35</v>
      </c>
      <c r="AB638">
        <v>892</v>
      </c>
      <c r="AE638" t="s">
        <v>4690</v>
      </c>
      <c r="AF638">
        <f>COUNTIF(J:J,AE638)</f>
        <v>0</v>
      </c>
      <c r="AG638" t="e">
        <f>ROUND(AVERAGEIFS(Z:Z,J:J,AE638),1)</f>
        <v>#DIV/0!</v>
      </c>
      <c r="AH638" t="e" cm="1">
        <f t="array" ref="AH638">ROUND(MEDIAN(IF(J:J=AE638,Z:Z)),1)</f>
        <v>#NUM!</v>
      </c>
      <c r="AI638" t="e" cm="1">
        <f t="array" ref="AI638">ROUND(MODE(IF(J:J=AE638,Z:Z)),1)</f>
        <v>#N/A</v>
      </c>
      <c r="AJ638">
        <f>_xlfn.MAXIFS(Z:Z,J:J,AE638)</f>
        <v>0</v>
      </c>
      <c r="AK638">
        <f>_xlfn.MINIFS(Z:Z,J:J,AE638)</f>
        <v>0</v>
      </c>
      <c r="AL638" t="e" cm="1">
        <f t="array" ref="AL638">ROUND(VAR(IF(J:J=AE638,Z:Z)),1)</f>
        <v>#DIV/0!</v>
      </c>
      <c r="AM638" t="e" cm="1">
        <f t="array" ref="AM638">ROUND(STDEV(IF(J:J = AE638,Z:Z)),1)</f>
        <v>#DIV/0!</v>
      </c>
      <c r="AQ638">
        <v>121</v>
      </c>
      <c r="AR638">
        <v>6.7</v>
      </c>
      <c r="BH638" t="str">
        <v>Jason Reitman</v>
      </c>
      <c r="BI638">
        <f t="shared" si="28"/>
        <v>7.2</v>
      </c>
      <c r="BJ638" t="b">
        <f t="shared" si="29"/>
        <v>0</v>
      </c>
      <c r="BO638">
        <v>56816662</v>
      </c>
      <c r="BP638">
        <v>17000000</v>
      </c>
      <c r="BR638">
        <f t="shared" si="27"/>
        <v>39816662</v>
      </c>
      <c r="BS638" t="str">
        <f>_xlfn.XLOOKUP(BO638,I:I,L:L)</f>
        <v>Midnight in ParisÂ </v>
      </c>
      <c r="BW638" t="s">
        <v>2007</v>
      </c>
      <c r="BX638" t="s">
        <v>5266</v>
      </c>
      <c r="BY638" t="s">
        <v>17607</v>
      </c>
    </row>
    <row r="639" spans="1:79" x14ac:dyDescent="0.25">
      <c r="A639" t="s">
        <v>33</v>
      </c>
      <c r="B639" t="s">
        <v>333</v>
      </c>
      <c r="C639">
        <v>136</v>
      </c>
      <c r="D639">
        <v>101</v>
      </c>
      <c r="E639">
        <v>4000</v>
      </c>
      <c r="F639">
        <v>539</v>
      </c>
      <c r="G639" t="s">
        <v>856</v>
      </c>
      <c r="H639">
        <v>17000</v>
      </c>
      <c r="I639">
        <v>28045540</v>
      </c>
      <c r="J639" t="s">
        <v>168</v>
      </c>
      <c r="K639" t="s">
        <v>715</v>
      </c>
      <c r="L639" t="s">
        <v>4693</v>
      </c>
      <c r="M639">
        <v>67707</v>
      </c>
      <c r="N639">
        <v>32232</v>
      </c>
      <c r="O639" t="s">
        <v>4694</v>
      </c>
      <c r="P639">
        <v>0</v>
      </c>
      <c r="Q639" t="s">
        <v>4695</v>
      </c>
      <c r="R639" t="s">
        <v>4696</v>
      </c>
      <c r="S639">
        <v>202</v>
      </c>
      <c r="T639" t="s">
        <v>42</v>
      </c>
      <c r="U639" t="s">
        <v>43</v>
      </c>
      <c r="V639" t="s">
        <v>115</v>
      </c>
      <c r="W639">
        <v>65000000</v>
      </c>
      <c r="X639">
        <v>2005</v>
      </c>
      <c r="Y639">
        <v>14000</v>
      </c>
      <c r="Z639" s="2">
        <v>6.1</v>
      </c>
      <c r="AA639">
        <v>1.85</v>
      </c>
      <c r="AB639">
        <v>0</v>
      </c>
      <c r="AE639" t="s">
        <v>4697</v>
      </c>
      <c r="AF639">
        <f>COUNTIF(J:J,AE639)</f>
        <v>2</v>
      </c>
      <c r="AG639">
        <f>ROUND(AVERAGEIFS(Z:Z,J:J,AE639),1)</f>
        <v>5.9</v>
      </c>
      <c r="AH639" cm="1">
        <f t="array" ref="AH639">ROUND(MEDIAN(IF(J:J=AE639,Z:Z)),1)</f>
        <v>5.9</v>
      </c>
      <c r="AI639" t="e" cm="1">
        <f t="array" ref="AI639">ROUND(MODE(IF(J:J=AE639,Z:Z)),1)</f>
        <v>#N/A</v>
      </c>
      <c r="AJ639">
        <f>_xlfn.MAXIFS(Z:Z,J:J,AE639)</f>
        <v>6.5</v>
      </c>
      <c r="AK639">
        <f>_xlfn.MINIFS(Z:Z,J:J,AE639)</f>
        <v>5.2</v>
      </c>
      <c r="AL639" cm="1">
        <f t="array" ref="AL639">ROUND(VAR(IF(J:J=AE639,Z:Z)),1)</f>
        <v>0.8</v>
      </c>
      <c r="AM639" cm="1">
        <f t="array" ref="AM639">ROUND(STDEV(IF(J:J = AE639,Z:Z)),1)</f>
        <v>0.9</v>
      </c>
      <c r="AQ639">
        <v>135</v>
      </c>
      <c r="AR639">
        <v>6.2</v>
      </c>
      <c r="BH639" t="str">
        <v>Alexander Payne</v>
      </c>
      <c r="BI639">
        <f t="shared" si="28"/>
        <v>7.4</v>
      </c>
      <c r="BJ639" t="b">
        <f t="shared" si="29"/>
        <v>0</v>
      </c>
      <c r="BO639">
        <v>144812796</v>
      </c>
      <c r="BP639">
        <v>105000000</v>
      </c>
      <c r="BR639">
        <f t="shared" si="27"/>
        <v>39812796</v>
      </c>
      <c r="BS639" t="str">
        <f>_xlfn.XLOOKUP(BO639,I:I,L:L)</f>
        <v>The Great GatsbyÂ </v>
      </c>
      <c r="BW639" t="s">
        <v>606</v>
      </c>
      <c r="BX639" t="s">
        <v>17602</v>
      </c>
      <c r="BY639" t="s">
        <v>4490</v>
      </c>
    </row>
    <row r="640" spans="1:79" x14ac:dyDescent="0.25">
      <c r="A640" t="s">
        <v>33</v>
      </c>
      <c r="B640" t="s">
        <v>1596</v>
      </c>
      <c r="C640">
        <v>315</v>
      </c>
      <c r="D640">
        <v>151</v>
      </c>
      <c r="E640">
        <v>21000</v>
      </c>
      <c r="F640">
        <v>637</v>
      </c>
      <c r="G640" t="s">
        <v>4699</v>
      </c>
      <c r="H640">
        <v>11000</v>
      </c>
      <c r="I640">
        <v>37023395</v>
      </c>
      <c r="J640" t="s">
        <v>2007</v>
      </c>
      <c r="K640" t="s">
        <v>455</v>
      </c>
      <c r="L640" t="s">
        <v>4700</v>
      </c>
      <c r="M640">
        <v>1347461</v>
      </c>
      <c r="N640">
        <v>13209</v>
      </c>
      <c r="O640" t="s">
        <v>4701</v>
      </c>
      <c r="P640">
        <v>2</v>
      </c>
      <c r="Q640" t="s">
        <v>4702</v>
      </c>
      <c r="R640" t="s">
        <v>4703</v>
      </c>
      <c r="S640">
        <v>2968</v>
      </c>
      <c r="T640" t="s">
        <v>42</v>
      </c>
      <c r="U640" t="s">
        <v>43</v>
      </c>
      <c r="V640" t="s">
        <v>811</v>
      </c>
      <c r="W640">
        <v>63000000</v>
      </c>
      <c r="X640">
        <v>1999</v>
      </c>
      <c r="Y640">
        <v>783</v>
      </c>
      <c r="Z640" s="2">
        <v>8.8000000000000007</v>
      </c>
      <c r="AA640">
        <v>2.35</v>
      </c>
      <c r="AB640">
        <v>48000</v>
      </c>
      <c r="AE640" t="s">
        <v>4704</v>
      </c>
      <c r="AF640">
        <f>COUNTIF(J:J,AE640)</f>
        <v>1</v>
      </c>
      <c r="AG640">
        <f>ROUND(AVERAGEIFS(Z:Z,J:J,AE640),1)</f>
        <v>5.4</v>
      </c>
      <c r="AH640" cm="1">
        <f t="array" ref="AH640">ROUND(MEDIAN(IF(J:J=AE640,Z:Z)),1)</f>
        <v>5.4</v>
      </c>
      <c r="AI640" t="e" cm="1">
        <f t="array" ref="AI640">ROUND(MODE(IF(J:J=AE640,Z:Z)),1)</f>
        <v>#N/A</v>
      </c>
      <c r="AJ640">
        <f>_xlfn.MAXIFS(Z:Z,J:J,AE640)</f>
        <v>5.4</v>
      </c>
      <c r="AK640">
        <f>_xlfn.MINIFS(Z:Z,J:J,AE640)</f>
        <v>5.4</v>
      </c>
      <c r="AL640" t="e" cm="1">
        <f t="array" ref="AL640">ROUND(VAR(IF(J:J=AE640,Z:Z)),1)</f>
        <v>#DIV/0!</v>
      </c>
      <c r="AM640" t="e" cm="1">
        <f t="array" ref="AM640">ROUND(STDEV(IF(J:J = AE640,Z:Z)),1)</f>
        <v>#DIV/0!</v>
      </c>
      <c r="AQ640">
        <v>101</v>
      </c>
      <c r="AR640">
        <v>6.1</v>
      </c>
      <c r="BH640" t="str">
        <v>Jonathan Levine</v>
      </c>
      <c r="BI640">
        <f t="shared" si="28"/>
        <v>6.9</v>
      </c>
      <c r="BJ640" t="b">
        <f t="shared" si="29"/>
        <v>0</v>
      </c>
      <c r="BO640">
        <v>65703412</v>
      </c>
      <c r="BP640">
        <v>26000000</v>
      </c>
      <c r="BR640">
        <f t="shared" ref="BR640:BR703" si="30">BO640-BP640</f>
        <v>39703412</v>
      </c>
      <c r="BS640" t="str">
        <f>_xlfn.XLOOKUP(BO640,I:I,L:L)</f>
        <v>Ever After: A Cinderella StoryÂ </v>
      </c>
      <c r="BW640" t="s">
        <v>1247</v>
      </c>
      <c r="BX640" t="s">
        <v>17602</v>
      </c>
      <c r="BY640" t="s">
        <v>5447</v>
      </c>
    </row>
    <row r="641" spans="1:79" x14ac:dyDescent="0.25">
      <c r="A641" t="s">
        <v>33</v>
      </c>
      <c r="B641" t="s">
        <v>348</v>
      </c>
      <c r="C641">
        <v>96</v>
      </c>
      <c r="D641">
        <v>131</v>
      </c>
      <c r="E641">
        <v>368</v>
      </c>
      <c r="F641">
        <v>383</v>
      </c>
      <c r="G641" t="s">
        <v>4707</v>
      </c>
      <c r="H641">
        <v>11000</v>
      </c>
      <c r="I641">
        <v>43532294</v>
      </c>
      <c r="J641" t="s">
        <v>2165</v>
      </c>
      <c r="K641" t="s">
        <v>821</v>
      </c>
      <c r="L641" t="s">
        <v>4708</v>
      </c>
      <c r="M641">
        <v>46951</v>
      </c>
      <c r="N641">
        <v>12088</v>
      </c>
      <c r="O641" t="s">
        <v>4007</v>
      </c>
      <c r="P641">
        <v>0</v>
      </c>
      <c r="Q641" t="s">
        <v>4709</v>
      </c>
      <c r="R641" t="s">
        <v>4710</v>
      </c>
      <c r="S641">
        <v>175</v>
      </c>
      <c r="T641" t="s">
        <v>42</v>
      </c>
      <c r="U641" t="s">
        <v>43</v>
      </c>
      <c r="V641" t="s">
        <v>115</v>
      </c>
      <c r="W641">
        <v>65000000</v>
      </c>
      <c r="X641">
        <v>2006</v>
      </c>
      <c r="Y641">
        <v>529</v>
      </c>
      <c r="Z641" s="2">
        <v>7.1</v>
      </c>
      <c r="AA641">
        <v>2.35</v>
      </c>
      <c r="AB641">
        <v>0</v>
      </c>
      <c r="AE641" t="s">
        <v>4711</v>
      </c>
      <c r="AF641">
        <f>COUNTIF(J:J,AE641)</f>
        <v>1</v>
      </c>
      <c r="AG641">
        <f>ROUND(AVERAGEIFS(Z:Z,J:J,AE641),1)</f>
        <v>7.3</v>
      </c>
      <c r="AH641" cm="1">
        <f t="array" ref="AH641">ROUND(MEDIAN(IF(J:J=AE641,Z:Z)),1)</f>
        <v>7.3</v>
      </c>
      <c r="AI641" t="e" cm="1">
        <f t="array" ref="AI641">ROUND(MODE(IF(J:J=AE641,Z:Z)),1)</f>
        <v>#N/A</v>
      </c>
      <c r="AJ641">
        <f>_xlfn.MAXIFS(Z:Z,J:J,AE641)</f>
        <v>7.3</v>
      </c>
      <c r="AK641">
        <f>_xlfn.MINIFS(Z:Z,J:J,AE641)</f>
        <v>7.3</v>
      </c>
      <c r="AL641" t="e" cm="1">
        <f t="array" ref="AL641">ROUND(VAR(IF(J:J=AE641,Z:Z)),1)</f>
        <v>#DIV/0!</v>
      </c>
      <c r="AM641" t="e" cm="1">
        <f t="array" ref="AM641">ROUND(STDEV(IF(J:J = AE641,Z:Z)),1)</f>
        <v>#DIV/0!</v>
      </c>
      <c r="AQ641">
        <v>151</v>
      </c>
      <c r="AR641">
        <v>8.8000000000000007</v>
      </c>
      <c r="BH641" t="str">
        <v>Rian Johnson</v>
      </c>
      <c r="BI641">
        <f t="shared" si="28"/>
        <v>7.2</v>
      </c>
      <c r="BJ641" t="b">
        <f t="shared" si="29"/>
        <v>0</v>
      </c>
      <c r="BO641">
        <v>58571513</v>
      </c>
      <c r="BP641">
        <v>19000000</v>
      </c>
      <c r="BR641">
        <f t="shared" si="30"/>
        <v>39571513</v>
      </c>
      <c r="BS641" t="str">
        <f>_xlfn.XLOOKUP(BO641,I:I,L:L)</f>
        <v>Sea of LoveÂ </v>
      </c>
      <c r="BW641" t="s">
        <v>4682</v>
      </c>
      <c r="BX641" t="s">
        <v>17605</v>
      </c>
      <c r="BY641" t="s">
        <v>2007</v>
      </c>
      <c r="BZ641" t="s">
        <v>17606</v>
      </c>
    </row>
    <row r="642" spans="1:79" x14ac:dyDescent="0.25">
      <c r="A642" t="s">
        <v>33</v>
      </c>
      <c r="B642" t="s">
        <v>2473</v>
      </c>
      <c r="C642">
        <v>60</v>
      </c>
      <c r="D642">
        <v>100</v>
      </c>
      <c r="E642">
        <v>36</v>
      </c>
      <c r="F642">
        <v>554</v>
      </c>
      <c r="G642" t="s">
        <v>1790</v>
      </c>
      <c r="H642">
        <v>13000</v>
      </c>
      <c r="I642">
        <v>17218080</v>
      </c>
      <c r="J642" t="s">
        <v>986</v>
      </c>
      <c r="K642" t="s">
        <v>1207</v>
      </c>
      <c r="L642" t="s">
        <v>4714</v>
      </c>
      <c r="M642">
        <v>43376</v>
      </c>
      <c r="N642">
        <v>15944</v>
      </c>
      <c r="O642" t="s">
        <v>2875</v>
      </c>
      <c r="P642">
        <v>0</v>
      </c>
      <c r="Q642" t="s">
        <v>4715</v>
      </c>
      <c r="R642" t="s">
        <v>4716</v>
      </c>
      <c r="S642">
        <v>249</v>
      </c>
      <c r="T642" t="s">
        <v>42</v>
      </c>
      <c r="U642" t="s">
        <v>43</v>
      </c>
      <c r="V642" t="s">
        <v>811</v>
      </c>
      <c r="W642">
        <v>70000000</v>
      </c>
      <c r="X642">
        <v>1991</v>
      </c>
      <c r="Y642">
        <v>773</v>
      </c>
      <c r="Z642" s="2">
        <v>5.7</v>
      </c>
      <c r="AA642">
        <v>1.85</v>
      </c>
      <c r="AB642">
        <v>0</v>
      </c>
      <c r="AE642" t="s">
        <v>4717</v>
      </c>
      <c r="AF642">
        <f>COUNTIF(J:J,AE642)</f>
        <v>1</v>
      </c>
      <c r="AG642">
        <f>ROUND(AVERAGEIFS(Z:Z,J:J,AE642),1)</f>
        <v>7.3</v>
      </c>
      <c r="AH642" cm="1">
        <f t="array" ref="AH642">ROUND(MEDIAN(IF(J:J=AE642,Z:Z)),1)</f>
        <v>7.3</v>
      </c>
      <c r="AI642" t="e" cm="1">
        <f t="array" ref="AI642">ROUND(MODE(IF(J:J=AE642,Z:Z)),1)</f>
        <v>#N/A</v>
      </c>
      <c r="AJ642">
        <f>_xlfn.MAXIFS(Z:Z,J:J,AE642)</f>
        <v>7.3</v>
      </c>
      <c r="AK642">
        <f>_xlfn.MINIFS(Z:Z,J:J,AE642)</f>
        <v>7.3</v>
      </c>
      <c r="AL642" t="e" cm="1">
        <f t="array" ref="AL642">ROUND(VAR(IF(J:J=AE642,Z:Z)),1)</f>
        <v>#DIV/0!</v>
      </c>
      <c r="AM642" t="e" cm="1">
        <f t="array" ref="AM642">ROUND(STDEV(IF(J:J = AE642,Z:Z)),1)</f>
        <v>#DIV/0!</v>
      </c>
      <c r="AQ642">
        <v>131</v>
      </c>
      <c r="AR642">
        <v>7.1</v>
      </c>
      <c r="BH642" t="str">
        <v>Chris Noonan</v>
      </c>
      <c r="BI642">
        <f t="shared" si="28"/>
        <v>6.9</v>
      </c>
      <c r="BJ642" t="b">
        <f t="shared" si="29"/>
        <v>0</v>
      </c>
      <c r="BO642">
        <v>90567722</v>
      </c>
      <c r="BP642">
        <v>51000000</v>
      </c>
      <c r="BR642">
        <f t="shared" si="30"/>
        <v>39567722</v>
      </c>
      <c r="BS642" t="str">
        <f>_xlfn.XLOOKUP(BO642,I:I,L:L)</f>
        <v>Me, Myself &amp; IreneÂ </v>
      </c>
      <c r="BW642" t="s">
        <v>4682</v>
      </c>
      <c r="BX642" t="s">
        <v>1247</v>
      </c>
      <c r="BY642" t="s">
        <v>2007</v>
      </c>
      <c r="BZ642" t="s">
        <v>17606</v>
      </c>
    </row>
    <row r="643" spans="1:79" x14ac:dyDescent="0.25">
      <c r="A643" t="s">
        <v>33</v>
      </c>
      <c r="B643" t="s">
        <v>2408</v>
      </c>
      <c r="C643">
        <v>60</v>
      </c>
      <c r="D643">
        <v>105</v>
      </c>
      <c r="E643">
        <v>0</v>
      </c>
      <c r="F643">
        <v>506</v>
      </c>
      <c r="G643" t="s">
        <v>4720</v>
      </c>
      <c r="H643">
        <v>975</v>
      </c>
      <c r="I643">
        <v>10014234</v>
      </c>
      <c r="J643" t="s">
        <v>635</v>
      </c>
      <c r="K643" t="s">
        <v>3148</v>
      </c>
      <c r="L643" t="s">
        <v>4721</v>
      </c>
      <c r="M643">
        <v>8560</v>
      </c>
      <c r="N643">
        <v>3580</v>
      </c>
      <c r="O643" t="s">
        <v>3685</v>
      </c>
      <c r="P643">
        <v>1</v>
      </c>
      <c r="Q643" t="s">
        <v>4722</v>
      </c>
      <c r="R643" t="s">
        <v>4723</v>
      </c>
      <c r="S643">
        <v>69</v>
      </c>
      <c r="T643" t="s">
        <v>42</v>
      </c>
      <c r="U643" t="s">
        <v>1816</v>
      </c>
      <c r="V643" t="s">
        <v>811</v>
      </c>
      <c r="W643">
        <v>65000000</v>
      </c>
      <c r="X643">
        <v>2000</v>
      </c>
      <c r="Y643">
        <v>909</v>
      </c>
      <c r="Z643" s="2">
        <v>5</v>
      </c>
      <c r="AA643">
        <v>1.85</v>
      </c>
      <c r="AB643">
        <v>177</v>
      </c>
      <c r="AE643" t="s">
        <v>4724</v>
      </c>
      <c r="AF643">
        <f>COUNTIF(J:J,AE643)</f>
        <v>1</v>
      </c>
      <c r="AG643">
        <f>ROUND(AVERAGEIFS(Z:Z,J:J,AE643),1)</f>
        <v>5.8</v>
      </c>
      <c r="AH643" cm="1">
        <f t="array" ref="AH643">ROUND(MEDIAN(IF(J:J=AE643,Z:Z)),1)</f>
        <v>5.8</v>
      </c>
      <c r="AI643" t="e" cm="1">
        <f t="array" ref="AI643">ROUND(MODE(IF(J:J=AE643,Z:Z)),1)</f>
        <v>#N/A</v>
      </c>
      <c r="AJ643">
        <f>_xlfn.MAXIFS(Z:Z,J:J,AE643)</f>
        <v>5.8</v>
      </c>
      <c r="AK643">
        <f>_xlfn.MINIFS(Z:Z,J:J,AE643)</f>
        <v>5.8</v>
      </c>
      <c r="AL643" t="e" cm="1">
        <f t="array" ref="AL643">ROUND(VAR(IF(J:J=AE643,Z:Z)),1)</f>
        <v>#DIV/0!</v>
      </c>
      <c r="AM643" t="e" cm="1">
        <f t="array" ref="AM643">ROUND(STDEV(IF(J:J = AE643,Z:Z)),1)</f>
        <v>#DIV/0!</v>
      </c>
      <c r="AQ643">
        <v>100</v>
      </c>
      <c r="AR643">
        <v>5.7</v>
      </c>
      <c r="BH643" t="str">
        <v>Michael McCullers</v>
      </c>
      <c r="BI643">
        <f t="shared" si="28"/>
        <v>6</v>
      </c>
      <c r="BJ643" t="b">
        <f t="shared" si="29"/>
        <v>0</v>
      </c>
      <c r="BO643">
        <v>50461335</v>
      </c>
      <c r="BP643">
        <v>11000000</v>
      </c>
      <c r="BR643">
        <f t="shared" si="30"/>
        <v>39461335</v>
      </c>
      <c r="BS643" t="str">
        <f>_xlfn.XLOOKUP(BO643,I:I,L:L)</f>
        <v>If I StayÂ </v>
      </c>
      <c r="BW643" t="s">
        <v>606</v>
      </c>
      <c r="BX643" t="s">
        <v>5266</v>
      </c>
      <c r="BY643" t="s">
        <v>4556</v>
      </c>
    </row>
    <row r="644" spans="1:79" x14ac:dyDescent="0.25">
      <c r="A644" t="s">
        <v>33</v>
      </c>
      <c r="B644" t="s">
        <v>2482</v>
      </c>
      <c r="C644">
        <v>308</v>
      </c>
      <c r="D644">
        <v>92</v>
      </c>
      <c r="E644">
        <v>72</v>
      </c>
      <c r="F644">
        <v>568</v>
      </c>
      <c r="G644" t="s">
        <v>4727</v>
      </c>
      <c r="H644">
        <v>623</v>
      </c>
      <c r="I644">
        <v>19059018</v>
      </c>
      <c r="J644" t="s">
        <v>2172</v>
      </c>
      <c r="K644" t="s">
        <v>4728</v>
      </c>
      <c r="L644" t="s">
        <v>4729</v>
      </c>
      <c r="M644">
        <v>65709</v>
      </c>
      <c r="N644">
        <v>3165</v>
      </c>
      <c r="O644" t="s">
        <v>2628</v>
      </c>
      <c r="P644">
        <v>0</v>
      </c>
      <c r="Q644" t="s">
        <v>4730</v>
      </c>
      <c r="R644" t="s">
        <v>4731</v>
      </c>
      <c r="S644">
        <v>194</v>
      </c>
      <c r="T644" t="s">
        <v>42</v>
      </c>
      <c r="U644" t="s">
        <v>490</v>
      </c>
      <c r="V644" t="s">
        <v>44</v>
      </c>
      <c r="W644">
        <v>65000000</v>
      </c>
      <c r="X644">
        <v>2014</v>
      </c>
      <c r="Y644">
        <v>593</v>
      </c>
      <c r="Z644" s="2">
        <v>5.0999999999999996</v>
      </c>
      <c r="AA644">
        <v>2.35</v>
      </c>
      <c r="AB644">
        <v>15000</v>
      </c>
      <c r="AE644" t="s">
        <v>4732</v>
      </c>
      <c r="AF644">
        <f>COUNTIF(J:J,AE644)</f>
        <v>1</v>
      </c>
      <c r="AG644">
        <f>ROUND(AVERAGEIFS(Z:Z,J:J,AE644),1)</f>
        <v>5.6</v>
      </c>
      <c r="AH644" cm="1">
        <f t="array" ref="AH644">ROUND(MEDIAN(IF(J:J=AE644,Z:Z)),1)</f>
        <v>5.6</v>
      </c>
      <c r="AI644" t="e" cm="1">
        <f t="array" ref="AI644">ROUND(MODE(IF(J:J=AE644,Z:Z)),1)</f>
        <v>#N/A</v>
      </c>
      <c r="AJ644">
        <f>_xlfn.MAXIFS(Z:Z,J:J,AE644)</f>
        <v>5.6</v>
      </c>
      <c r="AK644">
        <f>_xlfn.MINIFS(Z:Z,J:J,AE644)</f>
        <v>5.6</v>
      </c>
      <c r="AL644" t="e" cm="1">
        <f t="array" ref="AL644">ROUND(VAR(IF(J:J=AE644,Z:Z)),1)</f>
        <v>#DIV/0!</v>
      </c>
      <c r="AM644" t="e" cm="1">
        <f t="array" ref="AM644">ROUND(STDEV(IF(J:J = AE644,Z:Z)),1)</f>
        <v>#DIV/0!</v>
      </c>
      <c r="AQ644">
        <v>105</v>
      </c>
      <c r="AR644">
        <v>5</v>
      </c>
      <c r="BH644" t="str">
        <v>Forest Whitaker</v>
      </c>
      <c r="BI644">
        <f t="shared" ref="BI644:BI707" si="31">ROUND(AVERAGEIFS(Z:Z,B:B,BH644),1)</f>
        <v>5.9</v>
      </c>
      <c r="BJ644" t="b">
        <f t="shared" ref="BJ644:BJ707" si="32">IF(BI644&gt;=PERCENTILE($BI$3:$BI$1678,0.9),"TRUE")</f>
        <v>0</v>
      </c>
      <c r="BO644">
        <v>44456509</v>
      </c>
      <c r="BP644">
        <v>5000000</v>
      </c>
      <c r="BR644">
        <f t="shared" si="30"/>
        <v>39456509</v>
      </c>
      <c r="BS644" t="str">
        <f>_xlfn.XLOOKUP(BO644,I:I,L:L)</f>
        <v>Instructions Not IncludedÂ </v>
      </c>
      <c r="BW644" t="s">
        <v>606</v>
      </c>
      <c r="BX644" t="s">
        <v>1247</v>
      </c>
      <c r="BY644" t="s">
        <v>5447</v>
      </c>
      <c r="BZ644" t="s">
        <v>4556</v>
      </c>
    </row>
    <row r="645" spans="1:79" x14ac:dyDescent="0.25">
      <c r="A645" t="s">
        <v>33</v>
      </c>
      <c r="B645" t="s">
        <v>2489</v>
      </c>
      <c r="C645">
        <v>127</v>
      </c>
      <c r="D645">
        <v>130</v>
      </c>
      <c r="E645">
        <v>2000</v>
      </c>
      <c r="F645">
        <v>25</v>
      </c>
      <c r="G645" t="s">
        <v>4735</v>
      </c>
      <c r="H645">
        <v>268</v>
      </c>
      <c r="I645">
        <v>1987287</v>
      </c>
      <c r="J645" t="s">
        <v>1212</v>
      </c>
      <c r="K645" t="s">
        <v>4736</v>
      </c>
      <c r="L645" t="s">
        <v>4737</v>
      </c>
      <c r="M645">
        <v>25474</v>
      </c>
      <c r="N645">
        <v>450</v>
      </c>
      <c r="O645" t="s">
        <v>4738</v>
      </c>
      <c r="P645">
        <v>0</v>
      </c>
      <c r="Q645" t="s">
        <v>4739</v>
      </c>
      <c r="R645" t="s">
        <v>4740</v>
      </c>
      <c r="S645">
        <v>138</v>
      </c>
      <c r="T645" t="s">
        <v>42</v>
      </c>
      <c r="U645" t="s">
        <v>74</v>
      </c>
      <c r="V645" t="s">
        <v>44</v>
      </c>
      <c r="W645">
        <v>50000000</v>
      </c>
      <c r="X645">
        <v>2005</v>
      </c>
      <c r="Y645">
        <v>85</v>
      </c>
      <c r="Z645" s="2">
        <v>6.9</v>
      </c>
      <c r="AA645">
        <v>2.35</v>
      </c>
      <c r="AB645">
        <v>0</v>
      </c>
      <c r="AE645" t="s">
        <v>4741</v>
      </c>
      <c r="AF645">
        <f>COUNTIF(J:J,AE645)</f>
        <v>1</v>
      </c>
      <c r="AG645">
        <f>ROUND(AVERAGEIFS(Z:Z,J:J,AE645),1)</f>
        <v>5.4</v>
      </c>
      <c r="AH645" cm="1">
        <f t="array" ref="AH645">ROUND(MEDIAN(IF(J:J=AE645,Z:Z)),1)</f>
        <v>5.4</v>
      </c>
      <c r="AI645" t="e" cm="1">
        <f t="array" ref="AI645">ROUND(MODE(IF(J:J=AE645,Z:Z)),1)</f>
        <v>#N/A</v>
      </c>
      <c r="AJ645">
        <f>_xlfn.MAXIFS(Z:Z,J:J,AE645)</f>
        <v>5.4</v>
      </c>
      <c r="AK645">
        <f>_xlfn.MINIFS(Z:Z,J:J,AE645)</f>
        <v>5.4</v>
      </c>
      <c r="AL645" t="e" cm="1">
        <f t="array" ref="AL645">ROUND(VAR(IF(J:J=AE645,Z:Z)),1)</f>
        <v>#DIV/0!</v>
      </c>
      <c r="AM645" t="e" cm="1">
        <f t="array" ref="AM645">ROUND(STDEV(IF(J:J = AE645,Z:Z)),1)</f>
        <v>#DIV/0!</v>
      </c>
      <c r="AQ645">
        <v>92</v>
      </c>
      <c r="AR645">
        <v>5.0999999999999996</v>
      </c>
      <c r="BH645" t="str">
        <v>Gary Winick</v>
      </c>
      <c r="BI645">
        <f t="shared" si="31"/>
        <v>6</v>
      </c>
      <c r="BJ645" t="b">
        <f t="shared" si="32"/>
        <v>0</v>
      </c>
      <c r="BO645">
        <v>52543632</v>
      </c>
      <c r="BP645">
        <v>13200000</v>
      </c>
      <c r="BR645">
        <f t="shared" si="30"/>
        <v>39343632</v>
      </c>
      <c r="BS645" t="str">
        <f>_xlfn.XLOOKUP(BO645,I:I,L:L)</f>
        <v>No Good DeedÂ </v>
      </c>
      <c r="BW645" t="s">
        <v>826</v>
      </c>
      <c r="BX645" t="s">
        <v>606</v>
      </c>
      <c r="BY645" t="s">
        <v>1247</v>
      </c>
      <c r="BZ645" t="s">
        <v>5266</v>
      </c>
    </row>
    <row r="646" spans="1:79" x14ac:dyDescent="0.25">
      <c r="A646" t="s">
        <v>33</v>
      </c>
      <c r="B646" t="s">
        <v>2359</v>
      </c>
      <c r="C646">
        <v>196</v>
      </c>
      <c r="D646">
        <v>100</v>
      </c>
      <c r="E646">
        <v>38</v>
      </c>
      <c r="F646">
        <v>1000</v>
      </c>
      <c r="G646" t="s">
        <v>738</v>
      </c>
      <c r="H646">
        <v>3000</v>
      </c>
      <c r="I646">
        <v>24407944</v>
      </c>
      <c r="J646" t="s">
        <v>1762</v>
      </c>
      <c r="K646" t="s">
        <v>919</v>
      </c>
      <c r="L646" t="s">
        <v>4743</v>
      </c>
      <c r="M646">
        <v>71202</v>
      </c>
      <c r="N646">
        <v>7048</v>
      </c>
      <c r="O646" t="s">
        <v>2683</v>
      </c>
      <c r="P646">
        <v>0</v>
      </c>
      <c r="Q646" t="s">
        <v>4744</v>
      </c>
      <c r="R646" t="s">
        <v>4745</v>
      </c>
      <c r="S646">
        <v>380</v>
      </c>
      <c r="T646" t="s">
        <v>42</v>
      </c>
      <c r="U646" t="s">
        <v>356</v>
      </c>
      <c r="V646" t="s">
        <v>44</v>
      </c>
      <c r="W646">
        <v>43000000</v>
      </c>
      <c r="X646">
        <v>2005</v>
      </c>
      <c r="Y646">
        <v>1000</v>
      </c>
      <c r="Z646" s="2">
        <v>4.8</v>
      </c>
      <c r="AA646">
        <v>2.35</v>
      </c>
      <c r="AB646">
        <v>0</v>
      </c>
      <c r="AE646" t="s">
        <v>4746</v>
      </c>
      <c r="AF646">
        <f>COUNTIF(J:J,AE646)</f>
        <v>1</v>
      </c>
      <c r="AG646">
        <f>ROUND(AVERAGEIFS(Z:Z,J:J,AE646),1)</f>
        <v>6.6</v>
      </c>
      <c r="AH646" cm="1">
        <f t="array" ref="AH646">ROUND(MEDIAN(IF(J:J=AE646,Z:Z)),1)</f>
        <v>6.6</v>
      </c>
      <c r="AI646" t="e" cm="1">
        <f t="array" ref="AI646">ROUND(MODE(IF(J:J=AE646,Z:Z)),1)</f>
        <v>#N/A</v>
      </c>
      <c r="AJ646">
        <f>_xlfn.MAXIFS(Z:Z,J:J,AE646)</f>
        <v>6.6</v>
      </c>
      <c r="AK646">
        <f>_xlfn.MINIFS(Z:Z,J:J,AE646)</f>
        <v>6.6</v>
      </c>
      <c r="AL646" t="e" cm="1">
        <f t="array" ref="AL646">ROUND(VAR(IF(J:J=AE646,Z:Z)),1)</f>
        <v>#DIV/0!</v>
      </c>
      <c r="AM646" t="e" cm="1">
        <f t="array" ref="AM646">ROUND(STDEV(IF(J:J = AE646,Z:Z)),1)</f>
        <v>#DIV/0!</v>
      </c>
      <c r="AQ646">
        <v>130</v>
      </c>
      <c r="AR646">
        <v>6.9</v>
      </c>
      <c r="BH646" t="str">
        <v>Woody Allen</v>
      </c>
      <c r="BI646">
        <f t="shared" si="31"/>
        <v>7</v>
      </c>
      <c r="BJ646" t="b">
        <f t="shared" si="32"/>
        <v>0</v>
      </c>
      <c r="BO646">
        <v>67266300</v>
      </c>
      <c r="BP646">
        <v>28000000</v>
      </c>
      <c r="BR646">
        <f t="shared" si="30"/>
        <v>39266300</v>
      </c>
      <c r="BS646" t="str">
        <f>_xlfn.XLOOKUP(BO646,I:I,L:L)</f>
        <v>Role ModelsÂ </v>
      </c>
      <c r="BW646" t="s">
        <v>4682</v>
      </c>
      <c r="BX646" t="s">
        <v>1247</v>
      </c>
      <c r="BY646" t="s">
        <v>17605</v>
      </c>
      <c r="BZ646" t="s">
        <v>2007</v>
      </c>
      <c r="CA646" t="s">
        <v>5447</v>
      </c>
    </row>
    <row r="647" spans="1:79" x14ac:dyDescent="0.25">
      <c r="A647" t="s">
        <v>917</v>
      </c>
      <c r="B647" t="s">
        <v>2495</v>
      </c>
      <c r="C647">
        <v>339</v>
      </c>
      <c r="D647">
        <v>102</v>
      </c>
      <c r="E647">
        <v>436</v>
      </c>
      <c r="F647">
        <v>6000</v>
      </c>
      <c r="G647" t="s">
        <v>1207</v>
      </c>
      <c r="H647">
        <v>23000</v>
      </c>
      <c r="I647">
        <v>13750556</v>
      </c>
      <c r="J647" t="s">
        <v>268</v>
      </c>
      <c r="K647" t="s">
        <v>82</v>
      </c>
      <c r="L647" t="s">
        <v>4749</v>
      </c>
      <c r="M647">
        <v>111102</v>
      </c>
      <c r="N647">
        <v>49433</v>
      </c>
      <c r="O647" t="s">
        <v>262</v>
      </c>
      <c r="P647">
        <v>3</v>
      </c>
      <c r="Q647" t="s">
        <v>4750</v>
      </c>
      <c r="R647" t="s">
        <v>4751</v>
      </c>
      <c r="S647">
        <v>239</v>
      </c>
      <c r="T647" t="s">
        <v>42</v>
      </c>
      <c r="U647" t="s">
        <v>43</v>
      </c>
      <c r="V647" t="s">
        <v>811</v>
      </c>
      <c r="W647">
        <v>65000000</v>
      </c>
      <c r="X647">
        <v>2014</v>
      </c>
      <c r="Y647">
        <v>13000</v>
      </c>
      <c r="Z647" s="2">
        <v>6.5</v>
      </c>
      <c r="AA647">
        <v>1.85</v>
      </c>
      <c r="AB647">
        <v>32000</v>
      </c>
      <c r="AE647" t="s">
        <v>4752</v>
      </c>
      <c r="AF647">
        <f>COUNTIF(J:J,AE647)</f>
        <v>3</v>
      </c>
      <c r="AG647">
        <f>ROUND(AVERAGEIFS(Z:Z,J:J,AE647),1)</f>
        <v>6.2</v>
      </c>
      <c r="AH647" cm="1">
        <f t="array" ref="AH647">ROUND(MEDIAN(IF(J:J=AE647,Z:Z)),1)</f>
        <v>6.4</v>
      </c>
      <c r="AI647" t="e" cm="1">
        <f t="array" ref="AI647">ROUND(MODE(IF(J:J=AE647,Z:Z)),1)</f>
        <v>#N/A</v>
      </c>
      <c r="AJ647">
        <f>_xlfn.MAXIFS(Z:Z,J:J,AE647)</f>
        <v>7</v>
      </c>
      <c r="AK647">
        <f>_xlfn.MINIFS(Z:Z,J:J,AE647)</f>
        <v>5.0999999999999996</v>
      </c>
      <c r="AL647" cm="1">
        <f t="array" ref="AL647">ROUND(VAR(IF(J:J=AE647,Z:Z)),1)</f>
        <v>0.9</v>
      </c>
      <c r="AM647" cm="1">
        <f t="array" ref="AM647">ROUND(STDEV(IF(J:J = AE647,Z:Z)),1)</f>
        <v>1</v>
      </c>
      <c r="AQ647">
        <v>100</v>
      </c>
      <c r="AR647">
        <v>4.8</v>
      </c>
      <c r="BH647" t="str">
        <v>Peter Lepeniotis</v>
      </c>
      <c r="BI647">
        <f t="shared" si="31"/>
        <v>5.8</v>
      </c>
      <c r="BJ647" t="b">
        <f t="shared" si="32"/>
        <v>0</v>
      </c>
      <c r="BO647">
        <v>40990055</v>
      </c>
      <c r="BP647">
        <v>1800000</v>
      </c>
      <c r="BR647">
        <f t="shared" si="30"/>
        <v>39190055</v>
      </c>
      <c r="BS647" t="str">
        <f>_xlfn.XLOOKUP(BO647,I:I,L:L)</f>
        <v>The Last ExorcismÂ </v>
      </c>
      <c r="BW647" t="s">
        <v>1247</v>
      </c>
      <c r="BX647" t="s">
        <v>2007</v>
      </c>
      <c r="BY647" t="s">
        <v>5266</v>
      </c>
      <c r="BZ647" t="s">
        <v>17604</v>
      </c>
    </row>
    <row r="648" spans="1:79" x14ac:dyDescent="0.25">
      <c r="A648" t="s">
        <v>33</v>
      </c>
      <c r="B648" t="s">
        <v>1616</v>
      </c>
      <c r="C648">
        <v>96</v>
      </c>
      <c r="D648">
        <v>133</v>
      </c>
      <c r="E648">
        <v>521</v>
      </c>
      <c r="F648">
        <v>970</v>
      </c>
      <c r="G648" t="s">
        <v>265</v>
      </c>
      <c r="H648">
        <v>11000</v>
      </c>
      <c r="I648">
        <v>31054924</v>
      </c>
      <c r="J648" t="s">
        <v>2181</v>
      </c>
      <c r="K648" t="s">
        <v>520</v>
      </c>
      <c r="L648" t="s">
        <v>4755</v>
      </c>
      <c r="M648">
        <v>17025</v>
      </c>
      <c r="N648">
        <v>16710</v>
      </c>
      <c r="O648" t="s">
        <v>4756</v>
      </c>
      <c r="P648">
        <v>1</v>
      </c>
      <c r="Q648" t="s">
        <v>4757</v>
      </c>
      <c r="R648" t="s">
        <v>4758</v>
      </c>
      <c r="S648">
        <v>290</v>
      </c>
      <c r="T648" t="s">
        <v>42</v>
      </c>
      <c r="U648" t="s">
        <v>43</v>
      </c>
      <c r="V648" t="s">
        <v>811</v>
      </c>
      <c r="W648">
        <v>64000000</v>
      </c>
      <c r="X648">
        <v>1999</v>
      </c>
      <c r="Y648">
        <v>1000</v>
      </c>
      <c r="Z648" s="2">
        <v>5.0999999999999996</v>
      </c>
      <c r="AA648">
        <v>1.85</v>
      </c>
      <c r="AB648">
        <v>295</v>
      </c>
      <c r="AE648" t="s">
        <v>4759</v>
      </c>
      <c r="AF648">
        <f>COUNTIF(J:J,AE648)</f>
        <v>1</v>
      </c>
      <c r="AG648">
        <f>ROUND(AVERAGEIFS(Z:Z,J:J,AE648),1)</f>
        <v>7.9</v>
      </c>
      <c r="AH648" cm="1">
        <f t="array" ref="AH648">ROUND(MEDIAN(IF(J:J=AE648,Z:Z)),1)</f>
        <v>7.9</v>
      </c>
      <c r="AI648" t="e" cm="1">
        <f t="array" ref="AI648">ROUND(MODE(IF(J:J=AE648,Z:Z)),1)</f>
        <v>#N/A</v>
      </c>
      <c r="AJ648">
        <f>_xlfn.MAXIFS(Z:Z,J:J,AE648)</f>
        <v>7.9</v>
      </c>
      <c r="AK648">
        <f>_xlfn.MINIFS(Z:Z,J:J,AE648)</f>
        <v>7.9</v>
      </c>
      <c r="AL648" t="e" cm="1">
        <f t="array" ref="AL648">ROUND(VAR(IF(J:J=AE648,Z:Z)),1)</f>
        <v>#DIV/0!</v>
      </c>
      <c r="AM648" t="e" cm="1">
        <f t="array" ref="AM648">ROUND(STDEV(IF(J:J = AE648,Z:Z)),1)</f>
        <v>#DIV/0!</v>
      </c>
      <c r="AQ648">
        <v>102</v>
      </c>
      <c r="AR648">
        <v>6.5</v>
      </c>
      <c r="BH648" t="str">
        <v>Ted Demme</v>
      </c>
      <c r="BI648">
        <f t="shared" si="31"/>
        <v>7.6</v>
      </c>
      <c r="BJ648" t="str">
        <f t="shared" si="32"/>
        <v>TRUE</v>
      </c>
      <c r="BO648">
        <v>58156435</v>
      </c>
      <c r="BP648">
        <v>19000000</v>
      </c>
      <c r="BR648">
        <f t="shared" si="30"/>
        <v>39156435</v>
      </c>
      <c r="BS648" t="str">
        <f>_xlfn.XLOOKUP(BO648,I:I,L:L)</f>
        <v>Without a PaddleÂ </v>
      </c>
      <c r="BW648" t="s">
        <v>4431</v>
      </c>
      <c r="BX648" t="s">
        <v>1247</v>
      </c>
      <c r="BY648" t="s">
        <v>17605</v>
      </c>
      <c r="BZ648" t="s">
        <v>2007</v>
      </c>
      <c r="CA648" t="s">
        <v>5266</v>
      </c>
    </row>
    <row r="649" spans="1:79" x14ac:dyDescent="0.25">
      <c r="A649" t="s">
        <v>33</v>
      </c>
      <c r="B649" t="s">
        <v>2503</v>
      </c>
      <c r="C649">
        <v>361</v>
      </c>
      <c r="D649">
        <v>121</v>
      </c>
      <c r="E649">
        <v>175</v>
      </c>
      <c r="F649">
        <v>221</v>
      </c>
      <c r="G649" t="s">
        <v>4762</v>
      </c>
      <c r="H649">
        <v>963</v>
      </c>
      <c r="I649">
        <v>43247140</v>
      </c>
      <c r="J649" t="s">
        <v>2188</v>
      </c>
      <c r="K649" t="s">
        <v>3760</v>
      </c>
      <c r="L649" t="s">
        <v>4763</v>
      </c>
      <c r="M649">
        <v>134625</v>
      </c>
      <c r="N649">
        <v>2131</v>
      </c>
      <c r="O649" t="s">
        <v>4764</v>
      </c>
      <c r="P649">
        <v>0</v>
      </c>
      <c r="Q649" t="s">
        <v>4765</v>
      </c>
      <c r="R649" t="s">
        <v>4766</v>
      </c>
      <c r="S649">
        <v>265</v>
      </c>
      <c r="T649" t="s">
        <v>42</v>
      </c>
      <c r="U649" t="s">
        <v>74</v>
      </c>
      <c r="V649" t="s">
        <v>44</v>
      </c>
      <c r="W649">
        <v>55000000</v>
      </c>
      <c r="X649">
        <v>2015</v>
      </c>
      <c r="Y649">
        <v>580</v>
      </c>
      <c r="Z649" s="2">
        <v>7.1</v>
      </c>
      <c r="AA649">
        <v>2.35</v>
      </c>
      <c r="AB649">
        <v>40000</v>
      </c>
      <c r="AE649" t="s">
        <v>4767</v>
      </c>
      <c r="AF649">
        <f>COUNTIF(J:J,AE649)</f>
        <v>1</v>
      </c>
      <c r="AG649">
        <f>ROUND(AVERAGEIFS(Z:Z,J:J,AE649),1)</f>
        <v>5.9</v>
      </c>
      <c r="AH649" cm="1">
        <f t="array" ref="AH649">ROUND(MEDIAN(IF(J:J=AE649,Z:Z)),1)</f>
        <v>5.9</v>
      </c>
      <c r="AI649" t="e" cm="1">
        <f t="array" ref="AI649">ROUND(MODE(IF(J:J=AE649,Z:Z)),1)</f>
        <v>#N/A</v>
      </c>
      <c r="AJ649">
        <f>_xlfn.MAXIFS(Z:Z,J:J,AE649)</f>
        <v>5.9</v>
      </c>
      <c r="AK649">
        <f>_xlfn.MINIFS(Z:Z,J:J,AE649)</f>
        <v>5.9</v>
      </c>
      <c r="AL649" t="e" cm="1">
        <f t="array" ref="AL649">ROUND(VAR(IF(J:J=AE649,Z:Z)),1)</f>
        <v>#DIV/0!</v>
      </c>
      <c r="AM649" t="e" cm="1">
        <f t="array" ref="AM649">ROUND(STDEV(IF(J:J = AE649,Z:Z)),1)</f>
        <v>#DIV/0!</v>
      </c>
      <c r="AQ649">
        <v>133</v>
      </c>
      <c r="AR649">
        <v>5.0999999999999996</v>
      </c>
      <c r="BH649" t="str">
        <v>William Shatner</v>
      </c>
      <c r="BI649">
        <f t="shared" si="31"/>
        <v>5.4</v>
      </c>
      <c r="BJ649" t="b">
        <f t="shared" si="32"/>
        <v>0</v>
      </c>
      <c r="BO649">
        <v>39552600</v>
      </c>
      <c r="BP649">
        <v>500000</v>
      </c>
      <c r="BR649">
        <f t="shared" si="30"/>
        <v>39052600</v>
      </c>
      <c r="BS649" t="str">
        <f>_xlfn.XLOOKUP(BO649,I:I,L:L)</f>
        <v>BenjiÂ </v>
      </c>
      <c r="BW649" t="s">
        <v>826</v>
      </c>
      <c r="BX649" t="s">
        <v>606</v>
      </c>
      <c r="BY649" t="s">
        <v>1247</v>
      </c>
      <c r="BZ649" t="s">
        <v>17600</v>
      </c>
      <c r="CA649" t="s">
        <v>17602</v>
      </c>
    </row>
    <row r="650" spans="1:79" x14ac:dyDescent="0.25">
      <c r="A650" t="s">
        <v>33</v>
      </c>
      <c r="B650" t="s">
        <v>1412</v>
      </c>
      <c r="C650">
        <v>226</v>
      </c>
      <c r="D650">
        <v>147</v>
      </c>
      <c r="E650">
        <v>670</v>
      </c>
      <c r="F650">
        <v>16</v>
      </c>
      <c r="G650" t="s">
        <v>4770</v>
      </c>
      <c r="H650">
        <v>177</v>
      </c>
      <c r="I650">
        <v>2208939</v>
      </c>
      <c r="J650" t="s">
        <v>2196</v>
      </c>
      <c r="K650" t="s">
        <v>4771</v>
      </c>
      <c r="L650" t="s">
        <v>4772</v>
      </c>
      <c r="M650">
        <v>190490</v>
      </c>
      <c r="N650">
        <v>253</v>
      </c>
      <c r="O650" t="s">
        <v>4773</v>
      </c>
      <c r="P650">
        <v>0</v>
      </c>
      <c r="Q650" t="s">
        <v>4774</v>
      </c>
      <c r="R650" t="s">
        <v>4775</v>
      </c>
      <c r="S650">
        <v>482</v>
      </c>
      <c r="T650" t="s">
        <v>42</v>
      </c>
      <c r="U650" t="s">
        <v>939</v>
      </c>
      <c r="V650" t="s">
        <v>811</v>
      </c>
      <c r="W650">
        <v>50000000</v>
      </c>
      <c r="X650">
        <v>2006</v>
      </c>
      <c r="Y650">
        <v>27</v>
      </c>
      <c r="Z650" s="2">
        <v>7.5</v>
      </c>
      <c r="AA650">
        <v>2.35</v>
      </c>
      <c r="AB650">
        <v>26000</v>
      </c>
      <c r="AE650" t="s">
        <v>4776</v>
      </c>
      <c r="AF650">
        <f>COUNTIF(J:J,AE650)</f>
        <v>1</v>
      </c>
      <c r="AG650">
        <f>ROUND(AVERAGEIFS(Z:Z,J:J,AE650),1)</f>
        <v>6.5</v>
      </c>
      <c r="AH650" cm="1">
        <f t="array" ref="AH650">ROUND(MEDIAN(IF(J:J=AE650,Z:Z)),1)</f>
        <v>6.5</v>
      </c>
      <c r="AI650" t="e" cm="1">
        <f t="array" ref="AI650">ROUND(MODE(IF(J:J=AE650,Z:Z)),1)</f>
        <v>#N/A</v>
      </c>
      <c r="AJ650">
        <f>_xlfn.MAXIFS(Z:Z,J:J,AE650)</f>
        <v>6.5</v>
      </c>
      <c r="AK650">
        <f>_xlfn.MINIFS(Z:Z,J:J,AE650)</f>
        <v>6.5</v>
      </c>
      <c r="AL650" t="e" cm="1">
        <f t="array" ref="AL650">ROUND(VAR(IF(J:J=AE650,Z:Z)),1)</f>
        <v>#DIV/0!</v>
      </c>
      <c r="AM650" t="e" cm="1">
        <f t="array" ref="AM650">ROUND(STDEV(IF(J:J = AE650,Z:Z)),1)</f>
        <v>#DIV/0!</v>
      </c>
      <c r="AQ650">
        <v>121</v>
      </c>
      <c r="AR650">
        <v>7.1</v>
      </c>
      <c r="BH650" t="str">
        <v>Steve Box</v>
      </c>
      <c r="BI650">
        <f t="shared" si="31"/>
        <v>7.5</v>
      </c>
      <c r="BJ650" t="str">
        <f t="shared" si="32"/>
        <v>TRUE</v>
      </c>
      <c r="BO650">
        <v>66950483</v>
      </c>
      <c r="BP650">
        <v>28000000</v>
      </c>
      <c r="BR650">
        <f t="shared" si="30"/>
        <v>38950483</v>
      </c>
      <c r="BS650" t="str">
        <f>_xlfn.XLOOKUP(BO650,I:I,L:L)</f>
        <v>Alexander and the Terrible, Horrible, No Good, Very Bad DayÂ </v>
      </c>
      <c r="BW650" t="s">
        <v>826</v>
      </c>
      <c r="BX650" t="s">
        <v>606</v>
      </c>
      <c r="BY650" t="s">
        <v>2007</v>
      </c>
      <c r="BZ650" t="s">
        <v>4490</v>
      </c>
      <c r="CA650" t="s">
        <v>17606</v>
      </c>
    </row>
    <row r="651" spans="1:79" x14ac:dyDescent="0.25">
      <c r="A651" t="s">
        <v>33</v>
      </c>
      <c r="B651" t="s">
        <v>1494</v>
      </c>
      <c r="C651">
        <v>194</v>
      </c>
      <c r="D651">
        <v>94</v>
      </c>
      <c r="E651">
        <v>116</v>
      </c>
      <c r="F651">
        <v>481</v>
      </c>
      <c r="G651" t="s">
        <v>4779</v>
      </c>
      <c r="H651">
        <v>645</v>
      </c>
      <c r="I651">
        <v>213079163</v>
      </c>
      <c r="J651" t="s">
        <v>1064</v>
      </c>
      <c r="K651" t="s">
        <v>1560</v>
      </c>
      <c r="L651" t="s">
        <v>908</v>
      </c>
      <c r="M651">
        <v>162909</v>
      </c>
      <c r="N651">
        <v>2725</v>
      </c>
      <c r="O651" t="s">
        <v>4780</v>
      </c>
      <c r="P651">
        <v>2</v>
      </c>
      <c r="Q651" t="s">
        <v>4781</v>
      </c>
      <c r="R651" t="s">
        <v>4782</v>
      </c>
      <c r="S651">
        <v>795</v>
      </c>
      <c r="T651" t="s">
        <v>42</v>
      </c>
      <c r="U651" t="s">
        <v>43</v>
      </c>
      <c r="V651" t="s">
        <v>44</v>
      </c>
      <c r="W651">
        <v>63000000</v>
      </c>
      <c r="X651">
        <v>2002</v>
      </c>
      <c r="Y651">
        <v>522</v>
      </c>
      <c r="Z651" s="2">
        <v>6.2</v>
      </c>
      <c r="AA651">
        <v>2.35</v>
      </c>
      <c r="AB651">
        <v>0</v>
      </c>
      <c r="AE651" t="s">
        <v>4783</v>
      </c>
      <c r="AF651">
        <f>COUNTIF(J:J,AE651)</f>
        <v>1</v>
      </c>
      <c r="AG651">
        <f>ROUND(AVERAGEIFS(Z:Z,J:J,AE651),1)</f>
        <v>6.5</v>
      </c>
      <c r="AH651" cm="1">
        <f t="array" ref="AH651">ROUND(MEDIAN(IF(J:J=AE651,Z:Z)),1)</f>
        <v>6.5</v>
      </c>
      <c r="AI651" t="e" cm="1">
        <f t="array" ref="AI651">ROUND(MODE(IF(J:J=AE651,Z:Z)),1)</f>
        <v>#N/A</v>
      </c>
      <c r="AJ651">
        <f>_xlfn.MAXIFS(Z:Z,J:J,AE651)</f>
        <v>6.5</v>
      </c>
      <c r="AK651">
        <f>_xlfn.MINIFS(Z:Z,J:J,AE651)</f>
        <v>6.5</v>
      </c>
      <c r="AL651" t="e" cm="1">
        <f t="array" ref="AL651">ROUND(VAR(IF(J:J=AE651,Z:Z)),1)</f>
        <v>#DIV/0!</v>
      </c>
      <c r="AM651" t="e" cm="1">
        <f t="array" ref="AM651">ROUND(STDEV(IF(J:J = AE651,Z:Z)),1)</f>
        <v>#DIV/0!</v>
      </c>
      <c r="AQ651">
        <v>147</v>
      </c>
      <c r="AR651">
        <v>7.5</v>
      </c>
      <c r="BH651" t="str">
        <v>Lee Toland Krieger</v>
      </c>
      <c r="BI651">
        <f t="shared" si="31"/>
        <v>7.2</v>
      </c>
      <c r="BJ651" t="b">
        <f t="shared" si="32"/>
        <v>0</v>
      </c>
      <c r="BO651">
        <v>51872378</v>
      </c>
      <c r="BP651">
        <v>13000000</v>
      </c>
      <c r="BR651">
        <f t="shared" si="30"/>
        <v>38872378</v>
      </c>
      <c r="BS651" t="str">
        <f>_xlfn.XLOOKUP(BO651,I:I,L:L)</f>
        <v>The CallÂ </v>
      </c>
      <c r="BW651" t="s">
        <v>17605</v>
      </c>
      <c r="BX651" t="s">
        <v>2007</v>
      </c>
      <c r="BY651" t="s">
        <v>17607</v>
      </c>
      <c r="BZ651" t="s">
        <v>5447</v>
      </c>
    </row>
    <row r="652" spans="1:79" x14ac:dyDescent="0.25">
      <c r="A652" t="s">
        <v>33</v>
      </c>
      <c r="B652" t="s">
        <v>819</v>
      </c>
      <c r="C652">
        <v>138</v>
      </c>
      <c r="D652">
        <v>94</v>
      </c>
      <c r="E652">
        <v>42</v>
      </c>
      <c r="F652">
        <v>668</v>
      </c>
      <c r="G652" t="s">
        <v>1037</v>
      </c>
      <c r="H652">
        <v>12000</v>
      </c>
      <c r="I652">
        <v>19548064</v>
      </c>
      <c r="J652" t="s">
        <v>795</v>
      </c>
      <c r="K652" t="s">
        <v>863</v>
      </c>
      <c r="L652" t="s">
        <v>4786</v>
      </c>
      <c r="M652">
        <v>25681</v>
      </c>
      <c r="N652">
        <v>23365</v>
      </c>
      <c r="O652" t="s">
        <v>4787</v>
      </c>
      <c r="P652">
        <v>1</v>
      </c>
      <c r="Q652" t="s">
        <v>4788</v>
      </c>
      <c r="R652" t="s">
        <v>4789</v>
      </c>
      <c r="S652">
        <v>77</v>
      </c>
      <c r="T652" t="s">
        <v>42</v>
      </c>
      <c r="U652" t="s">
        <v>4790</v>
      </c>
      <c r="V652" t="s">
        <v>115</v>
      </c>
      <c r="W652">
        <v>65000000</v>
      </c>
      <c r="X652">
        <v>2009</v>
      </c>
      <c r="Y652">
        <v>9000</v>
      </c>
      <c r="Z652" s="2">
        <v>6.3</v>
      </c>
      <c r="AA652">
        <v>2.35</v>
      </c>
      <c r="AB652">
        <v>0</v>
      </c>
      <c r="AE652" t="s">
        <v>4791</v>
      </c>
      <c r="AF652">
        <f>COUNTIF(J:J,AE652)</f>
        <v>1</v>
      </c>
      <c r="AG652">
        <f>ROUND(AVERAGEIFS(Z:Z,J:J,AE652),1)</f>
        <v>6.8</v>
      </c>
      <c r="AH652" cm="1">
        <f t="array" ref="AH652">ROUND(MEDIAN(IF(J:J=AE652,Z:Z)),1)</f>
        <v>6.8</v>
      </c>
      <c r="AI652" t="e" cm="1">
        <f t="array" ref="AI652">ROUND(MODE(IF(J:J=AE652,Z:Z)),1)</f>
        <v>#N/A</v>
      </c>
      <c r="AJ652">
        <f>_xlfn.MAXIFS(Z:Z,J:J,AE652)</f>
        <v>6.8</v>
      </c>
      <c r="AK652">
        <f>_xlfn.MINIFS(Z:Z,J:J,AE652)</f>
        <v>6.8</v>
      </c>
      <c r="AL652" t="e" cm="1">
        <f t="array" ref="AL652">ROUND(VAR(IF(J:J=AE652,Z:Z)),1)</f>
        <v>#DIV/0!</v>
      </c>
      <c r="AM652" t="e" cm="1">
        <f t="array" ref="AM652">ROUND(STDEV(IF(J:J = AE652,Z:Z)),1)</f>
        <v>#DIV/0!</v>
      </c>
      <c r="AQ652">
        <v>94</v>
      </c>
      <c r="AR652">
        <v>6.2</v>
      </c>
      <c r="BH652" t="str">
        <v>Tim McCanlies</v>
      </c>
      <c r="BI652">
        <f t="shared" si="31"/>
        <v>7.6</v>
      </c>
      <c r="BJ652" t="str">
        <f t="shared" si="32"/>
        <v>TRUE</v>
      </c>
      <c r="BO652">
        <v>93815117</v>
      </c>
      <c r="BP652">
        <v>55000000</v>
      </c>
      <c r="BR652">
        <f t="shared" si="30"/>
        <v>38815117</v>
      </c>
      <c r="BS652" t="str">
        <f>_xlfn.XLOOKUP(BO652,I:I,L:L)</f>
        <v>Maid in ManhattanÂ </v>
      </c>
      <c r="BW652" t="s">
        <v>606</v>
      </c>
      <c r="BX652" t="s">
        <v>4431</v>
      </c>
      <c r="BY652" t="s">
        <v>1247</v>
      </c>
      <c r="BZ652" t="s">
        <v>17605</v>
      </c>
    </row>
    <row r="653" spans="1:79" x14ac:dyDescent="0.25">
      <c r="A653" t="s">
        <v>33</v>
      </c>
      <c r="B653" t="s">
        <v>405</v>
      </c>
      <c r="C653">
        <v>308</v>
      </c>
      <c r="D653">
        <v>127</v>
      </c>
      <c r="E653">
        <v>14000</v>
      </c>
      <c r="F653">
        <v>191</v>
      </c>
      <c r="G653" t="s">
        <v>3686</v>
      </c>
      <c r="H653">
        <v>967</v>
      </c>
      <c r="I653">
        <v>356784000</v>
      </c>
      <c r="J653" t="s">
        <v>744</v>
      </c>
      <c r="K653" t="s">
        <v>1230</v>
      </c>
      <c r="L653" t="s">
        <v>188</v>
      </c>
      <c r="M653">
        <v>613473</v>
      </c>
      <c r="N653">
        <v>2129</v>
      </c>
      <c r="O653" t="s">
        <v>4794</v>
      </c>
      <c r="P653">
        <v>0</v>
      </c>
      <c r="Q653" t="s">
        <v>4795</v>
      </c>
      <c r="R653" t="s">
        <v>4796</v>
      </c>
      <c r="S653">
        <v>895</v>
      </c>
      <c r="T653" t="s">
        <v>42</v>
      </c>
      <c r="U653" t="s">
        <v>43</v>
      </c>
      <c r="V653" t="s">
        <v>44</v>
      </c>
      <c r="W653">
        <v>63000000</v>
      </c>
      <c r="X653">
        <v>1993</v>
      </c>
      <c r="Y653">
        <v>610</v>
      </c>
      <c r="Z653" s="2">
        <v>8.1</v>
      </c>
      <c r="AA653">
        <v>1.85</v>
      </c>
      <c r="AB653">
        <v>19000</v>
      </c>
      <c r="AE653" t="s">
        <v>4797</v>
      </c>
      <c r="AF653">
        <f>COUNTIF(J:J,AE653)</f>
        <v>1</v>
      </c>
      <c r="AG653">
        <f>ROUND(AVERAGEIFS(Z:Z,J:J,AE653),1)</f>
        <v>7.7</v>
      </c>
      <c r="AH653" cm="1">
        <f t="array" ref="AH653">ROUND(MEDIAN(IF(J:J=AE653,Z:Z)),1)</f>
        <v>7.7</v>
      </c>
      <c r="AI653" t="e" cm="1">
        <f t="array" ref="AI653">ROUND(MODE(IF(J:J=AE653,Z:Z)),1)</f>
        <v>#N/A</v>
      </c>
      <c r="AJ653">
        <f>_xlfn.MAXIFS(Z:Z,J:J,AE653)</f>
        <v>7.7</v>
      </c>
      <c r="AK653">
        <f>_xlfn.MINIFS(Z:Z,J:J,AE653)</f>
        <v>7.7</v>
      </c>
      <c r="AL653" t="e" cm="1">
        <f t="array" ref="AL653">ROUND(VAR(IF(J:J=AE653,Z:Z)),1)</f>
        <v>#DIV/0!</v>
      </c>
      <c r="AM653" t="e" cm="1">
        <f t="array" ref="AM653">ROUND(STDEV(IF(J:J = AE653,Z:Z)),1)</f>
        <v>#DIV/0!</v>
      </c>
      <c r="AQ653">
        <v>94</v>
      </c>
      <c r="AR653">
        <v>6.3</v>
      </c>
      <c r="BH653" t="str">
        <v>Drew Goddard</v>
      </c>
      <c r="BI653">
        <f t="shared" si="31"/>
        <v>7</v>
      </c>
      <c r="BJ653" t="b">
        <f t="shared" si="32"/>
        <v>0</v>
      </c>
      <c r="BO653">
        <v>49797148</v>
      </c>
      <c r="BP653">
        <v>11000000</v>
      </c>
      <c r="BR653">
        <f t="shared" si="30"/>
        <v>38797148</v>
      </c>
      <c r="BS653" t="str">
        <f>_xlfn.XLOOKUP(BO653,I:I,L:L)</f>
        <v>Major LeagueÂ </v>
      </c>
      <c r="BW653" t="s">
        <v>1247</v>
      </c>
      <c r="BX653" t="s">
        <v>2007</v>
      </c>
      <c r="BY653" t="s">
        <v>5266</v>
      </c>
      <c r="BZ653" t="s">
        <v>17600</v>
      </c>
      <c r="CA653" t="s">
        <v>17601</v>
      </c>
    </row>
    <row r="654" spans="1:79" x14ac:dyDescent="0.25">
      <c r="A654" t="s">
        <v>33</v>
      </c>
      <c r="B654" t="s">
        <v>2383</v>
      </c>
      <c r="C654">
        <v>40</v>
      </c>
      <c r="D654">
        <v>212</v>
      </c>
      <c r="E654">
        <v>759</v>
      </c>
      <c r="F654">
        <v>812</v>
      </c>
      <c r="G654" t="s">
        <v>2244</v>
      </c>
      <c r="H654">
        <v>2000</v>
      </c>
      <c r="I654">
        <v>25052000</v>
      </c>
      <c r="J654" t="s">
        <v>2202</v>
      </c>
      <c r="K654" t="s">
        <v>687</v>
      </c>
      <c r="L654" t="s">
        <v>4800</v>
      </c>
      <c r="M654">
        <v>35314</v>
      </c>
      <c r="N654">
        <v>5708</v>
      </c>
      <c r="O654" t="s">
        <v>4801</v>
      </c>
      <c r="P654">
        <v>0</v>
      </c>
      <c r="Q654" t="s">
        <v>4802</v>
      </c>
      <c r="R654" t="s">
        <v>4803</v>
      </c>
      <c r="S654">
        <v>145</v>
      </c>
      <c r="T654" t="s">
        <v>42</v>
      </c>
      <c r="U654" t="s">
        <v>43</v>
      </c>
      <c r="V654" t="s">
        <v>44</v>
      </c>
      <c r="W654">
        <v>63000000</v>
      </c>
      <c r="X654">
        <v>1994</v>
      </c>
      <c r="Y654">
        <v>925</v>
      </c>
      <c r="Z654" s="2">
        <v>6.6</v>
      </c>
      <c r="AA654">
        <v>2.35</v>
      </c>
      <c r="AB654">
        <v>0</v>
      </c>
      <c r="AE654" t="s">
        <v>4804</v>
      </c>
      <c r="AF654">
        <f>COUNTIF(J:J,AE654)</f>
        <v>2</v>
      </c>
      <c r="AG654">
        <f>ROUND(AVERAGEIFS(Z:Z,J:J,AE654),1)</f>
        <v>5.7</v>
      </c>
      <c r="AH654" cm="1">
        <f t="array" ref="AH654">ROUND(MEDIAN(IF(J:J=AE654,Z:Z)),1)</f>
        <v>5.7</v>
      </c>
      <c r="AI654" t="e" cm="1">
        <f t="array" ref="AI654">ROUND(MODE(IF(J:J=AE654,Z:Z)),1)</f>
        <v>#N/A</v>
      </c>
      <c r="AJ654">
        <f>_xlfn.MAXIFS(Z:Z,J:J,AE654)</f>
        <v>6</v>
      </c>
      <c r="AK654">
        <f>_xlfn.MINIFS(Z:Z,J:J,AE654)</f>
        <v>5.3</v>
      </c>
      <c r="AL654" cm="1">
        <f t="array" ref="AL654">ROUND(VAR(IF(J:J=AE654,Z:Z)),1)</f>
        <v>0.2</v>
      </c>
      <c r="AM654" cm="1">
        <f t="array" ref="AM654">ROUND(STDEV(IF(J:J = AE654,Z:Z)),1)</f>
        <v>0.5</v>
      </c>
      <c r="AQ654">
        <v>127</v>
      </c>
      <c r="AR654">
        <v>8.1</v>
      </c>
      <c r="BH654" t="str">
        <v>Jason Friedberg</v>
      </c>
      <c r="BI654">
        <f t="shared" si="31"/>
        <v>2.6</v>
      </c>
      <c r="BJ654" t="b">
        <f t="shared" si="32"/>
        <v>0</v>
      </c>
      <c r="BO654">
        <v>43771291</v>
      </c>
      <c r="BP654">
        <v>5000000</v>
      </c>
      <c r="BR654">
        <f t="shared" si="30"/>
        <v>38771291</v>
      </c>
      <c r="BS654" t="str">
        <f>_xlfn.XLOOKUP(BO654,I:I,L:L)</f>
        <v>The GiftÂ </v>
      </c>
      <c r="BW654" t="s">
        <v>1247</v>
      </c>
      <c r="BX654" t="s">
        <v>17605</v>
      </c>
      <c r="BY654" t="s">
        <v>5266</v>
      </c>
    </row>
    <row r="655" spans="1:79" x14ac:dyDescent="0.25">
      <c r="A655" t="s">
        <v>33</v>
      </c>
      <c r="B655" t="s">
        <v>1002</v>
      </c>
      <c r="C655">
        <v>42</v>
      </c>
      <c r="D655">
        <v>141</v>
      </c>
      <c r="E655">
        <v>176</v>
      </c>
      <c r="F655">
        <v>672</v>
      </c>
      <c r="G655" t="s">
        <v>4807</v>
      </c>
      <c r="H655">
        <v>11000</v>
      </c>
      <c r="I655">
        <v>122012710</v>
      </c>
      <c r="J655" t="s">
        <v>313</v>
      </c>
      <c r="K655" t="s">
        <v>520</v>
      </c>
      <c r="L655" t="s">
        <v>3099</v>
      </c>
      <c r="M655">
        <v>69663</v>
      </c>
      <c r="N655">
        <v>14178</v>
      </c>
      <c r="O655" t="s">
        <v>3061</v>
      </c>
      <c r="P655">
        <v>1</v>
      </c>
      <c r="Q655" t="s">
        <v>4808</v>
      </c>
      <c r="R655" t="s">
        <v>4809</v>
      </c>
      <c r="S655">
        <v>133</v>
      </c>
      <c r="T655" t="s">
        <v>42</v>
      </c>
      <c r="U655" t="s">
        <v>43</v>
      </c>
      <c r="V655" t="s">
        <v>44</v>
      </c>
      <c r="W655">
        <v>62000000</v>
      </c>
      <c r="X655">
        <v>1994</v>
      </c>
      <c r="Y655">
        <v>913</v>
      </c>
      <c r="Z655" s="2">
        <v>6.9</v>
      </c>
      <c r="AA655">
        <v>2.35</v>
      </c>
      <c r="AB655">
        <v>0</v>
      </c>
      <c r="AE655" t="s">
        <v>4810</v>
      </c>
      <c r="AF655">
        <f>COUNTIF(J:J,AE655)</f>
        <v>1</v>
      </c>
      <c r="AG655">
        <f>ROUND(AVERAGEIFS(Z:Z,J:J,AE655),1)</f>
        <v>8.4</v>
      </c>
      <c r="AH655" cm="1">
        <f t="array" ref="AH655">ROUND(MEDIAN(IF(J:J=AE655,Z:Z)),1)</f>
        <v>8.4</v>
      </c>
      <c r="AI655" t="e" cm="1">
        <f t="array" ref="AI655">ROUND(MODE(IF(J:J=AE655,Z:Z)),1)</f>
        <v>#N/A</v>
      </c>
      <c r="AJ655">
        <f>_xlfn.MAXIFS(Z:Z,J:J,AE655)</f>
        <v>8.4</v>
      </c>
      <c r="AK655">
        <f>_xlfn.MINIFS(Z:Z,J:J,AE655)</f>
        <v>8.4</v>
      </c>
      <c r="AL655" t="e" cm="1">
        <f t="array" ref="AL655">ROUND(VAR(IF(J:J=AE655,Z:Z)),1)</f>
        <v>#DIV/0!</v>
      </c>
      <c r="AM655" t="e" cm="1">
        <f t="array" ref="AM655">ROUND(STDEV(IF(J:J = AE655,Z:Z)),1)</f>
        <v>#DIV/0!</v>
      </c>
      <c r="AQ655">
        <v>212</v>
      </c>
      <c r="AR655">
        <v>6.6</v>
      </c>
      <c r="BH655" t="str">
        <v>Paul Michael Glaser</v>
      </c>
      <c r="BI655">
        <f t="shared" si="31"/>
        <v>6.6</v>
      </c>
      <c r="BJ655" t="b">
        <f t="shared" si="32"/>
        <v>0</v>
      </c>
      <c r="BO655">
        <v>43771291</v>
      </c>
      <c r="BP655">
        <v>5000000</v>
      </c>
      <c r="BR655">
        <f t="shared" si="30"/>
        <v>38771291</v>
      </c>
      <c r="BS655" t="str">
        <f>_xlfn.XLOOKUP(BO655,I:I,L:L)</f>
        <v>The GiftÂ </v>
      </c>
      <c r="BW655" t="s">
        <v>606</v>
      </c>
      <c r="BX655" t="s">
        <v>2007</v>
      </c>
      <c r="BY655" t="s">
        <v>4490</v>
      </c>
      <c r="BZ655" t="s">
        <v>17606</v>
      </c>
    </row>
    <row r="656" spans="1:79" x14ac:dyDescent="0.25">
      <c r="A656" t="s">
        <v>33</v>
      </c>
      <c r="B656" t="s">
        <v>2509</v>
      </c>
      <c r="C656">
        <v>68</v>
      </c>
      <c r="D656">
        <v>103</v>
      </c>
      <c r="E656">
        <v>10</v>
      </c>
      <c r="F656">
        <v>7</v>
      </c>
      <c r="G656" t="s">
        <v>4812</v>
      </c>
      <c r="H656">
        <v>21</v>
      </c>
      <c r="I656">
        <v>72413</v>
      </c>
      <c r="J656" t="s">
        <v>185</v>
      </c>
      <c r="K656" t="s">
        <v>4813</v>
      </c>
      <c r="L656" t="s">
        <v>4814</v>
      </c>
      <c r="M656">
        <v>11584</v>
      </c>
      <c r="N656">
        <v>58</v>
      </c>
      <c r="O656" t="s">
        <v>4815</v>
      </c>
      <c r="P656">
        <v>3</v>
      </c>
      <c r="Q656" t="s">
        <v>4816</v>
      </c>
      <c r="R656" t="s">
        <v>4817</v>
      </c>
      <c r="S656">
        <v>86</v>
      </c>
      <c r="T656" t="s">
        <v>85</v>
      </c>
      <c r="U656" t="s">
        <v>1094</v>
      </c>
      <c r="V656" t="s">
        <v>811</v>
      </c>
      <c r="W656">
        <v>65000000</v>
      </c>
      <c r="X656">
        <v>2015</v>
      </c>
      <c r="Y656">
        <v>18</v>
      </c>
      <c r="Z656" s="2">
        <v>6.1</v>
      </c>
      <c r="AA656">
        <v>2.35</v>
      </c>
      <c r="AB656">
        <v>0</v>
      </c>
      <c r="AE656" t="s">
        <v>4818</v>
      </c>
      <c r="AF656">
        <f>COUNTIF(J:J,AE656)</f>
        <v>2</v>
      </c>
      <c r="AG656">
        <f>ROUND(AVERAGEIFS(Z:Z,J:J,AE656),1)</f>
        <v>6.9</v>
      </c>
      <c r="AH656" cm="1">
        <f t="array" ref="AH656">ROUND(MEDIAN(IF(J:J=AE656,Z:Z)),1)</f>
        <v>6.9</v>
      </c>
      <c r="AI656" t="e" cm="1">
        <f t="array" ref="AI656">ROUND(MODE(IF(J:J=AE656,Z:Z)),1)</f>
        <v>#N/A</v>
      </c>
      <c r="AJ656">
        <f>_xlfn.MAXIFS(Z:Z,J:J,AE656)</f>
        <v>7</v>
      </c>
      <c r="AK656">
        <f>_xlfn.MINIFS(Z:Z,J:J,AE656)</f>
        <v>6.8</v>
      </c>
      <c r="AL656" cm="1">
        <f t="array" ref="AL656">ROUND(VAR(IF(J:J=AE656,Z:Z)),1)</f>
        <v>0</v>
      </c>
      <c r="AM656" cm="1">
        <f t="array" ref="AM656">ROUND(STDEV(IF(J:J = AE656,Z:Z)),1)</f>
        <v>0.1</v>
      </c>
      <c r="AQ656">
        <v>141</v>
      </c>
      <c r="AR656">
        <v>6.9</v>
      </c>
      <c r="BH656" t="str">
        <v>John R. Leonetti</v>
      </c>
      <c r="BI656">
        <f t="shared" si="31"/>
        <v>4.5999999999999996</v>
      </c>
      <c r="BJ656" t="b">
        <f t="shared" si="32"/>
        <v>0</v>
      </c>
      <c r="BO656">
        <v>228756232</v>
      </c>
      <c r="BP656">
        <v>190000000</v>
      </c>
      <c r="BR656">
        <f t="shared" si="30"/>
        <v>38756232</v>
      </c>
      <c r="BS656" t="str">
        <f>_xlfn.XLOOKUP(BO656,I:I,L:L)</f>
        <v>Star Trek Into DarknessÂ </v>
      </c>
      <c r="BW656" t="s">
        <v>1247</v>
      </c>
      <c r="BX656" t="s">
        <v>2007</v>
      </c>
      <c r="BY656" t="s">
        <v>3105</v>
      </c>
      <c r="BZ656" t="s">
        <v>4556</v>
      </c>
    </row>
    <row r="657" spans="1:79" x14ac:dyDescent="0.25">
      <c r="A657" t="s">
        <v>33</v>
      </c>
      <c r="B657" t="s">
        <v>2515</v>
      </c>
      <c r="C657">
        <v>78</v>
      </c>
      <c r="D657">
        <v>98</v>
      </c>
      <c r="E657">
        <v>322</v>
      </c>
      <c r="F657">
        <v>723</v>
      </c>
      <c r="G657" t="s">
        <v>4820</v>
      </c>
      <c r="H657">
        <v>979</v>
      </c>
      <c r="I657">
        <v>58255287</v>
      </c>
      <c r="J657" t="s">
        <v>635</v>
      </c>
      <c r="K657" t="s">
        <v>2059</v>
      </c>
      <c r="L657" t="s">
        <v>4821</v>
      </c>
      <c r="M657">
        <v>39471</v>
      </c>
      <c r="N657">
        <v>6334</v>
      </c>
      <c r="O657" t="s">
        <v>4822</v>
      </c>
      <c r="P657">
        <v>1</v>
      </c>
      <c r="Q657" t="s">
        <v>4823</v>
      </c>
      <c r="R657" t="s">
        <v>4824</v>
      </c>
      <c r="S657">
        <v>187</v>
      </c>
      <c r="T657" t="s">
        <v>42</v>
      </c>
      <c r="U657" t="s">
        <v>43</v>
      </c>
      <c r="V657" t="s">
        <v>44</v>
      </c>
      <c r="W657">
        <v>64000000</v>
      </c>
      <c r="X657">
        <v>2006</v>
      </c>
      <c r="Y657">
        <v>862</v>
      </c>
      <c r="Z657" s="2">
        <v>4.3</v>
      </c>
      <c r="AA657">
        <v>1.85</v>
      </c>
      <c r="AB657">
        <v>0</v>
      </c>
      <c r="AE657" t="s">
        <v>4825</v>
      </c>
      <c r="AF657">
        <f>COUNTIF(J:J,AE657)</f>
        <v>0</v>
      </c>
      <c r="AG657" t="e">
        <f>ROUND(AVERAGEIFS(Z:Z,J:J,AE657),1)</f>
        <v>#DIV/0!</v>
      </c>
      <c r="AH657" t="e" cm="1">
        <f t="array" ref="AH657">ROUND(MEDIAN(IF(J:J=AE657,Z:Z)),1)</f>
        <v>#NUM!</v>
      </c>
      <c r="AI657" t="e" cm="1">
        <f t="array" ref="AI657">ROUND(MODE(IF(J:J=AE657,Z:Z)),1)</f>
        <v>#N/A</v>
      </c>
      <c r="AJ657">
        <f>_xlfn.MAXIFS(Z:Z,J:J,AE657)</f>
        <v>0</v>
      </c>
      <c r="AK657">
        <f>_xlfn.MINIFS(Z:Z,J:J,AE657)</f>
        <v>0</v>
      </c>
      <c r="AL657" t="e" cm="1">
        <f t="array" ref="AL657">ROUND(VAR(IF(J:J=AE657,Z:Z)),1)</f>
        <v>#DIV/0!</v>
      </c>
      <c r="AM657" t="e" cm="1">
        <f t="array" ref="AM657">ROUND(STDEV(IF(J:J = AE657,Z:Z)),1)</f>
        <v>#DIV/0!</v>
      </c>
      <c r="AQ657">
        <v>103</v>
      </c>
      <c r="AR657">
        <v>6.1</v>
      </c>
      <c r="BH657" t="str">
        <v>Tom Hanks</v>
      </c>
      <c r="BI657">
        <f t="shared" si="31"/>
        <v>6.5</v>
      </c>
      <c r="BJ657" t="b">
        <f t="shared" si="32"/>
        <v>0</v>
      </c>
      <c r="BO657">
        <v>51697449</v>
      </c>
      <c r="BP657">
        <v>13000000</v>
      </c>
      <c r="BR657">
        <f t="shared" si="30"/>
        <v>38697449</v>
      </c>
      <c r="BS657" t="str">
        <f>_xlfn.XLOOKUP(BO657,I:I,L:L)</f>
        <v>I Can Do Bad All by MyselfÂ </v>
      </c>
      <c r="BW657" t="s">
        <v>606</v>
      </c>
      <c r="BX657" t="s">
        <v>17605</v>
      </c>
      <c r="BY657" t="s">
        <v>4490</v>
      </c>
    </row>
    <row r="658" spans="1:79" x14ac:dyDescent="0.25">
      <c r="A658" t="s">
        <v>33</v>
      </c>
      <c r="B658" t="s">
        <v>600</v>
      </c>
      <c r="C658">
        <v>178</v>
      </c>
      <c r="D658">
        <v>116</v>
      </c>
      <c r="E658">
        <v>84</v>
      </c>
      <c r="F658">
        <v>563</v>
      </c>
      <c r="G658" t="s">
        <v>272</v>
      </c>
      <c r="H658">
        <v>11000</v>
      </c>
      <c r="I658">
        <v>77086030</v>
      </c>
      <c r="J658" t="s">
        <v>2210</v>
      </c>
      <c r="K658" t="s">
        <v>821</v>
      </c>
      <c r="L658" t="s">
        <v>4828</v>
      </c>
      <c r="M658">
        <v>65297</v>
      </c>
      <c r="N658">
        <v>14931</v>
      </c>
      <c r="O658" t="s">
        <v>4829</v>
      </c>
      <c r="P658">
        <v>0</v>
      </c>
      <c r="Q658" t="s">
        <v>4830</v>
      </c>
      <c r="R658" t="s">
        <v>4831</v>
      </c>
      <c r="S658">
        <v>602</v>
      </c>
      <c r="T658" t="s">
        <v>42</v>
      </c>
      <c r="U658" t="s">
        <v>1816</v>
      </c>
      <c r="V658" t="s">
        <v>44</v>
      </c>
      <c r="W658">
        <v>62000000</v>
      </c>
      <c r="X658">
        <v>2000</v>
      </c>
      <c r="Y658">
        <v>919</v>
      </c>
      <c r="Z658" s="2">
        <v>6.6</v>
      </c>
      <c r="AA658">
        <v>2.35</v>
      </c>
      <c r="AB658">
        <v>0</v>
      </c>
      <c r="AE658" t="s">
        <v>4832</v>
      </c>
      <c r="AF658">
        <f>COUNTIF(J:J,AE658)</f>
        <v>0</v>
      </c>
      <c r="AG658" t="e">
        <f>ROUND(AVERAGEIFS(Z:Z,J:J,AE658),1)</f>
        <v>#DIV/0!</v>
      </c>
      <c r="AH658" t="e" cm="1">
        <f t="array" ref="AH658">ROUND(MEDIAN(IF(J:J=AE658,Z:Z)),1)</f>
        <v>#NUM!</v>
      </c>
      <c r="AI658" t="e" cm="1">
        <f t="array" ref="AI658">ROUND(MODE(IF(J:J=AE658,Z:Z)),1)</f>
        <v>#N/A</v>
      </c>
      <c r="AJ658">
        <f>_xlfn.MAXIFS(Z:Z,J:J,AE658)</f>
        <v>0</v>
      </c>
      <c r="AK658">
        <f>_xlfn.MINIFS(Z:Z,J:J,AE658)</f>
        <v>0</v>
      </c>
      <c r="AL658" t="e" cm="1">
        <f t="array" ref="AL658">ROUND(VAR(IF(J:J=AE658,Z:Z)),1)</f>
        <v>#DIV/0!</v>
      </c>
      <c r="AM658" t="e" cm="1">
        <f t="array" ref="AM658">ROUND(STDEV(IF(J:J = AE658,Z:Z)),1)</f>
        <v>#DIV/0!</v>
      </c>
      <c r="AQ658">
        <v>98</v>
      </c>
      <c r="AR658">
        <v>4.3</v>
      </c>
      <c r="BH658" t="str">
        <v>Kimberly Peirce</v>
      </c>
      <c r="BI658">
        <f t="shared" si="31"/>
        <v>6.5</v>
      </c>
      <c r="BJ658" t="b">
        <f t="shared" si="32"/>
        <v>0</v>
      </c>
      <c r="BO658">
        <v>88658172</v>
      </c>
      <c r="BP658">
        <v>50000000</v>
      </c>
      <c r="BR658">
        <f t="shared" si="30"/>
        <v>38658172</v>
      </c>
      <c r="BS658" t="str">
        <f>_xlfn.XLOOKUP(BO658,I:I,L:L)</f>
        <v>Failure to LaunchÂ </v>
      </c>
      <c r="BW658" t="s">
        <v>17602</v>
      </c>
      <c r="BX658" t="s">
        <v>5447</v>
      </c>
      <c r="BY658" t="s">
        <v>4556</v>
      </c>
      <c r="BZ658" t="s">
        <v>4490</v>
      </c>
    </row>
    <row r="659" spans="1:79" x14ac:dyDescent="0.25">
      <c r="A659" t="s">
        <v>33</v>
      </c>
      <c r="B659" t="s">
        <v>2520</v>
      </c>
      <c r="C659">
        <v>75</v>
      </c>
      <c r="D659">
        <v>114</v>
      </c>
      <c r="E659">
        <v>0</v>
      </c>
      <c r="F659">
        <v>452</v>
      </c>
      <c r="G659" t="s">
        <v>4581</v>
      </c>
      <c r="H659">
        <v>524</v>
      </c>
      <c r="I659">
        <v>65000000</v>
      </c>
      <c r="J659" t="s">
        <v>881</v>
      </c>
      <c r="K659" t="s">
        <v>4835</v>
      </c>
      <c r="L659" t="s">
        <v>4836</v>
      </c>
      <c r="M659">
        <v>43027</v>
      </c>
      <c r="N659">
        <v>2668</v>
      </c>
      <c r="O659" t="s">
        <v>2213</v>
      </c>
      <c r="P659">
        <v>0</v>
      </c>
      <c r="Q659" t="s">
        <v>4837</v>
      </c>
      <c r="R659" t="s">
        <v>4838</v>
      </c>
      <c r="S659">
        <v>214</v>
      </c>
      <c r="T659" t="s">
        <v>42</v>
      </c>
      <c r="U659" t="s">
        <v>43</v>
      </c>
      <c r="V659" t="s">
        <v>44</v>
      </c>
      <c r="W659">
        <v>62000000</v>
      </c>
      <c r="X659">
        <v>1995</v>
      </c>
      <c r="Y659">
        <v>517</v>
      </c>
      <c r="Z659" s="2">
        <v>6.8</v>
      </c>
      <c r="AA659">
        <v>2.35</v>
      </c>
      <c r="AB659">
        <v>0</v>
      </c>
      <c r="AE659" t="s">
        <v>4839</v>
      </c>
      <c r="AF659">
        <f>COUNTIF(J:J,AE659)</f>
        <v>0</v>
      </c>
      <c r="AG659" t="e">
        <f>ROUND(AVERAGEIFS(Z:Z,J:J,AE659),1)</f>
        <v>#DIV/0!</v>
      </c>
      <c r="AH659" t="e" cm="1">
        <f t="array" ref="AH659">ROUND(MEDIAN(IF(J:J=AE659,Z:Z)),1)</f>
        <v>#NUM!</v>
      </c>
      <c r="AI659" t="e" cm="1">
        <f t="array" ref="AI659">ROUND(MODE(IF(J:J=AE659,Z:Z)),1)</f>
        <v>#N/A</v>
      </c>
      <c r="AJ659">
        <f>_xlfn.MAXIFS(Z:Z,J:J,AE659)</f>
        <v>0</v>
      </c>
      <c r="AK659">
        <f>_xlfn.MINIFS(Z:Z,J:J,AE659)</f>
        <v>0</v>
      </c>
      <c r="AL659" t="e" cm="1">
        <f t="array" ref="AL659">ROUND(VAR(IF(J:J=AE659,Z:Z)),1)</f>
        <v>#DIV/0!</v>
      </c>
      <c r="AM659" t="e" cm="1">
        <f t="array" ref="AM659">ROUND(STDEV(IF(J:J = AE659,Z:Z)),1)</f>
        <v>#DIV/0!</v>
      </c>
      <c r="AQ659">
        <v>116</v>
      </c>
      <c r="AR659">
        <v>6.6</v>
      </c>
      <c r="BH659" t="str">
        <v>Liz Friedlander</v>
      </c>
      <c r="BI659">
        <f t="shared" si="31"/>
        <v>6.7</v>
      </c>
      <c r="BJ659" t="b">
        <f t="shared" si="32"/>
        <v>0</v>
      </c>
      <c r="BO659">
        <v>208543795</v>
      </c>
      <c r="BP659">
        <v>170000000</v>
      </c>
      <c r="BR659">
        <f t="shared" si="30"/>
        <v>38543795</v>
      </c>
      <c r="BS659" t="str">
        <f>_xlfn.XLOOKUP(BO659,I:I,L:L)</f>
        <v>Dawn of the Planet of the ApesÂ </v>
      </c>
      <c r="BW659" t="s">
        <v>17600</v>
      </c>
      <c r="BX659" t="s">
        <v>17602</v>
      </c>
      <c r="BY659" t="s">
        <v>4490</v>
      </c>
    </row>
    <row r="660" spans="1:79" x14ac:dyDescent="0.25">
      <c r="A660" t="s">
        <v>33</v>
      </c>
      <c r="B660" t="s">
        <v>2527</v>
      </c>
      <c r="C660">
        <v>150</v>
      </c>
      <c r="D660">
        <v>87</v>
      </c>
      <c r="E660">
        <v>12</v>
      </c>
      <c r="F660">
        <v>645</v>
      </c>
      <c r="G660" t="s">
        <v>4841</v>
      </c>
      <c r="H660">
        <v>3000</v>
      </c>
      <c r="I660">
        <v>32178777</v>
      </c>
      <c r="J660" t="s">
        <v>2219</v>
      </c>
      <c r="K660" t="s">
        <v>885</v>
      </c>
      <c r="L660" t="s">
        <v>4842</v>
      </c>
      <c r="M660">
        <v>43300</v>
      </c>
      <c r="N660">
        <v>6658</v>
      </c>
      <c r="O660" t="s">
        <v>1560</v>
      </c>
      <c r="P660">
        <v>6</v>
      </c>
      <c r="Q660" t="s">
        <v>4843</v>
      </c>
      <c r="R660" t="s">
        <v>4844</v>
      </c>
      <c r="S660">
        <v>250</v>
      </c>
      <c r="T660" t="s">
        <v>42</v>
      </c>
      <c r="U660" t="s">
        <v>43</v>
      </c>
      <c r="V660" t="s">
        <v>44</v>
      </c>
      <c r="W660">
        <v>62000000</v>
      </c>
      <c r="X660">
        <v>2008</v>
      </c>
      <c r="Y660">
        <v>966</v>
      </c>
      <c r="Z660" s="2">
        <v>3.8</v>
      </c>
      <c r="AA660">
        <v>2.35</v>
      </c>
      <c r="AB660">
        <v>0</v>
      </c>
      <c r="AE660" t="s">
        <v>4845</v>
      </c>
      <c r="AF660">
        <f>COUNTIF(J:J,AE660)</f>
        <v>0</v>
      </c>
      <c r="AG660" t="e">
        <f>ROUND(AVERAGEIFS(Z:Z,J:J,AE660),1)</f>
        <v>#DIV/0!</v>
      </c>
      <c r="AH660" t="e" cm="1">
        <f t="array" ref="AH660">ROUND(MEDIAN(IF(J:J=AE660,Z:Z)),1)</f>
        <v>#NUM!</v>
      </c>
      <c r="AI660" t="e" cm="1">
        <f t="array" ref="AI660">ROUND(MODE(IF(J:J=AE660,Z:Z)),1)</f>
        <v>#N/A</v>
      </c>
      <c r="AJ660">
        <f>_xlfn.MAXIFS(Z:Z,J:J,AE660)</f>
        <v>0</v>
      </c>
      <c r="AK660">
        <f>_xlfn.MINIFS(Z:Z,J:J,AE660)</f>
        <v>0</v>
      </c>
      <c r="AL660" t="e" cm="1">
        <f t="array" ref="AL660">ROUND(VAR(IF(J:J=AE660,Z:Z)),1)</f>
        <v>#DIV/0!</v>
      </c>
      <c r="AM660" t="e" cm="1">
        <f t="array" ref="AM660">ROUND(STDEV(IF(J:J = AE660,Z:Z)),1)</f>
        <v>#DIV/0!</v>
      </c>
      <c r="AQ660">
        <v>114</v>
      </c>
      <c r="AR660">
        <v>6.8</v>
      </c>
      <c r="BH660" t="str">
        <v>Phil Joanou</v>
      </c>
      <c r="BI660">
        <f t="shared" si="31"/>
        <v>6.9</v>
      </c>
      <c r="BJ660" t="b">
        <f t="shared" si="32"/>
        <v>0</v>
      </c>
      <c r="BO660">
        <v>52293982</v>
      </c>
      <c r="BP660">
        <v>13800000</v>
      </c>
      <c r="BR660">
        <f t="shared" si="30"/>
        <v>38493982</v>
      </c>
      <c r="BS660" t="str">
        <f>_xlfn.XLOOKUP(BO660,I:I,L:L)</f>
        <v>The Color of MoneyÂ </v>
      </c>
      <c r="BW660" t="s">
        <v>5266</v>
      </c>
      <c r="BX660" t="s">
        <v>17601</v>
      </c>
    </row>
    <row r="661" spans="1:79" x14ac:dyDescent="0.25">
      <c r="A661" t="s">
        <v>33</v>
      </c>
      <c r="B661" t="s">
        <v>2534</v>
      </c>
      <c r="C661">
        <v>113</v>
      </c>
      <c r="D661">
        <v>125</v>
      </c>
      <c r="E661">
        <v>11</v>
      </c>
      <c r="F661">
        <v>867</v>
      </c>
      <c r="G661" t="s">
        <v>3717</v>
      </c>
      <c r="H661">
        <v>11000</v>
      </c>
      <c r="I661">
        <v>15738632</v>
      </c>
      <c r="J661" t="s">
        <v>294</v>
      </c>
      <c r="K661" t="s">
        <v>2437</v>
      </c>
      <c r="L661" t="s">
        <v>4848</v>
      </c>
      <c r="M661">
        <v>38076</v>
      </c>
      <c r="N661">
        <v>14536</v>
      </c>
      <c r="O661" t="s">
        <v>4849</v>
      </c>
      <c r="P661">
        <v>2</v>
      </c>
      <c r="Q661" t="s">
        <v>4850</v>
      </c>
      <c r="R661" t="s">
        <v>4851</v>
      </c>
      <c r="S661">
        <v>399</v>
      </c>
      <c r="T661" t="s">
        <v>42</v>
      </c>
      <c r="U661" t="s">
        <v>43</v>
      </c>
      <c r="V661" t="s">
        <v>811</v>
      </c>
      <c r="W661">
        <v>42000000</v>
      </c>
      <c r="X661">
        <v>2001</v>
      </c>
      <c r="Y661">
        <v>904</v>
      </c>
      <c r="Z661" s="2">
        <v>5.9</v>
      </c>
      <c r="AA661">
        <v>2.35</v>
      </c>
      <c r="AB661">
        <v>0</v>
      </c>
      <c r="AE661" t="s">
        <v>4852</v>
      </c>
      <c r="AF661">
        <f>COUNTIF(J:J,AE661)</f>
        <v>1</v>
      </c>
      <c r="AG661">
        <f>ROUND(AVERAGEIFS(Z:Z,J:J,AE661),1)</f>
        <v>6.8</v>
      </c>
      <c r="AH661" cm="1">
        <f t="array" ref="AH661">ROUND(MEDIAN(IF(J:J=AE661,Z:Z)),1)</f>
        <v>6.8</v>
      </c>
      <c r="AI661" t="e" cm="1">
        <f t="array" ref="AI661">ROUND(MODE(IF(J:J=AE661,Z:Z)),1)</f>
        <v>#N/A</v>
      </c>
      <c r="AJ661">
        <f>_xlfn.MAXIFS(Z:Z,J:J,AE661)</f>
        <v>6.8</v>
      </c>
      <c r="AK661">
        <f>_xlfn.MINIFS(Z:Z,J:J,AE661)</f>
        <v>6.8</v>
      </c>
      <c r="AL661" t="e" cm="1">
        <f t="array" ref="AL661">ROUND(VAR(IF(J:J=AE661,Z:Z)),1)</f>
        <v>#DIV/0!</v>
      </c>
      <c r="AM661" t="e" cm="1">
        <f t="array" ref="AM661">ROUND(STDEV(IF(J:J = AE661,Z:Z)),1)</f>
        <v>#DIV/0!</v>
      </c>
      <c r="AQ661">
        <v>87</v>
      </c>
      <c r="AR661">
        <v>3.8</v>
      </c>
      <c r="BH661" t="str">
        <v>Shane Acker</v>
      </c>
      <c r="BI661">
        <f t="shared" si="31"/>
        <v>7.1</v>
      </c>
      <c r="BJ661" t="b">
        <f t="shared" si="32"/>
        <v>0</v>
      </c>
      <c r="BO661">
        <v>91400000</v>
      </c>
      <c r="BP661">
        <v>53000000</v>
      </c>
      <c r="BR661">
        <f t="shared" si="30"/>
        <v>38400000</v>
      </c>
      <c r="BS661" t="str">
        <f>_xlfn.XLOOKUP(BO661,I:I,L:L)</f>
        <v>Crimson TideÂ </v>
      </c>
      <c r="BW661" t="s">
        <v>2007</v>
      </c>
      <c r="BX661" t="s">
        <v>17600</v>
      </c>
      <c r="BY661" t="s">
        <v>17607</v>
      </c>
      <c r="BZ661" t="s">
        <v>5447</v>
      </c>
    </row>
    <row r="662" spans="1:79" x14ac:dyDescent="0.25">
      <c r="A662" t="s">
        <v>33</v>
      </c>
      <c r="B662" t="s">
        <v>1345</v>
      </c>
      <c r="C662">
        <v>596</v>
      </c>
      <c r="D662">
        <v>187</v>
      </c>
      <c r="E662">
        <v>16000</v>
      </c>
      <c r="F662">
        <v>1000</v>
      </c>
      <c r="G662" t="s">
        <v>3272</v>
      </c>
      <c r="H662">
        <v>46000</v>
      </c>
      <c r="I662">
        <v>54116191</v>
      </c>
      <c r="J662" t="s">
        <v>2225</v>
      </c>
      <c r="K662" t="s">
        <v>4855</v>
      </c>
      <c r="L662" t="s">
        <v>4856</v>
      </c>
      <c r="M662">
        <v>272839</v>
      </c>
      <c r="N662">
        <v>49912</v>
      </c>
      <c r="O662" t="s">
        <v>1773</v>
      </c>
      <c r="P662">
        <v>1</v>
      </c>
      <c r="Q662" t="s">
        <v>4857</v>
      </c>
      <c r="R662" t="s">
        <v>4858</v>
      </c>
      <c r="S662">
        <v>1018</v>
      </c>
      <c r="T662" t="s">
        <v>42</v>
      </c>
      <c r="U662" t="s">
        <v>43</v>
      </c>
      <c r="V662" t="s">
        <v>811</v>
      </c>
      <c r="W662">
        <v>44000000</v>
      </c>
      <c r="X662">
        <v>2015</v>
      </c>
      <c r="Y662">
        <v>1000</v>
      </c>
      <c r="Z662" s="2">
        <v>7.9</v>
      </c>
      <c r="AA662">
        <v>2.76</v>
      </c>
      <c r="AB662">
        <v>114000</v>
      </c>
      <c r="AE662" t="s">
        <v>4859</v>
      </c>
      <c r="AF662">
        <f>COUNTIF(J:J,AE662)</f>
        <v>0</v>
      </c>
      <c r="AG662" t="e">
        <f>ROUND(AVERAGEIFS(Z:Z,J:J,AE662),1)</f>
        <v>#DIV/0!</v>
      </c>
      <c r="AH662" t="e" cm="1">
        <f t="array" ref="AH662">ROUND(MEDIAN(IF(J:J=AE662,Z:Z)),1)</f>
        <v>#NUM!</v>
      </c>
      <c r="AI662" t="e" cm="1">
        <f t="array" ref="AI662">ROUND(MODE(IF(J:J=AE662,Z:Z)),1)</f>
        <v>#N/A</v>
      </c>
      <c r="AJ662">
        <f>_xlfn.MAXIFS(Z:Z,J:J,AE662)</f>
        <v>0</v>
      </c>
      <c r="AK662">
        <f>_xlfn.MINIFS(Z:Z,J:J,AE662)</f>
        <v>0</v>
      </c>
      <c r="AL662" t="e" cm="1">
        <f t="array" ref="AL662">ROUND(VAR(IF(J:J=AE662,Z:Z)),1)</f>
        <v>#DIV/0!</v>
      </c>
      <c r="AM662" t="e" cm="1">
        <f t="array" ref="AM662">ROUND(STDEV(IF(J:J = AE662,Z:Z)),1)</f>
        <v>#DIV/0!</v>
      </c>
      <c r="AQ662">
        <v>125</v>
      </c>
      <c r="AR662">
        <v>5.9</v>
      </c>
      <c r="BH662" t="str">
        <v>Stephen J. Anderson</v>
      </c>
      <c r="BI662">
        <f t="shared" si="31"/>
        <v>7.3</v>
      </c>
      <c r="BJ662" t="b">
        <f t="shared" si="32"/>
        <v>0</v>
      </c>
      <c r="BO662">
        <v>83287363</v>
      </c>
      <c r="BP662">
        <v>45000000</v>
      </c>
      <c r="BR662">
        <f t="shared" si="30"/>
        <v>38287363</v>
      </c>
      <c r="BS662" t="str">
        <f>_xlfn.XLOOKUP(BO662,I:I,L:L)</f>
        <v>Patriot GamesÂ </v>
      </c>
      <c r="BW662" t="s">
        <v>606</v>
      </c>
      <c r="BX662" t="s">
        <v>2007</v>
      </c>
      <c r="BY662" t="s">
        <v>17603</v>
      </c>
      <c r="BZ662" t="s">
        <v>17606</v>
      </c>
    </row>
    <row r="663" spans="1:79" x14ac:dyDescent="0.25">
      <c r="A663" t="s">
        <v>33</v>
      </c>
      <c r="B663" t="s">
        <v>2540</v>
      </c>
      <c r="C663">
        <v>191</v>
      </c>
      <c r="D663">
        <v>93</v>
      </c>
      <c r="E663">
        <v>8</v>
      </c>
      <c r="F663">
        <v>970</v>
      </c>
      <c r="G663" t="s">
        <v>618</v>
      </c>
      <c r="H663">
        <v>8000</v>
      </c>
      <c r="I663">
        <v>118153533</v>
      </c>
      <c r="J663" t="s">
        <v>2233</v>
      </c>
      <c r="K663" t="s">
        <v>1554</v>
      </c>
      <c r="L663" t="s">
        <v>3218</v>
      </c>
      <c r="M663">
        <v>129995</v>
      </c>
      <c r="N663">
        <v>13232</v>
      </c>
      <c r="O663" t="s">
        <v>2431</v>
      </c>
      <c r="P663">
        <v>2</v>
      </c>
      <c r="Q663" t="s">
        <v>4862</v>
      </c>
      <c r="R663" t="s">
        <v>4863</v>
      </c>
      <c r="S663">
        <v>246</v>
      </c>
      <c r="T663" t="s">
        <v>42</v>
      </c>
      <c r="U663" t="s">
        <v>43</v>
      </c>
      <c r="V663" t="s">
        <v>44</v>
      </c>
      <c r="W663">
        <v>61000000</v>
      </c>
      <c r="X663">
        <v>2007</v>
      </c>
      <c r="Y663">
        <v>1000</v>
      </c>
      <c r="Z663" s="2">
        <v>6.3</v>
      </c>
      <c r="AA663">
        <v>1.85</v>
      </c>
      <c r="AB663">
        <v>0</v>
      </c>
      <c r="AE663" t="s">
        <v>4864</v>
      </c>
      <c r="AF663">
        <f>COUNTIF(J:J,AE663)</f>
        <v>1</v>
      </c>
      <c r="AG663">
        <f>ROUND(AVERAGEIFS(Z:Z,J:J,AE663),1)</f>
        <v>7.9</v>
      </c>
      <c r="AH663" cm="1">
        <f t="array" ref="AH663">ROUND(MEDIAN(IF(J:J=AE663,Z:Z)),1)</f>
        <v>7.9</v>
      </c>
      <c r="AI663" t="e" cm="1">
        <f t="array" ref="AI663">ROUND(MODE(IF(J:J=AE663,Z:Z)),1)</f>
        <v>#N/A</v>
      </c>
      <c r="AJ663">
        <f>_xlfn.MAXIFS(Z:Z,J:J,AE663)</f>
        <v>7.9</v>
      </c>
      <c r="AK663">
        <f>_xlfn.MINIFS(Z:Z,J:J,AE663)</f>
        <v>7.9</v>
      </c>
      <c r="AL663" t="e" cm="1">
        <f t="array" ref="AL663">ROUND(VAR(IF(J:J=AE663,Z:Z)),1)</f>
        <v>#DIV/0!</v>
      </c>
      <c r="AM663" t="e" cm="1">
        <f t="array" ref="AM663">ROUND(STDEV(IF(J:J = AE663,Z:Z)),1)</f>
        <v>#DIV/0!</v>
      </c>
      <c r="AQ663">
        <v>187</v>
      </c>
      <c r="AR663">
        <v>7.9</v>
      </c>
      <c r="BH663" t="str">
        <v>Troy Miller</v>
      </c>
      <c r="BI663">
        <f t="shared" si="31"/>
        <v>3.4</v>
      </c>
      <c r="BJ663" t="b">
        <f t="shared" si="32"/>
        <v>0</v>
      </c>
      <c r="BO663">
        <v>163192114</v>
      </c>
      <c r="BP663">
        <v>125000000</v>
      </c>
      <c r="BR663">
        <f t="shared" si="30"/>
        <v>38192114</v>
      </c>
      <c r="BS663" t="str">
        <f>_xlfn.XLOOKUP(BO663,I:I,L:L)</f>
        <v>Clash of the TitansÂ </v>
      </c>
      <c r="BW663" t="s">
        <v>5266</v>
      </c>
      <c r="BX663" t="s">
        <v>4556</v>
      </c>
    </row>
    <row r="664" spans="1:79" x14ac:dyDescent="0.25">
      <c r="A664" t="s">
        <v>33</v>
      </c>
      <c r="B664" t="s">
        <v>2548</v>
      </c>
      <c r="C664">
        <v>156</v>
      </c>
      <c r="D664">
        <v>95</v>
      </c>
      <c r="E664">
        <v>25</v>
      </c>
      <c r="F664">
        <v>439</v>
      </c>
      <c r="G664" t="s">
        <v>4866</v>
      </c>
      <c r="H664">
        <v>989</v>
      </c>
      <c r="I664">
        <v>108012170</v>
      </c>
      <c r="J664" t="s">
        <v>251</v>
      </c>
      <c r="K664" t="s">
        <v>3984</v>
      </c>
      <c r="L664" t="s">
        <v>4258</v>
      </c>
      <c r="M664">
        <v>24089</v>
      </c>
      <c r="N664">
        <v>2558</v>
      </c>
      <c r="O664" t="s">
        <v>4867</v>
      </c>
      <c r="P664">
        <v>0</v>
      </c>
      <c r="Q664" t="s">
        <v>4868</v>
      </c>
      <c r="R664" t="s">
        <v>4869</v>
      </c>
      <c r="S664">
        <v>82</v>
      </c>
      <c r="T664" t="s">
        <v>42</v>
      </c>
      <c r="U664" t="s">
        <v>43</v>
      </c>
      <c r="V664" t="s">
        <v>115</v>
      </c>
      <c r="W664">
        <v>63000000</v>
      </c>
      <c r="X664">
        <v>2011</v>
      </c>
      <c r="Y664">
        <v>664</v>
      </c>
      <c r="Z664" s="2">
        <v>5.5</v>
      </c>
      <c r="AA664">
        <v>1.85</v>
      </c>
      <c r="AB664">
        <v>0</v>
      </c>
      <c r="AE664" t="s">
        <v>4870</v>
      </c>
      <c r="AF664">
        <f>COUNTIF(J:J,AE664)</f>
        <v>1</v>
      </c>
      <c r="AG664">
        <f>ROUND(AVERAGEIFS(Z:Z,J:J,AE664),1)</f>
        <v>6.9</v>
      </c>
      <c r="AH664" cm="1">
        <f t="array" ref="AH664">ROUND(MEDIAN(IF(J:J=AE664,Z:Z)),1)</f>
        <v>6.9</v>
      </c>
      <c r="AI664" t="e" cm="1">
        <f t="array" ref="AI664">ROUND(MODE(IF(J:J=AE664,Z:Z)),1)</f>
        <v>#N/A</v>
      </c>
      <c r="AJ664">
        <f>_xlfn.MAXIFS(Z:Z,J:J,AE664)</f>
        <v>6.9</v>
      </c>
      <c r="AK664">
        <f>_xlfn.MINIFS(Z:Z,J:J,AE664)</f>
        <v>6.9</v>
      </c>
      <c r="AL664" t="e" cm="1">
        <f t="array" ref="AL664">ROUND(VAR(IF(J:J=AE664,Z:Z)),1)</f>
        <v>#DIV/0!</v>
      </c>
      <c r="AM664" t="e" cm="1">
        <f t="array" ref="AM664">ROUND(STDEV(IF(J:J = AE664,Z:Z)),1)</f>
        <v>#DIV/0!</v>
      </c>
      <c r="AQ664">
        <v>93</v>
      </c>
      <c r="AR664">
        <v>6.3</v>
      </c>
      <c r="BH664" t="str">
        <v>Tate Taylor</v>
      </c>
      <c r="BI664">
        <f t="shared" si="31"/>
        <v>7.5</v>
      </c>
      <c r="BJ664" t="str">
        <f t="shared" si="32"/>
        <v>TRUE</v>
      </c>
      <c r="BO664">
        <v>163192114</v>
      </c>
      <c r="BP664">
        <v>125000000</v>
      </c>
      <c r="BR664">
        <f t="shared" si="30"/>
        <v>38192114</v>
      </c>
      <c r="BS664" t="str">
        <f>_xlfn.XLOOKUP(BO664,I:I,L:L)</f>
        <v>Clash of the TitansÂ </v>
      </c>
      <c r="BW664" t="s">
        <v>606</v>
      </c>
      <c r="BX664" t="s">
        <v>1247</v>
      </c>
      <c r="BY664" t="s">
        <v>17607</v>
      </c>
      <c r="BZ664" t="s">
        <v>4556</v>
      </c>
    </row>
    <row r="665" spans="1:79" x14ac:dyDescent="0.25">
      <c r="A665" t="s">
        <v>33</v>
      </c>
      <c r="B665" t="s">
        <v>136</v>
      </c>
      <c r="C665">
        <v>460</v>
      </c>
      <c r="D665">
        <v>117</v>
      </c>
      <c r="E665">
        <v>0</v>
      </c>
      <c r="F665">
        <v>447</v>
      </c>
      <c r="G665" t="s">
        <v>594</v>
      </c>
      <c r="H665">
        <v>18000</v>
      </c>
      <c r="I665">
        <v>210592590</v>
      </c>
      <c r="J665" t="s">
        <v>1949</v>
      </c>
      <c r="K665" t="s">
        <v>798</v>
      </c>
      <c r="L665" t="s">
        <v>950</v>
      </c>
      <c r="M665">
        <v>607235</v>
      </c>
      <c r="N665">
        <v>32360</v>
      </c>
      <c r="O665" t="s">
        <v>4872</v>
      </c>
      <c r="P665">
        <v>0</v>
      </c>
      <c r="Q665" t="s">
        <v>4873</v>
      </c>
      <c r="R665" t="s">
        <v>4874</v>
      </c>
      <c r="S665">
        <v>2073</v>
      </c>
      <c r="T665" t="s">
        <v>42</v>
      </c>
      <c r="U665" t="s">
        <v>43</v>
      </c>
      <c r="V665" t="s">
        <v>811</v>
      </c>
      <c r="W665">
        <v>65000000</v>
      </c>
      <c r="X665">
        <v>2006</v>
      </c>
      <c r="Y665">
        <v>13000</v>
      </c>
      <c r="Z665" s="2">
        <v>7.7</v>
      </c>
      <c r="AA665">
        <v>2.35</v>
      </c>
      <c r="AB665">
        <v>13000</v>
      </c>
      <c r="AE665" t="s">
        <v>4875</v>
      </c>
      <c r="AF665">
        <f>COUNTIF(J:J,AE665)</f>
        <v>1</v>
      </c>
      <c r="AG665">
        <f>ROUND(AVERAGEIFS(Z:Z,J:J,AE665),1)</f>
        <v>7.5</v>
      </c>
      <c r="AH665" cm="1">
        <f t="array" ref="AH665">ROUND(MEDIAN(IF(J:J=AE665,Z:Z)),1)</f>
        <v>7.5</v>
      </c>
      <c r="AI665" t="e" cm="1">
        <f t="array" ref="AI665">ROUND(MODE(IF(J:J=AE665,Z:Z)),1)</f>
        <v>#N/A</v>
      </c>
      <c r="AJ665">
        <f>_xlfn.MAXIFS(Z:Z,J:J,AE665)</f>
        <v>7.5</v>
      </c>
      <c r="AK665">
        <f>_xlfn.MINIFS(Z:Z,J:J,AE665)</f>
        <v>7.5</v>
      </c>
      <c r="AL665" t="e" cm="1">
        <f t="array" ref="AL665">ROUND(VAR(IF(J:J=AE665,Z:Z)),1)</f>
        <v>#DIV/0!</v>
      </c>
      <c r="AM665" t="e" cm="1">
        <f t="array" ref="AM665">ROUND(STDEV(IF(J:J = AE665,Z:Z)),1)</f>
        <v>#DIV/0!</v>
      </c>
      <c r="AQ665">
        <v>95</v>
      </c>
      <c r="AR665">
        <v>5.5</v>
      </c>
      <c r="BH665" t="str">
        <v>Brett Leonard</v>
      </c>
      <c r="BI665">
        <f t="shared" si="31"/>
        <v>5.5</v>
      </c>
      <c r="BJ665" t="b">
        <f t="shared" si="32"/>
        <v>0</v>
      </c>
      <c r="BO665">
        <v>56127162</v>
      </c>
      <c r="BP665">
        <v>18000000</v>
      </c>
      <c r="BR665">
        <f t="shared" si="30"/>
        <v>38127162</v>
      </c>
      <c r="BS665" t="str">
        <f>_xlfn.XLOOKUP(BO665,I:I,L:L)</f>
        <v>Just MarriedÂ </v>
      </c>
      <c r="BW665" t="s">
        <v>2007</v>
      </c>
      <c r="BX665" t="s">
        <v>5266</v>
      </c>
      <c r="BY665" t="s">
        <v>17601</v>
      </c>
    </row>
    <row r="666" spans="1:79" x14ac:dyDescent="0.25">
      <c r="A666" t="s">
        <v>33</v>
      </c>
      <c r="B666" t="s">
        <v>1494</v>
      </c>
      <c r="C666">
        <v>141</v>
      </c>
      <c r="D666">
        <v>106</v>
      </c>
      <c r="E666">
        <v>116</v>
      </c>
      <c r="F666">
        <v>708</v>
      </c>
      <c r="G666" t="s">
        <v>2175</v>
      </c>
      <c r="H666">
        <v>22000</v>
      </c>
      <c r="I666">
        <v>279167575</v>
      </c>
      <c r="J666" t="s">
        <v>1027</v>
      </c>
      <c r="K666" t="s">
        <v>2176</v>
      </c>
      <c r="L666" t="s">
        <v>468</v>
      </c>
      <c r="M666">
        <v>211296</v>
      </c>
      <c r="N666">
        <v>24938</v>
      </c>
      <c r="O666" t="s">
        <v>2178</v>
      </c>
      <c r="P666">
        <v>6</v>
      </c>
      <c r="Q666" t="s">
        <v>4878</v>
      </c>
      <c r="R666" t="s">
        <v>4879</v>
      </c>
      <c r="S666">
        <v>428</v>
      </c>
      <c r="T666" t="s">
        <v>42</v>
      </c>
      <c r="U666" t="s">
        <v>43</v>
      </c>
      <c r="V666" t="s">
        <v>44</v>
      </c>
      <c r="W666">
        <v>80000000</v>
      </c>
      <c r="X666">
        <v>2004</v>
      </c>
      <c r="Y666">
        <v>713</v>
      </c>
      <c r="Z666" s="2">
        <v>6.3</v>
      </c>
      <c r="AA666">
        <v>1.85</v>
      </c>
      <c r="AB666">
        <v>0</v>
      </c>
      <c r="AE666" t="s">
        <v>4880</v>
      </c>
      <c r="AF666">
        <f>COUNTIF(J:J,AE666)</f>
        <v>1</v>
      </c>
      <c r="AG666">
        <f>ROUND(AVERAGEIFS(Z:Z,J:J,AE666),1)</f>
        <v>6.9</v>
      </c>
      <c r="AH666" cm="1">
        <f t="array" ref="AH666">ROUND(MEDIAN(IF(J:J=AE666,Z:Z)),1)</f>
        <v>6.9</v>
      </c>
      <c r="AI666" t="e" cm="1">
        <f t="array" ref="AI666">ROUND(MODE(IF(J:J=AE666,Z:Z)),1)</f>
        <v>#N/A</v>
      </c>
      <c r="AJ666">
        <f>_xlfn.MAXIFS(Z:Z,J:J,AE666)</f>
        <v>6.9</v>
      </c>
      <c r="AK666">
        <f>_xlfn.MINIFS(Z:Z,J:J,AE666)</f>
        <v>6.9</v>
      </c>
      <c r="AL666" t="e" cm="1">
        <f t="array" ref="AL666">ROUND(VAR(IF(J:J=AE666,Z:Z)),1)</f>
        <v>#DIV/0!</v>
      </c>
      <c r="AM666" t="e" cm="1">
        <f t="array" ref="AM666">ROUND(STDEV(IF(J:J = AE666,Z:Z)),1)</f>
        <v>#DIV/0!</v>
      </c>
      <c r="AQ666">
        <v>117</v>
      </c>
      <c r="AR666">
        <v>7.7</v>
      </c>
      <c r="BH666" t="str">
        <v>Nick Hurran</v>
      </c>
      <c r="BI666">
        <f t="shared" si="31"/>
        <v>5.2</v>
      </c>
      <c r="BJ666" t="b">
        <f t="shared" si="32"/>
        <v>0</v>
      </c>
      <c r="BO666">
        <v>73023275</v>
      </c>
      <c r="BP666">
        <v>35000000</v>
      </c>
      <c r="BR666">
        <f t="shared" si="30"/>
        <v>38023275</v>
      </c>
      <c r="BS666" t="str">
        <f>_xlfn.XLOOKUP(BO666,I:I,L:L)</f>
        <v>Hotel for DogsÂ </v>
      </c>
      <c r="BW666" t="s">
        <v>826</v>
      </c>
      <c r="BX666" t="s">
        <v>1247</v>
      </c>
      <c r="BY666" t="s">
        <v>2007</v>
      </c>
      <c r="BZ666" t="s">
        <v>17607</v>
      </c>
    </row>
    <row r="667" spans="1:79" x14ac:dyDescent="0.25">
      <c r="A667" t="s">
        <v>33</v>
      </c>
      <c r="B667" t="s">
        <v>2554</v>
      </c>
      <c r="C667">
        <v>180</v>
      </c>
      <c r="D667">
        <v>115</v>
      </c>
      <c r="E667">
        <v>64</v>
      </c>
      <c r="F667">
        <v>664</v>
      </c>
      <c r="G667" t="s">
        <v>4882</v>
      </c>
      <c r="H667">
        <v>2000</v>
      </c>
      <c r="I667">
        <v>143151473</v>
      </c>
      <c r="J667" t="s">
        <v>2241</v>
      </c>
      <c r="K667" t="s">
        <v>4883</v>
      </c>
      <c r="L667" t="s">
        <v>2204</v>
      </c>
      <c r="M667">
        <v>116681</v>
      </c>
      <c r="N667">
        <v>4811</v>
      </c>
      <c r="O667" t="s">
        <v>4884</v>
      </c>
      <c r="P667">
        <v>0</v>
      </c>
      <c r="Q667" t="s">
        <v>4885</v>
      </c>
      <c r="R667" t="s">
        <v>4886</v>
      </c>
      <c r="S667">
        <v>320</v>
      </c>
      <c r="T667" t="s">
        <v>42</v>
      </c>
      <c r="U667" t="s">
        <v>43</v>
      </c>
      <c r="V667" t="s">
        <v>115</v>
      </c>
      <c r="W667">
        <v>60000000</v>
      </c>
      <c r="X667">
        <v>2008</v>
      </c>
      <c r="Y667">
        <v>899</v>
      </c>
      <c r="Z667" s="2">
        <v>7.1</v>
      </c>
      <c r="AA667">
        <v>2.35</v>
      </c>
      <c r="AB667">
        <v>11000</v>
      </c>
      <c r="AE667" t="s">
        <v>4887</v>
      </c>
      <c r="AF667">
        <f>COUNTIF(J:J,AE667)</f>
        <v>1</v>
      </c>
      <c r="AG667">
        <f>ROUND(AVERAGEIFS(Z:Z,J:J,AE667),1)</f>
        <v>6.5</v>
      </c>
      <c r="AH667" cm="1">
        <f t="array" ref="AH667">ROUND(MEDIAN(IF(J:J=AE667,Z:Z)),1)</f>
        <v>6.5</v>
      </c>
      <c r="AI667" t="e" cm="1">
        <f t="array" ref="AI667">ROUND(MODE(IF(J:J=AE667,Z:Z)),1)</f>
        <v>#N/A</v>
      </c>
      <c r="AJ667">
        <f>_xlfn.MAXIFS(Z:Z,J:J,AE667)</f>
        <v>6.5</v>
      </c>
      <c r="AK667">
        <f>_xlfn.MINIFS(Z:Z,J:J,AE667)</f>
        <v>6.5</v>
      </c>
      <c r="AL667" t="e" cm="1">
        <f t="array" ref="AL667">ROUND(VAR(IF(J:J=AE667,Z:Z)),1)</f>
        <v>#DIV/0!</v>
      </c>
      <c r="AM667" t="e" cm="1">
        <f t="array" ref="AM667">ROUND(STDEV(IF(J:J = AE667,Z:Z)),1)</f>
        <v>#DIV/0!</v>
      </c>
      <c r="AQ667">
        <v>106</v>
      </c>
      <c r="AR667">
        <v>6.3</v>
      </c>
      <c r="BH667" t="str">
        <v>Charles Stone III</v>
      </c>
      <c r="BI667">
        <f t="shared" si="31"/>
        <v>5.6</v>
      </c>
      <c r="BJ667" t="b">
        <f t="shared" si="32"/>
        <v>0</v>
      </c>
      <c r="BO667">
        <v>57744720</v>
      </c>
      <c r="BP667">
        <v>20000000</v>
      </c>
      <c r="BR667">
        <f t="shared" si="30"/>
        <v>37744720</v>
      </c>
      <c r="BS667" t="str">
        <f>_xlfn.XLOOKUP(BO667,I:I,L:L)</f>
        <v>TakersÂ </v>
      </c>
      <c r="BW667" t="s">
        <v>17600</v>
      </c>
      <c r="BX667" t="s">
        <v>3105</v>
      </c>
      <c r="BY667" t="s">
        <v>4556</v>
      </c>
    </row>
    <row r="668" spans="1:79" x14ac:dyDescent="0.25">
      <c r="A668" t="s">
        <v>33</v>
      </c>
      <c r="B668" t="s">
        <v>2173</v>
      </c>
      <c r="C668">
        <v>186</v>
      </c>
      <c r="D668">
        <v>189</v>
      </c>
      <c r="E668">
        <v>0</v>
      </c>
      <c r="F668">
        <v>693</v>
      </c>
      <c r="G668" t="s">
        <v>4024</v>
      </c>
      <c r="H668">
        <v>15000</v>
      </c>
      <c r="I668">
        <v>136801374</v>
      </c>
      <c r="J668" t="s">
        <v>2249</v>
      </c>
      <c r="K668" t="s">
        <v>434</v>
      </c>
      <c r="L668" t="s">
        <v>2474</v>
      </c>
      <c r="M668">
        <v>782610</v>
      </c>
      <c r="N668">
        <v>17716</v>
      </c>
      <c r="O668" t="s">
        <v>2543</v>
      </c>
      <c r="P668">
        <v>0</v>
      </c>
      <c r="Q668" t="s">
        <v>4890</v>
      </c>
      <c r="R668" t="s">
        <v>4891</v>
      </c>
      <c r="S668">
        <v>1377</v>
      </c>
      <c r="T668" t="s">
        <v>42</v>
      </c>
      <c r="U668" t="s">
        <v>43</v>
      </c>
      <c r="V668" t="s">
        <v>811</v>
      </c>
      <c r="W668">
        <v>60000000</v>
      </c>
      <c r="X668">
        <v>1999</v>
      </c>
      <c r="Y668">
        <v>745</v>
      </c>
      <c r="Z668" s="2">
        <v>8.5</v>
      </c>
      <c r="AA668">
        <v>1.85</v>
      </c>
      <c r="AB668">
        <v>30000</v>
      </c>
      <c r="AE668" t="s">
        <v>4892</v>
      </c>
      <c r="AF668">
        <f>COUNTIF(J:J,AE668)</f>
        <v>1</v>
      </c>
      <c r="AG668">
        <f>ROUND(AVERAGEIFS(Z:Z,J:J,AE668),1)</f>
        <v>7.3</v>
      </c>
      <c r="AH668" cm="1">
        <f t="array" ref="AH668">ROUND(MEDIAN(IF(J:J=AE668,Z:Z)),1)</f>
        <v>7.3</v>
      </c>
      <c r="AI668" t="e" cm="1">
        <f t="array" ref="AI668">ROUND(MODE(IF(J:J=AE668,Z:Z)),1)</f>
        <v>#N/A</v>
      </c>
      <c r="AJ668">
        <f>_xlfn.MAXIFS(Z:Z,J:J,AE668)</f>
        <v>7.3</v>
      </c>
      <c r="AK668">
        <f>_xlfn.MINIFS(Z:Z,J:J,AE668)</f>
        <v>7.3</v>
      </c>
      <c r="AL668" t="e" cm="1">
        <f t="array" ref="AL668">ROUND(VAR(IF(J:J=AE668,Z:Z)),1)</f>
        <v>#DIV/0!</v>
      </c>
      <c r="AM668" t="e" cm="1">
        <f t="array" ref="AM668">ROUND(STDEV(IF(J:J = AE668,Z:Z)),1)</f>
        <v>#DIV/0!</v>
      </c>
      <c r="AQ668">
        <v>115</v>
      </c>
      <c r="AR668">
        <v>7.1</v>
      </c>
      <c r="BH668" t="str">
        <v>Kurt Wimmer</v>
      </c>
      <c r="BI668">
        <f t="shared" si="31"/>
        <v>6</v>
      </c>
      <c r="BJ668" t="b">
        <f t="shared" si="32"/>
        <v>0</v>
      </c>
      <c r="BO668">
        <v>59696176</v>
      </c>
      <c r="BP668">
        <v>22000000</v>
      </c>
      <c r="BR668">
        <f t="shared" si="30"/>
        <v>37696176</v>
      </c>
      <c r="BS668" t="str">
        <f>_xlfn.XLOOKUP(BO668,I:I,L:L)</f>
        <v>Son of GodÂ </v>
      </c>
      <c r="BW668" t="s">
        <v>4892</v>
      </c>
    </row>
    <row r="669" spans="1:79" x14ac:dyDescent="0.25">
      <c r="A669" t="s">
        <v>33</v>
      </c>
      <c r="B669" t="s">
        <v>1360</v>
      </c>
      <c r="C669">
        <v>161</v>
      </c>
      <c r="D669">
        <v>81</v>
      </c>
      <c r="E669">
        <v>10</v>
      </c>
      <c r="F669">
        <v>397</v>
      </c>
      <c r="G669" t="s">
        <v>537</v>
      </c>
      <c r="H669">
        <v>925</v>
      </c>
      <c r="I669">
        <v>135381507</v>
      </c>
      <c r="J669" t="s">
        <v>444</v>
      </c>
      <c r="K669" t="s">
        <v>2244</v>
      </c>
      <c r="L669" t="s">
        <v>4895</v>
      </c>
      <c r="M669">
        <v>63912</v>
      </c>
      <c r="N669">
        <v>2252</v>
      </c>
      <c r="O669" t="s">
        <v>1490</v>
      </c>
      <c r="P669">
        <v>0</v>
      </c>
      <c r="Q669" t="s">
        <v>4896</v>
      </c>
      <c r="R669" t="s">
        <v>4897</v>
      </c>
      <c r="S669">
        <v>251</v>
      </c>
      <c r="T669" t="s">
        <v>42</v>
      </c>
      <c r="U669" t="s">
        <v>43</v>
      </c>
      <c r="V669" t="s">
        <v>366</v>
      </c>
      <c r="W669">
        <v>150000000</v>
      </c>
      <c r="X669">
        <v>2005</v>
      </c>
      <c r="Y669">
        <v>729</v>
      </c>
      <c r="Z669" s="2">
        <v>5.8</v>
      </c>
      <c r="AA669">
        <v>1.85</v>
      </c>
      <c r="AB669">
        <v>912</v>
      </c>
      <c r="AE669" t="s">
        <v>4898</v>
      </c>
      <c r="AF669">
        <f>COUNTIF(J:J,AE669)</f>
        <v>1</v>
      </c>
      <c r="AG669">
        <f>ROUND(AVERAGEIFS(Z:Z,J:J,AE669),1)</f>
        <v>6.5</v>
      </c>
      <c r="AH669" cm="1">
        <f t="array" ref="AH669">ROUND(MEDIAN(IF(J:J=AE669,Z:Z)),1)</f>
        <v>6.5</v>
      </c>
      <c r="AI669" t="e" cm="1">
        <f t="array" ref="AI669">ROUND(MODE(IF(J:J=AE669,Z:Z)),1)</f>
        <v>#N/A</v>
      </c>
      <c r="AJ669">
        <f>_xlfn.MAXIFS(Z:Z,J:J,AE669)</f>
        <v>6.5</v>
      </c>
      <c r="AK669">
        <f>_xlfn.MINIFS(Z:Z,J:J,AE669)</f>
        <v>6.5</v>
      </c>
      <c r="AL669" t="e" cm="1">
        <f t="array" ref="AL669">ROUND(VAR(IF(J:J=AE669,Z:Z)),1)</f>
        <v>#DIV/0!</v>
      </c>
      <c r="AM669" t="e" cm="1">
        <f t="array" ref="AM669">ROUND(STDEV(IF(J:J = AE669,Z:Z)),1)</f>
        <v>#DIV/0!</v>
      </c>
      <c r="AQ669">
        <v>189</v>
      </c>
      <c r="AR669">
        <v>8.5</v>
      </c>
      <c r="BH669" t="str">
        <v>Kevin Hooks</v>
      </c>
      <c r="BI669">
        <f t="shared" si="31"/>
        <v>5.3</v>
      </c>
      <c r="BJ669" t="b">
        <f t="shared" si="32"/>
        <v>0</v>
      </c>
      <c r="BO669">
        <v>43650000</v>
      </c>
      <c r="BP669">
        <v>6000000</v>
      </c>
      <c r="BR669">
        <f t="shared" si="30"/>
        <v>37650000</v>
      </c>
      <c r="BS669" t="str">
        <f>_xlfn.XLOOKUP(BO669,I:I,L:L)</f>
        <v>West Side StoryÂ </v>
      </c>
      <c r="BW669" t="s">
        <v>1247</v>
      </c>
      <c r="BX669" t="s">
        <v>5447</v>
      </c>
      <c r="BY669" t="s">
        <v>4490</v>
      </c>
    </row>
    <row r="670" spans="1:79" x14ac:dyDescent="0.25">
      <c r="A670" t="s">
        <v>33</v>
      </c>
      <c r="B670" t="s">
        <v>1596</v>
      </c>
      <c r="C670">
        <v>568</v>
      </c>
      <c r="D670">
        <v>149</v>
      </c>
      <c r="E670">
        <v>21000</v>
      </c>
      <c r="F670">
        <v>625</v>
      </c>
      <c r="G670" t="s">
        <v>789</v>
      </c>
      <c r="H670">
        <v>835</v>
      </c>
      <c r="I670">
        <v>167735396</v>
      </c>
      <c r="J670" t="s">
        <v>1359</v>
      </c>
      <c r="K670" t="s">
        <v>4901</v>
      </c>
      <c r="L670" t="s">
        <v>1589</v>
      </c>
      <c r="M670">
        <v>569841</v>
      </c>
      <c r="N670">
        <v>4348</v>
      </c>
      <c r="O670" t="s">
        <v>4902</v>
      </c>
      <c r="P670">
        <v>0</v>
      </c>
      <c r="Q670" t="s">
        <v>4903</v>
      </c>
      <c r="R670" t="s">
        <v>4904</v>
      </c>
      <c r="S670">
        <v>1127</v>
      </c>
      <c r="T670" t="s">
        <v>42</v>
      </c>
      <c r="U670" t="s">
        <v>43</v>
      </c>
      <c r="V670" t="s">
        <v>811</v>
      </c>
      <c r="W670">
        <v>61000000</v>
      </c>
      <c r="X670">
        <v>2014</v>
      </c>
      <c r="Y670">
        <v>812</v>
      </c>
      <c r="Z670" s="2">
        <v>8.1</v>
      </c>
      <c r="AA670">
        <v>2.35</v>
      </c>
      <c r="AB670">
        <v>146000</v>
      </c>
      <c r="AE670" t="s">
        <v>4905</v>
      </c>
      <c r="AF670">
        <f>COUNTIF(J:J,AE670)</f>
        <v>2</v>
      </c>
      <c r="AG670">
        <f>ROUND(AVERAGEIFS(Z:Z,J:J,AE670),1)</f>
        <v>7.3</v>
      </c>
      <c r="AH670" cm="1">
        <f t="array" ref="AH670">ROUND(MEDIAN(IF(J:J=AE670,Z:Z)),1)</f>
        <v>7.3</v>
      </c>
      <c r="AI670" t="e" cm="1">
        <f t="array" ref="AI670">ROUND(MODE(IF(J:J=AE670,Z:Z)),1)</f>
        <v>#N/A</v>
      </c>
      <c r="AJ670">
        <f>_xlfn.MAXIFS(Z:Z,J:J,AE670)</f>
        <v>7.6</v>
      </c>
      <c r="AK670">
        <f>_xlfn.MINIFS(Z:Z,J:J,AE670)</f>
        <v>7</v>
      </c>
      <c r="AL670" cm="1">
        <f t="array" ref="AL670">ROUND(VAR(IF(J:J=AE670,Z:Z)),1)</f>
        <v>0.2</v>
      </c>
      <c r="AM670" cm="1">
        <f t="array" ref="AM670">ROUND(STDEV(IF(J:J = AE670,Z:Z)),1)</f>
        <v>0.4</v>
      </c>
      <c r="AQ670">
        <v>81</v>
      </c>
      <c r="AR670">
        <v>5.8</v>
      </c>
      <c r="BH670" t="str">
        <v>Ellory Elkayem</v>
      </c>
      <c r="BI670">
        <f t="shared" si="31"/>
        <v>5.4</v>
      </c>
      <c r="BJ670" t="b">
        <f t="shared" si="32"/>
        <v>0</v>
      </c>
      <c r="BO670">
        <v>40041683</v>
      </c>
      <c r="BP670">
        <v>2500000</v>
      </c>
      <c r="BR670">
        <f t="shared" si="30"/>
        <v>37541683</v>
      </c>
      <c r="BS670" t="str">
        <f>_xlfn.XLOOKUP(BO670,I:I,L:L)</f>
        <v>A Haunted HouseÂ </v>
      </c>
      <c r="BW670" t="s">
        <v>4682</v>
      </c>
      <c r="BX670" t="s">
        <v>17605</v>
      </c>
      <c r="BY670" t="s">
        <v>2007</v>
      </c>
      <c r="BZ670" t="s">
        <v>5447</v>
      </c>
    </row>
    <row r="671" spans="1:79" x14ac:dyDescent="0.25">
      <c r="A671" t="s">
        <v>33</v>
      </c>
      <c r="B671" t="s">
        <v>501</v>
      </c>
      <c r="C671">
        <v>249</v>
      </c>
      <c r="D671">
        <v>119</v>
      </c>
      <c r="E671">
        <v>218</v>
      </c>
      <c r="F671">
        <v>73</v>
      </c>
      <c r="G671" t="s">
        <v>4908</v>
      </c>
      <c r="H671">
        <v>13000</v>
      </c>
      <c r="I671">
        <v>121468960</v>
      </c>
      <c r="J671" t="s">
        <v>735</v>
      </c>
      <c r="K671" t="s">
        <v>1437</v>
      </c>
      <c r="L671" t="s">
        <v>3029</v>
      </c>
      <c r="M671">
        <v>407601</v>
      </c>
      <c r="N671">
        <v>13249</v>
      </c>
      <c r="O671" t="s">
        <v>4909</v>
      </c>
      <c r="P671">
        <v>1</v>
      </c>
      <c r="Q671" t="s">
        <v>4910</v>
      </c>
      <c r="R671" t="s">
        <v>4911</v>
      </c>
      <c r="S671">
        <v>849</v>
      </c>
      <c r="T671" t="s">
        <v>42</v>
      </c>
      <c r="U671" t="s">
        <v>43</v>
      </c>
      <c r="V671" t="s">
        <v>44</v>
      </c>
      <c r="W671">
        <v>60000000</v>
      </c>
      <c r="X671">
        <v>2002</v>
      </c>
      <c r="Y671">
        <v>147</v>
      </c>
      <c r="Z671" s="2">
        <v>7.9</v>
      </c>
      <c r="AA671">
        <v>2.35</v>
      </c>
      <c r="AB671">
        <v>0</v>
      </c>
      <c r="AE671" t="s">
        <v>4912</v>
      </c>
      <c r="AF671">
        <f>COUNTIF(J:J,AE671)</f>
        <v>1</v>
      </c>
      <c r="AG671">
        <f>ROUND(AVERAGEIFS(Z:Z,J:J,AE671),1)</f>
        <v>6.7</v>
      </c>
      <c r="AH671" cm="1">
        <f t="array" ref="AH671">ROUND(MEDIAN(IF(J:J=AE671,Z:Z)),1)</f>
        <v>6.7</v>
      </c>
      <c r="AI671" t="e" cm="1">
        <f t="array" ref="AI671">ROUND(MODE(IF(J:J=AE671,Z:Z)),1)</f>
        <v>#N/A</v>
      </c>
      <c r="AJ671">
        <f>_xlfn.MAXIFS(Z:Z,J:J,AE671)</f>
        <v>6.7</v>
      </c>
      <c r="AK671">
        <f>_xlfn.MINIFS(Z:Z,J:J,AE671)</f>
        <v>6.7</v>
      </c>
      <c r="AL671" t="e" cm="1">
        <f t="array" ref="AL671">ROUND(VAR(IF(J:J=AE671,Z:Z)),1)</f>
        <v>#DIV/0!</v>
      </c>
      <c r="AM671" t="e" cm="1">
        <f t="array" ref="AM671">ROUND(STDEV(IF(J:J = AE671,Z:Z)),1)</f>
        <v>#DIV/0!</v>
      </c>
      <c r="AQ671">
        <v>149</v>
      </c>
      <c r="AR671">
        <v>8.1</v>
      </c>
      <c r="BH671" t="str">
        <v>Niki Caro</v>
      </c>
      <c r="BI671">
        <f t="shared" si="31"/>
        <v>7.4</v>
      </c>
      <c r="BJ671" t="b">
        <f t="shared" si="32"/>
        <v>0</v>
      </c>
      <c r="BO671">
        <v>47536959</v>
      </c>
      <c r="BP671">
        <v>10000000</v>
      </c>
      <c r="BR671">
        <f t="shared" si="30"/>
        <v>37536959</v>
      </c>
      <c r="BS671" t="str">
        <f>_xlfn.XLOOKUP(BO671,I:I,L:L)</f>
        <v>PreciousÂ </v>
      </c>
      <c r="BW671" t="s">
        <v>606</v>
      </c>
      <c r="BX671" t="s">
        <v>1247</v>
      </c>
      <c r="BY671" t="s">
        <v>2007</v>
      </c>
      <c r="BZ671" t="s">
        <v>5447</v>
      </c>
      <c r="CA671" t="s">
        <v>4556</v>
      </c>
    </row>
    <row r="672" spans="1:79" x14ac:dyDescent="0.25">
      <c r="A672" t="s">
        <v>33</v>
      </c>
      <c r="B672" t="s">
        <v>331</v>
      </c>
      <c r="C672">
        <v>137</v>
      </c>
      <c r="D672">
        <v>130</v>
      </c>
      <c r="E672">
        <v>258</v>
      </c>
      <c r="F672">
        <v>345</v>
      </c>
      <c r="G672" t="s">
        <v>1889</v>
      </c>
      <c r="H672">
        <v>394</v>
      </c>
      <c r="I672">
        <v>106635996</v>
      </c>
      <c r="J672" t="s">
        <v>68</v>
      </c>
      <c r="K672" t="s">
        <v>3747</v>
      </c>
      <c r="L672" t="s">
        <v>3858</v>
      </c>
      <c r="M672">
        <v>199025</v>
      </c>
      <c r="N672">
        <v>1784</v>
      </c>
      <c r="O672" t="s">
        <v>3084</v>
      </c>
      <c r="P672">
        <v>2</v>
      </c>
      <c r="Q672" t="s">
        <v>4915</v>
      </c>
      <c r="R672" t="s">
        <v>4916</v>
      </c>
      <c r="S672">
        <v>416</v>
      </c>
      <c r="T672" t="s">
        <v>42</v>
      </c>
      <c r="U672" t="s">
        <v>74</v>
      </c>
      <c r="V672" t="s">
        <v>44</v>
      </c>
      <c r="W672">
        <v>58000000</v>
      </c>
      <c r="X672">
        <v>1995</v>
      </c>
      <c r="Y672">
        <v>387</v>
      </c>
      <c r="Z672" s="2">
        <v>7.2</v>
      </c>
      <c r="AA672">
        <v>2.35</v>
      </c>
      <c r="AB672">
        <v>0</v>
      </c>
      <c r="AE672" t="s">
        <v>4917</v>
      </c>
      <c r="AF672">
        <f>COUNTIF(J:J,AE672)</f>
        <v>1</v>
      </c>
      <c r="AG672">
        <f>ROUND(AVERAGEIFS(Z:Z,J:J,AE672),1)</f>
        <v>7.7</v>
      </c>
      <c r="AH672" cm="1">
        <f t="array" ref="AH672">ROUND(MEDIAN(IF(J:J=AE672,Z:Z)),1)</f>
        <v>7.7</v>
      </c>
      <c r="AI672" t="e" cm="1">
        <f t="array" ref="AI672">ROUND(MODE(IF(J:J=AE672,Z:Z)),1)</f>
        <v>#N/A</v>
      </c>
      <c r="AJ672">
        <f>_xlfn.MAXIFS(Z:Z,J:J,AE672)</f>
        <v>7.7</v>
      </c>
      <c r="AK672">
        <f>_xlfn.MINIFS(Z:Z,J:J,AE672)</f>
        <v>7.7</v>
      </c>
      <c r="AL672" t="e" cm="1">
        <f t="array" ref="AL672">ROUND(VAR(IF(J:J=AE672,Z:Z)),1)</f>
        <v>#DIV/0!</v>
      </c>
      <c r="AM672" t="e" cm="1">
        <f t="array" ref="AM672">ROUND(STDEV(IF(J:J = AE672,Z:Z)),1)</f>
        <v>#DIV/0!</v>
      </c>
      <c r="AQ672">
        <v>119</v>
      </c>
      <c r="AR672">
        <v>7.9</v>
      </c>
      <c r="BH672" t="str">
        <v>Vincenzo Natali</v>
      </c>
      <c r="BI672">
        <f t="shared" si="31"/>
        <v>6.6</v>
      </c>
      <c r="BJ672" t="b">
        <f t="shared" si="32"/>
        <v>0</v>
      </c>
      <c r="BO672">
        <v>47536959</v>
      </c>
      <c r="BP672">
        <v>10000000</v>
      </c>
      <c r="BR672">
        <f t="shared" si="30"/>
        <v>37536959</v>
      </c>
      <c r="BS672" t="str">
        <f>_xlfn.XLOOKUP(BO672,I:I,L:L)</f>
        <v>PreciousÂ </v>
      </c>
      <c r="BW672" t="s">
        <v>2007</v>
      </c>
      <c r="BX672" t="s">
        <v>17607</v>
      </c>
      <c r="BY672" t="s">
        <v>17602</v>
      </c>
      <c r="BZ672" t="s">
        <v>5447</v>
      </c>
    </row>
    <row r="673" spans="1:80" x14ac:dyDescent="0.25">
      <c r="A673" t="s">
        <v>33</v>
      </c>
      <c r="B673" t="s">
        <v>1368</v>
      </c>
      <c r="C673">
        <v>113</v>
      </c>
      <c r="D673">
        <v>116</v>
      </c>
      <c r="E673">
        <v>165</v>
      </c>
      <c r="F673">
        <v>475</v>
      </c>
      <c r="G673" t="s">
        <v>4919</v>
      </c>
      <c r="H673">
        <v>577</v>
      </c>
      <c r="I673">
        <v>102678089</v>
      </c>
      <c r="J673" t="s">
        <v>1195</v>
      </c>
      <c r="K673" t="s">
        <v>4589</v>
      </c>
      <c r="L673" t="s">
        <v>4920</v>
      </c>
      <c r="M673">
        <v>42705</v>
      </c>
      <c r="N673">
        <v>2321</v>
      </c>
      <c r="O673" t="s">
        <v>4921</v>
      </c>
      <c r="P673">
        <v>0</v>
      </c>
      <c r="Q673" t="s">
        <v>4922</v>
      </c>
      <c r="R673" t="s">
        <v>4923</v>
      </c>
      <c r="S673">
        <v>274</v>
      </c>
      <c r="T673" t="s">
        <v>42</v>
      </c>
      <c r="U673" t="s">
        <v>43</v>
      </c>
      <c r="V673" t="s">
        <v>811</v>
      </c>
      <c r="W673">
        <v>95000000</v>
      </c>
      <c r="X673">
        <v>1999</v>
      </c>
      <c r="Y673">
        <v>501</v>
      </c>
      <c r="Z673" s="2">
        <v>6.3</v>
      </c>
      <c r="AA673">
        <v>2.35</v>
      </c>
      <c r="AB673">
        <v>885</v>
      </c>
      <c r="AE673" t="s">
        <v>4924</v>
      </c>
      <c r="AF673">
        <f>COUNTIF(J:J,AE673)</f>
        <v>4</v>
      </c>
      <c r="AG673">
        <f>ROUND(AVERAGEIFS(Z:Z,J:J,AE673),1)</f>
        <v>6.3</v>
      </c>
      <c r="AH673" cm="1">
        <f t="array" ref="AH673">ROUND(MEDIAN(IF(J:J=AE673,Z:Z)),1)</f>
        <v>5.9</v>
      </c>
      <c r="AI673" cm="1">
        <f t="array" ref="AI673">ROUND(MODE(IF(J:J=AE673,Z:Z)),1)</f>
        <v>5.6</v>
      </c>
      <c r="AJ673">
        <f>_xlfn.MAXIFS(Z:Z,J:J,AE673)</f>
        <v>7.8</v>
      </c>
      <c r="AK673">
        <f>_xlfn.MINIFS(Z:Z,J:J,AE673)</f>
        <v>5.6</v>
      </c>
      <c r="AL673" cm="1">
        <f t="array" ref="AL673">ROUND(VAR(IF(J:J=AE673,Z:Z)),1)</f>
        <v>1.1000000000000001</v>
      </c>
      <c r="AM673" cm="1">
        <f t="array" ref="AM673">ROUND(STDEV(IF(J:J = AE673,Z:Z)),1)</f>
        <v>1</v>
      </c>
      <c r="AQ673">
        <v>130</v>
      </c>
      <c r="AR673">
        <v>7.2</v>
      </c>
      <c r="BH673" t="str">
        <v>Willard Huyck</v>
      </c>
      <c r="BI673">
        <f t="shared" si="31"/>
        <v>4.5999999999999996</v>
      </c>
      <c r="BJ673" t="b">
        <f t="shared" si="32"/>
        <v>0</v>
      </c>
      <c r="BO673">
        <v>54322273</v>
      </c>
      <c r="BP673">
        <v>17000000</v>
      </c>
      <c r="BR673">
        <f t="shared" si="30"/>
        <v>37322273</v>
      </c>
      <c r="BS673" t="str">
        <f>_xlfn.XLOOKUP(BO673,I:I,L:L)</f>
        <v>The Woman in BlackÂ </v>
      </c>
      <c r="BW673" t="s">
        <v>826</v>
      </c>
      <c r="BX673" t="s">
        <v>17605</v>
      </c>
      <c r="BY673" t="s">
        <v>2007</v>
      </c>
    </row>
    <row r="674" spans="1:80" x14ac:dyDescent="0.25">
      <c r="A674" t="s">
        <v>33</v>
      </c>
      <c r="B674" t="s">
        <v>932</v>
      </c>
      <c r="C674">
        <v>213</v>
      </c>
      <c r="D674">
        <v>103</v>
      </c>
      <c r="E674">
        <v>608</v>
      </c>
      <c r="F674">
        <v>576</v>
      </c>
      <c r="G674" t="s">
        <v>1822</v>
      </c>
      <c r="H674">
        <v>2000</v>
      </c>
      <c r="I674">
        <v>125603360</v>
      </c>
      <c r="J674" t="s">
        <v>1426</v>
      </c>
      <c r="K674" t="s">
        <v>2844</v>
      </c>
      <c r="L674" t="s">
        <v>2896</v>
      </c>
      <c r="M674">
        <v>667983</v>
      </c>
      <c r="N674">
        <v>3698</v>
      </c>
      <c r="O674" t="s">
        <v>4926</v>
      </c>
      <c r="P674">
        <v>1</v>
      </c>
      <c r="Q674" t="s">
        <v>4927</v>
      </c>
      <c r="R674" t="s">
        <v>4928</v>
      </c>
      <c r="S674">
        <v>877</v>
      </c>
      <c r="T674" t="s">
        <v>42</v>
      </c>
      <c r="U674" t="s">
        <v>43</v>
      </c>
      <c r="V674" t="s">
        <v>115</v>
      </c>
      <c r="W674">
        <v>60000000</v>
      </c>
      <c r="X674">
        <v>1998</v>
      </c>
      <c r="Y674">
        <v>617</v>
      </c>
      <c r="Z674" s="2">
        <v>8.1</v>
      </c>
      <c r="AA674">
        <v>1.85</v>
      </c>
      <c r="AB674">
        <v>18000</v>
      </c>
      <c r="AE674" t="s">
        <v>4929</v>
      </c>
      <c r="AF674">
        <f>COUNTIF(J:J,AE674)</f>
        <v>1</v>
      </c>
      <c r="AG674">
        <f>ROUND(AVERAGEIFS(Z:Z,J:J,AE674),1)</f>
        <v>7.3</v>
      </c>
      <c r="AH674" cm="1">
        <f t="array" ref="AH674">ROUND(MEDIAN(IF(J:J=AE674,Z:Z)),1)</f>
        <v>7.3</v>
      </c>
      <c r="AI674" t="e" cm="1">
        <f t="array" ref="AI674">ROUND(MODE(IF(J:J=AE674,Z:Z)),1)</f>
        <v>#N/A</v>
      </c>
      <c r="AJ674">
        <f>_xlfn.MAXIFS(Z:Z,J:J,AE674)</f>
        <v>7.3</v>
      </c>
      <c r="AK674">
        <f>_xlfn.MINIFS(Z:Z,J:J,AE674)</f>
        <v>7.3</v>
      </c>
      <c r="AL674" t="e" cm="1">
        <f t="array" ref="AL674">ROUND(VAR(IF(J:J=AE674,Z:Z)),1)</f>
        <v>#DIV/0!</v>
      </c>
      <c r="AM674" t="e" cm="1">
        <f t="array" ref="AM674">ROUND(STDEV(IF(J:J = AE674,Z:Z)),1)</f>
        <v>#DIV/0!</v>
      </c>
      <c r="AQ674">
        <v>116</v>
      </c>
      <c r="AR674">
        <v>6.3</v>
      </c>
      <c r="BH674" t="str">
        <v>Gavin O'Connor</v>
      </c>
      <c r="BI674">
        <f t="shared" si="31"/>
        <v>7</v>
      </c>
      <c r="BJ674" t="b">
        <f t="shared" si="32"/>
        <v>0</v>
      </c>
      <c r="BO674">
        <v>54257433</v>
      </c>
      <c r="BP674">
        <v>17000000</v>
      </c>
      <c r="BR674">
        <f t="shared" si="30"/>
        <v>37257433</v>
      </c>
      <c r="BS674" t="str">
        <f>_xlfn.XLOOKUP(BO674,I:I,L:L)</f>
        <v>The ShallowsÂ </v>
      </c>
      <c r="BW674" t="s">
        <v>606</v>
      </c>
      <c r="BX674" t="s">
        <v>4682</v>
      </c>
      <c r="BY674" t="s">
        <v>2007</v>
      </c>
      <c r="BZ674" t="s">
        <v>17606</v>
      </c>
    </row>
    <row r="675" spans="1:80" x14ac:dyDescent="0.25">
      <c r="A675" t="s">
        <v>33</v>
      </c>
      <c r="B675" t="s">
        <v>2562</v>
      </c>
      <c r="C675">
        <v>120</v>
      </c>
      <c r="D675">
        <v>99</v>
      </c>
      <c r="E675">
        <v>59</v>
      </c>
      <c r="F675">
        <v>145</v>
      </c>
      <c r="G675" t="s">
        <v>4932</v>
      </c>
      <c r="H675">
        <v>770</v>
      </c>
      <c r="I675">
        <v>101217900</v>
      </c>
      <c r="J675" t="s">
        <v>2252</v>
      </c>
      <c r="K675" t="s">
        <v>1182</v>
      </c>
      <c r="L675" t="s">
        <v>4933</v>
      </c>
      <c r="M675">
        <v>91093</v>
      </c>
      <c r="N675">
        <v>1195</v>
      </c>
      <c r="O675" t="s">
        <v>4934</v>
      </c>
      <c r="P675">
        <v>2</v>
      </c>
      <c r="Q675" t="s">
        <v>4935</v>
      </c>
      <c r="R675" t="s">
        <v>4936</v>
      </c>
      <c r="S675">
        <v>353</v>
      </c>
      <c r="T675" t="s">
        <v>42</v>
      </c>
      <c r="U675" t="s">
        <v>43</v>
      </c>
      <c r="V675" t="s">
        <v>115</v>
      </c>
      <c r="W675">
        <v>70000000</v>
      </c>
      <c r="X675">
        <v>1998</v>
      </c>
      <c r="Y675">
        <v>263</v>
      </c>
      <c r="Z675" s="2">
        <v>7</v>
      </c>
      <c r="AA675">
        <v>1.85</v>
      </c>
      <c r="AB675">
        <v>0</v>
      </c>
      <c r="AE675" t="s">
        <v>4937</v>
      </c>
      <c r="AF675">
        <f>COUNTIF(J:J,AE675)</f>
        <v>1</v>
      </c>
      <c r="AG675">
        <f>ROUND(AVERAGEIFS(Z:Z,J:J,AE675),1)</f>
        <v>6.2</v>
      </c>
      <c r="AH675" cm="1">
        <f t="array" ref="AH675">ROUND(MEDIAN(IF(J:J=AE675,Z:Z)),1)</f>
        <v>6.2</v>
      </c>
      <c r="AI675" t="e" cm="1">
        <f t="array" ref="AI675">ROUND(MODE(IF(J:J=AE675,Z:Z)),1)</f>
        <v>#N/A</v>
      </c>
      <c r="AJ675">
        <f>_xlfn.MAXIFS(Z:Z,J:J,AE675)</f>
        <v>6.2</v>
      </c>
      <c r="AK675">
        <f>_xlfn.MINIFS(Z:Z,J:J,AE675)</f>
        <v>6.2</v>
      </c>
      <c r="AL675" t="e" cm="1">
        <f t="array" ref="AL675">ROUND(VAR(IF(J:J=AE675,Z:Z)),1)</f>
        <v>#DIV/0!</v>
      </c>
      <c r="AM675" t="e" cm="1">
        <f t="array" ref="AM675">ROUND(STDEV(IF(J:J = AE675,Z:Z)),1)</f>
        <v>#DIV/0!</v>
      </c>
      <c r="AQ675">
        <v>103</v>
      </c>
      <c r="AR675">
        <v>8.1</v>
      </c>
      <c r="BH675" t="str">
        <v>Bruce Hunt</v>
      </c>
      <c r="BI675">
        <f t="shared" si="31"/>
        <v>5.0999999999999996</v>
      </c>
      <c r="BJ675" t="b">
        <f t="shared" si="32"/>
        <v>0</v>
      </c>
      <c r="BO675">
        <v>67253092</v>
      </c>
      <c r="BP675">
        <v>30000000</v>
      </c>
      <c r="BR675">
        <f t="shared" si="30"/>
        <v>37253092</v>
      </c>
      <c r="BS675" t="str">
        <f>_xlfn.XLOOKUP(BO675,I:I,L:L)</f>
        <v>Coach CarterÂ </v>
      </c>
      <c r="BW675" t="s">
        <v>826</v>
      </c>
      <c r="BX675" t="s">
        <v>1247</v>
      </c>
      <c r="BY675" t="s">
        <v>2007</v>
      </c>
    </row>
    <row r="676" spans="1:80" x14ac:dyDescent="0.25">
      <c r="A676" t="s">
        <v>33</v>
      </c>
      <c r="B676" t="s">
        <v>2149</v>
      </c>
      <c r="C676">
        <v>81</v>
      </c>
      <c r="D676">
        <v>92</v>
      </c>
      <c r="E676">
        <v>41</v>
      </c>
      <c r="F676">
        <v>522</v>
      </c>
      <c r="G676" t="s">
        <v>4492</v>
      </c>
      <c r="H676">
        <v>1000</v>
      </c>
      <c r="I676">
        <v>104148781</v>
      </c>
      <c r="J676" t="s">
        <v>1787</v>
      </c>
      <c r="K676" t="s">
        <v>4940</v>
      </c>
      <c r="L676" t="s">
        <v>4331</v>
      </c>
      <c r="M676">
        <v>49486</v>
      </c>
      <c r="N676">
        <v>4050</v>
      </c>
      <c r="O676" t="s">
        <v>539</v>
      </c>
      <c r="P676">
        <v>1</v>
      </c>
      <c r="Q676" t="s">
        <v>4941</v>
      </c>
      <c r="R676" t="s">
        <v>4942</v>
      </c>
      <c r="S676">
        <v>116</v>
      </c>
      <c r="T676" t="s">
        <v>42</v>
      </c>
      <c r="U676" t="s">
        <v>43</v>
      </c>
      <c r="V676" t="s">
        <v>115</v>
      </c>
      <c r="W676">
        <v>60000000</v>
      </c>
      <c r="X676">
        <v>2003</v>
      </c>
      <c r="Y676">
        <v>955</v>
      </c>
      <c r="Z676" s="2">
        <v>5.5</v>
      </c>
      <c r="AA676">
        <v>1.85</v>
      </c>
      <c r="AB676">
        <v>886</v>
      </c>
      <c r="AE676" t="s">
        <v>4943</v>
      </c>
      <c r="AF676">
        <f>COUNTIF(J:J,AE676)</f>
        <v>0</v>
      </c>
      <c r="AG676" t="e">
        <f>ROUND(AVERAGEIFS(Z:Z,J:J,AE676),1)</f>
        <v>#DIV/0!</v>
      </c>
      <c r="AH676" t="e" cm="1">
        <f t="array" ref="AH676">ROUND(MEDIAN(IF(J:J=AE676,Z:Z)),1)</f>
        <v>#NUM!</v>
      </c>
      <c r="AI676" t="e" cm="1">
        <f t="array" ref="AI676">ROUND(MODE(IF(J:J=AE676,Z:Z)),1)</f>
        <v>#N/A</v>
      </c>
      <c r="AJ676">
        <f>_xlfn.MAXIFS(Z:Z,J:J,AE676)</f>
        <v>0</v>
      </c>
      <c r="AK676">
        <f>_xlfn.MINIFS(Z:Z,J:J,AE676)</f>
        <v>0</v>
      </c>
      <c r="AL676" t="e" cm="1">
        <f t="array" ref="AL676">ROUND(VAR(IF(J:J=AE676,Z:Z)),1)</f>
        <v>#DIV/0!</v>
      </c>
      <c r="AM676" t="e" cm="1">
        <f t="array" ref="AM676">ROUND(STDEV(IF(J:J = AE676,Z:Z)),1)</f>
        <v>#DIV/0!</v>
      </c>
      <c r="AQ676">
        <v>99</v>
      </c>
      <c r="AR676">
        <v>7</v>
      </c>
      <c r="BH676" t="str">
        <v>Craig Gillespie</v>
      </c>
      <c r="BI676">
        <f t="shared" si="31"/>
        <v>6.9</v>
      </c>
      <c r="BJ676" t="b">
        <f t="shared" si="32"/>
        <v>0</v>
      </c>
      <c r="BO676">
        <v>54239856</v>
      </c>
      <c r="BP676">
        <v>17000000</v>
      </c>
      <c r="BR676">
        <f t="shared" si="30"/>
        <v>37239856</v>
      </c>
      <c r="BS676" t="str">
        <f>_xlfn.XLOOKUP(BO676,I:I,L:L)</f>
        <v>Evil DeadÂ </v>
      </c>
      <c r="BW676" t="s">
        <v>606</v>
      </c>
      <c r="BX676" t="s">
        <v>4431</v>
      </c>
    </row>
    <row r="677" spans="1:80" x14ac:dyDescent="0.25">
      <c r="A677" t="s">
        <v>33</v>
      </c>
      <c r="B677" t="s">
        <v>2503</v>
      </c>
      <c r="C677">
        <v>265</v>
      </c>
      <c r="D677">
        <v>109</v>
      </c>
      <c r="E677">
        <v>175</v>
      </c>
      <c r="F677">
        <v>459</v>
      </c>
      <c r="G677" t="s">
        <v>4946</v>
      </c>
      <c r="H677">
        <v>18000</v>
      </c>
      <c r="I677">
        <v>75573300</v>
      </c>
      <c r="J677" t="s">
        <v>2084</v>
      </c>
      <c r="K677" t="s">
        <v>2152</v>
      </c>
      <c r="L677" t="s">
        <v>4947</v>
      </c>
      <c r="M677">
        <v>156898</v>
      </c>
      <c r="N677">
        <v>20148</v>
      </c>
      <c r="O677" t="s">
        <v>4948</v>
      </c>
      <c r="P677">
        <v>1</v>
      </c>
      <c r="Q677" t="s">
        <v>4949</v>
      </c>
      <c r="R677" t="s">
        <v>4950</v>
      </c>
      <c r="S677">
        <v>172</v>
      </c>
      <c r="T677" t="s">
        <v>42</v>
      </c>
      <c r="U677" t="s">
        <v>43</v>
      </c>
      <c r="V677" t="s">
        <v>811</v>
      </c>
      <c r="W677">
        <v>61000000</v>
      </c>
      <c r="X677">
        <v>2013</v>
      </c>
      <c r="Y677">
        <v>497</v>
      </c>
      <c r="Z677" s="2">
        <v>6.7</v>
      </c>
      <c r="AA677">
        <v>2.35</v>
      </c>
      <c r="AB677">
        <v>22000</v>
      </c>
      <c r="AE677" t="s">
        <v>4951</v>
      </c>
      <c r="AF677">
        <f>COUNTIF(J:J,AE677)</f>
        <v>0</v>
      </c>
      <c r="AG677" t="e">
        <f>ROUND(AVERAGEIFS(Z:Z,J:J,AE677),1)</f>
        <v>#DIV/0!</v>
      </c>
      <c r="AH677" t="e" cm="1">
        <f t="array" ref="AH677">ROUND(MEDIAN(IF(J:J=AE677,Z:Z)),1)</f>
        <v>#NUM!</v>
      </c>
      <c r="AI677" t="e" cm="1">
        <f t="array" ref="AI677">ROUND(MODE(IF(J:J=AE677,Z:Z)),1)</f>
        <v>#N/A</v>
      </c>
      <c r="AJ677">
        <f>_xlfn.MAXIFS(Z:Z,J:J,AE677)</f>
        <v>0</v>
      </c>
      <c r="AK677">
        <f>_xlfn.MINIFS(Z:Z,J:J,AE677)</f>
        <v>0</v>
      </c>
      <c r="AL677" t="e" cm="1">
        <f t="array" ref="AL677">ROUND(VAR(IF(J:J=AE677,Z:Z)),1)</f>
        <v>#DIV/0!</v>
      </c>
      <c r="AM677" t="e" cm="1">
        <f t="array" ref="AM677">ROUND(STDEV(IF(J:J = AE677,Z:Z)),1)</f>
        <v>#DIV/0!</v>
      </c>
      <c r="AQ677">
        <v>92</v>
      </c>
      <c r="AR677">
        <v>5.5</v>
      </c>
      <c r="BH677" t="str">
        <v>Chris Roberts</v>
      </c>
      <c r="BI677">
        <f t="shared" si="31"/>
        <v>4.0999999999999996</v>
      </c>
      <c r="BJ677" t="b">
        <f t="shared" si="32"/>
        <v>0</v>
      </c>
      <c r="BO677">
        <v>45063889</v>
      </c>
      <c r="BP677">
        <v>8000000</v>
      </c>
      <c r="BR677">
        <f t="shared" si="30"/>
        <v>37063889</v>
      </c>
      <c r="BS677" t="str">
        <f>_xlfn.XLOOKUP(BO677,I:I,L:L)</f>
        <v>28 Days Later...Â </v>
      </c>
      <c r="BW677" t="s">
        <v>1247</v>
      </c>
      <c r="BX677" t="s">
        <v>2007</v>
      </c>
      <c r="BY677" t="s">
        <v>3105</v>
      </c>
      <c r="BZ677" t="s">
        <v>5447</v>
      </c>
    </row>
    <row r="678" spans="1:80" x14ac:dyDescent="0.25">
      <c r="A678" t="s">
        <v>33</v>
      </c>
      <c r="B678" t="s">
        <v>1447</v>
      </c>
      <c r="C678">
        <v>105</v>
      </c>
      <c r="D678">
        <v>87</v>
      </c>
      <c r="E678">
        <v>6</v>
      </c>
      <c r="F678">
        <v>405</v>
      </c>
      <c r="G678" t="s">
        <v>4866</v>
      </c>
      <c r="H678">
        <v>3000</v>
      </c>
      <c r="I678">
        <v>93375151</v>
      </c>
      <c r="J678" t="s">
        <v>1522</v>
      </c>
      <c r="K678" t="s">
        <v>4954</v>
      </c>
      <c r="L678" t="s">
        <v>4955</v>
      </c>
      <c r="M678">
        <v>46031</v>
      </c>
      <c r="N678">
        <v>4171</v>
      </c>
      <c r="O678" t="s">
        <v>4956</v>
      </c>
      <c r="P678">
        <v>0</v>
      </c>
      <c r="Q678" t="s">
        <v>4957</v>
      </c>
      <c r="R678" t="s">
        <v>4958</v>
      </c>
      <c r="S678">
        <v>235</v>
      </c>
      <c r="T678" t="s">
        <v>42</v>
      </c>
      <c r="U678" t="s">
        <v>43</v>
      </c>
      <c r="V678" t="s">
        <v>115</v>
      </c>
      <c r="W678">
        <v>60000000</v>
      </c>
      <c r="X678">
        <v>2001</v>
      </c>
      <c r="Y678">
        <v>664</v>
      </c>
      <c r="Z678" s="2">
        <v>5.2</v>
      </c>
      <c r="AA678">
        <v>1.85</v>
      </c>
      <c r="AB678">
        <v>0</v>
      </c>
      <c r="AE678" t="s">
        <v>4959</v>
      </c>
      <c r="AF678">
        <f>COUNTIF(J:J,AE678)</f>
        <v>0</v>
      </c>
      <c r="AG678" t="e">
        <f>ROUND(AVERAGEIFS(Z:Z,J:J,AE678),1)</f>
        <v>#DIV/0!</v>
      </c>
      <c r="AH678" t="e" cm="1">
        <f t="array" ref="AH678">ROUND(MEDIAN(IF(J:J=AE678,Z:Z)),1)</f>
        <v>#NUM!</v>
      </c>
      <c r="AI678" t="e" cm="1">
        <f t="array" ref="AI678">ROUND(MODE(IF(J:J=AE678,Z:Z)),1)</f>
        <v>#N/A</v>
      </c>
      <c r="AJ678">
        <f>_xlfn.MAXIFS(Z:Z,J:J,AE678)</f>
        <v>0</v>
      </c>
      <c r="AK678">
        <f>_xlfn.MINIFS(Z:Z,J:J,AE678)</f>
        <v>0</v>
      </c>
      <c r="AL678" t="e" cm="1">
        <f t="array" ref="AL678">ROUND(VAR(IF(J:J=AE678,Z:Z)),1)</f>
        <v>#DIV/0!</v>
      </c>
      <c r="AM678" t="e" cm="1">
        <f t="array" ref="AM678">ROUND(STDEV(IF(J:J = AE678,Z:Z)),1)</f>
        <v>#DIV/0!</v>
      </c>
      <c r="AQ678">
        <v>109</v>
      </c>
      <c r="AR678">
        <v>6.7</v>
      </c>
      <c r="BH678" t="str">
        <v>Jee-woon Kim</v>
      </c>
      <c r="BI678">
        <f t="shared" si="31"/>
        <v>6.9</v>
      </c>
      <c r="BJ678" t="b">
        <f t="shared" si="32"/>
        <v>0</v>
      </c>
      <c r="BO678">
        <v>46300000</v>
      </c>
      <c r="BP678">
        <v>9400000</v>
      </c>
      <c r="BR678">
        <f t="shared" si="30"/>
        <v>36900000</v>
      </c>
      <c r="BS678" t="str">
        <f>_xlfn.XLOOKUP(BO678,I:I,L:L)</f>
        <v>It's a Mad, Mad, Mad, Mad WorldÂ </v>
      </c>
      <c r="BW678" t="s">
        <v>826</v>
      </c>
      <c r="BX678" t="s">
        <v>1247</v>
      </c>
      <c r="BY678" t="s">
        <v>2007</v>
      </c>
      <c r="BZ678" t="s">
        <v>4892</v>
      </c>
    </row>
    <row r="679" spans="1:80" x14ac:dyDescent="0.25">
      <c r="A679" t="s">
        <v>33</v>
      </c>
      <c r="B679" t="s">
        <v>2050</v>
      </c>
      <c r="C679">
        <v>155</v>
      </c>
      <c r="D679">
        <v>111</v>
      </c>
      <c r="E679">
        <v>473</v>
      </c>
      <c r="F679">
        <v>82</v>
      </c>
      <c r="G679" t="s">
        <v>1037</v>
      </c>
      <c r="H679">
        <v>26000</v>
      </c>
      <c r="I679">
        <v>106126012</v>
      </c>
      <c r="J679" t="s">
        <v>268</v>
      </c>
      <c r="K679" t="s">
        <v>447</v>
      </c>
      <c r="L679" t="s">
        <v>4135</v>
      </c>
      <c r="M679">
        <v>285623</v>
      </c>
      <c r="N679">
        <v>35084</v>
      </c>
      <c r="O679" t="s">
        <v>4962</v>
      </c>
      <c r="P679">
        <v>6</v>
      </c>
      <c r="Q679" t="s">
        <v>4963</v>
      </c>
      <c r="R679" t="s">
        <v>4964</v>
      </c>
      <c r="S679">
        <v>497</v>
      </c>
      <c r="T679" t="s">
        <v>42</v>
      </c>
      <c r="U679" t="s">
        <v>43</v>
      </c>
      <c r="V679" t="s">
        <v>44</v>
      </c>
      <c r="W679">
        <v>60000000</v>
      </c>
      <c r="X679">
        <v>2003</v>
      </c>
      <c r="Y679">
        <v>9000</v>
      </c>
      <c r="Z679" s="2">
        <v>7</v>
      </c>
      <c r="AA679">
        <v>2.35</v>
      </c>
      <c r="AB679">
        <v>0</v>
      </c>
      <c r="AE679" t="s">
        <v>4965</v>
      </c>
      <c r="AF679">
        <f>COUNTIF(J:J,AE679)</f>
        <v>0</v>
      </c>
      <c r="AG679" t="e">
        <f>ROUND(AVERAGEIFS(Z:Z,J:J,AE679),1)</f>
        <v>#DIV/0!</v>
      </c>
      <c r="AH679" t="e" cm="1">
        <f t="array" ref="AH679">ROUND(MEDIAN(IF(J:J=AE679,Z:Z)),1)</f>
        <v>#NUM!</v>
      </c>
      <c r="AI679" t="e" cm="1">
        <f t="array" ref="AI679">ROUND(MODE(IF(J:J=AE679,Z:Z)),1)</f>
        <v>#N/A</v>
      </c>
      <c r="AJ679">
        <f>_xlfn.MAXIFS(Z:Z,J:J,AE679)</f>
        <v>0</v>
      </c>
      <c r="AK679">
        <f>_xlfn.MINIFS(Z:Z,J:J,AE679)</f>
        <v>0</v>
      </c>
      <c r="AL679" t="e" cm="1">
        <f t="array" ref="AL679">ROUND(VAR(IF(J:J=AE679,Z:Z)),1)</f>
        <v>#DIV/0!</v>
      </c>
      <c r="AM679" t="e" cm="1">
        <f t="array" ref="AM679">ROUND(STDEV(IF(J:J = AE679,Z:Z)),1)</f>
        <v>#DIV/0!</v>
      </c>
      <c r="AQ679">
        <v>87</v>
      </c>
      <c r="AR679">
        <v>5.2</v>
      </c>
      <c r="BH679" t="str">
        <v>Nick Hamm</v>
      </c>
      <c r="BI679">
        <f t="shared" si="31"/>
        <v>4.8</v>
      </c>
      <c r="BJ679" t="b">
        <f t="shared" si="32"/>
        <v>0</v>
      </c>
      <c r="BO679">
        <v>52885587</v>
      </c>
      <c r="BP679">
        <v>16000000</v>
      </c>
      <c r="BR679">
        <f t="shared" si="30"/>
        <v>36885587</v>
      </c>
      <c r="BS679" t="str">
        <f>_xlfn.XLOOKUP(BO679,I:I,L:L)</f>
        <v>Varsity BluesÂ </v>
      </c>
      <c r="BW679" t="s">
        <v>606</v>
      </c>
      <c r="BX679" t="s">
        <v>4431</v>
      </c>
      <c r="BY679" t="s">
        <v>17600</v>
      </c>
      <c r="BZ679" t="s">
        <v>3105</v>
      </c>
      <c r="CA679" t="s">
        <v>4556</v>
      </c>
    </row>
    <row r="680" spans="1:80" x14ac:dyDescent="0.25">
      <c r="A680" t="s">
        <v>33</v>
      </c>
      <c r="B680" t="s">
        <v>2570</v>
      </c>
      <c r="C680">
        <v>118</v>
      </c>
      <c r="D680">
        <v>101</v>
      </c>
      <c r="E680">
        <v>30</v>
      </c>
      <c r="F680">
        <v>268</v>
      </c>
      <c r="G680" t="s">
        <v>4968</v>
      </c>
      <c r="H680">
        <v>1000</v>
      </c>
      <c r="I680">
        <v>93307796</v>
      </c>
      <c r="J680" t="s">
        <v>1027</v>
      </c>
      <c r="K680" t="s">
        <v>3404</v>
      </c>
      <c r="L680" t="s">
        <v>4969</v>
      </c>
      <c r="M680">
        <v>85673</v>
      </c>
      <c r="N680">
        <v>2636</v>
      </c>
      <c r="O680" t="s">
        <v>545</v>
      </c>
      <c r="P680">
        <v>2</v>
      </c>
      <c r="Q680" t="s">
        <v>4970</v>
      </c>
      <c r="R680" t="s">
        <v>4971</v>
      </c>
      <c r="S680">
        <v>269</v>
      </c>
      <c r="T680" t="s">
        <v>42</v>
      </c>
      <c r="U680" t="s">
        <v>43</v>
      </c>
      <c r="V680" t="s">
        <v>44</v>
      </c>
      <c r="W680">
        <v>60000000</v>
      </c>
      <c r="X680">
        <v>2002</v>
      </c>
      <c r="Y680">
        <v>976</v>
      </c>
      <c r="Z680" s="2">
        <v>6.1</v>
      </c>
      <c r="AA680">
        <v>1.85</v>
      </c>
      <c r="AB680">
        <v>0</v>
      </c>
      <c r="AE680" t="s">
        <v>4972</v>
      </c>
      <c r="AF680">
        <f>COUNTIF(J:J,AE680)</f>
        <v>1</v>
      </c>
      <c r="AG680">
        <f>ROUND(AVERAGEIFS(Z:Z,J:J,AE680),1)</f>
        <v>6</v>
      </c>
      <c r="AH680" cm="1">
        <f t="array" ref="AH680">ROUND(MEDIAN(IF(J:J=AE680,Z:Z)),1)</f>
        <v>6</v>
      </c>
      <c r="AI680" t="e" cm="1">
        <f t="array" ref="AI680">ROUND(MODE(IF(J:J=AE680,Z:Z)),1)</f>
        <v>#N/A</v>
      </c>
      <c r="AJ680">
        <f>_xlfn.MAXIFS(Z:Z,J:J,AE680)</f>
        <v>6</v>
      </c>
      <c r="AK680">
        <f>_xlfn.MINIFS(Z:Z,J:J,AE680)</f>
        <v>6</v>
      </c>
      <c r="AL680" t="e" cm="1">
        <f t="array" ref="AL680">ROUND(VAR(IF(J:J=AE680,Z:Z)),1)</f>
        <v>#DIV/0!</v>
      </c>
      <c r="AM680" t="e" cm="1">
        <f t="array" ref="AM680">ROUND(STDEV(IF(J:J = AE680,Z:Z)),1)</f>
        <v>#DIV/0!</v>
      </c>
      <c r="AQ680">
        <v>111</v>
      </c>
      <c r="AR680">
        <v>7</v>
      </c>
      <c r="BH680" t="str">
        <v>Andy Cadiff</v>
      </c>
      <c r="BI680">
        <f t="shared" si="31"/>
        <v>6.1</v>
      </c>
      <c r="BJ680" t="b">
        <f t="shared" si="32"/>
        <v>0</v>
      </c>
      <c r="BO680">
        <v>53868030</v>
      </c>
      <c r="BP680">
        <v>17000000</v>
      </c>
      <c r="BR680">
        <f t="shared" si="30"/>
        <v>36868030</v>
      </c>
      <c r="BS680" t="str">
        <f>_xlfn.XLOOKUP(BO680,I:I,L:L)</f>
        <v>Austin Powers: International Man of MysteryÂ </v>
      </c>
      <c r="BW680" t="s">
        <v>826</v>
      </c>
      <c r="BX680" t="s">
        <v>2007</v>
      </c>
      <c r="BY680" t="s">
        <v>5447</v>
      </c>
      <c r="BZ680" t="s">
        <v>4490</v>
      </c>
    </row>
    <row r="681" spans="1:80" x14ac:dyDescent="0.25">
      <c r="A681" t="s">
        <v>33</v>
      </c>
      <c r="B681" t="s">
        <v>693</v>
      </c>
      <c r="C681">
        <v>131</v>
      </c>
      <c r="D681">
        <v>83</v>
      </c>
      <c r="E681">
        <v>35</v>
      </c>
      <c r="F681">
        <v>754</v>
      </c>
      <c r="G681" t="s">
        <v>4860</v>
      </c>
      <c r="H681">
        <v>13000</v>
      </c>
      <c r="I681">
        <v>90646554</v>
      </c>
      <c r="J681" t="s">
        <v>322</v>
      </c>
      <c r="K681" t="s">
        <v>1794</v>
      </c>
      <c r="L681" t="s">
        <v>4974</v>
      </c>
      <c r="M681">
        <v>124641</v>
      </c>
      <c r="N681">
        <v>25788</v>
      </c>
      <c r="O681" t="s">
        <v>4975</v>
      </c>
      <c r="P681">
        <v>0</v>
      </c>
      <c r="Q681" t="s">
        <v>4976</v>
      </c>
      <c r="R681" t="s">
        <v>4977</v>
      </c>
      <c r="S681">
        <v>289</v>
      </c>
      <c r="T681" t="s">
        <v>42</v>
      </c>
      <c r="U681" t="s">
        <v>43</v>
      </c>
      <c r="V681" t="s">
        <v>115</v>
      </c>
      <c r="W681">
        <v>105000000</v>
      </c>
      <c r="X681">
        <v>1998</v>
      </c>
      <c r="Y681">
        <v>11000</v>
      </c>
      <c r="Z681" s="2">
        <v>6.6</v>
      </c>
      <c r="AA681">
        <v>1.85</v>
      </c>
      <c r="AB681">
        <v>0</v>
      </c>
      <c r="AE681" t="s">
        <v>4978</v>
      </c>
      <c r="AF681">
        <f>COUNTIF(J:J,AE681)</f>
        <v>0</v>
      </c>
      <c r="AG681" t="e">
        <f>ROUND(AVERAGEIFS(Z:Z,J:J,AE681),1)</f>
        <v>#DIV/0!</v>
      </c>
      <c r="AH681" t="e" cm="1">
        <f t="array" ref="AH681">ROUND(MEDIAN(IF(J:J=AE681,Z:Z)),1)</f>
        <v>#NUM!</v>
      </c>
      <c r="AI681" t="e" cm="1">
        <f t="array" ref="AI681">ROUND(MODE(IF(J:J=AE681,Z:Z)),1)</f>
        <v>#N/A</v>
      </c>
      <c r="AJ681">
        <f>_xlfn.MAXIFS(Z:Z,J:J,AE681)</f>
        <v>0</v>
      </c>
      <c r="AK681">
        <f>_xlfn.MINIFS(Z:Z,J:J,AE681)</f>
        <v>0</v>
      </c>
      <c r="AL681" t="e" cm="1">
        <f t="array" ref="AL681">ROUND(VAR(IF(J:J=AE681,Z:Z)),1)</f>
        <v>#DIV/0!</v>
      </c>
      <c r="AM681" t="e" cm="1">
        <f t="array" ref="AM681">ROUND(STDEV(IF(J:J = AE681,Z:Z)),1)</f>
        <v>#DIV/0!</v>
      </c>
      <c r="AQ681">
        <v>101</v>
      </c>
      <c r="AR681">
        <v>6.1</v>
      </c>
      <c r="BH681" t="str">
        <v>Mike Disa</v>
      </c>
      <c r="BI681">
        <f t="shared" si="31"/>
        <v>4.8</v>
      </c>
      <c r="BJ681" t="b">
        <f t="shared" si="32"/>
        <v>0</v>
      </c>
      <c r="BO681">
        <v>116643346</v>
      </c>
      <c r="BP681">
        <v>80000000</v>
      </c>
      <c r="BR681">
        <f t="shared" si="30"/>
        <v>36643346</v>
      </c>
      <c r="BS681" t="str">
        <f>_xlfn.XLOOKUP(BO681,I:I,L:L)</f>
        <v>S.W.A.T.Â </v>
      </c>
      <c r="BW681" t="s">
        <v>4682</v>
      </c>
      <c r="BX681" t="s">
        <v>1247</v>
      </c>
      <c r="BY681" t="s">
        <v>2007</v>
      </c>
      <c r="BZ681" t="s">
        <v>5266</v>
      </c>
      <c r="CA681" t="s">
        <v>5447</v>
      </c>
    </row>
    <row r="682" spans="1:80" x14ac:dyDescent="0.25">
      <c r="A682" t="s">
        <v>33</v>
      </c>
      <c r="B682" t="s">
        <v>1315</v>
      </c>
      <c r="C682">
        <v>60</v>
      </c>
      <c r="D682">
        <v>107</v>
      </c>
      <c r="E682">
        <v>12000</v>
      </c>
      <c r="F682">
        <v>695</v>
      </c>
      <c r="G682" t="s">
        <v>2097</v>
      </c>
      <c r="H682">
        <v>10000</v>
      </c>
      <c r="I682">
        <v>82670733</v>
      </c>
      <c r="J682" t="s">
        <v>1921</v>
      </c>
      <c r="K682" t="s">
        <v>670</v>
      </c>
      <c r="L682" t="s">
        <v>4980</v>
      </c>
      <c r="M682">
        <v>60476</v>
      </c>
      <c r="N682">
        <v>14006</v>
      </c>
      <c r="O682" t="s">
        <v>2377</v>
      </c>
      <c r="P682">
        <v>0</v>
      </c>
      <c r="Q682" t="s">
        <v>4981</v>
      </c>
      <c r="R682" t="s">
        <v>4982</v>
      </c>
      <c r="S682">
        <v>97</v>
      </c>
      <c r="T682" t="s">
        <v>42</v>
      </c>
      <c r="U682" t="s">
        <v>43</v>
      </c>
      <c r="V682" t="s">
        <v>44</v>
      </c>
      <c r="W682">
        <v>60000000</v>
      </c>
      <c r="X682">
        <v>1990</v>
      </c>
      <c r="Y682">
        <v>3000</v>
      </c>
      <c r="Z682" s="2">
        <v>5.9</v>
      </c>
      <c r="AA682">
        <v>2.35</v>
      </c>
      <c r="AB682">
        <v>0</v>
      </c>
      <c r="AE682" t="s">
        <v>4983</v>
      </c>
      <c r="AF682">
        <f>COUNTIF(J:J,AE682)</f>
        <v>1</v>
      </c>
      <c r="AG682">
        <f>ROUND(AVERAGEIFS(Z:Z,J:J,AE682),1)</f>
        <v>7.7</v>
      </c>
      <c r="AH682" cm="1">
        <f t="array" ref="AH682">ROUND(MEDIAN(IF(J:J=AE682,Z:Z)),1)</f>
        <v>7.7</v>
      </c>
      <c r="AI682" t="e" cm="1">
        <f t="array" ref="AI682">ROUND(MODE(IF(J:J=AE682,Z:Z)),1)</f>
        <v>#N/A</v>
      </c>
      <c r="AJ682">
        <f>_xlfn.MAXIFS(Z:Z,J:J,AE682)</f>
        <v>7.7</v>
      </c>
      <c r="AK682">
        <f>_xlfn.MINIFS(Z:Z,J:J,AE682)</f>
        <v>7.7</v>
      </c>
      <c r="AL682" t="e" cm="1">
        <f t="array" ref="AL682">ROUND(VAR(IF(J:J=AE682,Z:Z)),1)</f>
        <v>#DIV/0!</v>
      </c>
      <c r="AM682" t="e" cm="1">
        <f t="array" ref="AM682">ROUND(STDEV(IF(J:J = AE682,Z:Z)),1)</f>
        <v>#DIV/0!</v>
      </c>
      <c r="AQ682">
        <v>83</v>
      </c>
      <c r="AR682">
        <v>6.6</v>
      </c>
      <c r="BH682" t="str">
        <v>Sergio Leone</v>
      </c>
      <c r="BI682">
        <f t="shared" si="31"/>
        <v>8.4</v>
      </c>
      <c r="BJ682" t="str">
        <f t="shared" si="32"/>
        <v>TRUE</v>
      </c>
      <c r="BO682">
        <v>176636816</v>
      </c>
      <c r="BP682">
        <v>140000000</v>
      </c>
      <c r="BR682">
        <f t="shared" si="30"/>
        <v>36636816</v>
      </c>
      <c r="BS682" t="str">
        <f>_xlfn.XLOOKUP(BO682,I:I,L:L)</f>
        <v>Captain America: The First AvengerÂ </v>
      </c>
      <c r="BW682" t="s">
        <v>826</v>
      </c>
      <c r="BX682" t="s">
        <v>4682</v>
      </c>
      <c r="BY682" t="s">
        <v>2007</v>
      </c>
      <c r="BZ682" t="s">
        <v>17603</v>
      </c>
      <c r="CA682" t="s">
        <v>5447</v>
      </c>
      <c r="CB682" t="s">
        <v>17606</v>
      </c>
    </row>
    <row r="683" spans="1:80" x14ac:dyDescent="0.25">
      <c r="A683" t="s">
        <v>33</v>
      </c>
      <c r="B683" t="s">
        <v>1818</v>
      </c>
      <c r="C683">
        <v>77</v>
      </c>
      <c r="D683">
        <v>94</v>
      </c>
      <c r="E683">
        <v>163</v>
      </c>
      <c r="F683">
        <v>2000</v>
      </c>
      <c r="G683" t="s">
        <v>4985</v>
      </c>
      <c r="H683">
        <v>12000</v>
      </c>
      <c r="I683">
        <v>82569532</v>
      </c>
      <c r="J683" t="s">
        <v>1461</v>
      </c>
      <c r="K683" t="s">
        <v>1379</v>
      </c>
      <c r="L683" t="s">
        <v>4986</v>
      </c>
      <c r="M683">
        <v>42737</v>
      </c>
      <c r="N683">
        <v>20348</v>
      </c>
      <c r="O683" t="s">
        <v>4987</v>
      </c>
      <c r="P683">
        <v>6</v>
      </c>
      <c r="Q683" t="s">
        <v>4988</v>
      </c>
      <c r="R683" t="s">
        <v>4989</v>
      </c>
      <c r="S683">
        <v>128</v>
      </c>
      <c r="T683" t="s">
        <v>42</v>
      </c>
      <c r="U683" t="s">
        <v>43</v>
      </c>
      <c r="V683" t="s">
        <v>115</v>
      </c>
      <c r="W683">
        <v>60000000</v>
      </c>
      <c r="X683">
        <v>2005</v>
      </c>
      <c r="Y683">
        <v>3000</v>
      </c>
      <c r="Z683" s="2">
        <v>5.4</v>
      </c>
      <c r="AA683">
        <v>2.35</v>
      </c>
      <c r="AB683">
        <v>781</v>
      </c>
      <c r="AE683" t="s">
        <v>4990</v>
      </c>
      <c r="AF683">
        <f>COUNTIF(J:J,AE683)</f>
        <v>0</v>
      </c>
      <c r="AG683" t="e">
        <f>ROUND(AVERAGEIFS(Z:Z,J:J,AE683),1)</f>
        <v>#DIV/0!</v>
      </c>
      <c r="AH683" t="e" cm="1">
        <f t="array" ref="AH683">ROUND(MEDIAN(IF(J:J=AE683,Z:Z)),1)</f>
        <v>#NUM!</v>
      </c>
      <c r="AI683" t="e" cm="1">
        <f t="array" ref="AI683">ROUND(MODE(IF(J:J=AE683,Z:Z)),1)</f>
        <v>#N/A</v>
      </c>
      <c r="AJ683">
        <f>_xlfn.MAXIFS(Z:Z,J:J,AE683)</f>
        <v>0</v>
      </c>
      <c r="AK683">
        <f>_xlfn.MINIFS(Z:Z,J:J,AE683)</f>
        <v>0</v>
      </c>
      <c r="AL683" t="e" cm="1">
        <f t="array" ref="AL683">ROUND(VAR(IF(J:J=AE683,Z:Z)),1)</f>
        <v>#DIV/0!</v>
      </c>
      <c r="AM683" t="e" cm="1">
        <f t="array" ref="AM683">ROUND(STDEV(IF(J:J = AE683,Z:Z)),1)</f>
        <v>#DIV/0!</v>
      </c>
      <c r="AQ683">
        <v>107</v>
      </c>
      <c r="AR683">
        <v>5.9</v>
      </c>
      <c r="BH683" t="str">
        <v>Niels Arden Oplev</v>
      </c>
      <c r="BI683">
        <f t="shared" si="31"/>
        <v>6.5</v>
      </c>
      <c r="BJ683" t="b">
        <f t="shared" si="32"/>
        <v>0</v>
      </c>
      <c r="BO683">
        <v>66600000</v>
      </c>
      <c r="BP683">
        <v>30000000</v>
      </c>
      <c r="BR683">
        <f t="shared" si="30"/>
        <v>36600000</v>
      </c>
      <c r="BS683" t="str">
        <f>_xlfn.XLOOKUP(BO683,I:I,L:L)</f>
        <v>BabeÂ </v>
      </c>
      <c r="BW683" t="s">
        <v>606</v>
      </c>
      <c r="BX683" t="s">
        <v>1247</v>
      </c>
      <c r="BY683" t="s">
        <v>17600</v>
      </c>
      <c r="BZ683" t="s">
        <v>4556</v>
      </c>
    </row>
    <row r="684" spans="1:80" x14ac:dyDescent="0.25">
      <c r="A684" t="s">
        <v>33</v>
      </c>
      <c r="B684" t="s">
        <v>2576</v>
      </c>
      <c r="C684">
        <v>249</v>
      </c>
      <c r="D684">
        <v>132</v>
      </c>
      <c r="E684">
        <v>47</v>
      </c>
      <c r="F684">
        <v>240</v>
      </c>
      <c r="G684" t="s">
        <v>3323</v>
      </c>
      <c r="H684">
        <v>988</v>
      </c>
      <c r="I684">
        <v>81687587</v>
      </c>
      <c r="J684" t="s">
        <v>1672</v>
      </c>
      <c r="K684" t="s">
        <v>4993</v>
      </c>
      <c r="L684" t="s">
        <v>4994</v>
      </c>
      <c r="M684">
        <v>138246</v>
      </c>
      <c r="N684">
        <v>2517</v>
      </c>
      <c r="O684" t="s">
        <v>4995</v>
      </c>
      <c r="P684">
        <v>0</v>
      </c>
      <c r="Q684" t="s">
        <v>4996</v>
      </c>
      <c r="R684" t="s">
        <v>4997</v>
      </c>
      <c r="S684">
        <v>360</v>
      </c>
      <c r="T684" t="s">
        <v>42</v>
      </c>
      <c r="U684" t="s">
        <v>43</v>
      </c>
      <c r="V684" t="s">
        <v>44</v>
      </c>
      <c r="W684">
        <v>61000000</v>
      </c>
      <c r="X684">
        <v>2015</v>
      </c>
      <c r="Y684">
        <v>960</v>
      </c>
      <c r="Z684" s="2">
        <v>6.4</v>
      </c>
      <c r="AA684">
        <v>2.35</v>
      </c>
      <c r="AB684">
        <v>24000</v>
      </c>
      <c r="AE684" t="s">
        <v>4998</v>
      </c>
      <c r="AF684">
        <f>COUNTIF(J:J,AE684)</f>
        <v>1</v>
      </c>
      <c r="AG684">
        <f>ROUND(AVERAGEIFS(Z:Z,J:J,AE684),1)</f>
        <v>6.7</v>
      </c>
      <c r="AH684" cm="1">
        <f t="array" ref="AH684">ROUND(MEDIAN(IF(J:J=AE684,Z:Z)),1)</f>
        <v>6.7</v>
      </c>
      <c r="AI684" t="e" cm="1">
        <f t="array" ref="AI684">ROUND(MODE(IF(J:J=AE684,Z:Z)),1)</f>
        <v>#N/A</v>
      </c>
      <c r="AJ684">
        <f>_xlfn.MAXIFS(Z:Z,J:J,AE684)</f>
        <v>6.7</v>
      </c>
      <c r="AK684">
        <f>_xlfn.MINIFS(Z:Z,J:J,AE684)</f>
        <v>6.7</v>
      </c>
      <c r="AL684" t="e" cm="1">
        <f t="array" ref="AL684">ROUND(VAR(IF(J:J=AE684,Z:Z)),1)</f>
        <v>#DIV/0!</v>
      </c>
      <c r="AM684" t="e" cm="1">
        <f t="array" ref="AM684">ROUND(STDEV(IF(J:J = AE684,Z:Z)),1)</f>
        <v>#DIV/0!</v>
      </c>
      <c r="AQ684">
        <v>94</v>
      </c>
      <c r="AR684">
        <v>5.4</v>
      </c>
      <c r="BH684" t="str">
        <v>Michael Radford</v>
      </c>
      <c r="BI684">
        <f t="shared" si="31"/>
        <v>7.1</v>
      </c>
      <c r="BJ684" t="b">
        <f t="shared" si="32"/>
        <v>0</v>
      </c>
      <c r="BO684">
        <v>66528842</v>
      </c>
      <c r="BP684">
        <v>30000000</v>
      </c>
      <c r="BR684">
        <f t="shared" si="30"/>
        <v>36528842</v>
      </c>
      <c r="BS684" t="str">
        <f>_xlfn.XLOOKUP(BO684,I:I,L:L)</f>
        <v>Legends of the FallÂ </v>
      </c>
      <c r="BW684" t="s">
        <v>3105</v>
      </c>
      <c r="BX684" t="s">
        <v>17601</v>
      </c>
      <c r="BY684" t="s">
        <v>4556</v>
      </c>
    </row>
    <row r="685" spans="1:80" x14ac:dyDescent="0.25">
      <c r="A685" t="s">
        <v>33</v>
      </c>
      <c r="B685" t="s">
        <v>2584</v>
      </c>
      <c r="C685">
        <v>213</v>
      </c>
      <c r="D685">
        <v>140</v>
      </c>
      <c r="E685">
        <v>708</v>
      </c>
      <c r="F685">
        <v>745</v>
      </c>
      <c r="G685" t="s">
        <v>1902</v>
      </c>
      <c r="H685">
        <v>11000</v>
      </c>
      <c r="I685">
        <v>80574010</v>
      </c>
      <c r="J685" t="s">
        <v>210</v>
      </c>
      <c r="K685" t="s">
        <v>98</v>
      </c>
      <c r="L685" t="s">
        <v>5001</v>
      </c>
      <c r="M685">
        <v>63493</v>
      </c>
      <c r="N685">
        <v>20440</v>
      </c>
      <c r="O685" t="s">
        <v>1308</v>
      </c>
      <c r="P685">
        <v>1</v>
      </c>
      <c r="Q685" t="s">
        <v>5002</v>
      </c>
      <c r="R685" t="s">
        <v>5003</v>
      </c>
      <c r="S685">
        <v>302</v>
      </c>
      <c r="T685" t="s">
        <v>42</v>
      </c>
      <c r="U685" t="s">
        <v>43</v>
      </c>
      <c r="V685" t="s">
        <v>44</v>
      </c>
      <c r="W685">
        <v>60000000</v>
      </c>
      <c r="X685">
        <v>2010</v>
      </c>
      <c r="Y685">
        <v>8000</v>
      </c>
      <c r="Z685" s="2">
        <v>5.7</v>
      </c>
      <c r="AA685">
        <v>1.85</v>
      </c>
      <c r="AB685">
        <v>26000</v>
      </c>
      <c r="AE685" t="s">
        <v>5004</v>
      </c>
      <c r="AF685">
        <f>COUNTIF(J:J,AE685)</f>
        <v>1</v>
      </c>
      <c r="AG685">
        <f>ROUND(AVERAGEIFS(Z:Z,J:J,AE685),1)</f>
        <v>8</v>
      </c>
      <c r="AH685" cm="1">
        <f t="array" ref="AH685">ROUND(MEDIAN(IF(J:J=AE685,Z:Z)),1)</f>
        <v>8</v>
      </c>
      <c r="AI685" t="e" cm="1">
        <f t="array" ref="AI685">ROUND(MODE(IF(J:J=AE685,Z:Z)),1)</f>
        <v>#N/A</v>
      </c>
      <c r="AJ685">
        <f>_xlfn.MAXIFS(Z:Z,J:J,AE685)</f>
        <v>8</v>
      </c>
      <c r="AK685">
        <f>_xlfn.MINIFS(Z:Z,J:J,AE685)</f>
        <v>8</v>
      </c>
      <c r="AL685" t="e" cm="1">
        <f t="array" ref="AL685">ROUND(VAR(IF(J:J=AE685,Z:Z)),1)</f>
        <v>#DIV/0!</v>
      </c>
      <c r="AM685" t="e" cm="1">
        <f t="array" ref="AM685">ROUND(STDEV(IF(J:J = AE685,Z:Z)),1)</f>
        <v>#DIV/0!</v>
      </c>
      <c r="AQ685">
        <v>132</v>
      </c>
      <c r="AR685">
        <v>6.4</v>
      </c>
      <c r="BH685" t="str">
        <v>Kaige Chen</v>
      </c>
      <c r="BI685">
        <f t="shared" si="31"/>
        <v>5.6</v>
      </c>
      <c r="BJ685" t="b">
        <f t="shared" si="32"/>
        <v>0</v>
      </c>
      <c r="BO685">
        <v>51527787</v>
      </c>
      <c r="BP685">
        <v>15000000</v>
      </c>
      <c r="BR685">
        <f t="shared" si="30"/>
        <v>36527787</v>
      </c>
      <c r="BS685" t="str">
        <f>_xlfn.XLOOKUP(BO685,I:I,L:L)</f>
        <v>My Bloody ValentineÂ </v>
      </c>
      <c r="BW685" t="s">
        <v>4682</v>
      </c>
      <c r="BX685" t="s">
        <v>2007</v>
      </c>
      <c r="BY685" t="s">
        <v>5266</v>
      </c>
      <c r="BZ685" t="s">
        <v>17601</v>
      </c>
      <c r="CA685" t="s">
        <v>5447</v>
      </c>
    </row>
    <row r="686" spans="1:80" x14ac:dyDescent="0.25">
      <c r="A686" t="s">
        <v>33</v>
      </c>
      <c r="B686" t="s">
        <v>288</v>
      </c>
      <c r="C686">
        <v>121</v>
      </c>
      <c r="D686">
        <v>125</v>
      </c>
      <c r="E686">
        <v>420</v>
      </c>
      <c r="F686">
        <v>627</v>
      </c>
      <c r="G686" t="s">
        <v>335</v>
      </c>
      <c r="H686">
        <v>12000</v>
      </c>
      <c r="I686">
        <v>75764085</v>
      </c>
      <c r="J686" t="s">
        <v>1517</v>
      </c>
      <c r="K686" t="s">
        <v>863</v>
      </c>
      <c r="L686" t="s">
        <v>5007</v>
      </c>
      <c r="M686">
        <v>85844</v>
      </c>
      <c r="N686">
        <v>16646</v>
      </c>
      <c r="O686" t="s">
        <v>2626</v>
      </c>
      <c r="P686">
        <v>1</v>
      </c>
      <c r="Q686" t="s">
        <v>5008</v>
      </c>
      <c r="R686" t="s">
        <v>5009</v>
      </c>
      <c r="S686">
        <v>322</v>
      </c>
      <c r="T686" t="s">
        <v>42</v>
      </c>
      <c r="U686" t="s">
        <v>43</v>
      </c>
      <c r="V686" t="s">
        <v>44</v>
      </c>
      <c r="W686">
        <v>60000000</v>
      </c>
      <c r="X686">
        <v>2000</v>
      </c>
      <c r="Y686">
        <v>3000</v>
      </c>
      <c r="Z686" s="2">
        <v>6.7</v>
      </c>
      <c r="AA686">
        <v>2.35</v>
      </c>
      <c r="AB686">
        <v>0</v>
      </c>
      <c r="AE686" t="s">
        <v>5010</v>
      </c>
      <c r="AF686">
        <f>COUNTIF(J:J,AE686)</f>
        <v>3</v>
      </c>
      <c r="AG686">
        <f>ROUND(AVERAGEIFS(Z:Z,J:J,AE686),1)</f>
        <v>5.8</v>
      </c>
      <c r="AH686" cm="1">
        <f t="array" ref="AH686">ROUND(MEDIAN(IF(J:J=AE686,Z:Z)),1)</f>
        <v>5.6</v>
      </c>
      <c r="AI686" t="e" cm="1">
        <f t="array" ref="AI686">ROUND(MODE(IF(J:J=AE686,Z:Z)),1)</f>
        <v>#N/A</v>
      </c>
      <c r="AJ686">
        <f>_xlfn.MAXIFS(Z:Z,J:J,AE686)</f>
        <v>6.9</v>
      </c>
      <c r="AK686">
        <f>_xlfn.MINIFS(Z:Z,J:J,AE686)</f>
        <v>4.9000000000000004</v>
      </c>
      <c r="AL686" cm="1">
        <f t="array" ref="AL686">ROUND(VAR(IF(J:J=AE686,Z:Z)),1)</f>
        <v>1</v>
      </c>
      <c r="AM686" cm="1">
        <f t="array" ref="AM686">ROUND(STDEV(IF(J:J = AE686,Z:Z)),1)</f>
        <v>1</v>
      </c>
      <c r="AQ686">
        <v>140</v>
      </c>
      <c r="AR686">
        <v>5.7</v>
      </c>
      <c r="BH686" t="str">
        <v>Corey Yuen</v>
      </c>
      <c r="BI686">
        <f t="shared" si="31"/>
        <v>4.8</v>
      </c>
      <c r="BJ686" t="b">
        <f t="shared" si="32"/>
        <v>0</v>
      </c>
      <c r="BO686">
        <v>66468315</v>
      </c>
      <c r="BP686">
        <v>30000000</v>
      </c>
      <c r="BR686">
        <f t="shared" si="30"/>
        <v>36468315</v>
      </c>
      <c r="BS686" t="str">
        <f>_xlfn.XLOOKUP(BO686,I:I,L:L)</f>
        <v>LooperÂ </v>
      </c>
      <c r="BW686" t="s">
        <v>1247</v>
      </c>
      <c r="BX686" t="s">
        <v>17605</v>
      </c>
      <c r="BY686" t="s">
        <v>2007</v>
      </c>
      <c r="BZ686" t="s">
        <v>5447</v>
      </c>
      <c r="CA686" t="s">
        <v>4490</v>
      </c>
    </row>
    <row r="687" spans="1:80" x14ac:dyDescent="0.25">
      <c r="A687" t="s">
        <v>33</v>
      </c>
      <c r="B687" t="s">
        <v>1051</v>
      </c>
      <c r="C687">
        <v>315</v>
      </c>
      <c r="D687">
        <v>111</v>
      </c>
      <c r="E687">
        <v>124</v>
      </c>
      <c r="F687">
        <v>357</v>
      </c>
      <c r="G687" t="s">
        <v>603</v>
      </c>
      <c r="H687">
        <v>13000</v>
      </c>
      <c r="I687">
        <v>90356857</v>
      </c>
      <c r="J687" t="s">
        <v>294</v>
      </c>
      <c r="K687" t="s">
        <v>1207</v>
      </c>
      <c r="L687" t="s">
        <v>5013</v>
      </c>
      <c r="M687">
        <v>238916</v>
      </c>
      <c r="N687">
        <v>24928</v>
      </c>
      <c r="O687" t="s">
        <v>5014</v>
      </c>
      <c r="P687">
        <v>4</v>
      </c>
      <c r="Q687" t="s">
        <v>5015</v>
      </c>
      <c r="R687" t="s">
        <v>5016</v>
      </c>
      <c r="S687">
        <v>328</v>
      </c>
      <c r="T687" t="s">
        <v>42</v>
      </c>
      <c r="U687" t="s">
        <v>43</v>
      </c>
      <c r="V687" t="s">
        <v>44</v>
      </c>
      <c r="W687">
        <v>58000000</v>
      </c>
      <c r="X687">
        <v>2010</v>
      </c>
      <c r="Y687">
        <v>11000</v>
      </c>
      <c r="Z687" s="2">
        <v>7.1</v>
      </c>
      <c r="AA687">
        <v>2.35</v>
      </c>
      <c r="AB687">
        <v>32000</v>
      </c>
      <c r="AE687" t="s">
        <v>5017</v>
      </c>
      <c r="AF687">
        <f>COUNTIF(J:J,AE687)</f>
        <v>1</v>
      </c>
      <c r="AG687">
        <f>ROUND(AVERAGEIFS(Z:Z,J:J,AE687),1)</f>
        <v>7.3</v>
      </c>
      <c r="AH687" cm="1">
        <f t="array" ref="AH687">ROUND(MEDIAN(IF(J:J=AE687,Z:Z)),1)</f>
        <v>7.3</v>
      </c>
      <c r="AI687" t="e" cm="1">
        <f t="array" ref="AI687">ROUND(MODE(IF(J:J=AE687,Z:Z)),1)</f>
        <v>#N/A</v>
      </c>
      <c r="AJ687">
        <f>_xlfn.MAXIFS(Z:Z,J:J,AE687)</f>
        <v>7.3</v>
      </c>
      <c r="AK687">
        <f>_xlfn.MINIFS(Z:Z,J:J,AE687)</f>
        <v>7.3</v>
      </c>
      <c r="AL687" t="e" cm="1">
        <f t="array" ref="AL687">ROUND(VAR(IF(J:J=AE687,Z:Z)),1)</f>
        <v>#DIV/0!</v>
      </c>
      <c r="AM687" t="e" cm="1">
        <f t="array" ref="AM687">ROUND(STDEV(IF(J:J = AE687,Z:Z)),1)</f>
        <v>#DIV/0!</v>
      </c>
      <c r="AQ687">
        <v>125</v>
      </c>
      <c r="AR687">
        <v>6.7</v>
      </c>
      <c r="BH687" t="str">
        <v>Andrew Dominik</v>
      </c>
      <c r="BI687">
        <f t="shared" si="31"/>
        <v>6.9</v>
      </c>
      <c r="BJ687" t="b">
        <f t="shared" si="32"/>
        <v>0</v>
      </c>
      <c r="BO687">
        <v>56398162</v>
      </c>
      <c r="BP687">
        <v>20000000</v>
      </c>
      <c r="BR687">
        <f t="shared" si="30"/>
        <v>36398162</v>
      </c>
      <c r="BS687" t="str">
        <f>_xlfn.XLOOKUP(BO687,I:I,L:L)</f>
        <v>DrumlineÂ </v>
      </c>
      <c r="BW687" t="s">
        <v>4431</v>
      </c>
      <c r="BX687" t="s">
        <v>1247</v>
      </c>
      <c r="BY687" t="s">
        <v>2007</v>
      </c>
      <c r="BZ687" t="s">
        <v>5447</v>
      </c>
    </row>
    <row r="688" spans="1:80" x14ac:dyDescent="0.25">
      <c r="A688" t="s">
        <v>33</v>
      </c>
      <c r="B688" t="s">
        <v>685</v>
      </c>
      <c r="C688">
        <v>171</v>
      </c>
      <c r="D688">
        <v>156</v>
      </c>
      <c r="E688">
        <v>0</v>
      </c>
      <c r="F688">
        <v>1000</v>
      </c>
      <c r="G688" t="s">
        <v>687</v>
      </c>
      <c r="H688">
        <v>14000</v>
      </c>
      <c r="I688">
        <v>75530832</v>
      </c>
      <c r="J688" t="s">
        <v>2165</v>
      </c>
      <c r="K688" t="s">
        <v>2989</v>
      </c>
      <c r="L688" t="s">
        <v>5020</v>
      </c>
      <c r="M688">
        <v>97047</v>
      </c>
      <c r="N688">
        <v>20761</v>
      </c>
      <c r="O688" t="s">
        <v>2656</v>
      </c>
      <c r="P688">
        <v>5</v>
      </c>
      <c r="Q688" t="s">
        <v>5021</v>
      </c>
      <c r="R688" t="s">
        <v>5022</v>
      </c>
      <c r="S688">
        <v>452</v>
      </c>
      <c r="T688" t="s">
        <v>42</v>
      </c>
      <c r="U688" t="s">
        <v>43</v>
      </c>
      <c r="V688" t="s">
        <v>811</v>
      </c>
      <c r="W688">
        <v>55000000</v>
      </c>
      <c r="X688">
        <v>1999</v>
      </c>
      <c r="Y688">
        <v>2000</v>
      </c>
      <c r="Z688" s="2">
        <v>6.8</v>
      </c>
      <c r="AA688">
        <v>2.35</v>
      </c>
      <c r="AB688">
        <v>0</v>
      </c>
      <c r="AE688" t="s">
        <v>5023</v>
      </c>
      <c r="AF688">
        <f>COUNTIF(J:J,AE688)</f>
        <v>1</v>
      </c>
      <c r="AG688">
        <f>ROUND(AVERAGEIFS(Z:Z,J:J,AE688),1)</f>
        <v>7.1</v>
      </c>
      <c r="AH688" cm="1">
        <f t="array" ref="AH688">ROUND(MEDIAN(IF(J:J=AE688,Z:Z)),1)</f>
        <v>7.1</v>
      </c>
      <c r="AI688" t="e" cm="1">
        <f t="array" ref="AI688">ROUND(MODE(IF(J:J=AE688,Z:Z)),1)</f>
        <v>#N/A</v>
      </c>
      <c r="AJ688">
        <f>_xlfn.MAXIFS(Z:Z,J:J,AE688)</f>
        <v>7.1</v>
      </c>
      <c r="AK688">
        <f>_xlfn.MINIFS(Z:Z,J:J,AE688)</f>
        <v>7.1</v>
      </c>
      <c r="AL688" t="e" cm="1">
        <f t="array" ref="AL688">ROUND(VAR(IF(J:J=AE688,Z:Z)),1)</f>
        <v>#DIV/0!</v>
      </c>
      <c r="AM688" t="e" cm="1">
        <f t="array" ref="AM688">ROUND(STDEV(IF(J:J = AE688,Z:Z)),1)</f>
        <v>#DIV/0!</v>
      </c>
      <c r="AQ688">
        <v>111</v>
      </c>
      <c r="AR688">
        <v>7.1</v>
      </c>
      <c r="BH688" t="str">
        <v>Li Zhang</v>
      </c>
      <c r="BI688">
        <f t="shared" si="31"/>
        <v>6</v>
      </c>
      <c r="BJ688" t="b">
        <f t="shared" si="32"/>
        <v>0</v>
      </c>
      <c r="BO688">
        <v>46377022</v>
      </c>
      <c r="BP688">
        <v>10000000</v>
      </c>
      <c r="BR688">
        <f t="shared" si="30"/>
        <v>36377022</v>
      </c>
      <c r="BS688" t="str">
        <f>_xlfn.XLOOKUP(BO688,I:I,L:L)</f>
        <v>The Best Exotic Marigold HotelÂ </v>
      </c>
      <c r="BW688" t="s">
        <v>1247</v>
      </c>
      <c r="BX688" t="s">
        <v>17605</v>
      </c>
      <c r="BY688" t="s">
        <v>17601</v>
      </c>
      <c r="BZ688" t="s">
        <v>5447</v>
      </c>
    </row>
    <row r="689" spans="1:79" x14ac:dyDescent="0.25">
      <c r="A689" t="s">
        <v>33</v>
      </c>
      <c r="B689" t="s">
        <v>2592</v>
      </c>
      <c r="C689">
        <v>96</v>
      </c>
      <c r="D689">
        <v>170</v>
      </c>
      <c r="E689">
        <v>0</v>
      </c>
      <c r="F689">
        <v>380</v>
      </c>
      <c r="G689" t="s">
        <v>265</v>
      </c>
      <c r="H689">
        <v>19000</v>
      </c>
      <c r="I689">
        <v>75370763</v>
      </c>
      <c r="J689" t="s">
        <v>2260</v>
      </c>
      <c r="K689" t="s">
        <v>122</v>
      </c>
      <c r="L689" t="s">
        <v>5026</v>
      </c>
      <c r="M689">
        <v>32353</v>
      </c>
      <c r="N689">
        <v>20683</v>
      </c>
      <c r="O689" t="s">
        <v>5027</v>
      </c>
      <c r="P689">
        <v>0</v>
      </c>
      <c r="Q689" t="s">
        <v>5028</v>
      </c>
      <c r="R689" t="s">
        <v>5029</v>
      </c>
      <c r="S689">
        <v>263</v>
      </c>
      <c r="T689" t="s">
        <v>42</v>
      </c>
      <c r="U689" t="s">
        <v>43</v>
      </c>
      <c r="V689" t="s">
        <v>44</v>
      </c>
      <c r="W689">
        <v>60000000</v>
      </c>
      <c r="X689">
        <v>1998</v>
      </c>
      <c r="Y689">
        <v>1000</v>
      </c>
      <c r="Z689" s="2">
        <v>6.5</v>
      </c>
      <c r="AA689">
        <v>1.85</v>
      </c>
      <c r="AB689">
        <v>0</v>
      </c>
      <c r="AE689" t="s">
        <v>5030</v>
      </c>
      <c r="AF689">
        <f>COUNTIF(J:J,AE689)</f>
        <v>1</v>
      </c>
      <c r="AG689">
        <f>ROUND(AVERAGEIFS(Z:Z,J:J,AE689),1)</f>
        <v>5.6</v>
      </c>
      <c r="AH689" cm="1">
        <f t="array" ref="AH689">ROUND(MEDIAN(IF(J:J=AE689,Z:Z)),1)</f>
        <v>5.6</v>
      </c>
      <c r="AI689" t="e" cm="1">
        <f t="array" ref="AI689">ROUND(MODE(IF(J:J=AE689,Z:Z)),1)</f>
        <v>#N/A</v>
      </c>
      <c r="AJ689">
        <f>_xlfn.MAXIFS(Z:Z,J:J,AE689)</f>
        <v>5.6</v>
      </c>
      <c r="AK689">
        <f>_xlfn.MINIFS(Z:Z,J:J,AE689)</f>
        <v>5.6</v>
      </c>
      <c r="AL689" t="e" cm="1">
        <f t="array" ref="AL689">ROUND(VAR(IF(J:J=AE689,Z:Z)),1)</f>
        <v>#DIV/0!</v>
      </c>
      <c r="AM689" t="e" cm="1">
        <f t="array" ref="AM689">ROUND(STDEV(IF(J:J = AE689,Z:Z)),1)</f>
        <v>#DIV/0!</v>
      </c>
      <c r="AQ689">
        <v>156</v>
      </c>
      <c r="AR689">
        <v>6.8</v>
      </c>
      <c r="BH689" t="str">
        <v>Elizabeth Banks</v>
      </c>
      <c r="BI689">
        <f t="shared" si="31"/>
        <v>5.4</v>
      </c>
      <c r="BJ689" t="b">
        <f t="shared" si="32"/>
        <v>0</v>
      </c>
      <c r="BO689">
        <v>64371181</v>
      </c>
      <c r="BP689">
        <v>28000000</v>
      </c>
      <c r="BR689">
        <f t="shared" si="30"/>
        <v>36371181</v>
      </c>
      <c r="BS689" t="str">
        <f>_xlfn.XLOOKUP(BO689,I:I,L:L)</f>
        <v>MiracleÂ </v>
      </c>
      <c r="BW689" t="s">
        <v>1247</v>
      </c>
      <c r="BX689" t="s">
        <v>17605</v>
      </c>
      <c r="BY689" t="s">
        <v>17601</v>
      </c>
      <c r="BZ689" t="s">
        <v>17602</v>
      </c>
    </row>
    <row r="690" spans="1:79" x14ac:dyDescent="0.25">
      <c r="A690" t="s">
        <v>33</v>
      </c>
      <c r="B690" t="s">
        <v>1279</v>
      </c>
      <c r="C690">
        <v>299</v>
      </c>
      <c r="D690">
        <v>120</v>
      </c>
      <c r="E690">
        <v>0</v>
      </c>
      <c r="F690">
        <v>680</v>
      </c>
      <c r="G690" t="s">
        <v>980</v>
      </c>
      <c r="H690">
        <v>10000</v>
      </c>
      <c r="I690">
        <v>100003492</v>
      </c>
      <c r="J690" t="s">
        <v>1338</v>
      </c>
      <c r="K690" t="s">
        <v>670</v>
      </c>
      <c r="L690" t="s">
        <v>5033</v>
      </c>
      <c r="M690">
        <v>293662</v>
      </c>
      <c r="N690">
        <v>13581</v>
      </c>
      <c r="O690" t="s">
        <v>2292</v>
      </c>
      <c r="P690">
        <v>0</v>
      </c>
      <c r="Q690" t="s">
        <v>5034</v>
      </c>
      <c r="R690" t="s">
        <v>5035</v>
      </c>
      <c r="S690">
        <v>836</v>
      </c>
      <c r="T690" t="s">
        <v>42</v>
      </c>
      <c r="U690" t="s">
        <v>43</v>
      </c>
      <c r="V690" t="s">
        <v>811</v>
      </c>
      <c r="W690">
        <v>65000000</v>
      </c>
      <c r="X690">
        <v>2004</v>
      </c>
      <c r="Y690">
        <v>851</v>
      </c>
      <c r="Z690" s="2">
        <v>7.6</v>
      </c>
      <c r="AA690">
        <v>2.35</v>
      </c>
      <c r="AB690">
        <v>0</v>
      </c>
      <c r="AE690" t="s">
        <v>5036</v>
      </c>
      <c r="AF690">
        <f>COUNTIF(J:J,AE690)</f>
        <v>1</v>
      </c>
      <c r="AG690">
        <f>ROUND(AVERAGEIFS(Z:Z,J:J,AE690),1)</f>
        <v>8.1</v>
      </c>
      <c r="AH690" cm="1">
        <f t="array" ref="AH690">ROUND(MEDIAN(IF(J:J=AE690,Z:Z)),1)</f>
        <v>8.1</v>
      </c>
      <c r="AI690" t="e" cm="1">
        <f t="array" ref="AI690">ROUND(MODE(IF(J:J=AE690,Z:Z)),1)</f>
        <v>#N/A</v>
      </c>
      <c r="AJ690">
        <f>_xlfn.MAXIFS(Z:Z,J:J,AE690)</f>
        <v>8.1</v>
      </c>
      <c r="AK690">
        <f>_xlfn.MINIFS(Z:Z,J:J,AE690)</f>
        <v>8.1</v>
      </c>
      <c r="AL690" t="e" cm="1">
        <f t="array" ref="AL690">ROUND(VAR(IF(J:J=AE690,Z:Z)),1)</f>
        <v>#DIV/0!</v>
      </c>
      <c r="AM690" t="e" cm="1">
        <f t="array" ref="AM690">ROUND(STDEV(IF(J:J = AE690,Z:Z)),1)</f>
        <v>#DIV/0!</v>
      </c>
      <c r="AQ690">
        <v>170</v>
      </c>
      <c r="AR690">
        <v>6.5</v>
      </c>
      <c r="BH690" t="str">
        <v>Edward Norton</v>
      </c>
      <c r="BI690">
        <f t="shared" si="31"/>
        <v>6.4</v>
      </c>
      <c r="BJ690" t="b">
        <f t="shared" si="32"/>
        <v>0</v>
      </c>
      <c r="BO690">
        <v>56362352</v>
      </c>
      <c r="BP690">
        <v>20000000</v>
      </c>
      <c r="BR690">
        <f t="shared" si="30"/>
        <v>36362352</v>
      </c>
      <c r="BS690" t="str">
        <f>_xlfn.XLOOKUP(BO690,I:I,L:L)</f>
        <v>Edward ScissorhandsÂ </v>
      </c>
      <c r="BW690" t="s">
        <v>826</v>
      </c>
      <c r="BX690" t="s">
        <v>4431</v>
      </c>
      <c r="BY690" t="s">
        <v>4556</v>
      </c>
    </row>
    <row r="691" spans="1:79" x14ac:dyDescent="0.25">
      <c r="A691" t="s">
        <v>33</v>
      </c>
      <c r="B691" t="s">
        <v>1339</v>
      </c>
      <c r="C691">
        <v>167</v>
      </c>
      <c r="D691">
        <v>100</v>
      </c>
      <c r="E691">
        <v>55</v>
      </c>
      <c r="F691">
        <v>416</v>
      </c>
      <c r="G691" t="s">
        <v>3337</v>
      </c>
      <c r="H691">
        <v>12000</v>
      </c>
      <c r="I691">
        <v>90341670</v>
      </c>
      <c r="J691" t="s">
        <v>1204</v>
      </c>
      <c r="K691" t="s">
        <v>1334</v>
      </c>
      <c r="L691" t="s">
        <v>5039</v>
      </c>
      <c r="M691">
        <v>102129</v>
      </c>
      <c r="N691">
        <v>14611</v>
      </c>
      <c r="O691" t="s">
        <v>2511</v>
      </c>
      <c r="P691">
        <v>4</v>
      </c>
      <c r="Q691" t="s">
        <v>5040</v>
      </c>
      <c r="R691" t="s">
        <v>5041</v>
      </c>
      <c r="S691">
        <v>432</v>
      </c>
      <c r="T691" t="s">
        <v>42</v>
      </c>
      <c r="U691" t="s">
        <v>43</v>
      </c>
      <c r="V691" t="s">
        <v>44</v>
      </c>
      <c r="W691">
        <v>60000000</v>
      </c>
      <c r="X691">
        <v>2002</v>
      </c>
      <c r="Y691">
        <v>1000</v>
      </c>
      <c r="Z691" s="2">
        <v>5.5</v>
      </c>
      <c r="AA691">
        <v>2.35</v>
      </c>
      <c r="AB691">
        <v>0</v>
      </c>
      <c r="AE691" t="s">
        <v>5042</v>
      </c>
      <c r="AF691">
        <f>COUNTIF(J:J,AE691)</f>
        <v>0</v>
      </c>
      <c r="AG691" t="e">
        <f>ROUND(AVERAGEIFS(Z:Z,J:J,AE691),1)</f>
        <v>#DIV/0!</v>
      </c>
      <c r="AH691" t="e" cm="1">
        <f t="array" ref="AH691">ROUND(MEDIAN(IF(J:J=AE691,Z:Z)),1)</f>
        <v>#NUM!</v>
      </c>
      <c r="AI691" t="e" cm="1">
        <f t="array" ref="AI691">ROUND(MODE(IF(J:J=AE691,Z:Z)),1)</f>
        <v>#N/A</v>
      </c>
      <c r="AJ691">
        <f>_xlfn.MAXIFS(Z:Z,J:J,AE691)</f>
        <v>0</v>
      </c>
      <c r="AK691">
        <f>_xlfn.MINIFS(Z:Z,J:J,AE691)</f>
        <v>0</v>
      </c>
      <c r="AL691" t="e" cm="1">
        <f t="array" ref="AL691">ROUND(VAR(IF(J:J=AE691,Z:Z)),1)</f>
        <v>#DIV/0!</v>
      </c>
      <c r="AM691" t="e" cm="1">
        <f t="array" ref="AM691">ROUND(STDEV(IF(J:J = AE691,Z:Z)),1)</f>
        <v>#DIV/0!</v>
      </c>
      <c r="AQ691">
        <v>120</v>
      </c>
      <c r="AR691">
        <v>7.6</v>
      </c>
      <c r="BH691" t="str">
        <v>Ben Falcone</v>
      </c>
      <c r="BI691">
        <f t="shared" si="31"/>
        <v>5.0999999999999996</v>
      </c>
      <c r="BJ691" t="b">
        <f t="shared" si="32"/>
        <v>0</v>
      </c>
      <c r="BO691">
        <v>206360018</v>
      </c>
      <c r="BP691">
        <v>170000000</v>
      </c>
      <c r="BR691">
        <f t="shared" si="30"/>
        <v>36360018</v>
      </c>
      <c r="BS691" t="str">
        <f>_xlfn.XLOOKUP(BO691,I:I,L:L)</f>
        <v>Thor: The Dark WorldÂ </v>
      </c>
      <c r="BW691" t="s">
        <v>2007</v>
      </c>
      <c r="BX691" t="s">
        <v>17606</v>
      </c>
      <c r="BY691" t="s">
        <v>4892</v>
      </c>
    </row>
    <row r="692" spans="1:79" x14ac:dyDescent="0.25">
      <c r="A692" t="s">
        <v>33</v>
      </c>
      <c r="B692" t="s">
        <v>2598</v>
      </c>
      <c r="C692">
        <v>125</v>
      </c>
      <c r="D692">
        <v>115</v>
      </c>
      <c r="E692">
        <v>13</v>
      </c>
      <c r="F692">
        <v>579</v>
      </c>
      <c r="G692" t="s">
        <v>4595</v>
      </c>
      <c r="H692">
        <v>2000</v>
      </c>
      <c r="I692">
        <v>74540762</v>
      </c>
      <c r="J692" t="s">
        <v>599</v>
      </c>
      <c r="K692" t="s">
        <v>5044</v>
      </c>
      <c r="L692" t="s">
        <v>5045</v>
      </c>
      <c r="M692">
        <v>48753</v>
      </c>
      <c r="N692">
        <v>4496</v>
      </c>
      <c r="O692" t="s">
        <v>5046</v>
      </c>
      <c r="P692">
        <v>2</v>
      </c>
      <c r="Q692" t="s">
        <v>5047</v>
      </c>
      <c r="R692" t="s">
        <v>5048</v>
      </c>
      <c r="S692">
        <v>323</v>
      </c>
      <c r="T692" t="s">
        <v>42</v>
      </c>
      <c r="U692" t="s">
        <v>43</v>
      </c>
      <c r="V692" t="s">
        <v>44</v>
      </c>
      <c r="W692">
        <v>55000000</v>
      </c>
      <c r="X692">
        <v>2004</v>
      </c>
      <c r="Y692">
        <v>1000</v>
      </c>
      <c r="Z692" s="2">
        <v>6.5</v>
      </c>
      <c r="AA692">
        <v>1.85</v>
      </c>
      <c r="AB692">
        <v>0</v>
      </c>
      <c r="AE692" t="s">
        <v>5049</v>
      </c>
      <c r="AF692">
        <f>COUNTIF(J:J,AE692)</f>
        <v>1</v>
      </c>
      <c r="AG692">
        <f>ROUND(AVERAGEIFS(Z:Z,J:J,AE692),1)</f>
        <v>8</v>
      </c>
      <c r="AH692" cm="1">
        <f t="array" ref="AH692">ROUND(MEDIAN(IF(J:J=AE692,Z:Z)),1)</f>
        <v>8</v>
      </c>
      <c r="AI692" t="e" cm="1">
        <f t="array" ref="AI692">ROUND(MODE(IF(J:J=AE692,Z:Z)),1)</f>
        <v>#N/A</v>
      </c>
      <c r="AJ692">
        <f>_xlfn.MAXIFS(Z:Z,J:J,AE692)</f>
        <v>8</v>
      </c>
      <c r="AK692">
        <f>_xlfn.MINIFS(Z:Z,J:J,AE692)</f>
        <v>8</v>
      </c>
      <c r="AL692" t="e" cm="1">
        <f t="array" ref="AL692">ROUND(VAR(IF(J:J=AE692,Z:Z)),1)</f>
        <v>#DIV/0!</v>
      </c>
      <c r="AM692" t="e" cm="1">
        <f t="array" ref="AM692">ROUND(STDEV(IF(J:J = AE692,Z:Z)),1)</f>
        <v>#DIV/0!</v>
      </c>
      <c r="AQ692">
        <v>100</v>
      </c>
      <c r="AR692">
        <v>5.5</v>
      </c>
      <c r="BH692" t="str">
        <v>Richard Attenborough</v>
      </c>
      <c r="BI692">
        <f t="shared" si="31"/>
        <v>7.4</v>
      </c>
      <c r="BJ692" t="b">
        <f t="shared" si="32"/>
        <v>0</v>
      </c>
      <c r="BO692">
        <v>58328680</v>
      </c>
      <c r="BP692">
        <v>22000000</v>
      </c>
      <c r="BR692">
        <f t="shared" si="30"/>
        <v>36328680</v>
      </c>
      <c r="BS692" t="str">
        <f>_xlfn.XLOOKUP(BO692,I:I,L:L)</f>
        <v>Open RangeÂ </v>
      </c>
      <c r="BW692" t="s">
        <v>4431</v>
      </c>
      <c r="BX692" t="s">
        <v>4682</v>
      </c>
      <c r="BY692" t="s">
        <v>2007</v>
      </c>
      <c r="BZ692" t="s">
        <v>17606</v>
      </c>
    </row>
    <row r="693" spans="1:79" x14ac:dyDescent="0.25">
      <c r="A693" t="s">
        <v>33</v>
      </c>
      <c r="B693" t="s">
        <v>771</v>
      </c>
      <c r="C693">
        <v>387</v>
      </c>
      <c r="D693">
        <v>130</v>
      </c>
      <c r="E693">
        <v>188</v>
      </c>
      <c r="F693">
        <v>1000</v>
      </c>
      <c r="G693" t="s">
        <v>2097</v>
      </c>
      <c r="H693">
        <v>10000</v>
      </c>
      <c r="I693">
        <v>80033643</v>
      </c>
      <c r="J693" t="s">
        <v>761</v>
      </c>
      <c r="K693" t="s">
        <v>670</v>
      </c>
      <c r="L693" t="s">
        <v>5052</v>
      </c>
      <c r="M693">
        <v>226570</v>
      </c>
      <c r="N693">
        <v>16385</v>
      </c>
      <c r="O693" t="s">
        <v>2550</v>
      </c>
      <c r="P693">
        <v>2</v>
      </c>
      <c r="Q693" t="s">
        <v>5053</v>
      </c>
      <c r="R693" t="s">
        <v>5054</v>
      </c>
      <c r="S693">
        <v>448</v>
      </c>
      <c r="T693" t="s">
        <v>42</v>
      </c>
      <c r="U693" t="s">
        <v>43</v>
      </c>
      <c r="V693" t="s">
        <v>44</v>
      </c>
      <c r="W693">
        <v>60000000</v>
      </c>
      <c r="X693">
        <v>2012</v>
      </c>
      <c r="Y693">
        <v>3000</v>
      </c>
      <c r="Z693" s="2">
        <v>7</v>
      </c>
      <c r="AA693">
        <v>2.35</v>
      </c>
      <c r="AB693">
        <v>38000</v>
      </c>
      <c r="AE693" t="s">
        <v>5055</v>
      </c>
      <c r="AF693">
        <f>COUNTIF(J:J,AE693)</f>
        <v>0</v>
      </c>
      <c r="AG693" t="e">
        <f>ROUND(AVERAGEIFS(Z:Z,J:J,AE693),1)</f>
        <v>#DIV/0!</v>
      </c>
      <c r="AH693" t="e" cm="1">
        <f t="array" ref="AH693">ROUND(MEDIAN(IF(J:J=AE693,Z:Z)),1)</f>
        <v>#NUM!</v>
      </c>
      <c r="AI693" t="e" cm="1">
        <f t="array" ref="AI693">ROUND(MODE(IF(J:J=AE693,Z:Z)),1)</f>
        <v>#N/A</v>
      </c>
      <c r="AJ693">
        <f>_xlfn.MAXIFS(Z:Z,J:J,AE693)</f>
        <v>0</v>
      </c>
      <c r="AK693">
        <f>_xlfn.MINIFS(Z:Z,J:J,AE693)</f>
        <v>0</v>
      </c>
      <c r="AL693" t="e" cm="1">
        <f t="array" ref="AL693">ROUND(VAR(IF(J:J=AE693,Z:Z)),1)</f>
        <v>#DIV/0!</v>
      </c>
      <c r="AM693" t="e" cm="1">
        <f t="array" ref="AM693">ROUND(STDEV(IF(J:J = AE693,Z:Z)),1)</f>
        <v>#DIV/0!</v>
      </c>
      <c r="AQ693">
        <v>115</v>
      </c>
      <c r="AR693">
        <v>6.5</v>
      </c>
      <c r="BH693" t="str">
        <v>Don Mancini</v>
      </c>
      <c r="BI693">
        <f t="shared" si="31"/>
        <v>4.9000000000000004</v>
      </c>
      <c r="BJ693" t="b">
        <f t="shared" si="32"/>
        <v>0</v>
      </c>
      <c r="BO693">
        <v>66207920</v>
      </c>
      <c r="BP693">
        <v>30000000</v>
      </c>
      <c r="BR693">
        <f t="shared" si="30"/>
        <v>36207920</v>
      </c>
      <c r="BS693" t="str">
        <f>_xlfn.XLOOKUP(BO693,I:I,L:L)</f>
        <v>Kill Bill: Vol. 2Â </v>
      </c>
      <c r="BW693" t="s">
        <v>606</v>
      </c>
      <c r="BX693" t="s">
        <v>17600</v>
      </c>
      <c r="BY693" t="s">
        <v>4490</v>
      </c>
    </row>
    <row r="694" spans="1:79" x14ac:dyDescent="0.25">
      <c r="A694" t="s">
        <v>33</v>
      </c>
      <c r="B694" t="s">
        <v>1564</v>
      </c>
      <c r="C694">
        <v>199</v>
      </c>
      <c r="D694">
        <v>105</v>
      </c>
      <c r="E694">
        <v>212</v>
      </c>
      <c r="F694">
        <v>811</v>
      </c>
      <c r="G694" t="s">
        <v>3148</v>
      </c>
      <c r="H694">
        <v>1000</v>
      </c>
      <c r="I694">
        <v>73648142</v>
      </c>
      <c r="J694" t="s">
        <v>1672</v>
      </c>
      <c r="K694" t="s">
        <v>2656</v>
      </c>
      <c r="L694" t="s">
        <v>5058</v>
      </c>
      <c r="M694">
        <v>99043</v>
      </c>
      <c r="N694">
        <v>3697</v>
      </c>
      <c r="O694" t="s">
        <v>5059</v>
      </c>
      <c r="P694">
        <v>1</v>
      </c>
      <c r="Q694" t="s">
        <v>5060</v>
      </c>
      <c r="R694" t="s">
        <v>5061</v>
      </c>
      <c r="S694">
        <v>643</v>
      </c>
      <c r="T694" t="s">
        <v>42</v>
      </c>
      <c r="U694" t="s">
        <v>43</v>
      </c>
      <c r="V694" t="s">
        <v>811</v>
      </c>
      <c r="W694">
        <v>60000000</v>
      </c>
      <c r="X694">
        <v>1999</v>
      </c>
      <c r="Y694">
        <v>975</v>
      </c>
      <c r="Z694" s="2">
        <v>5.8</v>
      </c>
      <c r="AA694">
        <v>2.35</v>
      </c>
      <c r="AB694">
        <v>0</v>
      </c>
      <c r="AE694" t="s">
        <v>5062</v>
      </c>
      <c r="AF694">
        <f>COUNTIF(J:J,AE694)</f>
        <v>1</v>
      </c>
      <c r="AG694">
        <f>ROUND(AVERAGEIFS(Z:Z,J:J,AE694),1)</f>
        <v>7.5</v>
      </c>
      <c r="AH694" cm="1">
        <f t="array" ref="AH694">ROUND(MEDIAN(IF(J:J=AE694,Z:Z)),1)</f>
        <v>7.5</v>
      </c>
      <c r="AI694" t="e" cm="1">
        <f t="array" ref="AI694">ROUND(MODE(IF(J:J=AE694,Z:Z)),1)</f>
        <v>#N/A</v>
      </c>
      <c r="AJ694">
        <f>_xlfn.MAXIFS(Z:Z,J:J,AE694)</f>
        <v>7.5</v>
      </c>
      <c r="AK694">
        <f>_xlfn.MINIFS(Z:Z,J:J,AE694)</f>
        <v>7.5</v>
      </c>
      <c r="AL694" t="e" cm="1">
        <f t="array" ref="AL694">ROUND(VAR(IF(J:J=AE694,Z:Z)),1)</f>
        <v>#DIV/0!</v>
      </c>
      <c r="AM694" t="e" cm="1">
        <f t="array" ref="AM694">ROUND(STDEV(IF(J:J = AE694,Z:Z)),1)</f>
        <v>#DIV/0!</v>
      </c>
      <c r="AQ694">
        <v>130</v>
      </c>
      <c r="AR694">
        <v>7</v>
      </c>
      <c r="BH694" t="str">
        <v>John Maybury</v>
      </c>
      <c r="BI694">
        <f t="shared" si="31"/>
        <v>7.1</v>
      </c>
      <c r="BJ694" t="b">
        <f t="shared" si="32"/>
        <v>0</v>
      </c>
      <c r="BO694">
        <v>56154094</v>
      </c>
      <c r="BP694">
        <v>20000000</v>
      </c>
      <c r="BR694">
        <f t="shared" si="30"/>
        <v>36154094</v>
      </c>
      <c r="BS694" t="str">
        <f>_xlfn.XLOOKUP(BO694,I:I,L:L)</f>
        <v>Me Before YouÂ </v>
      </c>
      <c r="BW694" t="s">
        <v>606</v>
      </c>
      <c r="BX694" t="s">
        <v>4682</v>
      </c>
      <c r="BY694" t="s">
        <v>2007</v>
      </c>
      <c r="BZ694" t="s">
        <v>17603</v>
      </c>
    </row>
    <row r="695" spans="1:79" x14ac:dyDescent="0.25">
      <c r="A695" t="s">
        <v>33</v>
      </c>
      <c r="B695" t="s">
        <v>2604</v>
      </c>
      <c r="C695">
        <v>136</v>
      </c>
      <c r="D695">
        <v>111</v>
      </c>
      <c r="E695">
        <v>197</v>
      </c>
      <c r="F695">
        <v>6</v>
      </c>
      <c r="G695" t="s">
        <v>5065</v>
      </c>
      <c r="H695">
        <v>433</v>
      </c>
      <c r="I695">
        <v>71844424</v>
      </c>
      <c r="J695" t="s">
        <v>2267</v>
      </c>
      <c r="K695" t="s">
        <v>5066</v>
      </c>
      <c r="L695" t="s">
        <v>5067</v>
      </c>
      <c r="M695">
        <v>33158</v>
      </c>
      <c r="N695">
        <v>679</v>
      </c>
      <c r="O695" t="s">
        <v>5068</v>
      </c>
      <c r="P695">
        <v>0</v>
      </c>
      <c r="Q695" t="s">
        <v>5069</v>
      </c>
      <c r="R695" t="s">
        <v>5070</v>
      </c>
      <c r="S695">
        <v>223</v>
      </c>
      <c r="T695" t="s">
        <v>42</v>
      </c>
      <c r="U695" t="s">
        <v>43</v>
      </c>
      <c r="V695" t="s">
        <v>115</v>
      </c>
      <c r="W695">
        <v>60000000</v>
      </c>
      <c r="X695">
        <v>2009</v>
      </c>
      <c r="Y695">
        <v>208</v>
      </c>
      <c r="Z695" s="2">
        <v>7.3</v>
      </c>
      <c r="AA695">
        <v>1.78</v>
      </c>
      <c r="AB695">
        <v>0</v>
      </c>
      <c r="AE695" t="s">
        <v>5071</v>
      </c>
      <c r="AF695">
        <f>COUNTIF(J:J,AE695)</f>
        <v>1</v>
      </c>
      <c r="AG695">
        <f>ROUND(AVERAGEIFS(Z:Z,J:J,AE695),1)</f>
        <v>6.2</v>
      </c>
      <c r="AH695" cm="1">
        <f t="array" ref="AH695">ROUND(MEDIAN(IF(J:J=AE695,Z:Z)),1)</f>
        <v>6.2</v>
      </c>
      <c r="AI695" t="e" cm="1">
        <f t="array" ref="AI695">ROUND(MODE(IF(J:J=AE695,Z:Z)),1)</f>
        <v>#N/A</v>
      </c>
      <c r="AJ695">
        <f>_xlfn.MAXIFS(Z:Z,J:J,AE695)</f>
        <v>6.2</v>
      </c>
      <c r="AK695">
        <f>_xlfn.MINIFS(Z:Z,J:J,AE695)</f>
        <v>6.2</v>
      </c>
      <c r="AL695" t="e" cm="1">
        <f t="array" ref="AL695">ROUND(VAR(IF(J:J=AE695,Z:Z)),1)</f>
        <v>#DIV/0!</v>
      </c>
      <c r="AM695" t="e" cm="1">
        <f t="array" ref="AM695">ROUND(STDEV(IF(J:J = AE695,Z:Z)),1)</f>
        <v>#DIV/0!</v>
      </c>
      <c r="AQ695">
        <v>105</v>
      </c>
      <c r="AR695">
        <v>5.8</v>
      </c>
      <c r="BH695" t="str">
        <v>Igor Kovalyov</v>
      </c>
      <c r="BI695">
        <f t="shared" si="31"/>
        <v>5.9</v>
      </c>
      <c r="BJ695" t="b">
        <f t="shared" si="32"/>
        <v>0</v>
      </c>
      <c r="BO695">
        <v>48637684</v>
      </c>
      <c r="BP695">
        <v>12500000</v>
      </c>
      <c r="BR695">
        <f t="shared" si="30"/>
        <v>36137684</v>
      </c>
      <c r="BS695" t="str">
        <f>_xlfn.XLOOKUP(BO695,I:I,L:L)</f>
        <v>About Last NightÂ </v>
      </c>
      <c r="BW695" t="s">
        <v>826</v>
      </c>
      <c r="BX695" t="s">
        <v>17605</v>
      </c>
      <c r="BY695" t="s">
        <v>3105</v>
      </c>
      <c r="BZ695" t="s">
        <v>4556</v>
      </c>
      <c r="CA695" t="s">
        <v>4490</v>
      </c>
    </row>
    <row r="696" spans="1:79" x14ac:dyDescent="0.25">
      <c r="A696" t="s">
        <v>33</v>
      </c>
      <c r="B696" t="s">
        <v>1220</v>
      </c>
      <c r="C696">
        <v>436</v>
      </c>
      <c r="D696">
        <v>106</v>
      </c>
      <c r="E696">
        <v>0</v>
      </c>
      <c r="F696">
        <v>175</v>
      </c>
      <c r="G696" t="s">
        <v>5074</v>
      </c>
      <c r="H696">
        <v>13000</v>
      </c>
      <c r="I696">
        <v>75638743</v>
      </c>
      <c r="J696" t="s">
        <v>2275</v>
      </c>
      <c r="K696" t="s">
        <v>1437</v>
      </c>
      <c r="L696" t="s">
        <v>5075</v>
      </c>
      <c r="M696">
        <v>180479</v>
      </c>
      <c r="N696">
        <v>13634</v>
      </c>
      <c r="O696" t="s">
        <v>5076</v>
      </c>
      <c r="P696">
        <v>4</v>
      </c>
      <c r="Q696" t="s">
        <v>5077</v>
      </c>
      <c r="R696" t="s">
        <v>5078</v>
      </c>
      <c r="S696">
        <v>411</v>
      </c>
      <c r="T696" t="s">
        <v>42</v>
      </c>
      <c r="U696" t="s">
        <v>43</v>
      </c>
      <c r="V696" t="s">
        <v>44</v>
      </c>
      <c r="W696">
        <v>60000000</v>
      </c>
      <c r="X696">
        <v>2011</v>
      </c>
      <c r="Y696">
        <v>240</v>
      </c>
      <c r="Z696" s="2">
        <v>6.6</v>
      </c>
      <c r="AA696">
        <v>1.85</v>
      </c>
      <c r="AB696">
        <v>42000</v>
      </c>
      <c r="AE696" t="s">
        <v>5079</v>
      </c>
      <c r="AF696">
        <f>COUNTIF(J:J,AE696)</f>
        <v>0</v>
      </c>
      <c r="AG696" t="e">
        <f>ROUND(AVERAGEIFS(Z:Z,J:J,AE696),1)</f>
        <v>#DIV/0!</v>
      </c>
      <c r="AH696" t="e" cm="1">
        <f t="array" ref="AH696">ROUND(MEDIAN(IF(J:J=AE696,Z:Z)),1)</f>
        <v>#NUM!</v>
      </c>
      <c r="AI696" t="e" cm="1">
        <f t="array" ref="AI696">ROUND(MODE(IF(J:J=AE696,Z:Z)),1)</f>
        <v>#N/A</v>
      </c>
      <c r="AJ696">
        <f>_xlfn.MAXIFS(Z:Z,J:J,AE696)</f>
        <v>0</v>
      </c>
      <c r="AK696">
        <f>_xlfn.MINIFS(Z:Z,J:J,AE696)</f>
        <v>0</v>
      </c>
      <c r="AL696" t="e" cm="1">
        <f t="array" ref="AL696">ROUND(VAR(IF(J:J=AE696,Z:Z)),1)</f>
        <v>#DIV/0!</v>
      </c>
      <c r="AM696" t="e" cm="1">
        <f t="array" ref="AM696">ROUND(STDEV(IF(J:J = AE696,Z:Z)),1)</f>
        <v>#DIV/0!</v>
      </c>
      <c r="AQ696">
        <v>111</v>
      </c>
      <c r="AR696">
        <v>7.3</v>
      </c>
      <c r="BH696" t="str">
        <v>David Wain</v>
      </c>
      <c r="BI696">
        <f t="shared" si="31"/>
        <v>6</v>
      </c>
      <c r="BJ696" t="b">
        <f t="shared" si="32"/>
        <v>0</v>
      </c>
      <c r="BO696">
        <v>49121934</v>
      </c>
      <c r="BP696">
        <v>13000000</v>
      </c>
      <c r="BR696">
        <f t="shared" si="30"/>
        <v>36121934</v>
      </c>
      <c r="BS696" t="str">
        <f>_xlfn.XLOOKUP(BO696,I:I,L:L)</f>
        <v>This ChristmasÂ </v>
      </c>
      <c r="BW696" t="s">
        <v>1247</v>
      </c>
      <c r="BX696" t="s">
        <v>17600</v>
      </c>
      <c r="BY696" t="s">
        <v>3105</v>
      </c>
      <c r="BZ696" t="s">
        <v>17602</v>
      </c>
    </row>
    <row r="697" spans="1:79" x14ac:dyDescent="0.25">
      <c r="A697" t="s">
        <v>33</v>
      </c>
      <c r="B697" t="s">
        <v>2609</v>
      </c>
      <c r="C697">
        <v>73</v>
      </c>
      <c r="D697">
        <v>89</v>
      </c>
      <c r="E697">
        <v>18</v>
      </c>
      <c r="F697">
        <v>226</v>
      </c>
      <c r="G697" t="s">
        <v>5082</v>
      </c>
      <c r="H697">
        <v>658</v>
      </c>
      <c r="I697">
        <v>66734992</v>
      </c>
      <c r="J697" t="s">
        <v>845</v>
      </c>
      <c r="K697" t="s">
        <v>2131</v>
      </c>
      <c r="L697" t="s">
        <v>5083</v>
      </c>
      <c r="M697">
        <v>23476</v>
      </c>
      <c r="N697">
        <v>1233</v>
      </c>
      <c r="O697" t="s">
        <v>5084</v>
      </c>
      <c r="P697">
        <v>0</v>
      </c>
      <c r="Q697" t="s">
        <v>5085</v>
      </c>
      <c r="R697" t="s">
        <v>5086</v>
      </c>
      <c r="S697">
        <v>181</v>
      </c>
      <c r="T697" t="s">
        <v>42</v>
      </c>
      <c r="U697" t="s">
        <v>43</v>
      </c>
      <c r="V697" t="s">
        <v>115</v>
      </c>
      <c r="W697">
        <v>60000000</v>
      </c>
      <c r="X697">
        <v>2003</v>
      </c>
      <c r="Y697">
        <v>257</v>
      </c>
      <c r="Z697" s="2">
        <v>4.4000000000000004</v>
      </c>
      <c r="AA697">
        <v>2.35</v>
      </c>
      <c r="AB697">
        <v>858</v>
      </c>
      <c r="AE697" t="s">
        <v>5087</v>
      </c>
      <c r="AF697">
        <f>COUNTIF(J:J,AE697)</f>
        <v>1</v>
      </c>
      <c r="AG697">
        <f>ROUND(AVERAGEIFS(Z:Z,J:J,AE697),1)</f>
        <v>8.1999999999999993</v>
      </c>
      <c r="AH697" cm="1">
        <f t="array" ref="AH697">ROUND(MEDIAN(IF(J:J=AE697,Z:Z)),1)</f>
        <v>8.1999999999999993</v>
      </c>
      <c r="AI697" t="e" cm="1">
        <f t="array" ref="AI697">ROUND(MODE(IF(J:J=AE697,Z:Z)),1)</f>
        <v>#N/A</v>
      </c>
      <c r="AJ697">
        <f>_xlfn.MAXIFS(Z:Z,J:J,AE697)</f>
        <v>8.1999999999999993</v>
      </c>
      <c r="AK697">
        <f>_xlfn.MINIFS(Z:Z,J:J,AE697)</f>
        <v>8.1999999999999993</v>
      </c>
      <c r="AL697" t="e" cm="1">
        <f t="array" ref="AL697">ROUND(VAR(IF(J:J=AE697,Z:Z)),1)</f>
        <v>#DIV/0!</v>
      </c>
      <c r="AM697" t="e" cm="1">
        <f t="array" ref="AM697">ROUND(STDEV(IF(J:J = AE697,Z:Z)),1)</f>
        <v>#DIV/0!</v>
      </c>
      <c r="AQ697">
        <v>106</v>
      </c>
      <c r="AR697">
        <v>6.6</v>
      </c>
      <c r="BH697" t="str">
        <v>Miguel Arteta</v>
      </c>
      <c r="BI697">
        <f t="shared" si="31"/>
        <v>6.5</v>
      </c>
      <c r="BJ697" t="b">
        <f t="shared" si="32"/>
        <v>0</v>
      </c>
      <c r="BO697">
        <v>70960517</v>
      </c>
      <c r="BP697">
        <v>35000000</v>
      </c>
      <c r="BR697">
        <f t="shared" si="30"/>
        <v>35960517</v>
      </c>
      <c r="BS697" t="str">
        <f>_xlfn.XLOOKUP(BO697,I:I,L:L)</f>
        <v>The Bridges of Madison CountyÂ </v>
      </c>
      <c r="BW697" t="s">
        <v>2007</v>
      </c>
      <c r="BX697" t="s">
        <v>17602</v>
      </c>
      <c r="BY697" t="s">
        <v>17606</v>
      </c>
    </row>
    <row r="698" spans="1:79" x14ac:dyDescent="0.25">
      <c r="A698" t="s">
        <v>917</v>
      </c>
      <c r="B698" t="s">
        <v>2122</v>
      </c>
      <c r="C698">
        <v>310</v>
      </c>
      <c r="D698">
        <v>100</v>
      </c>
      <c r="E698">
        <v>253</v>
      </c>
      <c r="F698">
        <v>57</v>
      </c>
      <c r="G698" t="s">
        <v>5090</v>
      </c>
      <c r="H698">
        <v>309</v>
      </c>
      <c r="I698">
        <v>75280058</v>
      </c>
      <c r="J698" t="s">
        <v>2282</v>
      </c>
      <c r="K698" t="s">
        <v>4065</v>
      </c>
      <c r="L698" t="s">
        <v>5091</v>
      </c>
      <c r="M698">
        <v>143121</v>
      </c>
      <c r="N698">
        <v>647</v>
      </c>
      <c r="O698" t="s">
        <v>5092</v>
      </c>
      <c r="P698">
        <v>1</v>
      </c>
      <c r="Q698" t="s">
        <v>5093</v>
      </c>
      <c r="R698" t="s">
        <v>5094</v>
      </c>
      <c r="S698">
        <v>279</v>
      </c>
      <c r="T698" t="s">
        <v>42</v>
      </c>
      <c r="U698" t="s">
        <v>43</v>
      </c>
      <c r="V698" t="s">
        <v>115</v>
      </c>
      <c r="W698">
        <v>60000000</v>
      </c>
      <c r="X698">
        <v>2009</v>
      </c>
      <c r="Y698">
        <v>229</v>
      </c>
      <c r="Z698" s="2">
        <v>7.7</v>
      </c>
      <c r="AA698">
        <v>1.85</v>
      </c>
      <c r="AB698">
        <v>10000</v>
      </c>
      <c r="AE698" t="s">
        <v>5095</v>
      </c>
      <c r="AF698">
        <f>COUNTIF(J:J,AE698)</f>
        <v>2</v>
      </c>
      <c r="AG698">
        <f>ROUND(AVERAGEIFS(Z:Z,J:J,AE698),1)</f>
        <v>5.2</v>
      </c>
      <c r="AH698" cm="1">
        <f t="array" ref="AH698">ROUND(MEDIAN(IF(J:J=AE698,Z:Z)),1)</f>
        <v>5.2</v>
      </c>
      <c r="AI698" t="e" cm="1">
        <f t="array" ref="AI698">ROUND(MODE(IF(J:J=AE698,Z:Z)),1)</f>
        <v>#N/A</v>
      </c>
      <c r="AJ698">
        <f>_xlfn.MAXIFS(Z:Z,J:J,AE698)</f>
        <v>7.1</v>
      </c>
      <c r="AK698">
        <f>_xlfn.MINIFS(Z:Z,J:J,AE698)</f>
        <v>3.3</v>
      </c>
      <c r="AL698" cm="1">
        <f t="array" ref="AL698">ROUND(VAR(IF(J:J=AE698,Z:Z)),1)</f>
        <v>7.2</v>
      </c>
      <c r="AM698" cm="1">
        <f t="array" ref="AM698">ROUND(STDEV(IF(J:J = AE698,Z:Z)),1)</f>
        <v>2.7</v>
      </c>
      <c r="AQ698">
        <v>89</v>
      </c>
      <c r="AR698">
        <v>4.4000000000000004</v>
      </c>
      <c r="BH698" t="str">
        <v>James Gray</v>
      </c>
      <c r="BI698">
        <f t="shared" si="31"/>
        <v>6.8</v>
      </c>
      <c r="BJ698" t="b">
        <f t="shared" si="32"/>
        <v>0</v>
      </c>
      <c r="BO698">
        <v>63910583</v>
      </c>
      <c r="BP698">
        <v>28000000</v>
      </c>
      <c r="BR698">
        <f t="shared" si="30"/>
        <v>35910583</v>
      </c>
      <c r="BS698" t="str">
        <f>_xlfn.XLOOKUP(BO698,I:I,L:L)</f>
        <v>Last VegasÂ </v>
      </c>
      <c r="BW698" t="s">
        <v>17602</v>
      </c>
      <c r="BX698" t="s">
        <v>5447</v>
      </c>
      <c r="BY698" t="s">
        <v>4490</v>
      </c>
    </row>
    <row r="699" spans="1:79" x14ac:dyDescent="0.25">
      <c r="A699" t="s">
        <v>33</v>
      </c>
      <c r="B699" t="s">
        <v>804</v>
      </c>
      <c r="C699">
        <v>323</v>
      </c>
      <c r="D699">
        <v>91</v>
      </c>
      <c r="E699">
        <v>0</v>
      </c>
      <c r="F699">
        <v>751</v>
      </c>
      <c r="G699" t="s">
        <v>2887</v>
      </c>
      <c r="H699">
        <v>11000</v>
      </c>
      <c r="I699">
        <v>64505912</v>
      </c>
      <c r="J699" t="s">
        <v>1744</v>
      </c>
      <c r="K699" t="s">
        <v>2429</v>
      </c>
      <c r="L699" t="s">
        <v>5098</v>
      </c>
      <c r="M699">
        <v>163130</v>
      </c>
      <c r="N699">
        <v>13654</v>
      </c>
      <c r="O699" t="s">
        <v>5099</v>
      </c>
      <c r="P699">
        <v>0</v>
      </c>
      <c r="Q699" t="s">
        <v>5100</v>
      </c>
      <c r="R699" t="s">
        <v>5101</v>
      </c>
      <c r="S699">
        <v>1264</v>
      </c>
      <c r="T699" t="s">
        <v>42</v>
      </c>
      <c r="U699" t="s">
        <v>43</v>
      </c>
      <c r="V699" t="s">
        <v>811</v>
      </c>
      <c r="W699">
        <v>48000000</v>
      </c>
      <c r="X699">
        <v>2008</v>
      </c>
      <c r="Y699">
        <v>946</v>
      </c>
      <c r="Z699" s="2">
        <v>5</v>
      </c>
      <c r="AA699">
        <v>1.85</v>
      </c>
      <c r="AB699">
        <v>6000</v>
      </c>
      <c r="AE699" t="s">
        <v>5102</v>
      </c>
      <c r="AF699">
        <f>COUNTIF(J:J,AE699)</f>
        <v>1</v>
      </c>
      <c r="AG699">
        <f>ROUND(AVERAGEIFS(Z:Z,J:J,AE699),1)</f>
        <v>6.2</v>
      </c>
      <c r="AH699" cm="1">
        <f t="array" ref="AH699">ROUND(MEDIAN(IF(J:J=AE699,Z:Z)),1)</f>
        <v>6.2</v>
      </c>
      <c r="AI699" t="e" cm="1">
        <f t="array" ref="AI699">ROUND(MODE(IF(J:J=AE699,Z:Z)),1)</f>
        <v>#N/A</v>
      </c>
      <c r="AJ699">
        <f>_xlfn.MAXIFS(Z:Z,J:J,AE699)</f>
        <v>6.2</v>
      </c>
      <c r="AK699">
        <f>_xlfn.MINIFS(Z:Z,J:J,AE699)</f>
        <v>6.2</v>
      </c>
      <c r="AL699" t="e" cm="1">
        <f t="array" ref="AL699">ROUND(VAR(IF(J:J=AE699,Z:Z)),1)</f>
        <v>#DIV/0!</v>
      </c>
      <c r="AM699" t="e" cm="1">
        <f t="array" ref="AM699">ROUND(STDEV(IF(J:J = AE699,Z:Z)),1)</f>
        <v>#DIV/0!</v>
      </c>
      <c r="AQ699">
        <v>100</v>
      </c>
      <c r="AR699">
        <v>7.7</v>
      </c>
      <c r="BH699" t="str">
        <v>Janusz Kaminski</v>
      </c>
      <c r="BI699">
        <f t="shared" si="31"/>
        <v>4.8</v>
      </c>
      <c r="BJ699" t="b">
        <f t="shared" si="32"/>
        <v>0</v>
      </c>
      <c r="BO699">
        <v>48092846</v>
      </c>
      <c r="BP699">
        <v>12500000</v>
      </c>
      <c r="BR699">
        <f t="shared" si="30"/>
        <v>35592846</v>
      </c>
      <c r="BS699" t="str">
        <f>_xlfn.XLOOKUP(BO699,I:I,L:L)</f>
        <v>The Land Before TimeÂ </v>
      </c>
      <c r="BW699" t="s">
        <v>606</v>
      </c>
      <c r="BX699" t="s">
        <v>1247</v>
      </c>
      <c r="BY699" t="s">
        <v>2007</v>
      </c>
      <c r="BZ699" t="s">
        <v>5266</v>
      </c>
    </row>
    <row r="700" spans="1:79" x14ac:dyDescent="0.25">
      <c r="A700" t="s">
        <v>33</v>
      </c>
      <c r="B700" t="s">
        <v>1315</v>
      </c>
      <c r="C700">
        <v>171</v>
      </c>
      <c r="D700">
        <v>146</v>
      </c>
      <c r="E700">
        <v>12000</v>
      </c>
      <c r="F700">
        <v>451</v>
      </c>
      <c r="G700" t="s">
        <v>4165</v>
      </c>
      <c r="H700">
        <v>18000</v>
      </c>
      <c r="I700">
        <v>77862546</v>
      </c>
      <c r="J700" t="s">
        <v>313</v>
      </c>
      <c r="K700" t="s">
        <v>2152</v>
      </c>
      <c r="L700" t="s">
        <v>5105</v>
      </c>
      <c r="M700">
        <v>266310</v>
      </c>
      <c r="N700">
        <v>20454</v>
      </c>
      <c r="O700" t="s">
        <v>158</v>
      </c>
      <c r="P700">
        <v>2</v>
      </c>
      <c r="Q700" t="s">
        <v>5106</v>
      </c>
      <c r="R700" t="s">
        <v>5107</v>
      </c>
      <c r="S700">
        <v>690</v>
      </c>
      <c r="T700" t="s">
        <v>42</v>
      </c>
      <c r="U700" t="s">
        <v>43</v>
      </c>
      <c r="V700" t="s">
        <v>811</v>
      </c>
      <c r="W700">
        <v>70000000</v>
      </c>
      <c r="X700">
        <v>2004</v>
      </c>
      <c r="Y700">
        <v>992</v>
      </c>
      <c r="Z700" s="2">
        <v>7.7</v>
      </c>
      <c r="AA700">
        <v>2.35</v>
      </c>
      <c r="AB700">
        <v>14000</v>
      </c>
      <c r="AE700" t="s">
        <v>5108</v>
      </c>
      <c r="AF700">
        <f>COUNTIF(J:J,AE700)</f>
        <v>2</v>
      </c>
      <c r="AG700">
        <f>ROUND(AVERAGEIFS(Z:Z,J:J,AE700),1)</f>
        <v>6.8</v>
      </c>
      <c r="AH700" cm="1">
        <f t="array" ref="AH700">ROUND(MEDIAN(IF(J:J=AE700,Z:Z)),1)</f>
        <v>6.8</v>
      </c>
      <c r="AI700" t="e" cm="1">
        <f t="array" ref="AI700">ROUND(MODE(IF(J:J=AE700,Z:Z)),1)</f>
        <v>#N/A</v>
      </c>
      <c r="AJ700">
        <f>_xlfn.MAXIFS(Z:Z,J:J,AE700)</f>
        <v>7.2</v>
      </c>
      <c r="AK700">
        <f>_xlfn.MINIFS(Z:Z,J:J,AE700)</f>
        <v>6.3</v>
      </c>
      <c r="AL700" cm="1">
        <f t="array" ref="AL700">ROUND(VAR(IF(J:J=AE700,Z:Z)),1)</f>
        <v>0.4</v>
      </c>
      <c r="AM700" cm="1">
        <f t="array" ref="AM700">ROUND(STDEV(IF(J:J = AE700,Z:Z)),1)</f>
        <v>0.6</v>
      </c>
      <c r="AQ700">
        <v>91</v>
      </c>
      <c r="AR700">
        <v>5</v>
      </c>
      <c r="BH700" t="str">
        <v>Michael Ritchie</v>
      </c>
      <c r="BI700">
        <f t="shared" si="31"/>
        <v>5.7</v>
      </c>
      <c r="BJ700" t="b">
        <f t="shared" si="32"/>
        <v>0</v>
      </c>
      <c r="BO700">
        <v>61490000</v>
      </c>
      <c r="BP700">
        <v>26000000</v>
      </c>
      <c r="BR700">
        <f t="shared" si="30"/>
        <v>35490000</v>
      </c>
      <c r="BS700" t="str">
        <f>_xlfn.XLOOKUP(BO700,I:I,L:L)</f>
        <v>FlatlinersÂ </v>
      </c>
      <c r="BW700" t="s">
        <v>17601</v>
      </c>
      <c r="BX700" t="s">
        <v>5447</v>
      </c>
    </row>
    <row r="701" spans="1:79" x14ac:dyDescent="0.25">
      <c r="A701" t="s">
        <v>33</v>
      </c>
      <c r="B701" t="s">
        <v>2616</v>
      </c>
      <c r="C701">
        <v>76</v>
      </c>
      <c r="D701">
        <v>98</v>
      </c>
      <c r="E701">
        <v>48</v>
      </c>
      <c r="F701">
        <v>722</v>
      </c>
      <c r="G701" t="s">
        <v>35</v>
      </c>
      <c r="H701">
        <v>21000</v>
      </c>
      <c r="I701">
        <v>61112916</v>
      </c>
      <c r="J701" t="s">
        <v>377</v>
      </c>
      <c r="K701" t="s">
        <v>119</v>
      </c>
      <c r="L701" t="s">
        <v>5111</v>
      </c>
      <c r="M701">
        <v>14888</v>
      </c>
      <c r="N701">
        <v>24664</v>
      </c>
      <c r="O701" t="s">
        <v>2469</v>
      </c>
      <c r="P701">
        <v>0</v>
      </c>
      <c r="Q701" t="s">
        <v>5112</v>
      </c>
      <c r="R701" t="s">
        <v>5113</v>
      </c>
      <c r="S701">
        <v>83</v>
      </c>
      <c r="T701" t="s">
        <v>42</v>
      </c>
      <c r="U701" t="s">
        <v>43</v>
      </c>
      <c r="V701" t="s">
        <v>115</v>
      </c>
      <c r="W701">
        <v>50000000</v>
      </c>
      <c r="X701">
        <v>2006</v>
      </c>
      <c r="Y701">
        <v>936</v>
      </c>
      <c r="Z701" s="2">
        <v>4.4000000000000004</v>
      </c>
      <c r="AA701">
        <v>2.35</v>
      </c>
      <c r="AB701">
        <v>747</v>
      </c>
      <c r="AE701" t="s">
        <v>5114</v>
      </c>
      <c r="AF701">
        <f>COUNTIF(J:J,AE701)</f>
        <v>1</v>
      </c>
      <c r="AG701">
        <f>ROUND(AVERAGEIFS(Z:Z,J:J,AE701),1)</f>
        <v>7.5</v>
      </c>
      <c r="AH701" cm="1">
        <f t="array" ref="AH701">ROUND(MEDIAN(IF(J:J=AE701,Z:Z)),1)</f>
        <v>7.5</v>
      </c>
      <c r="AI701" t="e" cm="1">
        <f t="array" ref="AI701">ROUND(MODE(IF(J:J=AE701,Z:Z)),1)</f>
        <v>#N/A</v>
      </c>
      <c r="AJ701">
        <f>_xlfn.MAXIFS(Z:Z,J:J,AE701)</f>
        <v>7.5</v>
      </c>
      <c r="AK701">
        <f>_xlfn.MINIFS(Z:Z,J:J,AE701)</f>
        <v>7.5</v>
      </c>
      <c r="AL701" t="e" cm="1">
        <f t="array" ref="AL701">ROUND(VAR(IF(J:J=AE701,Z:Z)),1)</f>
        <v>#DIV/0!</v>
      </c>
      <c r="AM701" t="e" cm="1">
        <f t="array" ref="AM701">ROUND(STDEV(IF(J:J = AE701,Z:Z)),1)</f>
        <v>#DIV/0!</v>
      </c>
      <c r="AQ701">
        <v>146</v>
      </c>
      <c r="AR701">
        <v>7.7</v>
      </c>
      <c r="BH701" t="str">
        <v>Robert B. Weide</v>
      </c>
      <c r="BI701">
        <f t="shared" si="31"/>
        <v>6.5</v>
      </c>
      <c r="BJ701" t="b">
        <f t="shared" si="32"/>
        <v>0</v>
      </c>
      <c r="BO701">
        <v>100468793</v>
      </c>
      <c r="BP701">
        <v>65000000</v>
      </c>
      <c r="BR701">
        <f t="shared" si="30"/>
        <v>35468793</v>
      </c>
      <c r="BS701" t="str">
        <f>_xlfn.XLOOKUP(BO701,I:I,L:L)</f>
        <v>Step BrothersÂ </v>
      </c>
      <c r="BW701" t="s">
        <v>3743</v>
      </c>
      <c r="BX701" t="s">
        <v>2007</v>
      </c>
      <c r="BY701" t="s">
        <v>17606</v>
      </c>
    </row>
    <row r="702" spans="1:79" x14ac:dyDescent="0.25">
      <c r="A702" t="s">
        <v>33</v>
      </c>
      <c r="B702" t="s">
        <v>1802</v>
      </c>
      <c r="C702">
        <v>173</v>
      </c>
      <c r="D702">
        <v>101</v>
      </c>
      <c r="E702">
        <v>480</v>
      </c>
      <c r="F702">
        <v>767</v>
      </c>
      <c r="G702" t="s">
        <v>3264</v>
      </c>
      <c r="H702">
        <v>881</v>
      </c>
      <c r="I702">
        <v>88200225</v>
      </c>
      <c r="J702" t="s">
        <v>635</v>
      </c>
      <c r="K702" t="s">
        <v>1414</v>
      </c>
      <c r="L702" t="s">
        <v>5116</v>
      </c>
      <c r="M702">
        <v>120795</v>
      </c>
      <c r="N702">
        <v>3943</v>
      </c>
      <c r="O702" t="s">
        <v>5117</v>
      </c>
      <c r="P702">
        <v>5</v>
      </c>
      <c r="Q702" t="s">
        <v>5118</v>
      </c>
      <c r="R702" t="s">
        <v>5119</v>
      </c>
      <c r="S702">
        <v>308</v>
      </c>
      <c r="T702" t="s">
        <v>42</v>
      </c>
      <c r="U702" t="s">
        <v>43</v>
      </c>
      <c r="V702" t="s">
        <v>44</v>
      </c>
      <c r="W702">
        <v>60000000</v>
      </c>
      <c r="X702">
        <v>2004</v>
      </c>
      <c r="Y702">
        <v>869</v>
      </c>
      <c r="Z702" s="2">
        <v>6.1</v>
      </c>
      <c r="AA702">
        <v>2.35</v>
      </c>
      <c r="AB702">
        <v>0</v>
      </c>
      <c r="AE702" t="s">
        <v>5120</v>
      </c>
      <c r="AF702">
        <f>COUNTIF(J:J,AE702)</f>
        <v>1</v>
      </c>
      <c r="AG702">
        <f>ROUND(AVERAGEIFS(Z:Z,J:J,AE702),1)</f>
        <v>8.1</v>
      </c>
      <c r="AH702" cm="1">
        <f t="array" ref="AH702">ROUND(MEDIAN(IF(J:J=AE702,Z:Z)),1)</f>
        <v>8.1</v>
      </c>
      <c r="AI702" t="e" cm="1">
        <f t="array" ref="AI702">ROUND(MODE(IF(J:J=AE702,Z:Z)),1)</f>
        <v>#N/A</v>
      </c>
      <c r="AJ702">
        <f>_xlfn.MAXIFS(Z:Z,J:J,AE702)</f>
        <v>8.1</v>
      </c>
      <c r="AK702">
        <f>_xlfn.MINIFS(Z:Z,J:J,AE702)</f>
        <v>8.1</v>
      </c>
      <c r="AL702" t="e" cm="1">
        <f t="array" ref="AL702">ROUND(VAR(IF(J:J=AE702,Z:Z)),1)</f>
        <v>#DIV/0!</v>
      </c>
      <c r="AM702" t="e" cm="1">
        <f t="array" ref="AM702">ROUND(STDEV(IF(J:J = AE702,Z:Z)),1)</f>
        <v>#DIV/0!</v>
      </c>
      <c r="AQ702">
        <v>98</v>
      </c>
      <c r="AR702">
        <v>4.4000000000000004</v>
      </c>
      <c r="BH702" t="str">
        <v>Jeff Wadlow</v>
      </c>
      <c r="BI702">
        <f t="shared" si="31"/>
        <v>6.4</v>
      </c>
      <c r="BJ702" t="b">
        <f t="shared" si="32"/>
        <v>0</v>
      </c>
      <c r="BO702">
        <v>55461307</v>
      </c>
      <c r="BP702">
        <v>20000000</v>
      </c>
      <c r="BR702">
        <f t="shared" si="30"/>
        <v>35461307</v>
      </c>
      <c r="BS702" t="str">
        <f>_xlfn.XLOOKUP(BO702,I:I,L:L)</f>
        <v>Bad MomsÂ </v>
      </c>
      <c r="BW702" t="s">
        <v>4682</v>
      </c>
      <c r="BX702" t="s">
        <v>17605</v>
      </c>
      <c r="BY702" t="s">
        <v>2007</v>
      </c>
      <c r="BZ702" t="s">
        <v>4892</v>
      </c>
    </row>
    <row r="703" spans="1:79" x14ac:dyDescent="0.25">
      <c r="A703" t="s">
        <v>33</v>
      </c>
      <c r="B703" t="s">
        <v>2624</v>
      </c>
      <c r="C703">
        <v>81</v>
      </c>
      <c r="D703">
        <v>94</v>
      </c>
      <c r="E703">
        <v>32</v>
      </c>
      <c r="F703">
        <v>626</v>
      </c>
      <c r="G703" t="s">
        <v>5123</v>
      </c>
      <c r="H703">
        <v>854</v>
      </c>
      <c r="I703">
        <v>60573641</v>
      </c>
      <c r="J703" t="s">
        <v>1787</v>
      </c>
      <c r="K703" t="s">
        <v>4341</v>
      </c>
      <c r="L703" t="s">
        <v>5124</v>
      </c>
      <c r="M703">
        <v>68406</v>
      </c>
      <c r="N703">
        <v>4530</v>
      </c>
      <c r="O703" t="s">
        <v>5125</v>
      </c>
      <c r="P703">
        <v>1</v>
      </c>
      <c r="Q703" t="s">
        <v>5126</v>
      </c>
      <c r="R703" t="s">
        <v>5127</v>
      </c>
      <c r="S703">
        <v>162</v>
      </c>
      <c r="T703" t="s">
        <v>42</v>
      </c>
      <c r="U703" t="s">
        <v>43</v>
      </c>
      <c r="V703" t="s">
        <v>115</v>
      </c>
      <c r="W703">
        <v>60000000</v>
      </c>
      <c r="X703">
        <v>1996</v>
      </c>
      <c r="Y703">
        <v>628</v>
      </c>
      <c r="Z703" s="2">
        <v>5.4</v>
      </c>
      <c r="AA703">
        <v>1.85</v>
      </c>
      <c r="AB703">
        <v>0</v>
      </c>
      <c r="AE703" t="s">
        <v>5128</v>
      </c>
      <c r="AF703">
        <f>COUNTIF(J:J,AE703)</f>
        <v>1</v>
      </c>
      <c r="AG703">
        <f>ROUND(AVERAGEIFS(Z:Z,J:J,AE703),1)</f>
        <v>7.8</v>
      </c>
      <c r="AH703" cm="1">
        <f t="array" ref="AH703">ROUND(MEDIAN(IF(J:J=AE703,Z:Z)),1)</f>
        <v>7.8</v>
      </c>
      <c r="AI703" t="e" cm="1">
        <f t="array" ref="AI703">ROUND(MODE(IF(J:J=AE703,Z:Z)),1)</f>
        <v>#N/A</v>
      </c>
      <c r="AJ703">
        <f>_xlfn.MAXIFS(Z:Z,J:J,AE703)</f>
        <v>7.8</v>
      </c>
      <c r="AK703">
        <f>_xlfn.MINIFS(Z:Z,J:J,AE703)</f>
        <v>7.8</v>
      </c>
      <c r="AL703" t="e" cm="1">
        <f t="array" ref="AL703">ROUND(VAR(IF(J:J=AE703,Z:Z)),1)</f>
        <v>#DIV/0!</v>
      </c>
      <c r="AM703" t="e" cm="1">
        <f t="array" ref="AM703">ROUND(STDEV(IF(J:J = AE703,Z:Z)),1)</f>
        <v>#DIV/0!</v>
      </c>
      <c r="AQ703">
        <v>101</v>
      </c>
      <c r="AR703">
        <v>6.1</v>
      </c>
      <c r="BH703" t="str">
        <v>Camille Delamarre</v>
      </c>
      <c r="BI703">
        <f t="shared" si="31"/>
        <v>5.4</v>
      </c>
      <c r="BJ703" t="b">
        <f t="shared" si="32"/>
        <v>0</v>
      </c>
      <c r="BO703">
        <v>55461307</v>
      </c>
      <c r="BP703">
        <v>20000000</v>
      </c>
      <c r="BR703">
        <f t="shared" si="30"/>
        <v>35461307</v>
      </c>
      <c r="BS703" t="str">
        <f>_xlfn.XLOOKUP(BO703,I:I,L:L)</f>
        <v>Bad MomsÂ </v>
      </c>
      <c r="BW703" t="s">
        <v>1247</v>
      </c>
      <c r="BX703" t="s">
        <v>5266</v>
      </c>
      <c r="BY703" t="s">
        <v>17600</v>
      </c>
      <c r="BZ703" t="s">
        <v>17601</v>
      </c>
    </row>
    <row r="704" spans="1:79" x14ac:dyDescent="0.25">
      <c r="A704" t="s">
        <v>33</v>
      </c>
      <c r="B704" t="s">
        <v>397</v>
      </c>
      <c r="C704">
        <v>242</v>
      </c>
      <c r="D704">
        <v>132</v>
      </c>
      <c r="E704">
        <v>0</v>
      </c>
      <c r="F704">
        <v>160</v>
      </c>
      <c r="G704" t="s">
        <v>4427</v>
      </c>
      <c r="H704">
        <v>366</v>
      </c>
      <c r="I704">
        <v>59035104</v>
      </c>
      <c r="J704" t="s">
        <v>2288</v>
      </c>
      <c r="K704" t="s">
        <v>5130</v>
      </c>
      <c r="L704" t="s">
        <v>5131</v>
      </c>
      <c r="M704">
        <v>244566</v>
      </c>
      <c r="N704">
        <v>1112</v>
      </c>
      <c r="O704" t="s">
        <v>3135</v>
      </c>
      <c r="P704">
        <v>1</v>
      </c>
      <c r="Q704" t="s">
        <v>5132</v>
      </c>
      <c r="R704" t="s">
        <v>5133</v>
      </c>
      <c r="S704">
        <v>597</v>
      </c>
      <c r="T704" t="s">
        <v>42</v>
      </c>
      <c r="U704" t="s">
        <v>43</v>
      </c>
      <c r="V704" t="s">
        <v>44</v>
      </c>
      <c r="W704">
        <v>66000000</v>
      </c>
      <c r="X704">
        <v>2004</v>
      </c>
      <c r="Y704">
        <v>334</v>
      </c>
      <c r="Z704" s="2">
        <v>6.8</v>
      </c>
      <c r="AA704">
        <v>1.85</v>
      </c>
      <c r="AB704">
        <v>0</v>
      </c>
      <c r="AE704" t="s">
        <v>5134</v>
      </c>
      <c r="AF704">
        <f>COUNTIF(J:J,AE704)</f>
        <v>1</v>
      </c>
      <c r="AG704">
        <f>ROUND(AVERAGEIFS(Z:Z,J:J,AE704),1)</f>
        <v>7.6</v>
      </c>
      <c r="AH704" cm="1">
        <f t="array" ref="AH704">ROUND(MEDIAN(IF(J:J=AE704,Z:Z)),1)</f>
        <v>7.6</v>
      </c>
      <c r="AI704" t="e" cm="1">
        <f t="array" ref="AI704">ROUND(MODE(IF(J:J=AE704,Z:Z)),1)</f>
        <v>#N/A</v>
      </c>
      <c r="AJ704">
        <f>_xlfn.MAXIFS(Z:Z,J:J,AE704)</f>
        <v>7.6</v>
      </c>
      <c r="AK704">
        <f>_xlfn.MINIFS(Z:Z,J:J,AE704)</f>
        <v>7.6</v>
      </c>
      <c r="AL704" t="e" cm="1">
        <f t="array" ref="AL704">ROUND(VAR(IF(J:J=AE704,Z:Z)),1)</f>
        <v>#DIV/0!</v>
      </c>
      <c r="AM704" t="e" cm="1">
        <f t="array" ref="AM704">ROUND(STDEV(IF(J:J = AE704,Z:Z)),1)</f>
        <v>#DIV/0!</v>
      </c>
      <c r="AQ704">
        <v>94</v>
      </c>
      <c r="AR704">
        <v>5.4</v>
      </c>
      <c r="BH704" t="str">
        <v>Malcolm D. Lee</v>
      </c>
      <c r="BI704">
        <f t="shared" si="31"/>
        <v>5.6</v>
      </c>
      <c r="BJ704" t="b">
        <f t="shared" si="32"/>
        <v>0</v>
      </c>
      <c r="BO704">
        <v>100448498</v>
      </c>
      <c r="BP704">
        <v>65000000</v>
      </c>
      <c r="BR704">
        <f t="shared" ref="BR704:BR766" si="33">BO704-BP704</f>
        <v>35448498</v>
      </c>
      <c r="BS704" t="str">
        <f>_xlfn.XLOOKUP(BO704,I:I,L:L)</f>
        <v>Due DateÂ </v>
      </c>
      <c r="BW704" t="s">
        <v>17605</v>
      </c>
      <c r="BX704" t="s">
        <v>2007</v>
      </c>
      <c r="BY704" t="s">
        <v>17601</v>
      </c>
      <c r="BZ704" t="s">
        <v>5447</v>
      </c>
      <c r="CA704" t="s">
        <v>4490</v>
      </c>
    </row>
    <row r="705" spans="1:79" x14ac:dyDescent="0.25">
      <c r="A705" t="s">
        <v>33</v>
      </c>
      <c r="B705" t="s">
        <v>2632</v>
      </c>
      <c r="C705">
        <v>110</v>
      </c>
      <c r="D705">
        <v>115</v>
      </c>
      <c r="E705">
        <v>234</v>
      </c>
      <c r="F705">
        <v>521</v>
      </c>
      <c r="G705" t="s">
        <v>4514</v>
      </c>
      <c r="H705">
        <v>3000</v>
      </c>
      <c r="I705">
        <v>56702901</v>
      </c>
      <c r="J705" t="s">
        <v>2007</v>
      </c>
      <c r="K705" t="s">
        <v>2097</v>
      </c>
      <c r="L705" t="s">
        <v>5136</v>
      </c>
      <c r="M705">
        <v>23302</v>
      </c>
      <c r="N705">
        <v>4713</v>
      </c>
      <c r="O705" t="s">
        <v>1616</v>
      </c>
      <c r="P705">
        <v>1</v>
      </c>
      <c r="Q705" t="s">
        <v>5137</v>
      </c>
      <c r="R705" t="s">
        <v>5138</v>
      </c>
      <c r="S705">
        <v>181</v>
      </c>
      <c r="T705" t="s">
        <v>42</v>
      </c>
      <c r="U705" t="s">
        <v>43</v>
      </c>
      <c r="V705" t="s">
        <v>44</v>
      </c>
      <c r="W705">
        <v>60000000</v>
      </c>
      <c r="X705">
        <v>1998</v>
      </c>
      <c r="Y705">
        <v>552</v>
      </c>
      <c r="Z705" s="2">
        <v>6.5</v>
      </c>
      <c r="AA705">
        <v>2.35</v>
      </c>
      <c r="AB705">
        <v>1000</v>
      </c>
      <c r="AE705" t="s">
        <v>5139</v>
      </c>
      <c r="AF705">
        <f>COUNTIF(J:J,AE705)</f>
        <v>1</v>
      </c>
      <c r="AG705">
        <f>ROUND(AVERAGEIFS(Z:Z,J:J,AE705),1)</f>
        <v>5.0999999999999996</v>
      </c>
      <c r="AH705" cm="1">
        <f t="array" ref="AH705">ROUND(MEDIAN(IF(J:J=AE705,Z:Z)),1)</f>
        <v>5.0999999999999996</v>
      </c>
      <c r="AI705" t="e" cm="1">
        <f t="array" ref="AI705">ROUND(MODE(IF(J:J=AE705,Z:Z)),1)</f>
        <v>#N/A</v>
      </c>
      <c r="AJ705">
        <f>_xlfn.MAXIFS(Z:Z,J:J,AE705)</f>
        <v>5.0999999999999996</v>
      </c>
      <c r="AK705">
        <f>_xlfn.MINIFS(Z:Z,J:J,AE705)</f>
        <v>5.0999999999999996</v>
      </c>
      <c r="AL705" t="e" cm="1">
        <f t="array" ref="AL705">ROUND(VAR(IF(J:J=AE705,Z:Z)),1)</f>
        <v>#DIV/0!</v>
      </c>
      <c r="AM705" t="e" cm="1">
        <f t="array" ref="AM705">ROUND(STDEV(IF(J:J = AE705,Z:Z)),1)</f>
        <v>#DIV/0!</v>
      </c>
      <c r="AQ705">
        <v>132</v>
      </c>
      <c r="AR705">
        <v>6.8</v>
      </c>
      <c r="BH705" t="str">
        <v>David Lean</v>
      </c>
      <c r="BI705">
        <f t="shared" si="31"/>
        <v>8</v>
      </c>
      <c r="BJ705" t="str">
        <f t="shared" si="32"/>
        <v>TRUE</v>
      </c>
      <c r="BO705">
        <v>60443237</v>
      </c>
      <c r="BP705">
        <v>25000000</v>
      </c>
      <c r="BR705">
        <f t="shared" si="33"/>
        <v>35443237</v>
      </c>
      <c r="BS705" t="str">
        <f>_xlfn.XLOOKUP(BO705,I:I,L:L)</f>
        <v>The Lucky OneÂ </v>
      </c>
      <c r="BW705" t="s">
        <v>17600</v>
      </c>
      <c r="BX705" t="s">
        <v>3105</v>
      </c>
      <c r="BY705" t="s">
        <v>5447</v>
      </c>
      <c r="BZ705" t="s">
        <v>4490</v>
      </c>
    </row>
    <row r="706" spans="1:79" x14ac:dyDescent="0.25">
      <c r="A706" t="s">
        <v>33</v>
      </c>
      <c r="B706" t="s">
        <v>2639</v>
      </c>
      <c r="C706">
        <v>328</v>
      </c>
      <c r="D706">
        <v>92</v>
      </c>
      <c r="E706">
        <v>28</v>
      </c>
      <c r="F706">
        <v>586</v>
      </c>
      <c r="G706" t="s">
        <v>732</v>
      </c>
      <c r="H706">
        <v>10000</v>
      </c>
      <c r="I706">
        <v>55994557</v>
      </c>
      <c r="J706" t="s">
        <v>251</v>
      </c>
      <c r="K706" t="s">
        <v>3076</v>
      </c>
      <c r="L706" t="s">
        <v>5141</v>
      </c>
      <c r="M706">
        <v>72287</v>
      </c>
      <c r="N706">
        <v>13597</v>
      </c>
      <c r="O706" t="s">
        <v>5142</v>
      </c>
      <c r="P706">
        <v>0</v>
      </c>
      <c r="Q706" t="s">
        <v>5143</v>
      </c>
      <c r="R706" t="s">
        <v>5144</v>
      </c>
      <c r="S706">
        <v>176</v>
      </c>
      <c r="T706" t="s">
        <v>42</v>
      </c>
      <c r="U706" t="s">
        <v>43</v>
      </c>
      <c r="V706" t="s">
        <v>115</v>
      </c>
      <c r="W706">
        <v>60000000</v>
      </c>
      <c r="X706">
        <v>2012</v>
      </c>
      <c r="Y706">
        <v>884</v>
      </c>
      <c r="Z706" s="2">
        <v>7</v>
      </c>
      <c r="AA706">
        <v>2.35</v>
      </c>
      <c r="AB706">
        <v>12000</v>
      </c>
      <c r="AE706" t="s">
        <v>5145</v>
      </c>
      <c r="AF706">
        <f>COUNTIF(J:J,AE706)</f>
        <v>1</v>
      </c>
      <c r="AG706">
        <f>ROUND(AVERAGEIFS(Z:Z,J:J,AE706),1)</f>
        <v>5.8</v>
      </c>
      <c r="AH706" cm="1">
        <f t="array" ref="AH706">ROUND(MEDIAN(IF(J:J=AE706,Z:Z)),1)</f>
        <v>5.8</v>
      </c>
      <c r="AI706" t="e" cm="1">
        <f t="array" ref="AI706">ROUND(MODE(IF(J:J=AE706,Z:Z)),1)</f>
        <v>#N/A</v>
      </c>
      <c r="AJ706">
        <f>_xlfn.MAXIFS(Z:Z,J:J,AE706)</f>
        <v>5.8</v>
      </c>
      <c r="AK706">
        <f>_xlfn.MINIFS(Z:Z,J:J,AE706)</f>
        <v>5.8</v>
      </c>
      <c r="AL706" t="e" cm="1">
        <f t="array" ref="AL706">ROUND(VAR(IF(J:J=AE706,Z:Z)),1)</f>
        <v>#DIV/0!</v>
      </c>
      <c r="AM706" t="e" cm="1">
        <f t="array" ref="AM706">ROUND(STDEV(IF(J:J = AE706,Z:Z)),1)</f>
        <v>#DIV/0!</v>
      </c>
      <c r="AQ706">
        <v>115</v>
      </c>
      <c r="AR706">
        <v>6.5</v>
      </c>
      <c r="BH706" t="str">
        <v>Richard Eyre</v>
      </c>
      <c r="BI706">
        <f t="shared" si="31"/>
        <v>7.3</v>
      </c>
      <c r="BJ706" t="b">
        <f t="shared" si="32"/>
        <v>0</v>
      </c>
      <c r="BO706">
        <v>245428137</v>
      </c>
      <c r="BP706">
        <v>210000000</v>
      </c>
      <c r="BR706">
        <f t="shared" si="33"/>
        <v>35428137</v>
      </c>
      <c r="BS706" t="str">
        <f>_xlfn.XLOOKUP(BO706,I:I,L:L)</f>
        <v>Transformers: Age of ExtinctionÂ </v>
      </c>
      <c r="BW706" t="s">
        <v>1247</v>
      </c>
      <c r="BX706" t="s">
        <v>2007</v>
      </c>
      <c r="BY706" t="s">
        <v>17601</v>
      </c>
    </row>
    <row r="707" spans="1:79" x14ac:dyDescent="0.25">
      <c r="A707" t="s">
        <v>33</v>
      </c>
      <c r="B707" t="s">
        <v>2304</v>
      </c>
      <c r="C707">
        <v>83</v>
      </c>
      <c r="D707">
        <v>124</v>
      </c>
      <c r="E707">
        <v>105</v>
      </c>
      <c r="F707">
        <v>460</v>
      </c>
      <c r="G707" t="s">
        <v>1207</v>
      </c>
      <c r="H707">
        <v>24000</v>
      </c>
      <c r="I707">
        <v>54910560</v>
      </c>
      <c r="J707" t="s">
        <v>1962</v>
      </c>
      <c r="K707" t="s">
        <v>100</v>
      </c>
      <c r="L707" t="s">
        <v>5146</v>
      </c>
      <c r="M707">
        <v>88225</v>
      </c>
      <c r="N707">
        <v>38227</v>
      </c>
      <c r="O707" t="s">
        <v>5147</v>
      </c>
      <c r="P707">
        <v>0</v>
      </c>
      <c r="Q707" t="s">
        <v>5148</v>
      </c>
      <c r="R707" t="s">
        <v>5149</v>
      </c>
      <c r="S707">
        <v>227</v>
      </c>
      <c r="T707" t="s">
        <v>42</v>
      </c>
      <c r="U707" t="s">
        <v>43</v>
      </c>
      <c r="V707" t="s">
        <v>811</v>
      </c>
      <c r="W707">
        <v>60000000</v>
      </c>
      <c r="X707">
        <v>1997</v>
      </c>
      <c r="Y707">
        <v>13000</v>
      </c>
      <c r="Z707" s="2">
        <v>6.3</v>
      </c>
      <c r="AA707">
        <v>2.35</v>
      </c>
      <c r="AB707">
        <v>0</v>
      </c>
      <c r="AE707" t="s">
        <v>5150</v>
      </c>
      <c r="AF707">
        <f>COUNTIF(J:J,AE707)</f>
        <v>1</v>
      </c>
      <c r="AG707">
        <f>ROUND(AVERAGEIFS(Z:Z,J:J,AE707),1)</f>
        <v>7.8</v>
      </c>
      <c r="AH707" cm="1">
        <f t="array" ref="AH707">ROUND(MEDIAN(IF(J:J=AE707,Z:Z)),1)</f>
        <v>7.8</v>
      </c>
      <c r="AI707" t="e" cm="1">
        <f t="array" ref="AI707">ROUND(MODE(IF(J:J=AE707,Z:Z)),1)</f>
        <v>#N/A</v>
      </c>
      <c r="AJ707">
        <f>_xlfn.MAXIFS(Z:Z,J:J,AE707)</f>
        <v>7.8</v>
      </c>
      <c r="AK707">
        <f>_xlfn.MINIFS(Z:Z,J:J,AE707)</f>
        <v>7.8</v>
      </c>
      <c r="AL707" t="e" cm="1">
        <f t="array" ref="AL707">ROUND(VAR(IF(J:J=AE707,Z:Z)),1)</f>
        <v>#DIV/0!</v>
      </c>
      <c r="AM707" t="e" cm="1">
        <f t="array" ref="AM707">ROUND(STDEV(IF(J:J = AE707,Z:Z)),1)</f>
        <v>#DIV/0!</v>
      </c>
      <c r="AQ707">
        <v>92</v>
      </c>
      <c r="AR707">
        <v>7</v>
      </c>
      <c r="BH707" t="str">
        <v>Nicholas Meyer</v>
      </c>
      <c r="BI707">
        <f t="shared" si="31"/>
        <v>7.5</v>
      </c>
      <c r="BJ707" t="str">
        <f t="shared" si="32"/>
        <v>TRUE</v>
      </c>
      <c r="BO707">
        <v>75305995</v>
      </c>
      <c r="BP707">
        <v>40000000</v>
      </c>
      <c r="BR707">
        <f t="shared" si="33"/>
        <v>35305995</v>
      </c>
      <c r="BS707" t="str">
        <f>_xlfn.XLOOKUP(BO707,I:I,L:L)</f>
        <v>RayÂ </v>
      </c>
      <c r="BW707" t="s">
        <v>1247</v>
      </c>
      <c r="BX707" t="s">
        <v>2007</v>
      </c>
      <c r="BY707" t="s">
        <v>17607</v>
      </c>
      <c r="BZ707" t="s">
        <v>17601</v>
      </c>
    </row>
    <row r="708" spans="1:79" x14ac:dyDescent="0.25">
      <c r="A708" t="s">
        <v>33</v>
      </c>
      <c r="B708" t="s">
        <v>1096</v>
      </c>
      <c r="C708">
        <v>196</v>
      </c>
      <c r="D708">
        <v>119</v>
      </c>
      <c r="E708">
        <v>610</v>
      </c>
      <c r="F708">
        <v>716</v>
      </c>
      <c r="G708" t="s">
        <v>1299</v>
      </c>
      <c r="H708">
        <v>834</v>
      </c>
      <c r="I708">
        <v>53789313</v>
      </c>
      <c r="J708" t="s">
        <v>1001</v>
      </c>
      <c r="K708" t="s">
        <v>2125</v>
      </c>
      <c r="L708" t="s">
        <v>5152</v>
      </c>
      <c r="M708">
        <v>89816</v>
      </c>
      <c r="N708">
        <v>3637</v>
      </c>
      <c r="O708" t="s">
        <v>892</v>
      </c>
      <c r="P708">
        <v>0</v>
      </c>
      <c r="Q708" t="s">
        <v>5153</v>
      </c>
      <c r="R708" t="s">
        <v>5154</v>
      </c>
      <c r="S708">
        <v>347</v>
      </c>
      <c r="T708" t="s">
        <v>42</v>
      </c>
      <c r="U708" t="s">
        <v>43</v>
      </c>
      <c r="V708" t="s">
        <v>44</v>
      </c>
      <c r="W708">
        <v>60000000</v>
      </c>
      <c r="X708">
        <v>2003</v>
      </c>
      <c r="Y708">
        <v>780</v>
      </c>
      <c r="Z708" s="2">
        <v>6.3</v>
      </c>
      <c r="AA708">
        <v>2.35</v>
      </c>
      <c r="AB708">
        <v>0</v>
      </c>
      <c r="AE708" t="s">
        <v>5155</v>
      </c>
      <c r="AF708">
        <f>COUNTIF(J:J,AE708)</f>
        <v>0</v>
      </c>
      <c r="AG708" t="e">
        <f>ROUND(AVERAGEIFS(Z:Z,J:J,AE708),1)</f>
        <v>#DIV/0!</v>
      </c>
      <c r="AH708" t="e" cm="1">
        <f t="array" ref="AH708">ROUND(MEDIAN(IF(J:J=AE708,Z:Z)),1)</f>
        <v>#NUM!</v>
      </c>
      <c r="AI708" t="e" cm="1">
        <f t="array" ref="AI708">ROUND(MODE(IF(J:J=AE708,Z:Z)),1)</f>
        <v>#N/A</v>
      </c>
      <c r="AJ708">
        <f>_xlfn.MAXIFS(Z:Z,J:J,AE708)</f>
        <v>0</v>
      </c>
      <c r="AK708">
        <f>_xlfn.MINIFS(Z:Z,J:J,AE708)</f>
        <v>0</v>
      </c>
      <c r="AL708" t="e" cm="1">
        <f t="array" ref="AL708">ROUND(VAR(IF(J:J=AE708,Z:Z)),1)</f>
        <v>#DIV/0!</v>
      </c>
      <c r="AM708" t="e" cm="1">
        <f t="array" ref="AM708">ROUND(STDEV(IF(J:J = AE708,Z:Z)),1)</f>
        <v>#DIV/0!</v>
      </c>
      <c r="AQ708">
        <v>124</v>
      </c>
      <c r="AR708">
        <v>6.3</v>
      </c>
      <c r="BH708" t="str">
        <v>Callie Khouri</v>
      </c>
      <c r="BI708">
        <f t="shared" ref="BI708:BI771" si="34">ROUND(AVERAGEIFS(Z:Z,B:B,BH708),1)</f>
        <v>5.9</v>
      </c>
      <c r="BJ708" t="b">
        <f t="shared" ref="BJ708:BJ771" si="35">IF(BI708&gt;=PERCENTILE($BI$3:$BI$1678,0.9),"TRUE")</f>
        <v>0</v>
      </c>
      <c r="BO708">
        <v>72279690</v>
      </c>
      <c r="BP708">
        <v>37000000</v>
      </c>
      <c r="BR708">
        <f t="shared" si="33"/>
        <v>35279690</v>
      </c>
      <c r="BS708" t="str">
        <f>_xlfn.XLOOKUP(BO708,I:I,L:L)</f>
        <v>Dolphin TaleÂ </v>
      </c>
      <c r="BW708" t="s">
        <v>606</v>
      </c>
      <c r="BX708" t="s">
        <v>17605</v>
      </c>
      <c r="BY708" t="s">
        <v>2007</v>
      </c>
      <c r="BZ708" t="s">
        <v>4490</v>
      </c>
    </row>
    <row r="709" spans="1:79" x14ac:dyDescent="0.25">
      <c r="A709" t="s">
        <v>33</v>
      </c>
      <c r="B709" t="s">
        <v>2646</v>
      </c>
      <c r="C709">
        <v>34</v>
      </c>
      <c r="D709">
        <v>124</v>
      </c>
      <c r="E709">
        <v>50</v>
      </c>
      <c r="F709">
        <v>672</v>
      </c>
      <c r="G709" t="s">
        <v>5157</v>
      </c>
      <c r="H709">
        <v>1000</v>
      </c>
      <c r="I709">
        <v>51045801</v>
      </c>
      <c r="J709" t="s">
        <v>210</v>
      </c>
      <c r="K709" t="s">
        <v>416</v>
      </c>
      <c r="L709" t="s">
        <v>5158</v>
      </c>
      <c r="M709">
        <v>11370</v>
      </c>
      <c r="N709">
        <v>3653</v>
      </c>
      <c r="O709" t="s">
        <v>3061</v>
      </c>
      <c r="P709">
        <v>2</v>
      </c>
      <c r="Q709" t="s">
        <v>5159</v>
      </c>
      <c r="R709" t="s">
        <v>5160</v>
      </c>
      <c r="S709">
        <v>54</v>
      </c>
      <c r="T709" t="s">
        <v>42</v>
      </c>
      <c r="U709" t="s">
        <v>43</v>
      </c>
      <c r="V709" t="s">
        <v>44</v>
      </c>
      <c r="W709">
        <v>60000000</v>
      </c>
      <c r="X709">
        <v>1996</v>
      </c>
      <c r="Y709">
        <v>944</v>
      </c>
      <c r="Z709" s="2">
        <v>6.1</v>
      </c>
      <c r="AA709">
        <v>1.85</v>
      </c>
      <c r="AB709">
        <v>829</v>
      </c>
      <c r="AE709" t="s">
        <v>5161</v>
      </c>
      <c r="AF709">
        <f>COUNTIF(J:J,AE709)</f>
        <v>0</v>
      </c>
      <c r="AG709" t="e">
        <f>ROUND(AVERAGEIFS(Z:Z,J:J,AE709),1)</f>
        <v>#DIV/0!</v>
      </c>
      <c r="AH709" t="e" cm="1">
        <f t="array" ref="AH709">ROUND(MEDIAN(IF(J:J=AE709,Z:Z)),1)</f>
        <v>#NUM!</v>
      </c>
      <c r="AI709" t="e" cm="1">
        <f t="array" ref="AI709">ROUND(MODE(IF(J:J=AE709,Z:Z)),1)</f>
        <v>#N/A</v>
      </c>
      <c r="AJ709">
        <f>_xlfn.MAXIFS(Z:Z,J:J,AE709)</f>
        <v>0</v>
      </c>
      <c r="AK709">
        <f>_xlfn.MINIFS(Z:Z,J:J,AE709)</f>
        <v>0</v>
      </c>
      <c r="AL709" t="e" cm="1">
        <f t="array" ref="AL709">ROUND(VAR(IF(J:J=AE709,Z:Z)),1)</f>
        <v>#DIV/0!</v>
      </c>
      <c r="AM709" t="e" cm="1">
        <f t="array" ref="AM709">ROUND(STDEV(IF(J:J = AE709,Z:Z)),1)</f>
        <v>#DIV/0!</v>
      </c>
      <c r="AQ709">
        <v>119</v>
      </c>
      <c r="AR709">
        <v>6.3</v>
      </c>
      <c r="BH709" t="str">
        <v>Todd Graff</v>
      </c>
      <c r="BI709">
        <f t="shared" si="34"/>
        <v>6.1</v>
      </c>
      <c r="BJ709" t="b">
        <f t="shared" si="35"/>
        <v>0</v>
      </c>
      <c r="BO709">
        <v>39200000</v>
      </c>
      <c r="BP709">
        <v>4000000</v>
      </c>
      <c r="BR709">
        <f t="shared" si="33"/>
        <v>35200000</v>
      </c>
      <c r="BS709" t="str">
        <f>_xlfn.XLOOKUP(BO709,I:I,L:L)</f>
        <v>Annie HallÂ </v>
      </c>
      <c r="BW709" t="s">
        <v>4490</v>
      </c>
      <c r="BX709" t="s">
        <v>17606</v>
      </c>
    </row>
    <row r="710" spans="1:79" x14ac:dyDescent="0.25">
      <c r="A710" t="s">
        <v>33</v>
      </c>
      <c r="B710" t="s">
        <v>2654</v>
      </c>
      <c r="C710">
        <v>118</v>
      </c>
      <c r="D710">
        <v>93</v>
      </c>
      <c r="E710">
        <v>18</v>
      </c>
      <c r="F710">
        <v>903</v>
      </c>
      <c r="G710" t="s">
        <v>1108</v>
      </c>
      <c r="H710">
        <v>9000</v>
      </c>
      <c r="I710">
        <v>50818750</v>
      </c>
      <c r="J710" t="s">
        <v>251</v>
      </c>
      <c r="K710" t="s">
        <v>1503</v>
      </c>
      <c r="L710" t="s">
        <v>5163</v>
      </c>
      <c r="M710">
        <v>31209</v>
      </c>
      <c r="N710">
        <v>13403</v>
      </c>
      <c r="O710" t="s">
        <v>150</v>
      </c>
      <c r="P710">
        <v>0</v>
      </c>
      <c r="Q710" t="s">
        <v>5164</v>
      </c>
      <c r="R710" t="s">
        <v>5165</v>
      </c>
      <c r="S710">
        <v>106</v>
      </c>
      <c r="T710" t="s">
        <v>42</v>
      </c>
      <c r="U710" t="s">
        <v>74</v>
      </c>
      <c r="V710" t="s">
        <v>366</v>
      </c>
      <c r="W710">
        <v>60000000</v>
      </c>
      <c r="X710">
        <v>2008</v>
      </c>
      <c r="Y710">
        <v>2000</v>
      </c>
      <c r="Z710" s="2">
        <v>6.1</v>
      </c>
      <c r="AA710">
        <v>2.35</v>
      </c>
      <c r="AB710">
        <v>0</v>
      </c>
      <c r="AE710" t="s">
        <v>5166</v>
      </c>
      <c r="AF710">
        <f>COUNTIF(J:J,AE710)</f>
        <v>1</v>
      </c>
      <c r="AG710">
        <f>ROUND(AVERAGEIFS(Z:Z,J:J,AE710),1)</f>
        <v>2.1</v>
      </c>
      <c r="AH710" cm="1">
        <f t="array" ref="AH710">ROUND(MEDIAN(IF(J:J=AE710,Z:Z)),1)</f>
        <v>2.1</v>
      </c>
      <c r="AI710" t="e" cm="1">
        <f t="array" ref="AI710">ROUND(MODE(IF(J:J=AE710,Z:Z)),1)</f>
        <v>#N/A</v>
      </c>
      <c r="AJ710">
        <f>_xlfn.MAXIFS(Z:Z,J:J,AE710)</f>
        <v>2.1</v>
      </c>
      <c r="AK710">
        <f>_xlfn.MINIFS(Z:Z,J:J,AE710)</f>
        <v>2.1</v>
      </c>
      <c r="AL710" t="e" cm="1">
        <f t="array" ref="AL710">ROUND(VAR(IF(J:J=AE710,Z:Z)),1)</f>
        <v>#DIV/0!</v>
      </c>
      <c r="AM710" t="e" cm="1">
        <f t="array" ref="AM710">ROUND(STDEV(IF(J:J = AE710,Z:Z)),1)</f>
        <v>#DIV/0!</v>
      </c>
      <c r="AQ710">
        <v>124</v>
      </c>
      <c r="AR710">
        <v>6.1</v>
      </c>
      <c r="BH710" t="str">
        <v>Steve Miner</v>
      </c>
      <c r="BI710">
        <f t="shared" si="34"/>
        <v>5.9</v>
      </c>
      <c r="BJ710" t="b">
        <f t="shared" si="35"/>
        <v>0</v>
      </c>
      <c r="BO710">
        <v>38168022</v>
      </c>
      <c r="BP710">
        <v>3000000</v>
      </c>
      <c r="BR710">
        <f t="shared" si="33"/>
        <v>35168022</v>
      </c>
      <c r="BS710" t="str">
        <f>_xlfn.XLOOKUP(BO710,I:I,L:L)</f>
        <v>The Original Kings of ComedyÂ </v>
      </c>
      <c r="BW710" t="s">
        <v>826</v>
      </c>
      <c r="BX710" t="s">
        <v>17604</v>
      </c>
    </row>
    <row r="711" spans="1:79" x14ac:dyDescent="0.25">
      <c r="A711" t="s">
        <v>33</v>
      </c>
      <c r="B711" t="s">
        <v>2662</v>
      </c>
      <c r="C711">
        <v>81</v>
      </c>
      <c r="D711">
        <v>98</v>
      </c>
      <c r="E711">
        <v>11</v>
      </c>
      <c r="F711">
        <v>107</v>
      </c>
      <c r="G711" t="s">
        <v>2292</v>
      </c>
      <c r="H711">
        <v>966</v>
      </c>
      <c r="I711">
        <v>50189179</v>
      </c>
      <c r="J711" t="s">
        <v>1179</v>
      </c>
      <c r="K711" t="s">
        <v>4841</v>
      </c>
      <c r="L711" t="s">
        <v>5169</v>
      </c>
      <c r="M711">
        <v>61966</v>
      </c>
      <c r="N711">
        <v>2018</v>
      </c>
      <c r="O711" t="s">
        <v>5170</v>
      </c>
      <c r="P711">
        <v>2</v>
      </c>
      <c r="Q711" t="s">
        <v>5171</v>
      </c>
      <c r="R711" t="s">
        <v>5172</v>
      </c>
      <c r="S711">
        <v>207</v>
      </c>
      <c r="T711" t="s">
        <v>42</v>
      </c>
      <c r="U711" t="s">
        <v>43</v>
      </c>
      <c r="V711" t="s">
        <v>44</v>
      </c>
      <c r="W711">
        <v>60000000</v>
      </c>
      <c r="X711">
        <v>2002</v>
      </c>
      <c r="Y711">
        <v>680</v>
      </c>
      <c r="Z711" s="2">
        <v>5.3</v>
      </c>
      <c r="AA711">
        <v>1.85</v>
      </c>
      <c r="AB711">
        <v>797</v>
      </c>
      <c r="AE711" t="s">
        <v>5173</v>
      </c>
      <c r="AF711">
        <f>COUNTIF(J:J,AE711)</f>
        <v>0</v>
      </c>
      <c r="AG711" t="e">
        <f>ROUND(AVERAGEIFS(Z:Z,J:J,AE711),1)</f>
        <v>#DIV/0!</v>
      </c>
      <c r="AH711" t="e" cm="1">
        <f t="array" ref="AH711">ROUND(MEDIAN(IF(J:J=AE711,Z:Z)),1)</f>
        <v>#NUM!</v>
      </c>
      <c r="AI711" t="e" cm="1">
        <f t="array" ref="AI711">ROUND(MODE(IF(J:J=AE711,Z:Z)),1)</f>
        <v>#N/A</v>
      </c>
      <c r="AJ711">
        <f>_xlfn.MAXIFS(Z:Z,J:J,AE711)</f>
        <v>0</v>
      </c>
      <c r="AK711">
        <f>_xlfn.MINIFS(Z:Z,J:J,AE711)</f>
        <v>0</v>
      </c>
      <c r="AL711" t="e" cm="1">
        <f t="array" ref="AL711">ROUND(VAR(IF(J:J=AE711,Z:Z)),1)</f>
        <v>#DIV/0!</v>
      </c>
      <c r="AM711" t="e" cm="1">
        <f t="array" ref="AM711">ROUND(STDEV(IF(J:J = AE711,Z:Z)),1)</f>
        <v>#DIV/0!</v>
      </c>
      <c r="AQ711">
        <v>93</v>
      </c>
      <c r="AR711">
        <v>6.1</v>
      </c>
      <c r="BH711" t="str">
        <v>Philip Kaufman</v>
      </c>
      <c r="BI711">
        <f t="shared" si="34"/>
        <v>7.7</v>
      </c>
      <c r="BJ711" t="str">
        <f t="shared" si="35"/>
        <v>TRUE</v>
      </c>
      <c r="BO711">
        <v>49122319</v>
      </c>
      <c r="BP711">
        <v>14000000</v>
      </c>
      <c r="BR711">
        <f t="shared" si="33"/>
        <v>35122319</v>
      </c>
      <c r="BS711" t="str">
        <f>_xlfn.XLOOKUP(BO711,I:I,L:L)</f>
        <v>The PossessionÂ </v>
      </c>
      <c r="BW711" t="s">
        <v>17602</v>
      </c>
      <c r="BX711" t="s">
        <v>4892</v>
      </c>
    </row>
    <row r="712" spans="1:79" x14ac:dyDescent="0.25">
      <c r="A712" t="s">
        <v>33</v>
      </c>
      <c r="B712" t="s">
        <v>2667</v>
      </c>
      <c r="C712">
        <v>47</v>
      </c>
      <c r="D712">
        <v>92</v>
      </c>
      <c r="E712">
        <v>14</v>
      </c>
      <c r="F712">
        <v>488</v>
      </c>
      <c r="G712" t="s">
        <v>5176</v>
      </c>
      <c r="H712">
        <v>789</v>
      </c>
      <c r="I712">
        <v>50024083</v>
      </c>
      <c r="J712" t="s">
        <v>79</v>
      </c>
      <c r="K712" t="s">
        <v>5177</v>
      </c>
      <c r="L712" t="s">
        <v>5178</v>
      </c>
      <c r="M712">
        <v>35918</v>
      </c>
      <c r="N712">
        <v>2318</v>
      </c>
      <c r="O712" t="s">
        <v>5179</v>
      </c>
      <c r="P712">
        <v>1</v>
      </c>
      <c r="Q712" t="s">
        <v>5180</v>
      </c>
      <c r="R712" t="s">
        <v>5181</v>
      </c>
      <c r="S712">
        <v>126</v>
      </c>
      <c r="T712" t="s">
        <v>42</v>
      </c>
      <c r="U712" t="s">
        <v>43</v>
      </c>
      <c r="V712" t="s">
        <v>811</v>
      </c>
      <c r="W712">
        <v>60000000</v>
      </c>
      <c r="X712">
        <v>1995</v>
      </c>
      <c r="Y712">
        <v>520</v>
      </c>
      <c r="Z712" s="2">
        <v>5.4</v>
      </c>
      <c r="AA712">
        <v>1.85</v>
      </c>
      <c r="AB712">
        <v>1000</v>
      </c>
      <c r="AE712" t="s">
        <v>5182</v>
      </c>
      <c r="AF712">
        <f>COUNTIF(J:J,AE712)</f>
        <v>1</v>
      </c>
      <c r="AG712">
        <f>ROUND(AVERAGEIFS(Z:Z,J:J,AE712),1)</f>
        <v>5.3</v>
      </c>
      <c r="AH712" cm="1">
        <f t="array" ref="AH712">ROUND(MEDIAN(IF(J:J=AE712,Z:Z)),1)</f>
        <v>5.3</v>
      </c>
      <c r="AI712" t="e" cm="1">
        <f t="array" ref="AI712">ROUND(MODE(IF(J:J=AE712,Z:Z)),1)</f>
        <v>#N/A</v>
      </c>
      <c r="AJ712">
        <f>_xlfn.MAXIFS(Z:Z,J:J,AE712)</f>
        <v>5.3</v>
      </c>
      <c r="AK712">
        <f>_xlfn.MINIFS(Z:Z,J:J,AE712)</f>
        <v>5.3</v>
      </c>
      <c r="AL712" t="e" cm="1">
        <f t="array" ref="AL712">ROUND(VAR(IF(J:J=AE712,Z:Z)),1)</f>
        <v>#DIV/0!</v>
      </c>
      <c r="AM712" t="e" cm="1">
        <f t="array" ref="AM712">ROUND(STDEV(IF(J:J = AE712,Z:Z)),1)</f>
        <v>#DIV/0!</v>
      </c>
      <c r="AQ712">
        <v>98</v>
      </c>
      <c r="AR712">
        <v>5.3</v>
      </c>
      <c r="BH712" t="str">
        <v>Saul Dibb</v>
      </c>
      <c r="BI712">
        <f t="shared" si="34"/>
        <v>6.9</v>
      </c>
      <c r="BJ712" t="b">
        <f t="shared" si="35"/>
        <v>0</v>
      </c>
      <c r="BO712">
        <v>49122319</v>
      </c>
      <c r="BP712">
        <v>14000000</v>
      </c>
      <c r="BR712">
        <f t="shared" si="33"/>
        <v>35122319</v>
      </c>
      <c r="BS712" t="str">
        <f>_xlfn.XLOOKUP(BO712,I:I,L:L)</f>
        <v>The PossessionÂ </v>
      </c>
      <c r="BW712" t="s">
        <v>826</v>
      </c>
      <c r="BX712" t="s">
        <v>1247</v>
      </c>
      <c r="BY712" t="s">
        <v>2007</v>
      </c>
      <c r="BZ712" t="s">
        <v>4490</v>
      </c>
    </row>
    <row r="713" spans="1:79" x14ac:dyDescent="0.25">
      <c r="A713" t="s">
        <v>33</v>
      </c>
      <c r="B713" t="s">
        <v>736</v>
      </c>
      <c r="C713">
        <v>313</v>
      </c>
      <c r="D713">
        <v>105</v>
      </c>
      <c r="E713">
        <v>0</v>
      </c>
      <c r="F713">
        <v>288</v>
      </c>
      <c r="G713" t="s">
        <v>1161</v>
      </c>
      <c r="H713">
        <v>539</v>
      </c>
      <c r="I713">
        <v>50549107</v>
      </c>
      <c r="J713" t="s">
        <v>599</v>
      </c>
      <c r="K713" t="s">
        <v>5184</v>
      </c>
      <c r="L713" t="s">
        <v>5185</v>
      </c>
      <c r="M713">
        <v>99035</v>
      </c>
      <c r="N713">
        <v>1411</v>
      </c>
      <c r="O713" t="s">
        <v>5186</v>
      </c>
      <c r="P713">
        <v>3</v>
      </c>
      <c r="Q713" t="s">
        <v>5187</v>
      </c>
      <c r="R713" t="s">
        <v>5188</v>
      </c>
      <c r="S713">
        <v>289</v>
      </c>
      <c r="T713" t="s">
        <v>42</v>
      </c>
      <c r="U713" t="s">
        <v>43</v>
      </c>
      <c r="V713" t="s">
        <v>44</v>
      </c>
      <c r="W713">
        <v>60000000</v>
      </c>
      <c r="X713">
        <v>2014</v>
      </c>
      <c r="Y713">
        <v>394</v>
      </c>
      <c r="Z713" s="2">
        <v>6.2</v>
      </c>
      <c r="AA713">
        <v>2.35</v>
      </c>
      <c r="AB713">
        <v>17000</v>
      </c>
      <c r="AE713" t="s">
        <v>5189</v>
      </c>
      <c r="AF713">
        <f>COUNTIF(J:J,AE713)</f>
        <v>0</v>
      </c>
      <c r="AG713" t="e">
        <f>ROUND(AVERAGEIFS(Z:Z,J:J,AE713),1)</f>
        <v>#DIV/0!</v>
      </c>
      <c r="AH713" t="e" cm="1">
        <f t="array" ref="AH713">ROUND(MEDIAN(IF(J:J=AE713,Z:Z)),1)</f>
        <v>#NUM!</v>
      </c>
      <c r="AI713" t="e" cm="1">
        <f t="array" ref="AI713">ROUND(MODE(IF(J:J=AE713,Z:Z)),1)</f>
        <v>#N/A</v>
      </c>
      <c r="AJ713">
        <f>_xlfn.MAXIFS(Z:Z,J:J,AE713)</f>
        <v>0</v>
      </c>
      <c r="AK713">
        <f>_xlfn.MINIFS(Z:Z,J:J,AE713)</f>
        <v>0</v>
      </c>
      <c r="AL713" t="e" cm="1">
        <f t="array" ref="AL713">ROUND(VAR(IF(J:J=AE713,Z:Z)),1)</f>
        <v>#DIV/0!</v>
      </c>
      <c r="AM713" t="e" cm="1">
        <f t="array" ref="AM713">ROUND(STDEV(IF(J:J = AE713,Z:Z)),1)</f>
        <v>#DIV/0!</v>
      </c>
      <c r="AQ713">
        <v>92</v>
      </c>
      <c r="AR713">
        <v>5.4</v>
      </c>
      <c r="BH713" t="str">
        <v>Richard Linklater</v>
      </c>
      <c r="BI713">
        <f t="shared" si="34"/>
        <v>7.3</v>
      </c>
      <c r="BJ713" t="b">
        <f t="shared" si="35"/>
        <v>0</v>
      </c>
      <c r="BO713">
        <v>71026631</v>
      </c>
      <c r="BP713">
        <v>36000000</v>
      </c>
      <c r="BR713">
        <f t="shared" si="33"/>
        <v>35026631</v>
      </c>
      <c r="BS713" t="str">
        <f>_xlfn.XLOOKUP(BO713,I:I,L:L)</f>
        <v>John QÂ </v>
      </c>
      <c r="BW713" t="s">
        <v>1247</v>
      </c>
      <c r="BX713" t="s">
        <v>3105</v>
      </c>
      <c r="BY713" t="s">
        <v>4556</v>
      </c>
      <c r="BZ713" t="s">
        <v>4490</v>
      </c>
    </row>
    <row r="714" spans="1:79" x14ac:dyDescent="0.25">
      <c r="A714" t="s">
        <v>33</v>
      </c>
      <c r="B714" t="s">
        <v>2674</v>
      </c>
      <c r="C714">
        <v>315</v>
      </c>
      <c r="D714">
        <v>124</v>
      </c>
      <c r="E714">
        <v>737</v>
      </c>
      <c r="F714">
        <v>14000</v>
      </c>
      <c r="G714" t="s">
        <v>2176</v>
      </c>
      <c r="H714">
        <v>34000</v>
      </c>
      <c r="I714">
        <v>56443482</v>
      </c>
      <c r="J714" t="s">
        <v>2295</v>
      </c>
      <c r="K714" t="s">
        <v>462</v>
      </c>
      <c r="L714" t="s">
        <v>5192</v>
      </c>
      <c r="M714">
        <v>75329</v>
      </c>
      <c r="N714">
        <v>75793</v>
      </c>
      <c r="O714" t="s">
        <v>814</v>
      </c>
      <c r="P714">
        <v>3</v>
      </c>
      <c r="Q714" t="s">
        <v>5193</v>
      </c>
      <c r="R714" t="s">
        <v>5194</v>
      </c>
      <c r="S714">
        <v>256</v>
      </c>
      <c r="T714" t="s">
        <v>42</v>
      </c>
      <c r="U714" t="s">
        <v>43</v>
      </c>
      <c r="V714" t="s">
        <v>44</v>
      </c>
      <c r="W714">
        <v>60000000</v>
      </c>
      <c r="X714">
        <v>2015</v>
      </c>
      <c r="Y714">
        <v>22000</v>
      </c>
      <c r="Z714" s="2">
        <v>6.6</v>
      </c>
      <c r="AA714">
        <v>1.85</v>
      </c>
      <c r="AB714">
        <v>24000</v>
      </c>
      <c r="AE714" t="s">
        <v>5195</v>
      </c>
      <c r="AF714">
        <f>COUNTIF(J:J,AE714)</f>
        <v>1</v>
      </c>
      <c r="AG714">
        <f>ROUND(AVERAGEIFS(Z:Z,J:J,AE714),1)</f>
        <v>7.3</v>
      </c>
      <c r="AH714" cm="1">
        <f t="array" ref="AH714">ROUND(MEDIAN(IF(J:J=AE714,Z:Z)),1)</f>
        <v>7.3</v>
      </c>
      <c r="AI714" t="e" cm="1">
        <f t="array" ref="AI714">ROUND(MODE(IF(J:J=AE714,Z:Z)),1)</f>
        <v>#N/A</v>
      </c>
      <c r="AJ714">
        <f>_xlfn.MAXIFS(Z:Z,J:J,AE714)</f>
        <v>7.3</v>
      </c>
      <c r="AK714">
        <f>_xlfn.MINIFS(Z:Z,J:J,AE714)</f>
        <v>7.3</v>
      </c>
      <c r="AL714" t="e" cm="1">
        <f t="array" ref="AL714">ROUND(VAR(IF(J:J=AE714,Z:Z)),1)</f>
        <v>#DIV/0!</v>
      </c>
      <c r="AM714" t="e" cm="1">
        <f t="array" ref="AM714">ROUND(STDEV(IF(J:J = AE714,Z:Z)),1)</f>
        <v>#DIV/0!</v>
      </c>
      <c r="AQ714">
        <v>105</v>
      </c>
      <c r="AR714">
        <v>6.2</v>
      </c>
      <c r="BH714" t="str">
        <v>E. Elias Merhige</v>
      </c>
      <c r="BI714">
        <f t="shared" si="34"/>
        <v>6.4</v>
      </c>
      <c r="BJ714" t="b">
        <f t="shared" si="35"/>
        <v>0</v>
      </c>
      <c r="BO714">
        <v>65010106</v>
      </c>
      <c r="BP714">
        <v>30000000</v>
      </c>
      <c r="BR714">
        <f t="shared" si="33"/>
        <v>35010106</v>
      </c>
      <c r="BS714" t="str">
        <f>_xlfn.XLOOKUP(BO714,I:I,L:L)</f>
        <v>About SchmidtÂ </v>
      </c>
      <c r="BW714" t="s">
        <v>2007</v>
      </c>
      <c r="BX714" t="s">
        <v>3105</v>
      </c>
      <c r="BY714" t="s">
        <v>17602</v>
      </c>
      <c r="BZ714" t="s">
        <v>4556</v>
      </c>
      <c r="CA714" t="s">
        <v>4490</v>
      </c>
    </row>
    <row r="715" spans="1:79" x14ac:dyDescent="0.25">
      <c r="A715" t="s">
        <v>33</v>
      </c>
      <c r="B715" t="s">
        <v>2681</v>
      </c>
      <c r="C715">
        <v>225</v>
      </c>
      <c r="D715">
        <v>99</v>
      </c>
      <c r="E715">
        <v>24</v>
      </c>
      <c r="F715">
        <v>864</v>
      </c>
      <c r="G715" t="s">
        <v>4165</v>
      </c>
      <c r="H715">
        <v>18000</v>
      </c>
      <c r="I715">
        <v>62401264</v>
      </c>
      <c r="J715" t="s">
        <v>313</v>
      </c>
      <c r="K715" t="s">
        <v>798</v>
      </c>
      <c r="L715" t="s">
        <v>5198</v>
      </c>
      <c r="M715">
        <v>69484</v>
      </c>
      <c r="N715">
        <v>20276</v>
      </c>
      <c r="O715" t="s">
        <v>5199</v>
      </c>
      <c r="P715">
        <v>3</v>
      </c>
      <c r="Q715" t="s">
        <v>5200</v>
      </c>
      <c r="R715" t="s">
        <v>5201</v>
      </c>
      <c r="S715">
        <v>323</v>
      </c>
      <c r="T715" t="s">
        <v>42</v>
      </c>
      <c r="U715" t="s">
        <v>74</v>
      </c>
      <c r="V715" t="s">
        <v>811</v>
      </c>
      <c r="W715">
        <v>60000000</v>
      </c>
      <c r="X715">
        <v>2016</v>
      </c>
      <c r="Y715">
        <v>992</v>
      </c>
      <c r="Z715" s="2">
        <v>5.9</v>
      </c>
      <c r="AA715">
        <v>2.35</v>
      </c>
      <c r="AB715">
        <v>28000</v>
      </c>
      <c r="AE715" t="s">
        <v>5202</v>
      </c>
      <c r="AF715">
        <f>COUNTIF(J:J,AE715)</f>
        <v>5</v>
      </c>
      <c r="AG715">
        <f>ROUND(AVERAGEIFS(Z:Z,J:J,AE715),1)</f>
        <v>6.5</v>
      </c>
      <c r="AH715" cm="1">
        <f t="array" ref="AH715">ROUND(MEDIAN(IF(J:J=AE715,Z:Z)),1)</f>
        <v>6.6</v>
      </c>
      <c r="AI715" cm="1">
        <f t="array" ref="AI715">ROUND(MODE(IF(J:J=AE715,Z:Z)),1)</f>
        <v>6.6</v>
      </c>
      <c r="AJ715">
        <f>_xlfn.MAXIFS(Z:Z,J:J,AE715)</f>
        <v>6.6</v>
      </c>
      <c r="AK715">
        <f>_xlfn.MINIFS(Z:Z,J:J,AE715)</f>
        <v>6.2</v>
      </c>
      <c r="AL715" cm="1">
        <f t="array" ref="AL715">ROUND(VAR(IF(J:J=AE715,Z:Z)),1)</f>
        <v>0</v>
      </c>
      <c r="AM715" cm="1">
        <f t="array" ref="AM715">ROUND(STDEV(IF(J:J = AE715,Z:Z)),1)</f>
        <v>0.2</v>
      </c>
      <c r="AQ715">
        <v>124</v>
      </c>
      <c r="AR715">
        <v>6.6</v>
      </c>
      <c r="BH715" t="str">
        <v>Menno Meyjes</v>
      </c>
      <c r="BI715">
        <f t="shared" si="34"/>
        <v>6.8</v>
      </c>
      <c r="BJ715" t="b">
        <f t="shared" si="35"/>
        <v>0</v>
      </c>
      <c r="BO715">
        <v>58006147</v>
      </c>
      <c r="BP715">
        <v>23000000</v>
      </c>
      <c r="BR715">
        <f t="shared" si="33"/>
        <v>35006147</v>
      </c>
      <c r="BS715" t="str">
        <f>_xlfn.XLOOKUP(BO715,I:I,L:L)</f>
        <v>Step Up 2: The StreetsÂ </v>
      </c>
      <c r="BW715" t="s">
        <v>1247</v>
      </c>
      <c r="BX715" t="s">
        <v>3743</v>
      </c>
    </row>
    <row r="716" spans="1:79" x14ac:dyDescent="0.25">
      <c r="A716" t="s">
        <v>33</v>
      </c>
      <c r="B716" t="s">
        <v>2689</v>
      </c>
      <c r="C716">
        <v>223</v>
      </c>
      <c r="D716">
        <v>116</v>
      </c>
      <c r="E716">
        <v>0</v>
      </c>
      <c r="F716">
        <v>672</v>
      </c>
      <c r="G716" t="s">
        <v>2335</v>
      </c>
      <c r="H716">
        <v>1000</v>
      </c>
      <c r="I716">
        <v>47748610</v>
      </c>
      <c r="J716" t="s">
        <v>2303</v>
      </c>
      <c r="K716" t="s">
        <v>5205</v>
      </c>
      <c r="L716" t="s">
        <v>5206</v>
      </c>
      <c r="M716">
        <v>170179</v>
      </c>
      <c r="N716">
        <v>3090</v>
      </c>
      <c r="O716" t="s">
        <v>3061</v>
      </c>
      <c r="P716">
        <v>0</v>
      </c>
      <c r="Q716" t="s">
        <v>5207</v>
      </c>
      <c r="R716" t="s">
        <v>5208</v>
      </c>
      <c r="S716">
        <v>656</v>
      </c>
      <c r="T716" t="s">
        <v>42</v>
      </c>
      <c r="U716" t="s">
        <v>43</v>
      </c>
      <c r="V716" t="s">
        <v>811</v>
      </c>
      <c r="W716">
        <v>75000000</v>
      </c>
      <c r="X716">
        <v>1997</v>
      </c>
      <c r="Y716">
        <v>720</v>
      </c>
      <c r="Z716" s="2">
        <v>6.3</v>
      </c>
      <c r="AA716">
        <v>2.35</v>
      </c>
      <c r="AB716">
        <v>0</v>
      </c>
      <c r="AE716" t="s">
        <v>5209</v>
      </c>
      <c r="AF716">
        <f>COUNTIF(J:J,AE716)</f>
        <v>0</v>
      </c>
      <c r="AG716" t="e">
        <f>ROUND(AVERAGEIFS(Z:Z,J:J,AE716),1)</f>
        <v>#DIV/0!</v>
      </c>
      <c r="AH716" t="e" cm="1">
        <f t="array" ref="AH716">ROUND(MEDIAN(IF(J:J=AE716,Z:Z)),1)</f>
        <v>#NUM!</v>
      </c>
      <c r="AI716" t="e" cm="1">
        <f t="array" ref="AI716">ROUND(MODE(IF(J:J=AE716,Z:Z)),1)</f>
        <v>#N/A</v>
      </c>
      <c r="AJ716">
        <f>_xlfn.MAXIFS(Z:Z,J:J,AE716)</f>
        <v>0</v>
      </c>
      <c r="AK716">
        <f>_xlfn.MINIFS(Z:Z,J:J,AE716)</f>
        <v>0</v>
      </c>
      <c r="AL716" t="e" cm="1">
        <f t="array" ref="AL716">ROUND(VAR(IF(J:J=AE716,Z:Z)),1)</f>
        <v>#DIV/0!</v>
      </c>
      <c r="AM716" t="e" cm="1">
        <f t="array" ref="AM716">ROUND(STDEV(IF(J:J = AE716,Z:Z)),1)</f>
        <v>#DIV/0!</v>
      </c>
      <c r="AQ716">
        <v>99</v>
      </c>
      <c r="AR716">
        <v>5.9</v>
      </c>
      <c r="BH716" t="str">
        <v>Jodie Foster</v>
      </c>
      <c r="BI716">
        <f t="shared" si="34"/>
        <v>6.7</v>
      </c>
      <c r="BJ716" t="b">
        <f t="shared" si="35"/>
        <v>0</v>
      </c>
      <c r="BO716">
        <v>100003492</v>
      </c>
      <c r="BP716">
        <v>65000000</v>
      </c>
      <c r="BR716">
        <f t="shared" si="33"/>
        <v>35003492</v>
      </c>
      <c r="BS716" t="str">
        <f>_xlfn.XLOOKUP(BO716,I:I,L:L)</f>
        <v>CollateralÂ </v>
      </c>
      <c r="BW716" t="s">
        <v>606</v>
      </c>
      <c r="BX716" t="s">
        <v>2007</v>
      </c>
      <c r="BY716" t="s">
        <v>5266</v>
      </c>
      <c r="BZ716" t="s">
        <v>17600</v>
      </c>
      <c r="CA716" t="s">
        <v>4556</v>
      </c>
    </row>
    <row r="717" spans="1:79" x14ac:dyDescent="0.25">
      <c r="A717" t="s">
        <v>33</v>
      </c>
      <c r="B717" t="s">
        <v>2057</v>
      </c>
      <c r="C717">
        <v>198</v>
      </c>
      <c r="D717">
        <v>124</v>
      </c>
      <c r="E717">
        <v>845</v>
      </c>
      <c r="F717">
        <v>295</v>
      </c>
      <c r="G717" t="s">
        <v>5211</v>
      </c>
      <c r="H717">
        <v>650</v>
      </c>
      <c r="I717">
        <v>46975183</v>
      </c>
      <c r="J717" t="s">
        <v>712</v>
      </c>
      <c r="K717" t="s">
        <v>5212</v>
      </c>
      <c r="L717" t="s">
        <v>5213</v>
      </c>
      <c r="M717">
        <v>256213</v>
      </c>
      <c r="N717">
        <v>1640</v>
      </c>
      <c r="O717" t="s">
        <v>5214</v>
      </c>
      <c r="P717">
        <v>0</v>
      </c>
      <c r="Q717" t="s">
        <v>5215</v>
      </c>
      <c r="R717" t="s">
        <v>5216</v>
      </c>
      <c r="S717">
        <v>338</v>
      </c>
      <c r="T717" t="s">
        <v>42</v>
      </c>
      <c r="U717" t="s">
        <v>43</v>
      </c>
      <c r="V717" t="s">
        <v>811</v>
      </c>
      <c r="W717">
        <v>61000000</v>
      </c>
      <c r="X717">
        <v>2007</v>
      </c>
      <c r="Y717">
        <v>467</v>
      </c>
      <c r="Z717" s="2">
        <v>7.2</v>
      </c>
      <c r="AA717">
        <v>2.35</v>
      </c>
      <c r="AB717">
        <v>0</v>
      </c>
      <c r="AE717" t="s">
        <v>5217</v>
      </c>
      <c r="AF717">
        <f>COUNTIF(J:J,AE717)</f>
        <v>0</v>
      </c>
      <c r="AG717" t="e">
        <f>ROUND(AVERAGEIFS(Z:Z,J:J,AE717),1)</f>
        <v>#DIV/0!</v>
      </c>
      <c r="AH717" t="e" cm="1">
        <f t="array" ref="AH717">ROUND(MEDIAN(IF(J:J=AE717,Z:Z)),1)</f>
        <v>#NUM!</v>
      </c>
      <c r="AI717" t="e" cm="1">
        <f t="array" ref="AI717">ROUND(MODE(IF(J:J=AE717,Z:Z)),1)</f>
        <v>#N/A</v>
      </c>
      <c r="AJ717">
        <f>_xlfn.MAXIFS(Z:Z,J:J,AE717)</f>
        <v>0</v>
      </c>
      <c r="AK717">
        <f>_xlfn.MINIFS(Z:Z,J:J,AE717)</f>
        <v>0</v>
      </c>
      <c r="AL717" t="e" cm="1">
        <f t="array" ref="AL717">ROUND(VAR(IF(J:J=AE717,Z:Z)),1)</f>
        <v>#DIV/0!</v>
      </c>
      <c r="AM717" t="e" cm="1">
        <f t="array" ref="AM717">ROUND(STDEV(IF(J:J = AE717,Z:Z)),1)</f>
        <v>#DIV/0!</v>
      </c>
      <c r="AQ717">
        <v>116</v>
      </c>
      <c r="AR717">
        <v>6.3</v>
      </c>
      <c r="BH717" t="str">
        <v>Scott Frank</v>
      </c>
      <c r="BI717">
        <f t="shared" si="34"/>
        <v>6.5</v>
      </c>
      <c r="BJ717" t="b">
        <f t="shared" si="35"/>
        <v>0</v>
      </c>
      <c r="BO717">
        <v>50003300</v>
      </c>
      <c r="BP717">
        <v>15000000</v>
      </c>
      <c r="BR717">
        <f t="shared" si="33"/>
        <v>35003300</v>
      </c>
      <c r="BS717" t="str">
        <f>_xlfn.XLOOKUP(BO717,I:I,L:L)</f>
        <v>Little WomenÂ </v>
      </c>
      <c r="BW717" t="s">
        <v>1247</v>
      </c>
      <c r="BX717" t="s">
        <v>17607</v>
      </c>
      <c r="BY717" t="s">
        <v>4556</v>
      </c>
    </row>
    <row r="718" spans="1:79" x14ac:dyDescent="0.25">
      <c r="A718" t="s">
        <v>33</v>
      </c>
      <c r="B718" t="s">
        <v>2697</v>
      </c>
      <c r="C718">
        <v>219</v>
      </c>
      <c r="D718">
        <v>96</v>
      </c>
      <c r="E718">
        <v>7</v>
      </c>
      <c r="F718">
        <v>642</v>
      </c>
      <c r="G718" t="s">
        <v>4787</v>
      </c>
      <c r="H718">
        <v>874</v>
      </c>
      <c r="I718">
        <v>50807639</v>
      </c>
      <c r="J718" t="s">
        <v>251</v>
      </c>
      <c r="K718" t="s">
        <v>5220</v>
      </c>
      <c r="L718" t="s">
        <v>5221</v>
      </c>
      <c r="M718">
        <v>40883</v>
      </c>
      <c r="N718">
        <v>3151</v>
      </c>
      <c r="O718" t="s">
        <v>5222</v>
      </c>
      <c r="P718">
        <v>3</v>
      </c>
      <c r="Q718" t="s">
        <v>5223</v>
      </c>
      <c r="R718" t="s">
        <v>5224</v>
      </c>
      <c r="S718">
        <v>122</v>
      </c>
      <c r="T718" t="s">
        <v>42</v>
      </c>
      <c r="U718" t="s">
        <v>43</v>
      </c>
      <c r="V718" t="s">
        <v>115</v>
      </c>
      <c r="W718">
        <v>60000000</v>
      </c>
      <c r="X718">
        <v>2014</v>
      </c>
      <c r="Y718">
        <v>668</v>
      </c>
      <c r="Z718" s="2">
        <v>6.8</v>
      </c>
      <c r="AA718">
        <v>1.85</v>
      </c>
      <c r="AB718">
        <v>11000</v>
      </c>
      <c r="AE718" t="s">
        <v>5225</v>
      </c>
      <c r="AF718">
        <f>COUNTIF(J:J,AE718)</f>
        <v>1</v>
      </c>
      <c r="AG718">
        <f>ROUND(AVERAGEIFS(Z:Z,J:J,AE718),1)</f>
        <v>7.4</v>
      </c>
      <c r="AH718" cm="1">
        <f t="array" ref="AH718">ROUND(MEDIAN(IF(J:J=AE718,Z:Z)),1)</f>
        <v>7.4</v>
      </c>
      <c r="AI718" t="e" cm="1">
        <f t="array" ref="AI718">ROUND(MODE(IF(J:J=AE718,Z:Z)),1)</f>
        <v>#N/A</v>
      </c>
      <c r="AJ718">
        <f>_xlfn.MAXIFS(Z:Z,J:J,AE718)</f>
        <v>7.4</v>
      </c>
      <c r="AK718">
        <f>_xlfn.MINIFS(Z:Z,J:J,AE718)</f>
        <v>7.4</v>
      </c>
      <c r="AL718" t="e" cm="1">
        <f t="array" ref="AL718">ROUND(VAR(IF(J:J=AE718,Z:Z)),1)</f>
        <v>#DIV/0!</v>
      </c>
      <c r="AM718" t="e" cm="1">
        <f t="array" ref="AM718">ROUND(STDEV(IF(J:J = AE718,Z:Z)),1)</f>
        <v>#DIV/0!</v>
      </c>
      <c r="AQ718">
        <v>124</v>
      </c>
      <c r="AR718">
        <v>7.2</v>
      </c>
      <c r="BH718" t="str">
        <v>Kevin Costner</v>
      </c>
      <c r="BI718">
        <f t="shared" si="34"/>
        <v>7.8</v>
      </c>
      <c r="BJ718" t="str">
        <f t="shared" si="35"/>
        <v>TRUE</v>
      </c>
      <c r="BO718">
        <v>44886089</v>
      </c>
      <c r="BP718">
        <v>10000000</v>
      </c>
      <c r="BR718">
        <f t="shared" si="33"/>
        <v>34886089</v>
      </c>
      <c r="BS718" t="str">
        <f>_xlfn.XLOOKUP(BO718,I:I,L:L)</f>
        <v>Cop LandÂ </v>
      </c>
      <c r="BW718" t="s">
        <v>4682</v>
      </c>
      <c r="BX718" t="s">
        <v>17605</v>
      </c>
      <c r="BY718" t="s">
        <v>2007</v>
      </c>
      <c r="BZ718" t="s">
        <v>5447</v>
      </c>
      <c r="CA718" t="s">
        <v>4490</v>
      </c>
    </row>
    <row r="719" spans="1:79" x14ac:dyDescent="0.25">
      <c r="A719" t="s">
        <v>33</v>
      </c>
      <c r="B719" t="s">
        <v>2703</v>
      </c>
      <c r="C719">
        <v>92</v>
      </c>
      <c r="D719">
        <v>104</v>
      </c>
      <c r="E719">
        <v>165</v>
      </c>
      <c r="F719">
        <v>944</v>
      </c>
      <c r="G719" t="s">
        <v>5227</v>
      </c>
      <c r="H719">
        <v>1000</v>
      </c>
      <c r="I719">
        <v>46611204</v>
      </c>
      <c r="J719" t="s">
        <v>1517</v>
      </c>
      <c r="K719" t="s">
        <v>2683</v>
      </c>
      <c r="L719" t="s">
        <v>5228</v>
      </c>
      <c r="M719">
        <v>55749</v>
      </c>
      <c r="N719">
        <v>4294</v>
      </c>
      <c r="O719" t="s">
        <v>5157</v>
      </c>
      <c r="P719">
        <v>1</v>
      </c>
      <c r="Q719" t="s">
        <v>5229</v>
      </c>
      <c r="R719" t="s">
        <v>5230</v>
      </c>
      <c r="S719">
        <v>257</v>
      </c>
      <c r="T719" t="s">
        <v>42</v>
      </c>
      <c r="U719" t="s">
        <v>43</v>
      </c>
      <c r="V719" t="s">
        <v>44</v>
      </c>
      <c r="W719">
        <v>48000000</v>
      </c>
      <c r="X719">
        <v>1998</v>
      </c>
      <c r="Y719">
        <v>967</v>
      </c>
      <c r="Z719" s="2">
        <v>6.1</v>
      </c>
      <c r="AA719">
        <v>2.35</v>
      </c>
      <c r="AB719">
        <v>0</v>
      </c>
      <c r="AE719" t="s">
        <v>5231</v>
      </c>
      <c r="AF719">
        <f>COUNTIF(J:J,AE719)</f>
        <v>1</v>
      </c>
      <c r="AG719">
        <f>ROUND(AVERAGEIFS(Z:Z,J:J,AE719),1)</f>
        <v>7</v>
      </c>
      <c r="AH719" cm="1">
        <f t="array" ref="AH719">ROUND(MEDIAN(IF(J:J=AE719,Z:Z)),1)</f>
        <v>7</v>
      </c>
      <c r="AI719" t="e" cm="1">
        <f t="array" ref="AI719">ROUND(MODE(IF(J:J=AE719,Z:Z)),1)</f>
        <v>#N/A</v>
      </c>
      <c r="AJ719">
        <f>_xlfn.MAXIFS(Z:Z,J:J,AE719)</f>
        <v>7</v>
      </c>
      <c r="AK719">
        <f>_xlfn.MINIFS(Z:Z,J:J,AE719)</f>
        <v>7</v>
      </c>
      <c r="AL719" t="e" cm="1">
        <f t="array" ref="AL719">ROUND(VAR(IF(J:J=AE719,Z:Z)),1)</f>
        <v>#DIV/0!</v>
      </c>
      <c r="AM719" t="e" cm="1">
        <f t="array" ref="AM719">ROUND(STDEV(IF(J:J = AE719,Z:Z)),1)</f>
        <v>#DIV/0!</v>
      </c>
      <c r="AQ719">
        <v>96</v>
      </c>
      <c r="AR719">
        <v>6.8</v>
      </c>
      <c r="BH719" t="str">
        <v>Kevin Allen</v>
      </c>
      <c r="BI719">
        <f t="shared" si="34"/>
        <v>5.4</v>
      </c>
      <c r="BJ719" t="b">
        <f t="shared" si="35"/>
        <v>0</v>
      </c>
      <c r="BO719">
        <v>89706988</v>
      </c>
      <c r="BP719">
        <v>55000000</v>
      </c>
      <c r="BR719">
        <f t="shared" si="33"/>
        <v>34706988</v>
      </c>
      <c r="BS719" t="str">
        <f>_xlfn.XLOOKUP(BO719,I:I,L:L)</f>
        <v>FlightplanÂ </v>
      </c>
      <c r="BW719" t="s">
        <v>1247</v>
      </c>
      <c r="BX719" t="s">
        <v>17605</v>
      </c>
      <c r="BY719" t="s">
        <v>2007</v>
      </c>
      <c r="BZ719" t="s">
        <v>17602</v>
      </c>
      <c r="CA719" t="s">
        <v>4490</v>
      </c>
    </row>
    <row r="720" spans="1:79" x14ac:dyDescent="0.25">
      <c r="A720" t="s">
        <v>33</v>
      </c>
      <c r="B720" t="s">
        <v>1570</v>
      </c>
      <c r="C720">
        <v>435</v>
      </c>
      <c r="D720">
        <v>100</v>
      </c>
      <c r="E720">
        <v>97</v>
      </c>
      <c r="F720">
        <v>2000</v>
      </c>
      <c r="G720" t="s">
        <v>1554</v>
      </c>
      <c r="H720">
        <v>11000</v>
      </c>
      <c r="I720">
        <v>257756197</v>
      </c>
      <c r="J720" t="s">
        <v>659</v>
      </c>
      <c r="K720" t="s">
        <v>603</v>
      </c>
      <c r="L720" t="s">
        <v>493</v>
      </c>
      <c r="M720">
        <v>246698</v>
      </c>
      <c r="N720">
        <v>22128</v>
      </c>
      <c r="O720" t="s">
        <v>5234</v>
      </c>
      <c r="P720">
        <v>0</v>
      </c>
      <c r="Q720" t="s">
        <v>5235</v>
      </c>
      <c r="R720" t="s">
        <v>5236</v>
      </c>
      <c r="S720">
        <v>471</v>
      </c>
      <c r="T720" t="s">
        <v>42</v>
      </c>
      <c r="U720" t="s">
        <v>490</v>
      </c>
      <c r="V720" t="s">
        <v>115</v>
      </c>
      <c r="W720">
        <v>60000000</v>
      </c>
      <c r="X720">
        <v>2014</v>
      </c>
      <c r="Y720">
        <v>8000</v>
      </c>
      <c r="Z720" s="2">
        <v>7.8</v>
      </c>
      <c r="AA720">
        <v>2.35</v>
      </c>
      <c r="AB720">
        <v>64000</v>
      </c>
      <c r="AE720" t="s">
        <v>5237</v>
      </c>
      <c r="AF720">
        <f>COUNTIF(J:J,AE720)</f>
        <v>1</v>
      </c>
      <c r="AG720">
        <f>ROUND(AVERAGEIFS(Z:Z,J:J,AE720),1)</f>
        <v>7</v>
      </c>
      <c r="AH720" cm="1">
        <f t="array" ref="AH720">ROUND(MEDIAN(IF(J:J=AE720,Z:Z)),1)</f>
        <v>7</v>
      </c>
      <c r="AI720" t="e" cm="1">
        <f t="array" ref="AI720">ROUND(MODE(IF(J:J=AE720,Z:Z)),1)</f>
        <v>#N/A</v>
      </c>
      <c r="AJ720">
        <f>_xlfn.MAXIFS(Z:Z,J:J,AE720)</f>
        <v>7</v>
      </c>
      <c r="AK720">
        <f>_xlfn.MINIFS(Z:Z,J:J,AE720)</f>
        <v>7</v>
      </c>
      <c r="AL720" t="e" cm="1">
        <f t="array" ref="AL720">ROUND(VAR(IF(J:J=AE720,Z:Z)),1)</f>
        <v>#DIV/0!</v>
      </c>
      <c r="AM720" t="e" cm="1">
        <f t="array" ref="AM720">ROUND(STDEV(IF(J:J = AE720,Z:Z)),1)</f>
        <v>#DIV/0!</v>
      </c>
      <c r="AQ720">
        <v>104</v>
      </c>
      <c r="AR720">
        <v>6.1</v>
      </c>
      <c r="BH720" t="str">
        <v>Michael Cristofer</v>
      </c>
      <c r="BI720">
        <f t="shared" si="34"/>
        <v>6</v>
      </c>
      <c r="BJ720" t="b">
        <f t="shared" si="35"/>
        <v>0</v>
      </c>
      <c r="BO720">
        <v>69700000</v>
      </c>
      <c r="BP720">
        <v>35000000</v>
      </c>
      <c r="BR720">
        <f t="shared" si="33"/>
        <v>34700000</v>
      </c>
      <c r="BS720" t="str">
        <f>_xlfn.XLOOKUP(BO720,I:I,L:L)</f>
        <v>The Best Little Whorehouse in TexasÂ </v>
      </c>
      <c r="BW720" t="s">
        <v>4682</v>
      </c>
      <c r="BX720" t="s">
        <v>17605</v>
      </c>
      <c r="BY720" t="s">
        <v>2007</v>
      </c>
      <c r="BZ720" t="s">
        <v>17602</v>
      </c>
      <c r="CA720" t="s">
        <v>4490</v>
      </c>
    </row>
    <row r="721" spans="1:79" x14ac:dyDescent="0.25">
      <c r="A721" t="s">
        <v>33</v>
      </c>
      <c r="B721" t="s">
        <v>2711</v>
      </c>
      <c r="C721">
        <v>111</v>
      </c>
      <c r="D721">
        <v>115</v>
      </c>
      <c r="E721">
        <v>11</v>
      </c>
      <c r="F721">
        <v>642</v>
      </c>
      <c r="G721" t="s">
        <v>1059</v>
      </c>
      <c r="H721">
        <v>1000</v>
      </c>
      <c r="I721">
        <v>48472213</v>
      </c>
      <c r="J721" t="s">
        <v>1064</v>
      </c>
      <c r="K721" t="s">
        <v>5240</v>
      </c>
      <c r="L721" t="s">
        <v>5241</v>
      </c>
      <c r="M721">
        <v>51252</v>
      </c>
      <c r="N721">
        <v>4305</v>
      </c>
      <c r="O721" t="s">
        <v>5242</v>
      </c>
      <c r="P721">
        <v>2</v>
      </c>
      <c r="Q721" t="s">
        <v>5243</v>
      </c>
      <c r="R721" t="s">
        <v>5244</v>
      </c>
      <c r="S721">
        <v>156</v>
      </c>
      <c r="T721" t="s">
        <v>42</v>
      </c>
      <c r="U721" t="s">
        <v>43</v>
      </c>
      <c r="V721" t="s">
        <v>44</v>
      </c>
      <c r="W721">
        <v>45000000</v>
      </c>
      <c r="X721">
        <v>2005</v>
      </c>
      <c r="Y721">
        <v>759</v>
      </c>
      <c r="Z721" s="2">
        <v>5</v>
      </c>
      <c r="AA721">
        <v>2.35</v>
      </c>
      <c r="AB721">
        <v>621</v>
      </c>
      <c r="AE721" t="s">
        <v>5245</v>
      </c>
      <c r="AF721">
        <f>COUNTIF(J:J,AE721)</f>
        <v>1</v>
      </c>
      <c r="AG721">
        <f>ROUND(AVERAGEIFS(Z:Z,J:J,AE721),1)</f>
        <v>7.1</v>
      </c>
      <c r="AH721" cm="1">
        <f t="array" ref="AH721">ROUND(MEDIAN(IF(J:J=AE721,Z:Z)),1)</f>
        <v>7.1</v>
      </c>
      <c r="AI721" t="e" cm="1">
        <f t="array" ref="AI721">ROUND(MODE(IF(J:J=AE721,Z:Z)),1)</f>
        <v>#N/A</v>
      </c>
      <c r="AJ721">
        <f>_xlfn.MAXIFS(Z:Z,J:J,AE721)</f>
        <v>7.1</v>
      </c>
      <c r="AK721">
        <f>_xlfn.MINIFS(Z:Z,J:J,AE721)</f>
        <v>7.1</v>
      </c>
      <c r="AL721" t="e" cm="1">
        <f t="array" ref="AL721">ROUND(VAR(IF(J:J=AE721,Z:Z)),1)</f>
        <v>#DIV/0!</v>
      </c>
      <c r="AM721" t="e" cm="1">
        <f t="array" ref="AM721">ROUND(STDEV(IF(J:J = AE721,Z:Z)),1)</f>
        <v>#DIV/0!</v>
      </c>
      <c r="AQ721">
        <v>100</v>
      </c>
      <c r="AR721">
        <v>7.8</v>
      </c>
      <c r="BH721" t="str">
        <v>Andrew Morahan</v>
      </c>
      <c r="BI721">
        <f t="shared" si="34"/>
        <v>4.3</v>
      </c>
      <c r="BJ721" t="b">
        <f t="shared" si="35"/>
        <v>0</v>
      </c>
      <c r="BO721">
        <v>41400000</v>
      </c>
      <c r="BP721">
        <v>6900000</v>
      </c>
      <c r="BR721">
        <f t="shared" si="33"/>
        <v>34500000</v>
      </c>
      <c r="BS721" t="str">
        <f>_xlfn.XLOOKUP(BO721,I:I,L:L)</f>
        <v>Pale RiderÂ </v>
      </c>
      <c r="BW721" t="s">
        <v>17605</v>
      </c>
      <c r="BX721" t="s">
        <v>3105</v>
      </c>
      <c r="BY721" t="s">
        <v>17607</v>
      </c>
      <c r="BZ721" t="s">
        <v>4490</v>
      </c>
    </row>
    <row r="722" spans="1:79" x14ac:dyDescent="0.25">
      <c r="A722" t="s">
        <v>33</v>
      </c>
      <c r="B722" t="s">
        <v>2359</v>
      </c>
      <c r="C722">
        <v>138</v>
      </c>
      <c r="D722">
        <v>101</v>
      </c>
      <c r="E722">
        <v>38</v>
      </c>
      <c r="F722">
        <v>11000</v>
      </c>
      <c r="G722" t="s">
        <v>798</v>
      </c>
      <c r="H722">
        <v>23000</v>
      </c>
      <c r="I722">
        <v>43060566</v>
      </c>
      <c r="J722" t="s">
        <v>241</v>
      </c>
      <c r="K722" t="s">
        <v>78</v>
      </c>
      <c r="L722" t="s">
        <v>5248</v>
      </c>
      <c r="M722">
        <v>107859</v>
      </c>
      <c r="N722">
        <v>53024</v>
      </c>
      <c r="O722" t="s">
        <v>821</v>
      </c>
      <c r="P722">
        <v>0</v>
      </c>
      <c r="Q722" t="s">
        <v>5249</v>
      </c>
      <c r="R722" t="s">
        <v>5250</v>
      </c>
      <c r="S722">
        <v>569</v>
      </c>
      <c r="T722" t="s">
        <v>42</v>
      </c>
      <c r="U722" t="s">
        <v>43</v>
      </c>
      <c r="V722" t="s">
        <v>44</v>
      </c>
      <c r="W722">
        <v>60000000</v>
      </c>
      <c r="X722">
        <v>2002</v>
      </c>
      <c r="Y722">
        <v>18000</v>
      </c>
      <c r="Z722" s="2">
        <v>6.2</v>
      </c>
      <c r="AA722">
        <v>2.35</v>
      </c>
      <c r="AB722">
        <v>0</v>
      </c>
      <c r="AE722" t="s">
        <v>5251</v>
      </c>
      <c r="AF722">
        <f>COUNTIF(J:J,AE722)</f>
        <v>1</v>
      </c>
      <c r="AG722">
        <f>ROUND(AVERAGEIFS(Z:Z,J:J,AE722),1)</f>
        <v>6.2</v>
      </c>
      <c r="AH722" cm="1">
        <f t="array" ref="AH722">ROUND(MEDIAN(IF(J:J=AE722,Z:Z)),1)</f>
        <v>6.2</v>
      </c>
      <c r="AI722" t="e" cm="1">
        <f t="array" ref="AI722">ROUND(MODE(IF(J:J=AE722,Z:Z)),1)</f>
        <v>#N/A</v>
      </c>
      <c r="AJ722">
        <f>_xlfn.MAXIFS(Z:Z,J:J,AE722)</f>
        <v>6.2</v>
      </c>
      <c r="AK722">
        <f>_xlfn.MINIFS(Z:Z,J:J,AE722)</f>
        <v>6.2</v>
      </c>
      <c r="AL722" t="e" cm="1">
        <f t="array" ref="AL722">ROUND(VAR(IF(J:J=AE722,Z:Z)),1)</f>
        <v>#DIV/0!</v>
      </c>
      <c r="AM722" t="e" cm="1">
        <f t="array" ref="AM722">ROUND(STDEV(IF(J:J = AE722,Z:Z)),1)</f>
        <v>#DIV/0!</v>
      </c>
      <c r="AQ722">
        <v>115</v>
      </c>
      <c r="AR722">
        <v>5</v>
      </c>
      <c r="BH722" t="str">
        <v>Bob Rafelson</v>
      </c>
      <c r="BI722">
        <f t="shared" si="34"/>
        <v>6.1</v>
      </c>
      <c r="BJ722" t="b">
        <f t="shared" si="35"/>
        <v>0</v>
      </c>
      <c r="BO722">
        <v>62300000</v>
      </c>
      <c r="BP722">
        <v>28000000</v>
      </c>
      <c r="BR722">
        <f t="shared" si="33"/>
        <v>34300000</v>
      </c>
      <c r="BS722" t="str">
        <f>_xlfn.XLOOKUP(BO722,I:I,L:L)</f>
        <v>For Your Eyes OnlyÂ </v>
      </c>
      <c r="BW722" t="s">
        <v>17605</v>
      </c>
      <c r="BX722" t="s">
        <v>4490</v>
      </c>
      <c r="BY722" t="s">
        <v>17606</v>
      </c>
    </row>
    <row r="723" spans="1:79" x14ac:dyDescent="0.25">
      <c r="A723" t="s">
        <v>33</v>
      </c>
      <c r="B723" t="s">
        <v>2720</v>
      </c>
      <c r="C723">
        <v>415</v>
      </c>
      <c r="D723">
        <v>113</v>
      </c>
      <c r="E723">
        <v>181</v>
      </c>
      <c r="F723">
        <v>300</v>
      </c>
      <c r="G723" t="s">
        <v>4349</v>
      </c>
      <c r="H723">
        <v>33000</v>
      </c>
      <c r="I723">
        <v>45996718</v>
      </c>
      <c r="J723" t="s">
        <v>313</v>
      </c>
      <c r="K723" t="s">
        <v>5254</v>
      </c>
      <c r="L723" t="s">
        <v>5255</v>
      </c>
      <c r="M723">
        <v>173530</v>
      </c>
      <c r="N723">
        <v>34738</v>
      </c>
      <c r="O723" t="s">
        <v>5256</v>
      </c>
      <c r="P723">
        <v>3</v>
      </c>
      <c r="Q723" t="s">
        <v>5257</v>
      </c>
      <c r="R723" t="s">
        <v>5258</v>
      </c>
      <c r="S723">
        <v>264</v>
      </c>
      <c r="T723" t="s">
        <v>42</v>
      </c>
      <c r="U723" t="s">
        <v>43</v>
      </c>
      <c r="V723" t="s">
        <v>811</v>
      </c>
      <c r="W723">
        <v>60000000</v>
      </c>
      <c r="X723">
        <v>2013</v>
      </c>
      <c r="Y723">
        <v>301</v>
      </c>
      <c r="Z723" s="2">
        <v>6.7</v>
      </c>
      <c r="AA723">
        <v>2.35</v>
      </c>
      <c r="AB723">
        <v>40000</v>
      </c>
      <c r="AE723" t="s">
        <v>5259</v>
      </c>
      <c r="AF723">
        <f>COUNTIF(J:J,AE723)</f>
        <v>0</v>
      </c>
      <c r="AG723" t="e">
        <f>ROUND(AVERAGEIFS(Z:Z,J:J,AE723),1)</f>
        <v>#DIV/0!</v>
      </c>
      <c r="AH723" t="e" cm="1">
        <f t="array" ref="AH723">ROUND(MEDIAN(IF(J:J=AE723,Z:Z)),1)</f>
        <v>#NUM!</v>
      </c>
      <c r="AI723" t="e" cm="1">
        <f t="array" ref="AI723">ROUND(MODE(IF(J:J=AE723,Z:Z)),1)</f>
        <v>#N/A</v>
      </c>
      <c r="AJ723">
        <f>_xlfn.MAXIFS(Z:Z,J:J,AE723)</f>
        <v>0</v>
      </c>
      <c r="AK723">
        <f>_xlfn.MINIFS(Z:Z,J:J,AE723)</f>
        <v>0</v>
      </c>
      <c r="AL723" t="e" cm="1">
        <f t="array" ref="AL723">ROUND(VAR(IF(J:J=AE723,Z:Z)),1)</f>
        <v>#DIV/0!</v>
      </c>
      <c r="AM723" t="e" cm="1">
        <f t="array" ref="AM723">ROUND(STDEV(IF(J:J = AE723,Z:Z)),1)</f>
        <v>#DIV/0!</v>
      </c>
      <c r="AQ723">
        <v>101</v>
      </c>
      <c r="AR723">
        <v>6.2</v>
      </c>
      <c r="BH723" t="str">
        <v>Alan Shapiro</v>
      </c>
      <c r="BI723">
        <f t="shared" si="34"/>
        <v>5.2</v>
      </c>
      <c r="BJ723" t="b">
        <f t="shared" si="35"/>
        <v>0</v>
      </c>
      <c r="BO723">
        <v>84244877</v>
      </c>
      <c r="BP723">
        <v>50000000</v>
      </c>
      <c r="BR723">
        <f t="shared" si="33"/>
        <v>34244877</v>
      </c>
      <c r="BS723" t="str">
        <f>_xlfn.XLOOKUP(BO723,I:I,L:L)</f>
        <v>Crazy, Stupid, Love.Â </v>
      </c>
      <c r="BW723" t="s">
        <v>1247</v>
      </c>
      <c r="BX723" t="s">
        <v>17605</v>
      </c>
      <c r="BY723" t="s">
        <v>3105</v>
      </c>
      <c r="BZ723" t="s">
        <v>4490</v>
      </c>
    </row>
    <row r="724" spans="1:79" x14ac:dyDescent="0.25">
      <c r="A724" t="s">
        <v>33</v>
      </c>
      <c r="B724" t="s">
        <v>2726</v>
      </c>
      <c r="C724">
        <v>170</v>
      </c>
      <c r="D724">
        <v>100</v>
      </c>
      <c r="E724">
        <v>11000</v>
      </c>
      <c r="F724">
        <v>485</v>
      </c>
      <c r="G724" t="s">
        <v>555</v>
      </c>
      <c r="H724">
        <v>10000</v>
      </c>
      <c r="I724">
        <v>43337279</v>
      </c>
      <c r="J724" t="s">
        <v>2309</v>
      </c>
      <c r="K724" t="s">
        <v>407</v>
      </c>
      <c r="L724" t="s">
        <v>5262</v>
      </c>
      <c r="M724">
        <v>76770</v>
      </c>
      <c r="N724">
        <v>12258</v>
      </c>
      <c r="O724" t="s">
        <v>5263</v>
      </c>
      <c r="P724">
        <v>2</v>
      </c>
      <c r="Q724" t="s">
        <v>5264</v>
      </c>
      <c r="R724" t="s">
        <v>5265</v>
      </c>
      <c r="S724">
        <v>203</v>
      </c>
      <c r="T724" t="s">
        <v>42</v>
      </c>
      <c r="U724" t="s">
        <v>43</v>
      </c>
      <c r="V724" t="s">
        <v>44</v>
      </c>
      <c r="W724">
        <v>60000000</v>
      </c>
      <c r="X724">
        <v>2009</v>
      </c>
      <c r="Y724">
        <v>1000</v>
      </c>
      <c r="Z724" s="2">
        <v>4.9000000000000004</v>
      </c>
      <c r="AA724">
        <v>1.85</v>
      </c>
      <c r="AB724">
        <v>0</v>
      </c>
      <c r="AE724" t="s">
        <v>5266</v>
      </c>
      <c r="AF724">
        <f>COUNTIF(J:J,AE724)</f>
        <v>0</v>
      </c>
      <c r="AG724" t="e">
        <f>ROUND(AVERAGEIFS(Z:Z,J:J,AE724),1)</f>
        <v>#DIV/0!</v>
      </c>
      <c r="AH724" t="e" cm="1">
        <f t="array" ref="AH724">ROUND(MEDIAN(IF(J:J=AE724,Z:Z)),1)</f>
        <v>#NUM!</v>
      </c>
      <c r="AI724" t="e" cm="1">
        <f t="array" ref="AI724">ROUND(MODE(IF(J:J=AE724,Z:Z)),1)</f>
        <v>#N/A</v>
      </c>
      <c r="AJ724">
        <f>_xlfn.MAXIFS(Z:Z,J:J,AE724)</f>
        <v>0</v>
      </c>
      <c r="AK724">
        <f>_xlfn.MINIFS(Z:Z,J:J,AE724)</f>
        <v>0</v>
      </c>
      <c r="AL724" t="e" cm="1">
        <f t="array" ref="AL724">ROUND(VAR(IF(J:J=AE724,Z:Z)),1)</f>
        <v>#DIV/0!</v>
      </c>
      <c r="AM724" t="e" cm="1">
        <f t="array" ref="AM724">ROUND(STDEV(IF(J:J = AE724,Z:Z)),1)</f>
        <v>#DIV/0!</v>
      </c>
      <c r="AQ724">
        <v>113</v>
      </c>
      <c r="AR724">
        <v>6.7</v>
      </c>
      <c r="BH724" t="str">
        <v>Fernando Meirelles</v>
      </c>
      <c r="BI724">
        <f t="shared" si="34"/>
        <v>7.1</v>
      </c>
      <c r="BJ724" t="b">
        <f t="shared" si="35"/>
        <v>0</v>
      </c>
      <c r="BO724">
        <v>107225164</v>
      </c>
      <c r="BP724">
        <v>73000000</v>
      </c>
      <c r="BR724">
        <f t="shared" si="33"/>
        <v>34225164</v>
      </c>
      <c r="BS724" t="str">
        <f>_xlfn.XLOOKUP(BO724,I:I,L:L)</f>
        <v>The Angry Birds MovieÂ </v>
      </c>
      <c r="BW724" t="s">
        <v>5266</v>
      </c>
    </row>
    <row r="725" spans="1:79" x14ac:dyDescent="0.25">
      <c r="A725" t="s">
        <v>33</v>
      </c>
      <c r="B725" t="s">
        <v>2419</v>
      </c>
      <c r="C725">
        <v>306</v>
      </c>
      <c r="D725">
        <v>134</v>
      </c>
      <c r="E725">
        <v>16000</v>
      </c>
      <c r="F725">
        <v>204</v>
      </c>
      <c r="G725" t="s">
        <v>603</v>
      </c>
      <c r="H725">
        <v>13000</v>
      </c>
      <c r="I725">
        <v>37479778</v>
      </c>
      <c r="J725" t="s">
        <v>2316</v>
      </c>
      <c r="K725" t="s">
        <v>1437</v>
      </c>
      <c r="L725" t="s">
        <v>5268</v>
      </c>
      <c r="M725">
        <v>124222</v>
      </c>
      <c r="N725">
        <v>24458</v>
      </c>
      <c r="O725" t="s">
        <v>5269</v>
      </c>
      <c r="P725">
        <v>1</v>
      </c>
      <c r="Q725" t="s">
        <v>5270</v>
      </c>
      <c r="R725" t="s">
        <v>5271</v>
      </c>
      <c r="S725">
        <v>259</v>
      </c>
      <c r="T725" t="s">
        <v>42</v>
      </c>
      <c r="U725" t="s">
        <v>43</v>
      </c>
      <c r="V725" t="s">
        <v>44</v>
      </c>
      <c r="W725">
        <v>60000000</v>
      </c>
      <c r="X725">
        <v>2009</v>
      </c>
      <c r="Y725">
        <v>11000</v>
      </c>
      <c r="Z725" s="2">
        <v>7.4</v>
      </c>
      <c r="AA725">
        <v>2.35</v>
      </c>
      <c r="AB725">
        <v>23000</v>
      </c>
      <c r="AE725" t="s">
        <v>5272</v>
      </c>
      <c r="AF725">
        <f>COUNTIF(J:J,AE725)</f>
        <v>1</v>
      </c>
      <c r="AG725">
        <f>ROUND(AVERAGEIFS(Z:Z,J:J,AE725),1)</f>
        <v>7.4</v>
      </c>
      <c r="AH725" cm="1">
        <f t="array" ref="AH725">ROUND(MEDIAN(IF(J:J=AE725,Z:Z)),1)</f>
        <v>7.4</v>
      </c>
      <c r="AI725" t="e" cm="1">
        <f t="array" ref="AI725">ROUND(MODE(IF(J:J=AE725,Z:Z)),1)</f>
        <v>#N/A</v>
      </c>
      <c r="AJ725">
        <f>_xlfn.MAXIFS(Z:Z,J:J,AE725)</f>
        <v>7.4</v>
      </c>
      <c r="AK725">
        <f>_xlfn.MINIFS(Z:Z,J:J,AE725)</f>
        <v>7.4</v>
      </c>
      <c r="AL725" t="e" cm="1">
        <f t="array" ref="AL725">ROUND(VAR(IF(J:J=AE725,Z:Z)),1)</f>
        <v>#DIV/0!</v>
      </c>
      <c r="AM725" t="e" cm="1">
        <f t="array" ref="AM725">ROUND(STDEV(IF(J:J = AE725,Z:Z)),1)</f>
        <v>#DIV/0!</v>
      </c>
      <c r="AQ725">
        <v>100</v>
      </c>
      <c r="AR725">
        <v>4.9000000000000004</v>
      </c>
      <c r="BH725" t="str">
        <v>Michael Hoffman</v>
      </c>
      <c r="BI725">
        <f t="shared" si="34"/>
        <v>6.9</v>
      </c>
      <c r="BJ725" t="b">
        <f t="shared" si="35"/>
        <v>0</v>
      </c>
      <c r="BO725">
        <v>64172251</v>
      </c>
      <c r="BP725">
        <v>30000000</v>
      </c>
      <c r="BR725">
        <f t="shared" si="33"/>
        <v>34172251</v>
      </c>
      <c r="BS725" t="str">
        <f>_xlfn.XLOOKUP(BO725,I:I,L:L)</f>
        <v>Down to EarthÂ </v>
      </c>
      <c r="BW725" t="s">
        <v>1247</v>
      </c>
      <c r="BX725" t="s">
        <v>2007</v>
      </c>
      <c r="BY725" t="s">
        <v>5447</v>
      </c>
      <c r="BZ725" t="s">
        <v>17606</v>
      </c>
    </row>
    <row r="726" spans="1:79" x14ac:dyDescent="0.25">
      <c r="A726" t="s">
        <v>33</v>
      </c>
      <c r="B726" t="s">
        <v>1082</v>
      </c>
      <c r="C726">
        <v>211</v>
      </c>
      <c r="D726">
        <v>125</v>
      </c>
      <c r="E726">
        <v>209</v>
      </c>
      <c r="F726">
        <v>896</v>
      </c>
      <c r="G726" t="s">
        <v>173</v>
      </c>
      <c r="H726">
        <v>8000</v>
      </c>
      <c r="I726">
        <v>40559930</v>
      </c>
      <c r="J726" t="s">
        <v>2324</v>
      </c>
      <c r="K726" t="s">
        <v>1902</v>
      </c>
      <c r="L726" t="s">
        <v>5274</v>
      </c>
      <c r="M726">
        <v>41727</v>
      </c>
      <c r="N726">
        <v>10623</v>
      </c>
      <c r="O726" t="s">
        <v>5275</v>
      </c>
      <c r="P726">
        <v>0</v>
      </c>
      <c r="Q726" t="s">
        <v>5276</v>
      </c>
      <c r="R726" t="s">
        <v>5277</v>
      </c>
      <c r="S726">
        <v>184</v>
      </c>
      <c r="T726" t="s">
        <v>42</v>
      </c>
      <c r="U726" t="s">
        <v>43</v>
      </c>
      <c r="V726" t="s">
        <v>44</v>
      </c>
      <c r="W726">
        <v>60000000</v>
      </c>
      <c r="X726">
        <v>2009</v>
      </c>
      <c r="Y726">
        <v>1000</v>
      </c>
      <c r="Z726" s="2">
        <v>6.2</v>
      </c>
      <c r="AA726">
        <v>2.35</v>
      </c>
      <c r="AB726">
        <v>0</v>
      </c>
      <c r="AE726" t="s">
        <v>5278</v>
      </c>
      <c r="AF726">
        <f>COUNTIF(J:J,AE726)</f>
        <v>0</v>
      </c>
      <c r="AG726" t="e">
        <f>ROUND(AVERAGEIFS(Z:Z,J:J,AE726),1)</f>
        <v>#DIV/0!</v>
      </c>
      <c r="AH726" t="e" cm="1">
        <f t="array" ref="AH726">ROUND(MEDIAN(IF(J:J=AE726,Z:Z)),1)</f>
        <v>#NUM!</v>
      </c>
      <c r="AI726" t="e" cm="1">
        <f t="array" ref="AI726">ROUND(MODE(IF(J:J=AE726,Z:Z)),1)</f>
        <v>#N/A</v>
      </c>
      <c r="AJ726">
        <f>_xlfn.MAXIFS(Z:Z,J:J,AE726)</f>
        <v>0</v>
      </c>
      <c r="AK726">
        <f>_xlfn.MINIFS(Z:Z,J:J,AE726)</f>
        <v>0</v>
      </c>
      <c r="AL726" t="e" cm="1">
        <f t="array" ref="AL726">ROUND(VAR(IF(J:J=AE726,Z:Z)),1)</f>
        <v>#DIV/0!</v>
      </c>
      <c r="AM726" t="e" cm="1">
        <f t="array" ref="AM726">ROUND(STDEV(IF(J:J = AE726,Z:Z)),1)</f>
        <v>#DIV/0!</v>
      </c>
      <c r="AQ726">
        <v>134</v>
      </c>
      <c r="AR726">
        <v>7.4</v>
      </c>
      <c r="BH726" t="str">
        <v>Michael Pressman</v>
      </c>
      <c r="BI726">
        <f t="shared" si="34"/>
        <v>6</v>
      </c>
      <c r="BJ726" t="b">
        <f t="shared" si="35"/>
        <v>0</v>
      </c>
      <c r="BO726">
        <v>74098862</v>
      </c>
      <c r="BP726">
        <v>40000000</v>
      </c>
      <c r="BR726">
        <f t="shared" si="33"/>
        <v>34098862</v>
      </c>
      <c r="BS726" t="str">
        <f>_xlfn.XLOOKUP(BO726,I:I,L:L)</f>
        <v>Sin CityÂ </v>
      </c>
      <c r="BW726" t="s">
        <v>4682</v>
      </c>
      <c r="BX726" t="s">
        <v>2007</v>
      </c>
      <c r="BY726" t="s">
        <v>5447</v>
      </c>
      <c r="BZ726" t="s">
        <v>4892</v>
      </c>
    </row>
    <row r="727" spans="1:79" x14ac:dyDescent="0.25">
      <c r="A727" t="s">
        <v>33</v>
      </c>
      <c r="B727" t="s">
        <v>2735</v>
      </c>
      <c r="C727">
        <v>49</v>
      </c>
      <c r="D727">
        <v>94</v>
      </c>
      <c r="E727">
        <v>80</v>
      </c>
      <c r="F727">
        <v>230</v>
      </c>
      <c r="G727" t="s">
        <v>5281</v>
      </c>
      <c r="H727">
        <v>1000</v>
      </c>
      <c r="I727">
        <v>36830057</v>
      </c>
      <c r="J727" t="s">
        <v>1579</v>
      </c>
      <c r="K727" t="s">
        <v>5282</v>
      </c>
      <c r="L727" t="s">
        <v>5283</v>
      </c>
      <c r="M727">
        <v>10883</v>
      </c>
      <c r="N727">
        <v>2151</v>
      </c>
      <c r="O727" t="s">
        <v>5284</v>
      </c>
      <c r="P727">
        <v>2</v>
      </c>
      <c r="Q727" t="s">
        <v>5285</v>
      </c>
      <c r="R727" t="s">
        <v>5286</v>
      </c>
      <c r="S727">
        <v>73</v>
      </c>
      <c r="T727" t="s">
        <v>42</v>
      </c>
      <c r="U727" t="s">
        <v>43</v>
      </c>
      <c r="V727" t="s">
        <v>115</v>
      </c>
      <c r="W727">
        <v>65000000</v>
      </c>
      <c r="X727">
        <v>1999</v>
      </c>
      <c r="Y727">
        <v>417</v>
      </c>
      <c r="Z727" s="2">
        <v>4.9000000000000004</v>
      </c>
      <c r="AA727">
        <v>1.85</v>
      </c>
      <c r="AB727">
        <v>448</v>
      </c>
      <c r="AE727" t="s">
        <v>5287</v>
      </c>
      <c r="AF727">
        <f>COUNTIF(J:J,AE727)</f>
        <v>1</v>
      </c>
      <c r="AG727">
        <f>ROUND(AVERAGEIFS(Z:Z,J:J,AE727),1)</f>
        <v>7.2</v>
      </c>
      <c r="AH727" cm="1">
        <f t="array" ref="AH727">ROUND(MEDIAN(IF(J:J=AE727,Z:Z)),1)</f>
        <v>7.2</v>
      </c>
      <c r="AI727" t="e" cm="1">
        <f t="array" ref="AI727">ROUND(MODE(IF(J:J=AE727,Z:Z)),1)</f>
        <v>#N/A</v>
      </c>
      <c r="AJ727">
        <f>_xlfn.MAXIFS(Z:Z,J:J,AE727)</f>
        <v>7.2</v>
      </c>
      <c r="AK727">
        <f>_xlfn.MINIFS(Z:Z,J:J,AE727)</f>
        <v>7.2</v>
      </c>
      <c r="AL727" t="e" cm="1">
        <f t="array" ref="AL727">ROUND(VAR(IF(J:J=AE727,Z:Z)),1)</f>
        <v>#DIV/0!</v>
      </c>
      <c r="AM727" t="e" cm="1">
        <f t="array" ref="AM727">ROUND(STDEV(IF(J:J = AE727,Z:Z)),1)</f>
        <v>#DIV/0!</v>
      </c>
      <c r="AQ727">
        <v>125</v>
      </c>
      <c r="AR727">
        <v>6.2</v>
      </c>
      <c r="BH727" t="str">
        <v>Sharon Maguire</v>
      </c>
      <c r="BI727">
        <f t="shared" si="34"/>
        <v>6.7</v>
      </c>
      <c r="BJ727" t="b">
        <f t="shared" si="35"/>
        <v>0</v>
      </c>
      <c r="BO727">
        <v>59073773</v>
      </c>
      <c r="BP727">
        <v>25000000</v>
      </c>
      <c r="BR727">
        <f t="shared" si="33"/>
        <v>34073773</v>
      </c>
      <c r="BS727" t="str">
        <f>_xlfn.XLOOKUP(BO727,I:I,L:L)</f>
        <v>The Grand Budapest HotelÂ </v>
      </c>
      <c r="BW727" t="s">
        <v>2007</v>
      </c>
      <c r="BX727" t="s">
        <v>17601</v>
      </c>
    </row>
    <row r="728" spans="1:79" x14ac:dyDescent="0.25">
      <c r="A728" t="s">
        <v>33</v>
      </c>
      <c r="B728" t="s">
        <v>2203</v>
      </c>
      <c r="C728">
        <v>161</v>
      </c>
      <c r="D728">
        <v>107</v>
      </c>
      <c r="E728">
        <v>69</v>
      </c>
      <c r="F728">
        <v>206</v>
      </c>
      <c r="G728" t="s">
        <v>5290</v>
      </c>
      <c r="H728">
        <v>310</v>
      </c>
      <c r="I728">
        <v>36279230</v>
      </c>
      <c r="J728" t="s">
        <v>268</v>
      </c>
      <c r="K728" t="s">
        <v>5291</v>
      </c>
      <c r="L728" t="s">
        <v>5292</v>
      </c>
      <c r="M728">
        <v>42144</v>
      </c>
      <c r="N728">
        <v>1352</v>
      </c>
      <c r="O728" t="s">
        <v>5293</v>
      </c>
      <c r="P728">
        <v>0</v>
      </c>
      <c r="Q728" t="s">
        <v>5294</v>
      </c>
      <c r="R728" t="s">
        <v>5295</v>
      </c>
      <c r="S728">
        <v>213</v>
      </c>
      <c r="T728" t="s">
        <v>42</v>
      </c>
      <c r="U728" t="s">
        <v>43</v>
      </c>
      <c r="V728" t="s">
        <v>44</v>
      </c>
      <c r="W728">
        <v>60000000</v>
      </c>
      <c r="X728">
        <v>2006</v>
      </c>
      <c r="Y728">
        <v>219</v>
      </c>
      <c r="Z728" s="2">
        <v>6.1</v>
      </c>
      <c r="AA728">
        <v>2.35</v>
      </c>
      <c r="AB728">
        <v>690</v>
      </c>
      <c r="AE728" t="s">
        <v>5296</v>
      </c>
      <c r="AF728">
        <f>COUNTIF(J:J,AE728)</f>
        <v>0</v>
      </c>
      <c r="AG728" t="e">
        <f>ROUND(AVERAGEIFS(Z:Z,J:J,AE728),1)</f>
        <v>#DIV/0!</v>
      </c>
      <c r="AH728" t="e" cm="1">
        <f t="array" ref="AH728">ROUND(MEDIAN(IF(J:J=AE728,Z:Z)),1)</f>
        <v>#NUM!</v>
      </c>
      <c r="AI728" t="e" cm="1">
        <f t="array" ref="AI728">ROUND(MODE(IF(J:J=AE728,Z:Z)),1)</f>
        <v>#N/A</v>
      </c>
      <c r="AJ728">
        <f>_xlfn.MAXIFS(Z:Z,J:J,AE728)</f>
        <v>0</v>
      </c>
      <c r="AK728">
        <f>_xlfn.MINIFS(Z:Z,J:J,AE728)</f>
        <v>0</v>
      </c>
      <c r="AL728" t="e" cm="1">
        <f t="array" ref="AL728">ROUND(VAR(IF(J:J=AE728,Z:Z)),1)</f>
        <v>#DIV/0!</v>
      </c>
      <c r="AM728" t="e" cm="1">
        <f t="array" ref="AM728">ROUND(STDEV(IF(J:J = AE728,Z:Z)),1)</f>
        <v>#DIV/0!</v>
      </c>
      <c r="AQ728">
        <v>94</v>
      </c>
      <c r="AR728">
        <v>4.9000000000000004</v>
      </c>
      <c r="BH728" t="str">
        <v>Charles Herman-Wurmfeld</v>
      </c>
      <c r="BI728">
        <f t="shared" si="34"/>
        <v>6.2</v>
      </c>
      <c r="BJ728" t="b">
        <f t="shared" si="35"/>
        <v>0</v>
      </c>
      <c r="BO728">
        <v>63034755</v>
      </c>
      <c r="BP728">
        <v>29000000</v>
      </c>
      <c r="BR728">
        <f t="shared" si="33"/>
        <v>34034755</v>
      </c>
      <c r="BS728" t="str">
        <f>_xlfn.XLOOKUP(BO728,I:I,L:L)</f>
        <v>The BossÂ </v>
      </c>
      <c r="BW728" t="s">
        <v>826</v>
      </c>
      <c r="BX728" t="s">
        <v>2007</v>
      </c>
      <c r="BY728" t="s">
        <v>17603</v>
      </c>
      <c r="BZ728" t="s">
        <v>4490</v>
      </c>
      <c r="CA728" t="s">
        <v>17606</v>
      </c>
    </row>
    <row r="729" spans="1:79" x14ac:dyDescent="0.25">
      <c r="A729" t="s">
        <v>33</v>
      </c>
      <c r="B729" t="s">
        <v>2743</v>
      </c>
      <c r="C729">
        <v>156</v>
      </c>
      <c r="D729">
        <v>91</v>
      </c>
      <c r="E729">
        <v>2</v>
      </c>
      <c r="F729">
        <v>480</v>
      </c>
      <c r="G729" t="s">
        <v>566</v>
      </c>
      <c r="H729">
        <v>12000</v>
      </c>
      <c r="I729">
        <v>42194060</v>
      </c>
      <c r="J729" t="s">
        <v>444</v>
      </c>
      <c r="K729" t="s">
        <v>1334</v>
      </c>
      <c r="L729" t="s">
        <v>5299</v>
      </c>
      <c r="M729">
        <v>41259</v>
      </c>
      <c r="N729">
        <v>22668</v>
      </c>
      <c r="O729" t="s">
        <v>1932</v>
      </c>
      <c r="P729">
        <v>1</v>
      </c>
      <c r="Q729" t="s">
        <v>5300</v>
      </c>
      <c r="R729" t="s">
        <v>5301</v>
      </c>
      <c r="S729">
        <v>72</v>
      </c>
      <c r="T729" t="s">
        <v>42</v>
      </c>
      <c r="U729" t="s">
        <v>4430</v>
      </c>
      <c r="V729" t="s">
        <v>115</v>
      </c>
      <c r="W729">
        <v>70000000</v>
      </c>
      <c r="X729">
        <v>2009</v>
      </c>
      <c r="Y729">
        <v>10000</v>
      </c>
      <c r="Z729" s="2">
        <v>6.1</v>
      </c>
      <c r="AA729">
        <v>2.35</v>
      </c>
      <c r="AB729">
        <v>0</v>
      </c>
      <c r="AE729" t="s">
        <v>5302</v>
      </c>
      <c r="AF729">
        <f>COUNTIF(J:J,AE729)</f>
        <v>1</v>
      </c>
      <c r="AG729">
        <f>ROUND(AVERAGEIFS(Z:Z,J:J,AE729),1)</f>
        <v>6.5</v>
      </c>
      <c r="AH729" cm="1">
        <f t="array" ref="AH729">ROUND(MEDIAN(IF(J:J=AE729,Z:Z)),1)</f>
        <v>6.5</v>
      </c>
      <c r="AI729" t="e" cm="1">
        <f t="array" ref="AI729">ROUND(MODE(IF(J:J=AE729,Z:Z)),1)</f>
        <v>#N/A</v>
      </c>
      <c r="AJ729">
        <f>_xlfn.MAXIFS(Z:Z,J:J,AE729)</f>
        <v>6.5</v>
      </c>
      <c r="AK729">
        <f>_xlfn.MINIFS(Z:Z,J:J,AE729)</f>
        <v>6.5</v>
      </c>
      <c r="AL729" t="e" cm="1">
        <f t="array" ref="AL729">ROUND(VAR(IF(J:J=AE729,Z:Z)),1)</f>
        <v>#DIV/0!</v>
      </c>
      <c r="AM729" t="e" cm="1">
        <f t="array" ref="AM729">ROUND(STDEV(IF(J:J = AE729,Z:Z)),1)</f>
        <v>#DIV/0!</v>
      </c>
      <c r="AQ729">
        <v>107</v>
      </c>
      <c r="AR729">
        <v>6.1</v>
      </c>
      <c r="BH729" t="str">
        <v>Gabor Csupo</v>
      </c>
      <c r="BI729">
        <f t="shared" si="34"/>
        <v>7.2</v>
      </c>
      <c r="BJ729" t="b">
        <f t="shared" si="35"/>
        <v>0</v>
      </c>
      <c r="BO729">
        <v>40983001</v>
      </c>
      <c r="BP729">
        <v>7000000</v>
      </c>
      <c r="BR729">
        <f t="shared" si="33"/>
        <v>33983001</v>
      </c>
      <c r="BS729" t="str">
        <f>_xlfn.XLOOKUP(BO729,I:I,L:L)</f>
        <v>End of WatchÂ </v>
      </c>
      <c r="BW729" t="s">
        <v>17600</v>
      </c>
      <c r="BX729" t="s">
        <v>4490</v>
      </c>
    </row>
    <row r="730" spans="1:79" x14ac:dyDescent="0.25">
      <c r="A730" t="s">
        <v>33</v>
      </c>
      <c r="B730" t="s">
        <v>2752</v>
      </c>
      <c r="C730">
        <v>172</v>
      </c>
      <c r="D730">
        <v>116</v>
      </c>
      <c r="E730">
        <v>53</v>
      </c>
      <c r="F730">
        <v>906</v>
      </c>
      <c r="G730" t="s">
        <v>4171</v>
      </c>
      <c r="H730">
        <v>27000</v>
      </c>
      <c r="I730">
        <v>43119879</v>
      </c>
      <c r="J730" t="s">
        <v>220</v>
      </c>
      <c r="K730" t="s">
        <v>80</v>
      </c>
      <c r="L730" t="s">
        <v>5305</v>
      </c>
      <c r="M730">
        <v>58450</v>
      </c>
      <c r="N730">
        <v>31224</v>
      </c>
      <c r="O730" t="s">
        <v>2226</v>
      </c>
      <c r="P730">
        <v>0</v>
      </c>
      <c r="Q730" t="s">
        <v>5306</v>
      </c>
      <c r="R730" t="s">
        <v>5307</v>
      </c>
      <c r="S730">
        <v>842</v>
      </c>
      <c r="T730" t="s">
        <v>42</v>
      </c>
      <c r="U730" t="s">
        <v>43</v>
      </c>
      <c r="V730" t="s">
        <v>44</v>
      </c>
      <c r="W730">
        <v>60000000</v>
      </c>
      <c r="X730">
        <v>2002</v>
      </c>
      <c r="Y730">
        <v>1000</v>
      </c>
      <c r="Z730" s="2">
        <v>6.4</v>
      </c>
      <c r="AA730">
        <v>2.35</v>
      </c>
      <c r="AB730">
        <v>0</v>
      </c>
      <c r="AE730" t="s">
        <v>5308</v>
      </c>
      <c r="AF730">
        <f>COUNTIF(J:J,AE730)</f>
        <v>0</v>
      </c>
      <c r="AG730" t="e">
        <f>ROUND(AVERAGEIFS(Z:Z,J:J,AE730),1)</f>
        <v>#DIV/0!</v>
      </c>
      <c r="AH730" t="e" cm="1">
        <f t="array" ref="AH730">ROUND(MEDIAN(IF(J:J=AE730,Z:Z)),1)</f>
        <v>#NUM!</v>
      </c>
      <c r="AI730" t="e" cm="1">
        <f t="array" ref="AI730">ROUND(MODE(IF(J:J=AE730,Z:Z)),1)</f>
        <v>#N/A</v>
      </c>
      <c r="AJ730">
        <f>_xlfn.MAXIFS(Z:Z,J:J,AE730)</f>
        <v>0</v>
      </c>
      <c r="AK730">
        <f>_xlfn.MINIFS(Z:Z,J:J,AE730)</f>
        <v>0</v>
      </c>
      <c r="AL730" t="e" cm="1">
        <f t="array" ref="AL730">ROUND(VAR(IF(J:J=AE730,Z:Z)),1)</f>
        <v>#DIV/0!</v>
      </c>
      <c r="AM730" t="e" cm="1">
        <f t="array" ref="AM730">ROUND(STDEV(IF(J:J = AE730,Z:Z)),1)</f>
        <v>#DIV/0!</v>
      </c>
      <c r="AQ730">
        <v>91</v>
      </c>
      <c r="AR730">
        <v>6.1</v>
      </c>
      <c r="BH730" t="str">
        <v>Tyler Perry</v>
      </c>
      <c r="BI730">
        <f t="shared" si="34"/>
        <v>4.8</v>
      </c>
      <c r="BJ730" t="b">
        <f t="shared" si="35"/>
        <v>0</v>
      </c>
      <c r="BO730">
        <v>233914986</v>
      </c>
      <c r="BP730">
        <v>200000000</v>
      </c>
      <c r="BR730">
        <f t="shared" si="33"/>
        <v>33914986</v>
      </c>
      <c r="BS730" t="str">
        <f>_xlfn.XLOOKUP(BO730,I:I,L:L)</f>
        <v>X-Men: Days of Future PastÂ </v>
      </c>
      <c r="BW730" t="s">
        <v>2007</v>
      </c>
      <c r="BX730" t="s">
        <v>3105</v>
      </c>
      <c r="BY730" t="s">
        <v>17602</v>
      </c>
    </row>
    <row r="731" spans="1:79" x14ac:dyDescent="0.25">
      <c r="A731" t="s">
        <v>33</v>
      </c>
      <c r="B731" t="s">
        <v>2760</v>
      </c>
      <c r="C731">
        <v>161</v>
      </c>
      <c r="D731">
        <v>100</v>
      </c>
      <c r="E731">
        <v>0</v>
      </c>
      <c r="F731">
        <v>210</v>
      </c>
      <c r="G731" t="s">
        <v>5310</v>
      </c>
      <c r="H731">
        <v>436</v>
      </c>
      <c r="I731">
        <v>35096190</v>
      </c>
      <c r="J731" t="s">
        <v>2331</v>
      </c>
      <c r="K731" t="s">
        <v>983</v>
      </c>
      <c r="L731" t="s">
        <v>5311</v>
      </c>
      <c r="M731">
        <v>76560</v>
      </c>
      <c r="N731">
        <v>1395</v>
      </c>
      <c r="O731" t="s">
        <v>5312</v>
      </c>
      <c r="P731">
        <v>1</v>
      </c>
      <c r="Q731" t="s">
        <v>5313</v>
      </c>
      <c r="R731" t="s">
        <v>5314</v>
      </c>
      <c r="S731">
        <v>322</v>
      </c>
      <c r="T731" t="s">
        <v>42</v>
      </c>
      <c r="U731" t="s">
        <v>43</v>
      </c>
      <c r="V731" t="s">
        <v>44</v>
      </c>
      <c r="W731">
        <v>60000000</v>
      </c>
      <c r="X731">
        <v>2003</v>
      </c>
      <c r="Y731">
        <v>399</v>
      </c>
      <c r="Z731" s="2">
        <v>6.3</v>
      </c>
      <c r="AA731">
        <v>1.85</v>
      </c>
      <c r="AB731">
        <v>0</v>
      </c>
      <c r="AE731" t="s">
        <v>5315</v>
      </c>
      <c r="AF731">
        <f>COUNTIF(J:J,AE731)</f>
        <v>0</v>
      </c>
      <c r="AG731" t="e">
        <f>ROUND(AVERAGEIFS(Z:Z,J:J,AE731),1)</f>
        <v>#DIV/0!</v>
      </c>
      <c r="AH731" t="e" cm="1">
        <f t="array" ref="AH731">ROUND(MEDIAN(IF(J:J=AE731,Z:Z)),1)</f>
        <v>#NUM!</v>
      </c>
      <c r="AI731" t="e" cm="1">
        <f t="array" ref="AI731">ROUND(MODE(IF(J:J=AE731,Z:Z)),1)</f>
        <v>#N/A</v>
      </c>
      <c r="AJ731">
        <f>_xlfn.MAXIFS(Z:Z,J:J,AE731)</f>
        <v>0</v>
      </c>
      <c r="AK731">
        <f>_xlfn.MINIFS(Z:Z,J:J,AE731)</f>
        <v>0</v>
      </c>
      <c r="AL731" t="e" cm="1">
        <f t="array" ref="AL731">ROUND(VAR(IF(J:J=AE731,Z:Z)),1)</f>
        <v>#DIV/0!</v>
      </c>
      <c r="AM731" t="e" cm="1">
        <f t="array" ref="AM731">ROUND(STDEV(IF(J:J = AE731,Z:Z)),1)</f>
        <v>#DIV/0!</v>
      </c>
      <c r="AQ731">
        <v>116</v>
      </c>
      <c r="AR731">
        <v>6.4</v>
      </c>
      <c r="BH731" t="str">
        <v>Joe Carnahan</v>
      </c>
      <c r="BI731">
        <f t="shared" si="34"/>
        <v>6.9</v>
      </c>
      <c r="BJ731" t="b">
        <f t="shared" si="35"/>
        <v>0</v>
      </c>
      <c r="BO731">
        <v>55762229</v>
      </c>
      <c r="BP731">
        <v>22000000</v>
      </c>
      <c r="BR731">
        <f t="shared" si="33"/>
        <v>33762229</v>
      </c>
      <c r="BS731" t="str">
        <f>_xlfn.XLOOKUP(BO731,I:I,L:L)</f>
        <v>The AnimalÂ </v>
      </c>
      <c r="BW731" t="s">
        <v>606</v>
      </c>
      <c r="BX731" t="s">
        <v>2007</v>
      </c>
      <c r="BY731" t="s">
        <v>17603</v>
      </c>
      <c r="BZ731" t="s">
        <v>4490</v>
      </c>
      <c r="CA731" t="s">
        <v>17606</v>
      </c>
    </row>
    <row r="732" spans="1:79" x14ac:dyDescent="0.25">
      <c r="A732" t="s">
        <v>33</v>
      </c>
      <c r="B732" t="s">
        <v>331</v>
      </c>
      <c r="C732">
        <v>258</v>
      </c>
      <c r="D732">
        <v>117</v>
      </c>
      <c r="E732">
        <v>258</v>
      </c>
      <c r="F732">
        <v>896</v>
      </c>
      <c r="G732" t="s">
        <v>519</v>
      </c>
      <c r="H732">
        <v>2000</v>
      </c>
      <c r="I732">
        <v>43290977</v>
      </c>
      <c r="J732" t="s">
        <v>1359</v>
      </c>
      <c r="K732" t="s">
        <v>5318</v>
      </c>
      <c r="L732" t="s">
        <v>5319</v>
      </c>
      <c r="M732">
        <v>75201</v>
      </c>
      <c r="N732">
        <v>7053</v>
      </c>
      <c r="O732" t="s">
        <v>5275</v>
      </c>
      <c r="P732">
        <v>1</v>
      </c>
      <c r="Q732" t="s">
        <v>5320</v>
      </c>
      <c r="R732" t="s">
        <v>5321</v>
      </c>
      <c r="S732">
        <v>256</v>
      </c>
      <c r="T732" t="s">
        <v>42</v>
      </c>
      <c r="U732" t="s">
        <v>74</v>
      </c>
      <c r="V732" t="s">
        <v>811</v>
      </c>
      <c r="W732">
        <v>80000000</v>
      </c>
      <c r="X732">
        <v>2010</v>
      </c>
      <c r="Y732">
        <v>1000</v>
      </c>
      <c r="Z732" s="2">
        <v>6.6</v>
      </c>
      <c r="AA732">
        <v>2.35</v>
      </c>
      <c r="AB732">
        <v>0</v>
      </c>
      <c r="AE732" t="s">
        <v>5322</v>
      </c>
      <c r="AF732">
        <f>COUNTIF(J:J,AE732)</f>
        <v>1</v>
      </c>
      <c r="AG732">
        <f>ROUND(AVERAGEIFS(Z:Z,J:J,AE732),1)</f>
        <v>7</v>
      </c>
      <c r="AH732" cm="1">
        <f t="array" ref="AH732">ROUND(MEDIAN(IF(J:J=AE732,Z:Z)),1)</f>
        <v>7</v>
      </c>
      <c r="AI732" t="e" cm="1">
        <f t="array" ref="AI732">ROUND(MODE(IF(J:J=AE732,Z:Z)),1)</f>
        <v>#N/A</v>
      </c>
      <c r="AJ732">
        <f>_xlfn.MAXIFS(Z:Z,J:J,AE732)</f>
        <v>7</v>
      </c>
      <c r="AK732">
        <f>_xlfn.MINIFS(Z:Z,J:J,AE732)</f>
        <v>7</v>
      </c>
      <c r="AL732" t="e" cm="1">
        <f t="array" ref="AL732">ROUND(VAR(IF(J:J=AE732,Z:Z)),1)</f>
        <v>#DIV/0!</v>
      </c>
      <c r="AM732" t="e" cm="1">
        <f t="array" ref="AM732">ROUND(STDEV(IF(J:J = AE732,Z:Z)),1)</f>
        <v>#DIV/0!</v>
      </c>
      <c r="AQ732">
        <v>100</v>
      </c>
      <c r="AR732">
        <v>6.3</v>
      </c>
      <c r="BH732" t="str">
        <v>John Polson</v>
      </c>
      <c r="BI732">
        <f t="shared" si="34"/>
        <v>5.9</v>
      </c>
      <c r="BJ732" t="b">
        <f t="shared" si="35"/>
        <v>0</v>
      </c>
      <c r="BO732">
        <v>46729374</v>
      </c>
      <c r="BP732">
        <v>13000000</v>
      </c>
      <c r="BR732">
        <f t="shared" si="33"/>
        <v>33729374</v>
      </c>
      <c r="BS732" t="str">
        <f>_xlfn.XLOOKUP(BO732,I:I,L:L)</f>
        <v>Dude, Where's My Car?Â </v>
      </c>
      <c r="BW732" t="s">
        <v>17605</v>
      </c>
      <c r="BX732" t="s">
        <v>2007</v>
      </c>
      <c r="BY732" t="s">
        <v>17600</v>
      </c>
      <c r="BZ732" t="s">
        <v>5447</v>
      </c>
    </row>
    <row r="733" spans="1:79" x14ac:dyDescent="0.25">
      <c r="A733" t="s">
        <v>33</v>
      </c>
      <c r="B733" t="s">
        <v>1405</v>
      </c>
      <c r="C733">
        <v>95</v>
      </c>
      <c r="D733">
        <v>110</v>
      </c>
      <c r="E733">
        <v>0</v>
      </c>
      <c r="F733">
        <v>308</v>
      </c>
      <c r="G733" t="s">
        <v>5324</v>
      </c>
      <c r="H733">
        <v>510</v>
      </c>
      <c r="I733">
        <v>33927476</v>
      </c>
      <c r="J733" t="s">
        <v>2338</v>
      </c>
      <c r="K733" t="s">
        <v>5325</v>
      </c>
      <c r="L733" t="s">
        <v>5326</v>
      </c>
      <c r="M733">
        <v>19176</v>
      </c>
      <c r="N733">
        <v>1976</v>
      </c>
      <c r="O733" t="s">
        <v>5327</v>
      </c>
      <c r="P733">
        <v>0</v>
      </c>
      <c r="Q733" t="s">
        <v>5328</v>
      </c>
      <c r="R733" t="s">
        <v>5329</v>
      </c>
      <c r="S733">
        <v>165</v>
      </c>
      <c r="T733" t="s">
        <v>42</v>
      </c>
      <c r="U733" t="s">
        <v>74</v>
      </c>
      <c r="V733" t="s">
        <v>811</v>
      </c>
      <c r="W733">
        <v>40000000</v>
      </c>
      <c r="X733">
        <v>1997</v>
      </c>
      <c r="Y733">
        <v>344</v>
      </c>
      <c r="Z733" s="2">
        <v>5.7</v>
      </c>
      <c r="AA733">
        <v>2.35</v>
      </c>
      <c r="AB733">
        <v>956</v>
      </c>
      <c r="AE733" t="s">
        <v>5330</v>
      </c>
      <c r="AF733">
        <f>COUNTIF(J:J,AE733)</f>
        <v>0</v>
      </c>
      <c r="AG733" t="e">
        <f>ROUND(AVERAGEIFS(Z:Z,J:J,AE733),1)</f>
        <v>#DIV/0!</v>
      </c>
      <c r="AH733" t="e" cm="1">
        <f t="array" ref="AH733">ROUND(MEDIAN(IF(J:J=AE733,Z:Z)),1)</f>
        <v>#NUM!</v>
      </c>
      <c r="AI733" t="e" cm="1">
        <f t="array" ref="AI733">ROUND(MODE(IF(J:J=AE733,Z:Z)),1)</f>
        <v>#N/A</v>
      </c>
      <c r="AJ733">
        <f>_xlfn.MAXIFS(Z:Z,J:J,AE733)</f>
        <v>0</v>
      </c>
      <c r="AK733">
        <f>_xlfn.MINIFS(Z:Z,J:J,AE733)</f>
        <v>0</v>
      </c>
      <c r="AL733" t="e" cm="1">
        <f t="array" ref="AL733">ROUND(VAR(IF(J:J=AE733,Z:Z)),1)</f>
        <v>#DIV/0!</v>
      </c>
      <c r="AM733" t="e" cm="1">
        <f t="array" ref="AM733">ROUND(STDEV(IF(J:J = AE733,Z:Z)),1)</f>
        <v>#DIV/0!</v>
      </c>
      <c r="AQ733">
        <v>117</v>
      </c>
      <c r="AR733">
        <v>6.6</v>
      </c>
      <c r="BH733" t="str">
        <v>Bernardo Bertolucci</v>
      </c>
      <c r="BI733">
        <f t="shared" si="34"/>
        <v>7.8</v>
      </c>
      <c r="BJ733" t="str">
        <f t="shared" si="35"/>
        <v>TRUE</v>
      </c>
      <c r="BO733">
        <v>43100000</v>
      </c>
      <c r="BP733">
        <v>9500000</v>
      </c>
      <c r="BR733">
        <f t="shared" si="33"/>
        <v>33600000</v>
      </c>
      <c r="BS733" t="str">
        <f>_xlfn.XLOOKUP(BO733,I:I,L:L)</f>
        <v>You Only Live TwiceÂ </v>
      </c>
      <c r="BW733" t="s">
        <v>826</v>
      </c>
      <c r="BX733" t="s">
        <v>17605</v>
      </c>
      <c r="BY733" t="s">
        <v>3105</v>
      </c>
      <c r="BZ733" t="s">
        <v>4490</v>
      </c>
    </row>
    <row r="734" spans="1:79" x14ac:dyDescent="0.25">
      <c r="A734" t="s">
        <v>33</v>
      </c>
      <c r="B734" t="s">
        <v>2726</v>
      </c>
      <c r="C734">
        <v>105</v>
      </c>
      <c r="D734">
        <v>96</v>
      </c>
      <c r="E734">
        <v>11000</v>
      </c>
      <c r="F734">
        <v>236</v>
      </c>
      <c r="G734" t="s">
        <v>5333</v>
      </c>
      <c r="H734">
        <v>22000</v>
      </c>
      <c r="I734">
        <v>32122249</v>
      </c>
      <c r="J734" t="s">
        <v>635</v>
      </c>
      <c r="K734" t="s">
        <v>2176</v>
      </c>
      <c r="L734" t="s">
        <v>5334</v>
      </c>
      <c r="M734">
        <v>69319</v>
      </c>
      <c r="N734">
        <v>22889</v>
      </c>
      <c r="O734" t="s">
        <v>5335</v>
      </c>
      <c r="P734">
        <v>1</v>
      </c>
      <c r="Q734" t="s">
        <v>5336</v>
      </c>
      <c r="R734" t="s">
        <v>5337</v>
      </c>
      <c r="S734">
        <v>138</v>
      </c>
      <c r="T734" t="s">
        <v>42</v>
      </c>
      <c r="U734" t="s">
        <v>43</v>
      </c>
      <c r="V734" t="s">
        <v>811</v>
      </c>
      <c r="W734">
        <v>60000000</v>
      </c>
      <c r="X734">
        <v>2002</v>
      </c>
      <c r="Y734">
        <v>394</v>
      </c>
      <c r="Z734" s="2">
        <v>5.9</v>
      </c>
      <c r="AA734">
        <v>1.85</v>
      </c>
      <c r="AB734">
        <v>846</v>
      </c>
      <c r="AE734" t="s">
        <v>5338</v>
      </c>
      <c r="AF734">
        <f>COUNTIF(J:J,AE734)</f>
        <v>1</v>
      </c>
      <c r="AG734">
        <f>ROUND(AVERAGEIFS(Z:Z,J:J,AE734),1)</f>
        <v>6.3</v>
      </c>
      <c r="AH734" cm="1">
        <f t="array" ref="AH734">ROUND(MEDIAN(IF(J:J=AE734,Z:Z)),1)</f>
        <v>6.3</v>
      </c>
      <c r="AI734" t="e" cm="1">
        <f t="array" ref="AI734">ROUND(MODE(IF(J:J=AE734,Z:Z)),1)</f>
        <v>#N/A</v>
      </c>
      <c r="AJ734">
        <f>_xlfn.MAXIFS(Z:Z,J:J,AE734)</f>
        <v>6.3</v>
      </c>
      <c r="AK734">
        <f>_xlfn.MINIFS(Z:Z,J:J,AE734)</f>
        <v>6.3</v>
      </c>
      <c r="AL734" t="e" cm="1">
        <f t="array" ref="AL734">ROUND(VAR(IF(J:J=AE734,Z:Z)),1)</f>
        <v>#DIV/0!</v>
      </c>
      <c r="AM734" t="e" cm="1">
        <f t="array" ref="AM734">ROUND(STDEV(IF(J:J = AE734,Z:Z)),1)</f>
        <v>#DIV/0!</v>
      </c>
      <c r="AQ734">
        <v>110</v>
      </c>
      <c r="AR734">
        <v>5.7</v>
      </c>
      <c r="BH734" t="str">
        <v>Cathy Malkasian</v>
      </c>
      <c r="BI734">
        <f t="shared" si="34"/>
        <v>5.2</v>
      </c>
      <c r="BJ734" t="b">
        <f t="shared" si="35"/>
        <v>0</v>
      </c>
      <c r="BO734">
        <v>46563158</v>
      </c>
      <c r="BP734">
        <v>13000000</v>
      </c>
      <c r="BR734">
        <f t="shared" si="33"/>
        <v>33563158</v>
      </c>
      <c r="BS734" t="str">
        <f>_xlfn.XLOOKUP(BO734,I:I,L:L)</f>
        <v>Phone BoothÂ </v>
      </c>
      <c r="BW734" t="s">
        <v>1247</v>
      </c>
      <c r="BX734" t="s">
        <v>3105</v>
      </c>
      <c r="BY734" t="s">
        <v>17602</v>
      </c>
    </row>
    <row r="735" spans="1:79" x14ac:dyDescent="0.25">
      <c r="A735" t="s">
        <v>33</v>
      </c>
      <c r="B735" t="s">
        <v>2646</v>
      </c>
      <c r="C735">
        <v>198</v>
      </c>
      <c r="D735">
        <v>101</v>
      </c>
      <c r="E735">
        <v>50</v>
      </c>
      <c r="F735">
        <v>1000</v>
      </c>
      <c r="G735" t="s">
        <v>2989</v>
      </c>
      <c r="H735">
        <v>22000</v>
      </c>
      <c r="I735">
        <v>40076438</v>
      </c>
      <c r="J735" t="s">
        <v>712</v>
      </c>
      <c r="K735" t="s">
        <v>2176</v>
      </c>
      <c r="L735" t="s">
        <v>5341</v>
      </c>
      <c r="M735">
        <v>73368</v>
      </c>
      <c r="N735">
        <v>38809</v>
      </c>
      <c r="O735" t="s">
        <v>4369</v>
      </c>
      <c r="P735">
        <v>2</v>
      </c>
      <c r="Q735" t="s">
        <v>5342</v>
      </c>
      <c r="R735" t="s">
        <v>5343</v>
      </c>
      <c r="S735">
        <v>248</v>
      </c>
      <c r="T735" t="s">
        <v>42</v>
      </c>
      <c r="U735" t="s">
        <v>43</v>
      </c>
      <c r="V735" t="s">
        <v>811</v>
      </c>
      <c r="W735">
        <v>60000000</v>
      </c>
      <c r="X735">
        <v>2008</v>
      </c>
      <c r="Y735">
        <v>14000</v>
      </c>
      <c r="Z735" s="2">
        <v>6</v>
      </c>
      <c r="AA735">
        <v>2.35</v>
      </c>
      <c r="AB735">
        <v>0</v>
      </c>
      <c r="AE735" t="s">
        <v>5344</v>
      </c>
      <c r="AF735">
        <f>COUNTIF(J:J,AE735)</f>
        <v>0</v>
      </c>
      <c r="AG735" t="e">
        <f>ROUND(AVERAGEIFS(Z:Z,J:J,AE735),1)</f>
        <v>#DIV/0!</v>
      </c>
      <c r="AH735" t="e" cm="1">
        <f t="array" ref="AH735">ROUND(MEDIAN(IF(J:J=AE735,Z:Z)),1)</f>
        <v>#NUM!</v>
      </c>
      <c r="AI735" t="e" cm="1">
        <f t="array" ref="AI735">ROUND(MODE(IF(J:J=AE735,Z:Z)),1)</f>
        <v>#N/A</v>
      </c>
      <c r="AJ735">
        <f>_xlfn.MAXIFS(Z:Z,J:J,AE735)</f>
        <v>0</v>
      </c>
      <c r="AK735">
        <f>_xlfn.MINIFS(Z:Z,J:J,AE735)</f>
        <v>0</v>
      </c>
      <c r="AL735" t="e" cm="1">
        <f t="array" ref="AL735">ROUND(VAR(IF(J:J=AE735,Z:Z)),1)</f>
        <v>#DIV/0!</v>
      </c>
      <c r="AM735" t="e" cm="1">
        <f t="array" ref="AM735">ROUND(STDEV(IF(J:J = AE735,Z:Z)),1)</f>
        <v>#DIV/0!</v>
      </c>
      <c r="AQ735">
        <v>96</v>
      </c>
      <c r="AR735">
        <v>5.9</v>
      </c>
      <c r="BH735" t="str">
        <v>John Eng</v>
      </c>
      <c r="BI735">
        <f t="shared" si="34"/>
        <v>5.6</v>
      </c>
      <c r="BJ735" t="b">
        <f t="shared" si="35"/>
        <v>0</v>
      </c>
      <c r="BO735">
        <v>51053787</v>
      </c>
      <c r="BP735">
        <v>17500000</v>
      </c>
      <c r="BR735">
        <f t="shared" si="33"/>
        <v>33553787</v>
      </c>
      <c r="BS735" t="str">
        <f>_xlfn.XLOOKUP(BO735,I:I,L:L)</f>
        <v>Hoodwinked!Â </v>
      </c>
      <c r="BW735" t="s">
        <v>2007</v>
      </c>
      <c r="BX735" t="s">
        <v>5266</v>
      </c>
      <c r="BY735" t="s">
        <v>17603</v>
      </c>
      <c r="BZ735" t="s">
        <v>17601</v>
      </c>
    </row>
    <row r="736" spans="1:79" x14ac:dyDescent="0.25">
      <c r="A736" t="s">
        <v>33</v>
      </c>
      <c r="B736" t="s">
        <v>2769</v>
      </c>
      <c r="C736">
        <v>79</v>
      </c>
      <c r="D736">
        <v>111</v>
      </c>
      <c r="E736">
        <v>17</v>
      </c>
      <c r="F736">
        <v>652</v>
      </c>
      <c r="G736" t="s">
        <v>4513</v>
      </c>
      <c r="H736">
        <v>13000</v>
      </c>
      <c r="I736">
        <v>32940507</v>
      </c>
      <c r="J736" t="s">
        <v>313</v>
      </c>
      <c r="K736" t="s">
        <v>1207</v>
      </c>
      <c r="L736" t="s">
        <v>5347</v>
      </c>
      <c r="M736">
        <v>54314</v>
      </c>
      <c r="N736">
        <v>16536</v>
      </c>
      <c r="O736" t="s">
        <v>5348</v>
      </c>
      <c r="P736">
        <v>1</v>
      </c>
      <c r="Q736" t="s">
        <v>5349</v>
      </c>
      <c r="R736" t="s">
        <v>5350</v>
      </c>
      <c r="S736">
        <v>127</v>
      </c>
      <c r="T736" t="s">
        <v>42</v>
      </c>
      <c r="U736" t="s">
        <v>43</v>
      </c>
      <c r="V736" t="s">
        <v>811</v>
      </c>
      <c r="W736">
        <v>60000000</v>
      </c>
      <c r="X736">
        <v>1998</v>
      </c>
      <c r="Y736">
        <v>968</v>
      </c>
      <c r="Z736" s="2">
        <v>6.1</v>
      </c>
      <c r="AA736">
        <v>2.35</v>
      </c>
      <c r="AB736">
        <v>0</v>
      </c>
      <c r="AE736" t="s">
        <v>5351</v>
      </c>
      <c r="AF736">
        <f>COUNTIF(J:J,AE736)</f>
        <v>0</v>
      </c>
      <c r="AG736" t="e">
        <f>ROUND(AVERAGEIFS(Z:Z,J:J,AE736),1)</f>
        <v>#DIV/0!</v>
      </c>
      <c r="AH736" t="e" cm="1">
        <f t="array" ref="AH736">ROUND(MEDIAN(IF(J:J=AE736,Z:Z)),1)</f>
        <v>#NUM!</v>
      </c>
      <c r="AI736" t="e" cm="1">
        <f t="array" ref="AI736">ROUND(MODE(IF(J:J=AE736,Z:Z)),1)</f>
        <v>#N/A</v>
      </c>
      <c r="AJ736">
        <f>_xlfn.MAXIFS(Z:Z,J:J,AE736)</f>
        <v>0</v>
      </c>
      <c r="AK736">
        <f>_xlfn.MINIFS(Z:Z,J:J,AE736)</f>
        <v>0</v>
      </c>
      <c r="AL736" t="e" cm="1">
        <f t="array" ref="AL736">ROUND(VAR(IF(J:J=AE736,Z:Z)),1)</f>
        <v>#DIV/0!</v>
      </c>
      <c r="AM736" t="e" cm="1">
        <f t="array" ref="AM736">ROUND(STDEV(IF(J:J = AE736,Z:Z)),1)</f>
        <v>#DIV/0!</v>
      </c>
      <c r="AQ736">
        <v>101</v>
      </c>
      <c r="AR736">
        <v>6</v>
      </c>
      <c r="BH736" t="str">
        <v>Chris Nahon</v>
      </c>
      <c r="BI736">
        <f t="shared" si="34"/>
        <v>6.6</v>
      </c>
      <c r="BJ736" t="b">
        <f t="shared" si="35"/>
        <v>0</v>
      </c>
      <c r="BO736">
        <v>63536011</v>
      </c>
      <c r="BP736">
        <v>30000000</v>
      </c>
      <c r="BR736">
        <f t="shared" si="33"/>
        <v>33536011</v>
      </c>
      <c r="BS736" t="str">
        <f>_xlfn.XLOOKUP(BO736,I:I,L:L)</f>
        <v>Hope SpringsÂ </v>
      </c>
      <c r="BW736" t="s">
        <v>606</v>
      </c>
      <c r="BX736" t="s">
        <v>4682</v>
      </c>
      <c r="BY736" t="s">
        <v>2007</v>
      </c>
      <c r="BZ736" t="s">
        <v>5447</v>
      </c>
    </row>
    <row r="737" spans="1:80" x14ac:dyDescent="0.25">
      <c r="A737" t="s">
        <v>33</v>
      </c>
      <c r="B737" t="s">
        <v>827</v>
      </c>
      <c r="C737">
        <v>210</v>
      </c>
      <c r="D737">
        <v>117</v>
      </c>
      <c r="E737">
        <v>456</v>
      </c>
      <c r="F737">
        <v>569</v>
      </c>
      <c r="G737" t="s">
        <v>1423</v>
      </c>
      <c r="H737">
        <v>21000</v>
      </c>
      <c r="I737">
        <v>31670931</v>
      </c>
      <c r="J737" t="s">
        <v>2346</v>
      </c>
      <c r="K737" t="s">
        <v>119</v>
      </c>
      <c r="L737" t="s">
        <v>5353</v>
      </c>
      <c r="M737">
        <v>44099</v>
      </c>
      <c r="N737">
        <v>23745</v>
      </c>
      <c r="O737" t="s">
        <v>2745</v>
      </c>
      <c r="P737">
        <v>0</v>
      </c>
      <c r="Q737" t="s">
        <v>5354</v>
      </c>
      <c r="R737" t="s">
        <v>5355</v>
      </c>
      <c r="S737">
        <v>143</v>
      </c>
      <c r="T737" t="s">
        <v>42</v>
      </c>
      <c r="U737" t="s">
        <v>74</v>
      </c>
      <c r="V737" t="s">
        <v>44</v>
      </c>
      <c r="W737">
        <v>60000000</v>
      </c>
      <c r="X737">
        <v>2009</v>
      </c>
      <c r="Y737">
        <v>939</v>
      </c>
      <c r="Z737" s="2">
        <v>6.7</v>
      </c>
      <c r="AA737">
        <v>2.35</v>
      </c>
      <c r="AB737">
        <v>0</v>
      </c>
      <c r="AE737" t="s">
        <v>5356</v>
      </c>
      <c r="AF737">
        <f>COUNTIF(J:J,AE737)</f>
        <v>1</v>
      </c>
      <c r="AG737">
        <f>ROUND(AVERAGEIFS(Z:Z,J:J,AE737),1)</f>
        <v>6.8</v>
      </c>
      <c r="AH737" cm="1">
        <f t="array" ref="AH737">ROUND(MEDIAN(IF(J:J=AE737,Z:Z)),1)</f>
        <v>6.8</v>
      </c>
      <c r="AI737" t="e" cm="1">
        <f t="array" ref="AI737">ROUND(MODE(IF(J:J=AE737,Z:Z)),1)</f>
        <v>#N/A</v>
      </c>
      <c r="AJ737">
        <f>_xlfn.MAXIFS(Z:Z,J:J,AE737)</f>
        <v>6.8</v>
      </c>
      <c r="AK737">
        <f>_xlfn.MINIFS(Z:Z,J:J,AE737)</f>
        <v>6.8</v>
      </c>
      <c r="AL737" t="e" cm="1">
        <f t="array" ref="AL737">ROUND(VAR(IF(J:J=AE737,Z:Z)),1)</f>
        <v>#DIV/0!</v>
      </c>
      <c r="AM737" t="e" cm="1">
        <f t="array" ref="AM737">ROUND(STDEV(IF(J:J = AE737,Z:Z)),1)</f>
        <v>#DIV/0!</v>
      </c>
      <c r="AQ737">
        <v>111</v>
      </c>
      <c r="AR737">
        <v>6.1</v>
      </c>
      <c r="BH737" t="str">
        <v>Fred Wolf</v>
      </c>
      <c r="BI737">
        <f t="shared" si="34"/>
        <v>5.4</v>
      </c>
      <c r="BJ737" t="b">
        <f t="shared" si="35"/>
        <v>0</v>
      </c>
      <c r="BO737">
        <v>60491560</v>
      </c>
      <c r="BP737">
        <v>27000000</v>
      </c>
      <c r="BR737">
        <f t="shared" si="33"/>
        <v>33491560</v>
      </c>
      <c r="BS737" t="str">
        <f>_xlfn.XLOOKUP(BO737,I:I,L:L)</f>
        <v>Kiss the GirlsÂ </v>
      </c>
      <c r="BW737" t="s">
        <v>606</v>
      </c>
      <c r="BX737" t="s">
        <v>17606</v>
      </c>
      <c r="BY737" t="s">
        <v>4892</v>
      </c>
    </row>
    <row r="738" spans="1:80" x14ac:dyDescent="0.25">
      <c r="A738" t="s">
        <v>33</v>
      </c>
      <c r="B738" t="s">
        <v>2592</v>
      </c>
      <c r="C738">
        <v>125</v>
      </c>
      <c r="D738">
        <v>126</v>
      </c>
      <c r="E738">
        <v>0</v>
      </c>
      <c r="F738">
        <v>9000</v>
      </c>
      <c r="G738" t="s">
        <v>215</v>
      </c>
      <c r="H738">
        <v>13000</v>
      </c>
      <c r="I738">
        <v>30695227</v>
      </c>
      <c r="J738" t="s">
        <v>2352</v>
      </c>
      <c r="K738" t="s">
        <v>1437</v>
      </c>
      <c r="L738" t="s">
        <v>5359</v>
      </c>
      <c r="M738">
        <v>45296</v>
      </c>
      <c r="N738">
        <v>34774</v>
      </c>
      <c r="O738" t="s">
        <v>1037</v>
      </c>
      <c r="P738">
        <v>3</v>
      </c>
      <c r="Q738" t="s">
        <v>5360</v>
      </c>
      <c r="R738" t="s">
        <v>5361</v>
      </c>
      <c r="S738">
        <v>267</v>
      </c>
      <c r="T738" t="s">
        <v>42</v>
      </c>
      <c r="U738" t="s">
        <v>43</v>
      </c>
      <c r="V738" t="s">
        <v>44</v>
      </c>
      <c r="W738">
        <v>60000000</v>
      </c>
      <c r="X738">
        <v>2000</v>
      </c>
      <c r="Y738">
        <v>10000</v>
      </c>
      <c r="Z738" s="2">
        <v>6.7</v>
      </c>
      <c r="AA738">
        <v>1.85</v>
      </c>
      <c r="AB738">
        <v>0</v>
      </c>
      <c r="AE738" t="s">
        <v>5362</v>
      </c>
      <c r="AF738">
        <f>COUNTIF(J:J,AE738)</f>
        <v>1</v>
      </c>
      <c r="AG738">
        <f>ROUND(AVERAGEIFS(Z:Z,J:J,AE738),1)</f>
        <v>7</v>
      </c>
      <c r="AH738" cm="1">
        <f t="array" ref="AH738">ROUND(MEDIAN(IF(J:J=AE738,Z:Z)),1)</f>
        <v>7</v>
      </c>
      <c r="AI738" t="e" cm="1">
        <f t="array" ref="AI738">ROUND(MODE(IF(J:J=AE738,Z:Z)),1)</f>
        <v>#N/A</v>
      </c>
      <c r="AJ738">
        <f>_xlfn.MAXIFS(Z:Z,J:J,AE738)</f>
        <v>7</v>
      </c>
      <c r="AK738">
        <f>_xlfn.MINIFS(Z:Z,J:J,AE738)</f>
        <v>7</v>
      </c>
      <c r="AL738" t="e" cm="1">
        <f t="array" ref="AL738">ROUND(VAR(IF(J:J=AE738,Z:Z)),1)</f>
        <v>#DIV/0!</v>
      </c>
      <c r="AM738" t="e" cm="1">
        <f t="array" ref="AM738">ROUND(STDEV(IF(J:J = AE738,Z:Z)),1)</f>
        <v>#DIV/0!</v>
      </c>
      <c r="AQ738">
        <v>117</v>
      </c>
      <c r="AR738">
        <v>6.7</v>
      </c>
      <c r="BH738" t="str">
        <v>Victor Salva</v>
      </c>
      <c r="BI738">
        <f t="shared" si="34"/>
        <v>6.3</v>
      </c>
      <c r="BJ738" t="b">
        <f t="shared" si="35"/>
        <v>0</v>
      </c>
      <c r="BO738">
        <v>93375151</v>
      </c>
      <c r="BP738">
        <v>60000000</v>
      </c>
      <c r="BR738">
        <f t="shared" si="33"/>
        <v>33375151</v>
      </c>
      <c r="BS738" t="str">
        <f>_xlfn.XLOOKUP(BO738,I:I,L:L)</f>
        <v>Cats &amp; DogsÂ </v>
      </c>
      <c r="BW738" t="s">
        <v>4682</v>
      </c>
      <c r="BX738" t="s">
        <v>1247</v>
      </c>
      <c r="BY738" t="s">
        <v>17601</v>
      </c>
      <c r="BZ738" t="s">
        <v>5447</v>
      </c>
      <c r="CA738" t="s">
        <v>4892</v>
      </c>
    </row>
    <row r="739" spans="1:80" x14ac:dyDescent="0.25">
      <c r="A739" t="s">
        <v>33</v>
      </c>
      <c r="B739" t="s">
        <v>2211</v>
      </c>
      <c r="C739">
        <v>149</v>
      </c>
      <c r="D739">
        <v>152</v>
      </c>
      <c r="E739">
        <v>488</v>
      </c>
      <c r="F739">
        <v>947</v>
      </c>
      <c r="G739" t="s">
        <v>2429</v>
      </c>
      <c r="H739">
        <v>22000</v>
      </c>
      <c r="I739">
        <v>32522352</v>
      </c>
      <c r="J739" t="s">
        <v>2358</v>
      </c>
      <c r="K739" t="s">
        <v>854</v>
      </c>
      <c r="L739" t="s">
        <v>5364</v>
      </c>
      <c r="M739">
        <v>207287</v>
      </c>
      <c r="N739">
        <v>36897</v>
      </c>
      <c r="O739" t="s">
        <v>2880</v>
      </c>
      <c r="P739">
        <v>1</v>
      </c>
      <c r="Q739" t="s">
        <v>5365</v>
      </c>
      <c r="R739" t="s">
        <v>5366</v>
      </c>
      <c r="S739">
        <v>822</v>
      </c>
      <c r="T739" t="s">
        <v>42</v>
      </c>
      <c r="U739" t="s">
        <v>43</v>
      </c>
      <c r="V739" t="s">
        <v>811</v>
      </c>
      <c r="W739">
        <v>60000000</v>
      </c>
      <c r="X739">
        <v>2000</v>
      </c>
      <c r="Y739">
        <v>11000</v>
      </c>
      <c r="Z739" s="2">
        <v>7.9</v>
      </c>
      <c r="AA739">
        <v>1.85</v>
      </c>
      <c r="AB739">
        <v>15000</v>
      </c>
      <c r="AE739" t="s">
        <v>5367</v>
      </c>
      <c r="AF739">
        <f>COUNTIF(J:J,AE739)</f>
        <v>1</v>
      </c>
      <c r="AG739">
        <f>ROUND(AVERAGEIFS(Z:Z,J:J,AE739),1)</f>
        <v>7.1</v>
      </c>
      <c r="AH739" cm="1">
        <f t="array" ref="AH739">ROUND(MEDIAN(IF(J:J=AE739,Z:Z)),1)</f>
        <v>7.1</v>
      </c>
      <c r="AI739" t="e" cm="1">
        <f t="array" ref="AI739">ROUND(MODE(IF(J:J=AE739,Z:Z)),1)</f>
        <v>#N/A</v>
      </c>
      <c r="AJ739">
        <f>_xlfn.MAXIFS(Z:Z,J:J,AE739)</f>
        <v>7.1</v>
      </c>
      <c r="AK739">
        <f>_xlfn.MINIFS(Z:Z,J:J,AE739)</f>
        <v>7.1</v>
      </c>
      <c r="AL739" t="e" cm="1">
        <f t="array" ref="AL739">ROUND(VAR(IF(J:J=AE739,Z:Z)),1)</f>
        <v>#DIV/0!</v>
      </c>
      <c r="AM739" t="e" cm="1">
        <f t="array" ref="AM739">ROUND(STDEV(IF(J:J = AE739,Z:Z)),1)</f>
        <v>#DIV/0!</v>
      </c>
      <c r="AQ739">
        <v>126</v>
      </c>
      <c r="AR739">
        <v>6.7</v>
      </c>
      <c r="BH739" t="str">
        <v>Mark Helfrich</v>
      </c>
      <c r="BI739">
        <f t="shared" si="34"/>
        <v>5.6</v>
      </c>
      <c r="BJ739" t="b">
        <f t="shared" si="35"/>
        <v>0</v>
      </c>
      <c r="BO739">
        <v>258355354</v>
      </c>
      <c r="BP739">
        <v>225000000</v>
      </c>
      <c r="BR739">
        <f t="shared" si="33"/>
        <v>33355354</v>
      </c>
      <c r="BS739" t="str">
        <f>_xlfn.XLOOKUP(BO739,I:I,L:L)</f>
        <v>The Hobbit: The Desolation of SmaugÂ </v>
      </c>
      <c r="BW739" t="s">
        <v>606</v>
      </c>
      <c r="BX739" t="s">
        <v>1247</v>
      </c>
      <c r="BY739" t="s">
        <v>17601</v>
      </c>
      <c r="BZ739" t="s">
        <v>5447</v>
      </c>
    </row>
    <row r="740" spans="1:80" x14ac:dyDescent="0.25">
      <c r="A740" t="s">
        <v>33</v>
      </c>
      <c r="B740" t="s">
        <v>2777</v>
      </c>
      <c r="C740">
        <v>225</v>
      </c>
      <c r="D740">
        <v>87</v>
      </c>
      <c r="E740">
        <v>124</v>
      </c>
      <c r="F740">
        <v>77</v>
      </c>
      <c r="G740" t="s">
        <v>5369</v>
      </c>
      <c r="H740">
        <v>865</v>
      </c>
      <c r="I740">
        <v>29136626</v>
      </c>
      <c r="J740" t="s">
        <v>2367</v>
      </c>
      <c r="K740" t="s">
        <v>5370</v>
      </c>
      <c r="L740" t="s">
        <v>5371</v>
      </c>
      <c r="M740">
        <v>97089</v>
      </c>
      <c r="N740">
        <v>1417</v>
      </c>
      <c r="O740" t="s">
        <v>5372</v>
      </c>
      <c r="P740">
        <v>0</v>
      </c>
      <c r="Q740" t="s">
        <v>5373</v>
      </c>
      <c r="R740" t="s">
        <v>5374</v>
      </c>
      <c r="S740">
        <v>233</v>
      </c>
      <c r="T740" t="s">
        <v>42</v>
      </c>
      <c r="U740" t="s">
        <v>43</v>
      </c>
      <c r="V740" t="s">
        <v>44</v>
      </c>
      <c r="W740">
        <v>60000000</v>
      </c>
      <c r="X740">
        <v>2011</v>
      </c>
      <c r="Y740">
        <v>441</v>
      </c>
      <c r="Z740" s="2">
        <v>5.7</v>
      </c>
      <c r="AA740">
        <v>2.35</v>
      </c>
      <c r="AB740">
        <v>20000</v>
      </c>
      <c r="AE740" t="s">
        <v>5375</v>
      </c>
      <c r="AF740">
        <f>COUNTIF(J:J,AE740)</f>
        <v>0</v>
      </c>
      <c r="AG740" t="e">
        <f>ROUND(AVERAGEIFS(Z:Z,J:J,AE740),1)</f>
        <v>#DIV/0!</v>
      </c>
      <c r="AH740" t="e" cm="1">
        <f t="array" ref="AH740">ROUND(MEDIAN(IF(J:J=AE740,Z:Z)),1)</f>
        <v>#NUM!</v>
      </c>
      <c r="AI740" t="e" cm="1">
        <f t="array" ref="AI740">ROUND(MODE(IF(J:J=AE740,Z:Z)),1)</f>
        <v>#N/A</v>
      </c>
      <c r="AJ740">
        <f>_xlfn.MAXIFS(Z:Z,J:J,AE740)</f>
        <v>0</v>
      </c>
      <c r="AK740">
        <f>_xlfn.MINIFS(Z:Z,J:J,AE740)</f>
        <v>0</v>
      </c>
      <c r="AL740" t="e" cm="1">
        <f t="array" ref="AL740">ROUND(VAR(IF(J:J=AE740,Z:Z)),1)</f>
        <v>#DIV/0!</v>
      </c>
      <c r="AM740" t="e" cm="1">
        <f t="array" ref="AM740">ROUND(STDEV(IF(J:J = AE740,Z:Z)),1)</f>
        <v>#DIV/0!</v>
      </c>
      <c r="AQ740">
        <v>152</v>
      </c>
      <c r="AR740">
        <v>7.9</v>
      </c>
      <c r="BH740" t="str">
        <v>Steve Bendelack</v>
      </c>
      <c r="BI740">
        <f t="shared" si="34"/>
        <v>6.3</v>
      </c>
      <c r="BJ740" t="b">
        <f t="shared" si="35"/>
        <v>0</v>
      </c>
      <c r="BO740">
        <v>103338338</v>
      </c>
      <c r="BP740">
        <v>70000000</v>
      </c>
      <c r="BR740">
        <f t="shared" si="33"/>
        <v>33338338</v>
      </c>
      <c r="BS740" t="str">
        <f>_xlfn.XLOOKUP(BO740,I:I,L:L)</f>
        <v>DreamgirlsÂ </v>
      </c>
      <c r="BW740" t="s">
        <v>1247</v>
      </c>
      <c r="BX740" t="s">
        <v>2007</v>
      </c>
      <c r="BY740" t="s">
        <v>5447</v>
      </c>
      <c r="BZ740" t="s">
        <v>4892</v>
      </c>
    </row>
    <row r="741" spans="1:80" x14ac:dyDescent="0.25">
      <c r="A741" t="s">
        <v>33</v>
      </c>
      <c r="B741" t="s">
        <v>2784</v>
      </c>
      <c r="C741">
        <v>98</v>
      </c>
      <c r="D741">
        <v>85</v>
      </c>
      <c r="E741">
        <v>0</v>
      </c>
      <c r="F741">
        <v>82</v>
      </c>
      <c r="G741" t="s">
        <v>5377</v>
      </c>
      <c r="H741">
        <v>11000</v>
      </c>
      <c r="I741">
        <v>26288320</v>
      </c>
      <c r="J741" t="s">
        <v>2375</v>
      </c>
      <c r="K741" t="s">
        <v>455</v>
      </c>
      <c r="L741" t="s">
        <v>5378</v>
      </c>
      <c r="M741">
        <v>36144</v>
      </c>
      <c r="N741">
        <v>11301</v>
      </c>
      <c r="O741" t="s">
        <v>5379</v>
      </c>
      <c r="P741">
        <v>0</v>
      </c>
      <c r="Q741" t="s">
        <v>5380</v>
      </c>
      <c r="R741" t="s">
        <v>5381</v>
      </c>
      <c r="S741">
        <v>91</v>
      </c>
      <c r="T741" t="s">
        <v>42</v>
      </c>
      <c r="U741" t="s">
        <v>43</v>
      </c>
      <c r="V741" t="s">
        <v>115</v>
      </c>
      <c r="W741">
        <v>60000000</v>
      </c>
      <c r="X741">
        <v>2003</v>
      </c>
      <c r="Y741">
        <v>102</v>
      </c>
      <c r="Z741" s="2">
        <v>6.7</v>
      </c>
      <c r="AA741">
        <v>1.66</v>
      </c>
      <c r="AB741">
        <v>880</v>
      </c>
      <c r="AE741" t="s">
        <v>5382</v>
      </c>
      <c r="AF741">
        <f>COUNTIF(J:J,AE741)</f>
        <v>1</v>
      </c>
      <c r="AG741">
        <f>ROUND(AVERAGEIFS(Z:Z,J:J,AE741),1)</f>
        <v>7</v>
      </c>
      <c r="AH741" cm="1">
        <f t="array" ref="AH741">ROUND(MEDIAN(IF(J:J=AE741,Z:Z)),1)</f>
        <v>7</v>
      </c>
      <c r="AI741" t="e" cm="1">
        <f t="array" ref="AI741">ROUND(MODE(IF(J:J=AE741,Z:Z)),1)</f>
        <v>#N/A</v>
      </c>
      <c r="AJ741">
        <f>_xlfn.MAXIFS(Z:Z,J:J,AE741)</f>
        <v>7</v>
      </c>
      <c r="AK741">
        <f>_xlfn.MINIFS(Z:Z,J:J,AE741)</f>
        <v>7</v>
      </c>
      <c r="AL741" t="e" cm="1">
        <f t="array" ref="AL741">ROUND(VAR(IF(J:J=AE741,Z:Z)),1)</f>
        <v>#DIV/0!</v>
      </c>
      <c r="AM741" t="e" cm="1">
        <f t="array" ref="AM741">ROUND(STDEV(IF(J:J = AE741,Z:Z)),1)</f>
        <v>#DIV/0!</v>
      </c>
      <c r="AQ741">
        <v>87</v>
      </c>
      <c r="AR741">
        <v>5.7</v>
      </c>
      <c r="BH741" t="str">
        <v>Dwight H. Little</v>
      </c>
      <c r="BI741">
        <f t="shared" si="34"/>
        <v>5.3</v>
      </c>
      <c r="BJ741" t="b">
        <f t="shared" si="35"/>
        <v>0</v>
      </c>
      <c r="BO741">
        <v>93307796</v>
      </c>
      <c r="BP741">
        <v>60000000</v>
      </c>
      <c r="BR741">
        <f t="shared" si="33"/>
        <v>33307796</v>
      </c>
      <c r="BS741" t="str">
        <f>_xlfn.XLOOKUP(BO741,I:I,L:L)</f>
        <v>Two Weeks NoticeÂ </v>
      </c>
      <c r="BW741" t="s">
        <v>1247</v>
      </c>
      <c r="BX741" t="s">
        <v>2007</v>
      </c>
      <c r="BY741" t="s">
        <v>17600</v>
      </c>
      <c r="BZ741" t="s">
        <v>3105</v>
      </c>
    </row>
    <row r="742" spans="1:80" x14ac:dyDescent="0.25">
      <c r="A742" t="s">
        <v>33</v>
      </c>
      <c r="B742" t="s">
        <v>1679</v>
      </c>
      <c r="C742">
        <v>172</v>
      </c>
      <c r="D742">
        <v>130</v>
      </c>
      <c r="E742">
        <v>545</v>
      </c>
      <c r="F742">
        <v>552</v>
      </c>
      <c r="G742" t="s">
        <v>2685</v>
      </c>
      <c r="H742">
        <v>722</v>
      </c>
      <c r="I742">
        <v>26616590</v>
      </c>
      <c r="J742" t="s">
        <v>2382</v>
      </c>
      <c r="K742" t="s">
        <v>3910</v>
      </c>
      <c r="L742" t="s">
        <v>5384</v>
      </c>
      <c r="M742">
        <v>120416</v>
      </c>
      <c r="N742">
        <v>2525</v>
      </c>
      <c r="O742" t="s">
        <v>4514</v>
      </c>
      <c r="P742">
        <v>0</v>
      </c>
      <c r="Q742" t="s">
        <v>5385</v>
      </c>
      <c r="R742" t="s">
        <v>5386</v>
      </c>
      <c r="S742">
        <v>857</v>
      </c>
      <c r="T742" t="s">
        <v>42</v>
      </c>
      <c r="U742" t="s">
        <v>74</v>
      </c>
      <c r="V742" t="s">
        <v>811</v>
      </c>
      <c r="W742">
        <v>60000000</v>
      </c>
      <c r="X742">
        <v>1997</v>
      </c>
      <c r="Y742">
        <v>585</v>
      </c>
      <c r="Z742" s="2">
        <v>6.7</v>
      </c>
      <c r="AA742">
        <v>2.35</v>
      </c>
      <c r="AB742">
        <v>10000</v>
      </c>
      <c r="AE742" t="s">
        <v>5387</v>
      </c>
      <c r="AF742">
        <f>COUNTIF(J:J,AE742)</f>
        <v>1</v>
      </c>
      <c r="AG742">
        <f>ROUND(AVERAGEIFS(Z:Z,J:J,AE742),1)</f>
        <v>4.7</v>
      </c>
      <c r="AH742" cm="1">
        <f t="array" ref="AH742">ROUND(MEDIAN(IF(J:J=AE742,Z:Z)),1)</f>
        <v>4.7</v>
      </c>
      <c r="AI742" t="e" cm="1">
        <f t="array" ref="AI742">ROUND(MODE(IF(J:J=AE742,Z:Z)),1)</f>
        <v>#N/A</v>
      </c>
      <c r="AJ742">
        <f>_xlfn.MAXIFS(Z:Z,J:J,AE742)</f>
        <v>4.7</v>
      </c>
      <c r="AK742">
        <f>_xlfn.MINIFS(Z:Z,J:J,AE742)</f>
        <v>4.7</v>
      </c>
      <c r="AL742" t="e" cm="1">
        <f t="array" ref="AL742">ROUND(VAR(IF(J:J=AE742,Z:Z)),1)</f>
        <v>#DIV/0!</v>
      </c>
      <c r="AM742" t="e" cm="1">
        <f t="array" ref="AM742">ROUND(STDEV(IF(J:J = AE742,Z:Z)),1)</f>
        <v>#DIV/0!</v>
      </c>
      <c r="AQ742">
        <v>85</v>
      </c>
      <c r="AR742">
        <v>6.7</v>
      </c>
      <c r="BH742" t="str">
        <v>Guillaume Canet</v>
      </c>
      <c r="BI742">
        <f t="shared" si="34"/>
        <v>6.8</v>
      </c>
      <c r="BJ742" t="b">
        <f t="shared" si="35"/>
        <v>0</v>
      </c>
      <c r="BO742">
        <v>125305545</v>
      </c>
      <c r="BP742">
        <v>92000000</v>
      </c>
      <c r="BR742">
        <f t="shared" si="33"/>
        <v>33305545</v>
      </c>
      <c r="BS742" t="str">
        <f>_xlfn.XLOOKUP(BO742,I:I,L:L)</f>
        <v>Charlie's AngelsÂ </v>
      </c>
      <c r="BW742" t="s">
        <v>826</v>
      </c>
      <c r="BX742" t="s">
        <v>4682</v>
      </c>
      <c r="BY742" t="s">
        <v>17605</v>
      </c>
      <c r="BZ742" t="s">
        <v>2007</v>
      </c>
      <c r="CA742" t="s">
        <v>5266</v>
      </c>
      <c r="CB742" t="s">
        <v>17600</v>
      </c>
    </row>
    <row r="743" spans="1:80" x14ac:dyDescent="0.25">
      <c r="A743" t="s">
        <v>33</v>
      </c>
      <c r="B743" t="s">
        <v>118</v>
      </c>
      <c r="C743">
        <v>703</v>
      </c>
      <c r="D743">
        <v>173</v>
      </c>
      <c r="E743">
        <v>0</v>
      </c>
      <c r="F743">
        <v>19000</v>
      </c>
      <c r="G743" t="s">
        <v>119</v>
      </c>
      <c r="H743">
        <v>26000</v>
      </c>
      <c r="I743">
        <v>623279547</v>
      </c>
      <c r="J743" t="s">
        <v>89</v>
      </c>
      <c r="K743" t="s">
        <v>120</v>
      </c>
      <c r="L743" t="s">
        <v>117</v>
      </c>
      <c r="M743">
        <v>995415</v>
      </c>
      <c r="N743">
        <v>87697</v>
      </c>
      <c r="O743" t="s">
        <v>122</v>
      </c>
      <c r="P743">
        <v>3</v>
      </c>
      <c r="Q743" t="s">
        <v>199</v>
      </c>
      <c r="R743" t="s">
        <v>200</v>
      </c>
      <c r="S743">
        <v>1722</v>
      </c>
      <c r="T743" t="s">
        <v>42</v>
      </c>
      <c r="U743" t="s">
        <v>43</v>
      </c>
      <c r="V743" t="s">
        <v>44</v>
      </c>
      <c r="W743">
        <v>220000000</v>
      </c>
      <c r="X743">
        <v>2012</v>
      </c>
      <c r="Y743">
        <v>21000</v>
      </c>
      <c r="Z743" s="2">
        <v>8.1</v>
      </c>
      <c r="AA743">
        <v>1.85</v>
      </c>
      <c r="AB743">
        <v>123000</v>
      </c>
      <c r="AE743" t="s">
        <v>5389</v>
      </c>
      <c r="AF743">
        <f>COUNTIF(J:J,AE743)</f>
        <v>0</v>
      </c>
      <c r="AG743" t="e">
        <f>ROUND(AVERAGEIFS(Z:Z,J:J,AE743),1)</f>
        <v>#DIV/0!</v>
      </c>
      <c r="AH743" t="e" cm="1">
        <f t="array" ref="AH743">ROUND(MEDIAN(IF(J:J=AE743,Z:Z)),1)</f>
        <v>#NUM!</v>
      </c>
      <c r="AI743" t="e" cm="1">
        <f t="array" ref="AI743">ROUND(MODE(IF(J:J=AE743,Z:Z)),1)</f>
        <v>#N/A</v>
      </c>
      <c r="AJ743">
        <f>_xlfn.MAXIFS(Z:Z,J:J,AE743)</f>
        <v>0</v>
      </c>
      <c r="AK743">
        <f>_xlfn.MINIFS(Z:Z,J:J,AE743)</f>
        <v>0</v>
      </c>
      <c r="AL743" t="e" cm="1">
        <f t="array" ref="AL743">ROUND(VAR(IF(J:J=AE743,Z:Z)),1)</f>
        <v>#DIV/0!</v>
      </c>
      <c r="AM743" t="e" cm="1">
        <f t="array" ref="AM743">ROUND(STDEV(IF(J:J = AE743,Z:Z)),1)</f>
        <v>#DIV/0!</v>
      </c>
      <c r="AQ743">
        <v>130</v>
      </c>
      <c r="AR743">
        <v>6.7</v>
      </c>
      <c r="BH743" t="str">
        <v>Kirsten Sheridan</v>
      </c>
      <c r="BI743">
        <f t="shared" si="34"/>
        <v>7.5</v>
      </c>
      <c r="BJ743" t="str">
        <f t="shared" si="35"/>
        <v>TRUE</v>
      </c>
      <c r="BO743">
        <v>57262492</v>
      </c>
      <c r="BP743">
        <v>24000000</v>
      </c>
      <c r="BR743">
        <f t="shared" si="33"/>
        <v>33262492</v>
      </c>
      <c r="BS743" t="str">
        <f>_xlfn.XLOOKUP(BO743,I:I,L:L)</f>
        <v>The Whole Nine YardsÂ </v>
      </c>
      <c r="BW743" t="s">
        <v>826</v>
      </c>
      <c r="BX743" t="s">
        <v>4431</v>
      </c>
      <c r="BY743" t="s">
        <v>17605</v>
      </c>
      <c r="BZ743" t="s">
        <v>4556</v>
      </c>
      <c r="CA743" t="s">
        <v>4490</v>
      </c>
    </row>
    <row r="744" spans="1:80" x14ac:dyDescent="0.25">
      <c r="A744" t="s">
        <v>33</v>
      </c>
      <c r="B744" t="s">
        <v>492</v>
      </c>
      <c r="C744">
        <v>117</v>
      </c>
      <c r="D744">
        <v>104</v>
      </c>
      <c r="E744">
        <v>293</v>
      </c>
      <c r="F744">
        <v>256</v>
      </c>
      <c r="G744" t="s">
        <v>5392</v>
      </c>
      <c r="H744">
        <v>780</v>
      </c>
      <c r="I744">
        <v>30063805</v>
      </c>
      <c r="J744" t="s">
        <v>2389</v>
      </c>
      <c r="K744" t="s">
        <v>1299</v>
      </c>
      <c r="L744" t="s">
        <v>5393</v>
      </c>
      <c r="M744">
        <v>31788</v>
      </c>
      <c r="N744">
        <v>2109</v>
      </c>
      <c r="O744" t="s">
        <v>1138</v>
      </c>
      <c r="P744">
        <v>0</v>
      </c>
      <c r="Q744" t="s">
        <v>5394</v>
      </c>
      <c r="R744" t="s">
        <v>5395</v>
      </c>
      <c r="S744">
        <v>243</v>
      </c>
      <c r="T744" t="s">
        <v>42</v>
      </c>
      <c r="U744" t="s">
        <v>43</v>
      </c>
      <c r="V744" t="s">
        <v>44</v>
      </c>
      <c r="W744">
        <v>60000000</v>
      </c>
      <c r="X744">
        <v>2002</v>
      </c>
      <c r="Y744">
        <v>265</v>
      </c>
      <c r="Z744" s="2">
        <v>6.1</v>
      </c>
      <c r="AA744">
        <v>2.35</v>
      </c>
      <c r="AB744">
        <v>0</v>
      </c>
      <c r="AE744" t="s">
        <v>5396</v>
      </c>
      <c r="AF744">
        <f>COUNTIF(J:J,AE744)</f>
        <v>1</v>
      </c>
      <c r="AG744">
        <f>ROUND(AVERAGEIFS(Z:Z,J:J,AE744),1)</f>
        <v>8</v>
      </c>
      <c r="AH744" cm="1">
        <f t="array" ref="AH744">ROUND(MEDIAN(IF(J:J=AE744,Z:Z)),1)</f>
        <v>8</v>
      </c>
      <c r="AI744" t="e" cm="1">
        <f t="array" ref="AI744">ROUND(MODE(IF(J:J=AE744,Z:Z)),1)</f>
        <v>#N/A</v>
      </c>
      <c r="AJ744">
        <f>_xlfn.MAXIFS(Z:Z,J:J,AE744)</f>
        <v>8</v>
      </c>
      <c r="AK744">
        <f>_xlfn.MINIFS(Z:Z,J:J,AE744)</f>
        <v>8</v>
      </c>
      <c r="AL744" t="e" cm="1">
        <f t="array" ref="AL744">ROUND(VAR(IF(J:J=AE744,Z:Z)),1)</f>
        <v>#DIV/0!</v>
      </c>
      <c r="AM744" t="e" cm="1">
        <f t="array" ref="AM744">ROUND(STDEV(IF(J:J = AE744,Z:Z)),1)</f>
        <v>#DIV/0!</v>
      </c>
      <c r="AQ744">
        <v>173</v>
      </c>
      <c r="AR744">
        <v>8.1</v>
      </c>
      <c r="BH744" t="str">
        <v>Richard Fleischer</v>
      </c>
      <c r="BI744">
        <f t="shared" si="34"/>
        <v>6.7</v>
      </c>
      <c r="BJ744" t="b">
        <f t="shared" si="35"/>
        <v>0</v>
      </c>
      <c r="BO744">
        <v>120147445</v>
      </c>
      <c r="BP744">
        <v>87000000</v>
      </c>
      <c r="BR744">
        <f t="shared" si="33"/>
        <v>33147445</v>
      </c>
      <c r="BS744" t="str">
        <f>_xlfn.XLOOKUP(BO744,I:I,L:L)</f>
        <v>SeabiscuitÂ </v>
      </c>
      <c r="BW744" t="s">
        <v>17605</v>
      </c>
      <c r="BX744" t="s">
        <v>3743</v>
      </c>
      <c r="BY744" t="s">
        <v>2007</v>
      </c>
    </row>
    <row r="745" spans="1:80" x14ac:dyDescent="0.25">
      <c r="A745" t="s">
        <v>33</v>
      </c>
      <c r="B745" t="s">
        <v>1631</v>
      </c>
      <c r="C745">
        <v>240</v>
      </c>
      <c r="D745">
        <v>121</v>
      </c>
      <c r="E745">
        <v>0</v>
      </c>
      <c r="F745">
        <v>854</v>
      </c>
      <c r="G745" t="s">
        <v>5398</v>
      </c>
      <c r="H745">
        <v>19000</v>
      </c>
      <c r="I745">
        <v>22518325</v>
      </c>
      <c r="J745" t="s">
        <v>1359</v>
      </c>
      <c r="K745" t="s">
        <v>122</v>
      </c>
      <c r="L745" t="s">
        <v>5399</v>
      </c>
      <c r="M745">
        <v>63363</v>
      </c>
      <c r="N745">
        <v>22833</v>
      </c>
      <c r="O745" t="s">
        <v>3946</v>
      </c>
      <c r="P745">
        <v>0</v>
      </c>
      <c r="Q745" t="s">
        <v>5400</v>
      </c>
      <c r="R745" t="s">
        <v>5401</v>
      </c>
      <c r="S745">
        <v>644</v>
      </c>
      <c r="T745" t="s">
        <v>42</v>
      </c>
      <c r="U745" t="s">
        <v>939</v>
      </c>
      <c r="V745" t="s">
        <v>811</v>
      </c>
      <c r="W745">
        <v>50000000</v>
      </c>
      <c r="X745">
        <v>2006</v>
      </c>
      <c r="Y745">
        <v>972</v>
      </c>
      <c r="Z745" s="2">
        <v>5.6</v>
      </c>
      <c r="AA745">
        <v>2.35</v>
      </c>
      <c r="AB745">
        <v>0</v>
      </c>
      <c r="AE745" t="s">
        <v>5402</v>
      </c>
      <c r="AF745">
        <f>COUNTIF(J:J,AE745)</f>
        <v>1</v>
      </c>
      <c r="AG745">
        <f>ROUND(AVERAGEIFS(Z:Z,J:J,AE745),1)</f>
        <v>5.4</v>
      </c>
      <c r="AH745" cm="1">
        <f t="array" ref="AH745">ROUND(MEDIAN(IF(J:J=AE745,Z:Z)),1)</f>
        <v>5.4</v>
      </c>
      <c r="AI745" t="e" cm="1">
        <f t="array" ref="AI745">ROUND(MODE(IF(J:J=AE745,Z:Z)),1)</f>
        <v>#N/A</v>
      </c>
      <c r="AJ745">
        <f>_xlfn.MAXIFS(Z:Z,J:J,AE745)</f>
        <v>5.4</v>
      </c>
      <c r="AK745">
        <f>_xlfn.MINIFS(Z:Z,J:J,AE745)</f>
        <v>5.4</v>
      </c>
      <c r="AL745" t="e" cm="1">
        <f t="array" ref="AL745">ROUND(VAR(IF(J:J=AE745,Z:Z)),1)</f>
        <v>#DIV/0!</v>
      </c>
      <c r="AM745" t="e" cm="1">
        <f t="array" ref="AM745">ROUND(STDEV(IF(J:J = AE745,Z:Z)),1)</f>
        <v>#DIV/0!</v>
      </c>
      <c r="AQ745">
        <v>104</v>
      </c>
      <c r="AR745">
        <v>6.1</v>
      </c>
      <c r="BH745" t="str">
        <v>Bob Spiers</v>
      </c>
      <c r="BI745">
        <f t="shared" si="34"/>
        <v>3.3</v>
      </c>
      <c r="BJ745" t="b">
        <f t="shared" si="35"/>
        <v>0</v>
      </c>
      <c r="BO745">
        <v>53146000</v>
      </c>
      <c r="BP745">
        <v>20000000</v>
      </c>
      <c r="BR745">
        <f t="shared" si="33"/>
        <v>33146000</v>
      </c>
      <c r="BS745" t="str">
        <f>_xlfn.XLOOKUP(BO745,I:I,L:L)</f>
        <v>Eye for an EyeÂ </v>
      </c>
      <c r="BW745" t="s">
        <v>4682</v>
      </c>
      <c r="BX745" t="s">
        <v>1247</v>
      </c>
      <c r="BY745" t="s">
        <v>3743</v>
      </c>
    </row>
    <row r="746" spans="1:80" x14ac:dyDescent="0.25">
      <c r="A746" t="s">
        <v>33</v>
      </c>
      <c r="B746" t="s">
        <v>2790</v>
      </c>
      <c r="C746">
        <v>110</v>
      </c>
      <c r="D746">
        <v>131</v>
      </c>
      <c r="E746">
        <v>37</v>
      </c>
      <c r="F746">
        <v>507</v>
      </c>
      <c r="G746" t="s">
        <v>609</v>
      </c>
      <c r="H746">
        <v>968</v>
      </c>
      <c r="I746">
        <v>18208078</v>
      </c>
      <c r="J746" t="s">
        <v>599</v>
      </c>
      <c r="K746" t="s">
        <v>503</v>
      </c>
      <c r="L746" t="s">
        <v>5405</v>
      </c>
      <c r="M746">
        <v>57100</v>
      </c>
      <c r="N746">
        <v>3012</v>
      </c>
      <c r="O746" t="s">
        <v>5406</v>
      </c>
      <c r="P746">
        <v>3</v>
      </c>
      <c r="Q746" t="s">
        <v>5407</v>
      </c>
      <c r="R746" t="s">
        <v>5408</v>
      </c>
      <c r="S746">
        <v>281</v>
      </c>
      <c r="T746" t="s">
        <v>42</v>
      </c>
      <c r="U746" t="s">
        <v>43</v>
      </c>
      <c r="V746" t="s">
        <v>811</v>
      </c>
      <c r="W746">
        <v>60000000</v>
      </c>
      <c r="X746">
        <v>2001</v>
      </c>
      <c r="Y746">
        <v>848</v>
      </c>
      <c r="Z746" s="2">
        <v>6.9</v>
      </c>
      <c r="AA746">
        <v>2.35</v>
      </c>
      <c r="AB746">
        <v>0</v>
      </c>
      <c r="AE746" t="s">
        <v>5409</v>
      </c>
      <c r="AF746">
        <f>COUNTIF(J:J,AE746)</f>
        <v>0</v>
      </c>
      <c r="AG746" t="e">
        <f>ROUND(AVERAGEIFS(Z:Z,J:J,AE746),1)</f>
        <v>#DIV/0!</v>
      </c>
      <c r="AH746" t="e" cm="1">
        <f t="array" ref="AH746">ROUND(MEDIAN(IF(J:J=AE746,Z:Z)),1)</f>
        <v>#NUM!</v>
      </c>
      <c r="AI746" t="e" cm="1">
        <f t="array" ref="AI746">ROUND(MODE(IF(J:J=AE746,Z:Z)),1)</f>
        <v>#N/A</v>
      </c>
      <c r="AJ746">
        <f>_xlfn.MAXIFS(Z:Z,J:J,AE746)</f>
        <v>0</v>
      </c>
      <c r="AK746">
        <f>_xlfn.MINIFS(Z:Z,J:J,AE746)</f>
        <v>0</v>
      </c>
      <c r="AL746" t="e" cm="1">
        <f t="array" ref="AL746">ROUND(VAR(IF(J:J=AE746,Z:Z)),1)</f>
        <v>#DIV/0!</v>
      </c>
      <c r="AM746" t="e" cm="1">
        <f t="array" ref="AM746">ROUND(STDEV(IF(J:J = AE746,Z:Z)),1)</f>
        <v>#DIV/0!</v>
      </c>
      <c r="AQ746">
        <v>121</v>
      </c>
      <c r="AR746">
        <v>5.6</v>
      </c>
      <c r="BH746" t="str">
        <v>Damien Dante Wayans</v>
      </c>
      <c r="BI746">
        <f t="shared" si="34"/>
        <v>3.5</v>
      </c>
      <c r="BJ746" t="b">
        <f t="shared" si="35"/>
        <v>0</v>
      </c>
      <c r="BO746">
        <v>67962333</v>
      </c>
      <c r="BP746">
        <v>35000000</v>
      </c>
      <c r="BR746">
        <f t="shared" si="33"/>
        <v>32962333</v>
      </c>
      <c r="BS746" t="str">
        <f>_xlfn.XLOOKUP(BO746,I:I,L:L)</f>
        <v>Guess WhoÂ </v>
      </c>
      <c r="BW746" t="s">
        <v>1247</v>
      </c>
      <c r="BX746" t="s">
        <v>4490</v>
      </c>
    </row>
    <row r="747" spans="1:80" x14ac:dyDescent="0.25">
      <c r="A747" t="s">
        <v>33</v>
      </c>
      <c r="B747" t="s">
        <v>2796</v>
      </c>
      <c r="C747">
        <v>100</v>
      </c>
      <c r="D747">
        <v>91</v>
      </c>
      <c r="E747">
        <v>394</v>
      </c>
      <c r="F747">
        <v>68</v>
      </c>
      <c r="G747" t="s">
        <v>5412</v>
      </c>
      <c r="H747">
        <v>889</v>
      </c>
      <c r="I747">
        <v>14218868</v>
      </c>
      <c r="J747" t="s">
        <v>2382</v>
      </c>
      <c r="K747" t="s">
        <v>5413</v>
      </c>
      <c r="L747" t="s">
        <v>5414</v>
      </c>
      <c r="M747">
        <v>14596</v>
      </c>
      <c r="N747">
        <v>1262</v>
      </c>
      <c r="O747" t="s">
        <v>5415</v>
      </c>
      <c r="P747">
        <v>0</v>
      </c>
      <c r="Q747" t="s">
        <v>5416</v>
      </c>
      <c r="R747" t="s">
        <v>5417</v>
      </c>
      <c r="S747">
        <v>282</v>
      </c>
      <c r="T747" t="s">
        <v>42</v>
      </c>
      <c r="U747" t="s">
        <v>43</v>
      </c>
      <c r="V747" t="s">
        <v>44</v>
      </c>
      <c r="W747">
        <v>65000000</v>
      </c>
      <c r="X747">
        <v>2000</v>
      </c>
      <c r="Y747">
        <v>290</v>
      </c>
      <c r="Z747" s="2">
        <v>4.8</v>
      </c>
      <c r="AA747">
        <v>2.35</v>
      </c>
      <c r="AB747">
        <v>589</v>
      </c>
      <c r="AE747" t="s">
        <v>5418</v>
      </c>
      <c r="AF747">
        <f>COUNTIF(J:J,AE747)</f>
        <v>1</v>
      </c>
      <c r="AG747">
        <f>ROUND(AVERAGEIFS(Z:Z,J:J,AE747),1)</f>
        <v>6</v>
      </c>
      <c r="AH747" cm="1">
        <f t="array" ref="AH747">ROUND(MEDIAN(IF(J:J=AE747,Z:Z)),1)</f>
        <v>6</v>
      </c>
      <c r="AI747" t="e" cm="1">
        <f t="array" ref="AI747">ROUND(MODE(IF(J:J=AE747,Z:Z)),1)</f>
        <v>#N/A</v>
      </c>
      <c r="AJ747">
        <f>_xlfn.MAXIFS(Z:Z,J:J,AE747)</f>
        <v>6</v>
      </c>
      <c r="AK747">
        <f>_xlfn.MINIFS(Z:Z,J:J,AE747)</f>
        <v>6</v>
      </c>
      <c r="AL747" t="e" cm="1">
        <f t="array" ref="AL747">ROUND(VAR(IF(J:J=AE747,Z:Z)),1)</f>
        <v>#DIV/0!</v>
      </c>
      <c r="AM747" t="e" cm="1">
        <f t="array" ref="AM747">ROUND(STDEV(IF(J:J = AE747,Z:Z)),1)</f>
        <v>#DIV/0!</v>
      </c>
      <c r="AQ747">
        <v>131</v>
      </c>
      <c r="AR747">
        <v>6.9</v>
      </c>
      <c r="BH747" t="str">
        <v>John Wells</v>
      </c>
      <c r="BI747">
        <f t="shared" si="34"/>
        <v>7</v>
      </c>
      <c r="BJ747" t="b">
        <f t="shared" si="35"/>
        <v>0</v>
      </c>
      <c r="BO747">
        <v>33451479</v>
      </c>
      <c r="BP747">
        <v>500000</v>
      </c>
      <c r="BR747">
        <f t="shared" si="33"/>
        <v>32951479</v>
      </c>
      <c r="BS747" t="str">
        <f>_xlfn.XLOOKUP(BO747,I:I,L:L)</f>
        <v>FireproofÂ </v>
      </c>
      <c r="BW747" t="s">
        <v>17605</v>
      </c>
      <c r="BX747" t="s">
        <v>2007</v>
      </c>
      <c r="BY747" t="s">
        <v>17603</v>
      </c>
      <c r="BZ747" t="s">
        <v>5447</v>
      </c>
    </row>
    <row r="748" spans="1:80" x14ac:dyDescent="0.25">
      <c r="A748" t="s">
        <v>33</v>
      </c>
      <c r="B748" t="s">
        <v>2805</v>
      </c>
      <c r="C748">
        <v>189</v>
      </c>
      <c r="D748">
        <v>118</v>
      </c>
      <c r="E748">
        <v>167</v>
      </c>
      <c r="F748">
        <v>778</v>
      </c>
      <c r="G748" t="s">
        <v>245</v>
      </c>
      <c r="H748">
        <v>20000</v>
      </c>
      <c r="I748">
        <v>22451</v>
      </c>
      <c r="J748" t="s">
        <v>2398</v>
      </c>
      <c r="K748" t="s">
        <v>5420</v>
      </c>
      <c r="L748" t="s">
        <v>5421</v>
      </c>
      <c r="M748">
        <v>41288</v>
      </c>
      <c r="N748">
        <v>22447</v>
      </c>
      <c r="O748" t="s">
        <v>5422</v>
      </c>
      <c r="P748">
        <v>0</v>
      </c>
      <c r="Q748" t="s">
        <v>5423</v>
      </c>
      <c r="R748" t="s">
        <v>5424</v>
      </c>
      <c r="S748">
        <v>126</v>
      </c>
      <c r="T748" t="s">
        <v>42</v>
      </c>
      <c r="U748" t="s">
        <v>43</v>
      </c>
      <c r="V748" t="s">
        <v>44</v>
      </c>
      <c r="W748">
        <v>60000000</v>
      </c>
      <c r="X748">
        <v>2014</v>
      </c>
      <c r="Y748">
        <v>882</v>
      </c>
      <c r="Z748" s="2">
        <v>6.2</v>
      </c>
      <c r="AA748">
        <v>2.35</v>
      </c>
      <c r="AB748">
        <v>17000</v>
      </c>
      <c r="AE748" t="s">
        <v>5425</v>
      </c>
      <c r="AF748">
        <f>COUNTIF(J:J,AE748)</f>
        <v>0</v>
      </c>
      <c r="AG748" t="e">
        <f>ROUND(AVERAGEIFS(Z:Z,J:J,AE748),1)</f>
        <v>#DIV/0!</v>
      </c>
      <c r="AH748" t="e" cm="1">
        <f t="array" ref="AH748">ROUND(MEDIAN(IF(J:J=AE748,Z:Z)),1)</f>
        <v>#NUM!</v>
      </c>
      <c r="AI748" t="e" cm="1">
        <f t="array" ref="AI748">ROUND(MODE(IF(J:J=AE748,Z:Z)),1)</f>
        <v>#N/A</v>
      </c>
      <c r="AJ748">
        <f>_xlfn.MAXIFS(Z:Z,J:J,AE748)</f>
        <v>0</v>
      </c>
      <c r="AK748">
        <f>_xlfn.MINIFS(Z:Z,J:J,AE748)</f>
        <v>0</v>
      </c>
      <c r="AL748" t="e" cm="1">
        <f t="array" ref="AL748">ROUND(VAR(IF(J:J=AE748,Z:Z)),1)</f>
        <v>#DIV/0!</v>
      </c>
      <c r="AM748" t="e" cm="1">
        <f t="array" ref="AM748">ROUND(STDEV(IF(J:J = AE748,Z:Z)),1)</f>
        <v>#DIV/0!</v>
      </c>
      <c r="AQ748">
        <v>91</v>
      </c>
      <c r="AR748">
        <v>4.8</v>
      </c>
      <c r="BH748" t="str">
        <v>Nigel Cole</v>
      </c>
      <c r="BI748">
        <f t="shared" si="34"/>
        <v>6.9</v>
      </c>
      <c r="BJ748" t="b">
        <f t="shared" si="35"/>
        <v>0</v>
      </c>
      <c r="BO748">
        <v>58885635</v>
      </c>
      <c r="BP748">
        <v>26000000</v>
      </c>
      <c r="BR748">
        <f t="shared" si="33"/>
        <v>32885635</v>
      </c>
      <c r="BS748" t="str">
        <f>_xlfn.XLOOKUP(BO748,I:I,L:L)</f>
        <v>Dawn of the DeadÂ </v>
      </c>
      <c r="BW748" t="s">
        <v>606</v>
      </c>
      <c r="BX748" t="s">
        <v>17605</v>
      </c>
      <c r="BY748" t="s">
        <v>2007</v>
      </c>
    </row>
    <row r="749" spans="1:80" x14ac:dyDescent="0.25">
      <c r="A749" t="s">
        <v>33</v>
      </c>
      <c r="B749" t="s">
        <v>2813</v>
      </c>
      <c r="C749">
        <v>212</v>
      </c>
      <c r="D749">
        <v>130</v>
      </c>
      <c r="E749">
        <v>91</v>
      </c>
      <c r="F749">
        <v>1000</v>
      </c>
      <c r="G749" t="s">
        <v>5428</v>
      </c>
      <c r="H749">
        <v>5000</v>
      </c>
      <c r="I749">
        <v>31165421</v>
      </c>
      <c r="J749" t="s">
        <v>2407</v>
      </c>
      <c r="K749" t="s">
        <v>225</v>
      </c>
      <c r="L749" t="s">
        <v>5429</v>
      </c>
      <c r="M749">
        <v>107028</v>
      </c>
      <c r="N749">
        <v>10247</v>
      </c>
      <c r="O749" t="s">
        <v>37</v>
      </c>
      <c r="P749">
        <v>3</v>
      </c>
      <c r="Q749" t="s">
        <v>5430</v>
      </c>
      <c r="R749" t="s">
        <v>5431</v>
      </c>
      <c r="S749">
        <v>457</v>
      </c>
      <c r="T749" t="s">
        <v>42</v>
      </c>
      <c r="U749" t="s">
        <v>43</v>
      </c>
      <c r="V749" t="s">
        <v>44</v>
      </c>
      <c r="W749">
        <v>60000000</v>
      </c>
      <c r="X749">
        <v>2013</v>
      </c>
      <c r="Y749">
        <v>2000</v>
      </c>
      <c r="Z749" s="2">
        <v>6</v>
      </c>
      <c r="AA749">
        <v>2.35</v>
      </c>
      <c r="AB749">
        <v>44000</v>
      </c>
      <c r="AE749" t="s">
        <v>5432</v>
      </c>
      <c r="AF749">
        <f>COUNTIF(J:J,AE749)</f>
        <v>0</v>
      </c>
      <c r="AG749" t="e">
        <f>ROUND(AVERAGEIFS(Z:Z,J:J,AE749),1)</f>
        <v>#DIV/0!</v>
      </c>
      <c r="AH749" t="e" cm="1">
        <f t="array" ref="AH749">ROUND(MEDIAN(IF(J:J=AE749,Z:Z)),1)</f>
        <v>#NUM!</v>
      </c>
      <c r="AI749" t="e" cm="1">
        <f t="array" ref="AI749">ROUND(MODE(IF(J:J=AE749,Z:Z)),1)</f>
        <v>#N/A</v>
      </c>
      <c r="AJ749">
        <f>_xlfn.MAXIFS(Z:Z,J:J,AE749)</f>
        <v>0</v>
      </c>
      <c r="AK749">
        <f>_xlfn.MINIFS(Z:Z,J:J,AE749)</f>
        <v>0</v>
      </c>
      <c r="AL749" t="e" cm="1">
        <f t="array" ref="AL749">ROUND(VAR(IF(J:J=AE749,Z:Z)),1)</f>
        <v>#DIV/0!</v>
      </c>
      <c r="AM749" t="e" cm="1">
        <f t="array" ref="AM749">ROUND(STDEV(IF(J:J = AE749,Z:Z)),1)</f>
        <v>#DIV/0!</v>
      </c>
      <c r="AQ749">
        <v>118</v>
      </c>
      <c r="AR749">
        <v>6.2</v>
      </c>
      <c r="BH749" t="str">
        <v>Dexter Fletcher</v>
      </c>
      <c r="BI749">
        <f t="shared" si="34"/>
        <v>7.5</v>
      </c>
      <c r="BJ749" t="str">
        <f t="shared" si="35"/>
        <v>TRUE</v>
      </c>
      <c r="BO749">
        <v>58885635</v>
      </c>
      <c r="BP749">
        <v>26000000</v>
      </c>
      <c r="BR749">
        <f t="shared" si="33"/>
        <v>32885635</v>
      </c>
      <c r="BS749" t="str">
        <f>_xlfn.XLOOKUP(BO749,I:I,L:L)</f>
        <v>Dawn of the DeadÂ </v>
      </c>
      <c r="BW749" t="s">
        <v>826</v>
      </c>
      <c r="BX749" t="s">
        <v>606</v>
      </c>
      <c r="BY749" t="s">
        <v>17605</v>
      </c>
      <c r="BZ749" t="s">
        <v>2007</v>
      </c>
    </row>
    <row r="750" spans="1:80" x14ac:dyDescent="0.25">
      <c r="A750" t="s">
        <v>33</v>
      </c>
      <c r="B750" t="s">
        <v>2616</v>
      </c>
      <c r="C750">
        <v>127</v>
      </c>
      <c r="D750">
        <v>90</v>
      </c>
      <c r="E750">
        <v>48</v>
      </c>
      <c r="F750">
        <v>196</v>
      </c>
      <c r="G750" t="s">
        <v>5434</v>
      </c>
      <c r="H750">
        <v>973</v>
      </c>
      <c r="I750">
        <v>11802056</v>
      </c>
      <c r="J750" t="s">
        <v>2413</v>
      </c>
      <c r="K750" t="s">
        <v>1765</v>
      </c>
      <c r="L750" t="s">
        <v>5435</v>
      </c>
      <c r="M750">
        <v>31640</v>
      </c>
      <c r="N750">
        <v>1865</v>
      </c>
      <c r="O750" t="s">
        <v>5436</v>
      </c>
      <c r="P750">
        <v>1</v>
      </c>
      <c r="Q750" t="s">
        <v>5437</v>
      </c>
      <c r="R750" t="s">
        <v>5438</v>
      </c>
      <c r="S750">
        <v>109</v>
      </c>
      <c r="T750" t="s">
        <v>42</v>
      </c>
      <c r="U750" t="s">
        <v>43</v>
      </c>
      <c r="V750" t="s">
        <v>115</v>
      </c>
      <c r="W750">
        <v>60000000</v>
      </c>
      <c r="X750">
        <v>2008</v>
      </c>
      <c r="Y750">
        <v>400</v>
      </c>
      <c r="Z750" s="2">
        <v>4.9000000000000004</v>
      </c>
      <c r="AA750">
        <v>1.85</v>
      </c>
      <c r="AB750">
        <v>791</v>
      </c>
      <c r="AE750" t="s">
        <v>5439</v>
      </c>
      <c r="AF750">
        <f>COUNTIF(J:J,AE750)</f>
        <v>0</v>
      </c>
      <c r="AG750" t="e">
        <f>ROUND(AVERAGEIFS(Z:Z,J:J,AE750),1)</f>
        <v>#DIV/0!</v>
      </c>
      <c r="AH750" t="e" cm="1">
        <f t="array" ref="AH750">ROUND(MEDIAN(IF(J:J=AE750,Z:Z)),1)</f>
        <v>#NUM!</v>
      </c>
      <c r="AI750" t="e" cm="1">
        <f t="array" ref="AI750">ROUND(MODE(IF(J:J=AE750,Z:Z)),1)</f>
        <v>#N/A</v>
      </c>
      <c r="AJ750">
        <f>_xlfn.MAXIFS(Z:Z,J:J,AE750)</f>
        <v>0</v>
      </c>
      <c r="AK750">
        <f>_xlfn.MINIFS(Z:Z,J:J,AE750)</f>
        <v>0</v>
      </c>
      <c r="AL750" t="e" cm="1">
        <f t="array" ref="AL750">ROUND(VAR(IF(J:J=AE750,Z:Z)),1)</f>
        <v>#DIV/0!</v>
      </c>
      <c r="AM750" t="e" cm="1">
        <f t="array" ref="AM750">ROUND(STDEV(IF(J:J = AE750,Z:Z)),1)</f>
        <v>#DIV/0!</v>
      </c>
      <c r="AQ750">
        <v>130</v>
      </c>
      <c r="AR750">
        <v>6</v>
      </c>
      <c r="BH750" t="str">
        <v>Jeremy Leven</v>
      </c>
      <c r="BI750">
        <f t="shared" si="34"/>
        <v>6.8</v>
      </c>
      <c r="BJ750" t="b">
        <f t="shared" si="35"/>
        <v>0</v>
      </c>
      <c r="BO750">
        <v>62877175</v>
      </c>
      <c r="BP750">
        <v>30000000</v>
      </c>
      <c r="BR750">
        <f t="shared" si="33"/>
        <v>32877175</v>
      </c>
      <c r="BS750" t="str">
        <f>_xlfn.XLOOKUP(BO750,I:I,L:L)</f>
        <v>Forgetting Sarah MarshallÂ </v>
      </c>
      <c r="BW750" t="s">
        <v>606</v>
      </c>
      <c r="BX750" t="s">
        <v>5266</v>
      </c>
      <c r="BY750" t="s">
        <v>17604</v>
      </c>
    </row>
    <row r="751" spans="1:80" x14ac:dyDescent="0.25">
      <c r="A751" t="s">
        <v>33</v>
      </c>
      <c r="B751" t="s">
        <v>2820</v>
      </c>
      <c r="C751">
        <v>196</v>
      </c>
      <c r="D751">
        <v>103</v>
      </c>
      <c r="E751">
        <v>179</v>
      </c>
      <c r="F751">
        <v>87</v>
      </c>
      <c r="G751" t="s">
        <v>5442</v>
      </c>
      <c r="H751">
        <v>794</v>
      </c>
      <c r="I751">
        <v>25472967</v>
      </c>
      <c r="J751" t="s">
        <v>2418</v>
      </c>
      <c r="K751" t="s">
        <v>1660</v>
      </c>
      <c r="L751" t="s">
        <v>5443</v>
      </c>
      <c r="M751">
        <v>44966</v>
      </c>
      <c r="N751">
        <v>1467</v>
      </c>
      <c r="O751" t="s">
        <v>5444</v>
      </c>
      <c r="P751">
        <v>2</v>
      </c>
      <c r="Q751" t="s">
        <v>5445</v>
      </c>
      <c r="R751" t="s">
        <v>5446</v>
      </c>
      <c r="S751">
        <v>411</v>
      </c>
      <c r="T751" t="s">
        <v>42</v>
      </c>
      <c r="U751" t="s">
        <v>43</v>
      </c>
      <c r="V751" t="s">
        <v>44</v>
      </c>
      <c r="W751">
        <v>30000000</v>
      </c>
      <c r="X751">
        <v>2005</v>
      </c>
      <c r="Y751">
        <v>329</v>
      </c>
      <c r="Z751" s="2">
        <v>5.6</v>
      </c>
      <c r="AA751">
        <v>2.35</v>
      </c>
      <c r="AB751">
        <v>0</v>
      </c>
      <c r="AE751" t="s">
        <v>5447</v>
      </c>
      <c r="AF751">
        <f>COUNTIF(J:J,AE751)</f>
        <v>1</v>
      </c>
      <c r="AG751">
        <f>ROUND(AVERAGEIFS(Z:Z,J:J,AE751),1)</f>
        <v>6.2</v>
      </c>
      <c r="AH751" cm="1">
        <f t="array" ref="AH751">ROUND(MEDIAN(IF(J:J=AE751,Z:Z)),1)</f>
        <v>6.2</v>
      </c>
      <c r="AI751" t="e" cm="1">
        <f t="array" ref="AI751">ROUND(MODE(IF(J:J=AE751,Z:Z)),1)</f>
        <v>#N/A</v>
      </c>
      <c r="AJ751">
        <f>_xlfn.MAXIFS(Z:Z,J:J,AE751)</f>
        <v>6.2</v>
      </c>
      <c r="AK751">
        <f>_xlfn.MINIFS(Z:Z,J:J,AE751)</f>
        <v>6.2</v>
      </c>
      <c r="AL751" t="e" cm="1">
        <f t="array" ref="AL751">ROUND(VAR(IF(J:J=AE751,Z:Z)),1)</f>
        <v>#DIV/0!</v>
      </c>
      <c r="AM751" t="e" cm="1">
        <f t="array" ref="AM751">ROUND(STDEV(IF(J:J = AE751,Z:Z)),1)</f>
        <v>#DIV/0!</v>
      </c>
      <c r="AQ751">
        <v>90</v>
      </c>
      <c r="AR751">
        <v>4.9000000000000004</v>
      </c>
      <c r="BH751" t="str">
        <v>Sylvain White</v>
      </c>
      <c r="BI751">
        <f t="shared" si="34"/>
        <v>5.8</v>
      </c>
      <c r="BJ751" t="b">
        <f t="shared" si="35"/>
        <v>0</v>
      </c>
      <c r="BO751">
        <v>47860214</v>
      </c>
      <c r="BP751">
        <v>15000000</v>
      </c>
      <c r="BR751">
        <f t="shared" si="33"/>
        <v>32860214</v>
      </c>
      <c r="BS751" t="str">
        <f>_xlfn.XLOOKUP(BO751,I:I,L:L)</f>
        <v>When a Stranger CallsÂ </v>
      </c>
      <c r="BW751" t="s">
        <v>5447</v>
      </c>
    </row>
    <row r="752" spans="1:80" x14ac:dyDescent="0.25">
      <c r="A752" t="s">
        <v>33</v>
      </c>
      <c r="B752" t="s">
        <v>729</v>
      </c>
      <c r="C752">
        <v>115</v>
      </c>
      <c r="D752">
        <v>122</v>
      </c>
      <c r="E752">
        <v>2000</v>
      </c>
      <c r="F752">
        <v>1000</v>
      </c>
      <c r="G752" t="s">
        <v>3587</v>
      </c>
      <c r="H752">
        <v>11000</v>
      </c>
      <c r="I752">
        <v>22362500</v>
      </c>
      <c r="J752" t="s">
        <v>1544</v>
      </c>
      <c r="K752" t="s">
        <v>821</v>
      </c>
      <c r="L752" t="s">
        <v>5449</v>
      </c>
      <c r="M752">
        <v>35599</v>
      </c>
      <c r="N752">
        <v>15275</v>
      </c>
      <c r="O752" t="s">
        <v>1649</v>
      </c>
      <c r="P752">
        <v>0</v>
      </c>
      <c r="Q752" t="s">
        <v>5450</v>
      </c>
      <c r="R752" t="s">
        <v>5451</v>
      </c>
      <c r="S752">
        <v>195</v>
      </c>
      <c r="T752" t="s">
        <v>42</v>
      </c>
      <c r="U752" t="s">
        <v>43</v>
      </c>
      <c r="V752" t="s">
        <v>44</v>
      </c>
      <c r="W752">
        <v>55000000</v>
      </c>
      <c r="X752">
        <v>1999</v>
      </c>
      <c r="Y752">
        <v>1000</v>
      </c>
      <c r="Z752" s="2">
        <v>6.1</v>
      </c>
      <c r="AA752">
        <v>1.85</v>
      </c>
      <c r="AB752">
        <v>641</v>
      </c>
      <c r="AE752" t="s">
        <v>5452</v>
      </c>
      <c r="AF752">
        <f>COUNTIF(J:J,AE752)</f>
        <v>0</v>
      </c>
      <c r="AG752" t="e">
        <f>ROUND(AVERAGEIFS(Z:Z,J:J,AE752),1)</f>
        <v>#DIV/0!</v>
      </c>
      <c r="AH752" t="e" cm="1">
        <f t="array" ref="AH752">ROUND(MEDIAN(IF(J:J=AE752,Z:Z)),1)</f>
        <v>#NUM!</v>
      </c>
      <c r="AI752" t="e" cm="1">
        <f t="array" ref="AI752">ROUND(MODE(IF(J:J=AE752,Z:Z)),1)</f>
        <v>#N/A</v>
      </c>
      <c r="AJ752">
        <f>_xlfn.MAXIFS(Z:Z,J:J,AE752)</f>
        <v>0</v>
      </c>
      <c r="AK752">
        <f>_xlfn.MINIFS(Z:Z,J:J,AE752)</f>
        <v>0</v>
      </c>
      <c r="AL752" t="e" cm="1">
        <f t="array" ref="AL752">ROUND(VAR(IF(J:J=AE752,Z:Z)),1)</f>
        <v>#DIV/0!</v>
      </c>
      <c r="AM752" t="e" cm="1">
        <f t="array" ref="AM752">ROUND(STDEV(IF(J:J = AE752,Z:Z)),1)</f>
        <v>#DIV/0!</v>
      </c>
      <c r="AQ752">
        <v>103</v>
      </c>
      <c r="AR752">
        <v>5.6</v>
      </c>
      <c r="BH752" t="str">
        <v>Troy Nixey</v>
      </c>
      <c r="BI752">
        <f t="shared" si="34"/>
        <v>5.6</v>
      </c>
      <c r="BJ752" t="b">
        <f t="shared" si="35"/>
        <v>0</v>
      </c>
      <c r="BO752">
        <v>47811275</v>
      </c>
      <c r="BP752">
        <v>15000000</v>
      </c>
      <c r="BR752">
        <f t="shared" si="33"/>
        <v>32811275</v>
      </c>
      <c r="BS752" t="str">
        <f>_xlfn.XLOOKUP(BO752,I:I,L:L)</f>
        <v>Big Fat LiarÂ </v>
      </c>
      <c r="BW752" t="s">
        <v>2007</v>
      </c>
      <c r="BX752" t="s">
        <v>17600</v>
      </c>
      <c r="BY752" t="s">
        <v>5447</v>
      </c>
      <c r="BZ752" t="s">
        <v>17606</v>
      </c>
    </row>
    <row r="753" spans="1:80" x14ac:dyDescent="0.25">
      <c r="A753" t="s">
        <v>33</v>
      </c>
      <c r="B753" t="s">
        <v>2828</v>
      </c>
      <c r="C753">
        <v>161</v>
      </c>
      <c r="D753">
        <v>106</v>
      </c>
      <c r="E753">
        <v>34</v>
      </c>
      <c r="F753">
        <v>466</v>
      </c>
      <c r="G753" t="s">
        <v>207</v>
      </c>
      <c r="H753">
        <v>3000</v>
      </c>
      <c r="I753">
        <v>17281832</v>
      </c>
      <c r="J753" t="s">
        <v>195</v>
      </c>
      <c r="K753" t="s">
        <v>645</v>
      </c>
      <c r="L753" t="s">
        <v>5455</v>
      </c>
      <c r="M753">
        <v>60232</v>
      </c>
      <c r="N753">
        <v>5329</v>
      </c>
      <c r="O753" t="s">
        <v>5456</v>
      </c>
      <c r="P753">
        <v>3</v>
      </c>
      <c r="Q753" t="s">
        <v>5457</v>
      </c>
      <c r="R753" t="s">
        <v>5458</v>
      </c>
      <c r="S753">
        <v>110</v>
      </c>
      <c r="T753" t="s">
        <v>42</v>
      </c>
      <c r="U753" t="s">
        <v>939</v>
      </c>
      <c r="V753" t="s">
        <v>115</v>
      </c>
      <c r="W753">
        <v>60000000</v>
      </c>
      <c r="X753">
        <v>2008</v>
      </c>
      <c r="Y753">
        <v>1000</v>
      </c>
      <c r="Z753" s="2">
        <v>6.1</v>
      </c>
      <c r="AA753">
        <v>2.35</v>
      </c>
      <c r="AB753">
        <v>0</v>
      </c>
      <c r="AE753" t="s">
        <v>5459</v>
      </c>
      <c r="AF753">
        <f>COUNTIF(J:J,AE753)</f>
        <v>1</v>
      </c>
      <c r="AG753">
        <f>ROUND(AVERAGEIFS(Z:Z,J:J,AE753),1)</f>
        <v>7.1</v>
      </c>
      <c r="AH753" cm="1">
        <f t="array" ref="AH753">ROUND(MEDIAN(IF(J:J=AE753,Z:Z)),1)</f>
        <v>7.1</v>
      </c>
      <c r="AI753" t="e" cm="1">
        <f t="array" ref="AI753">ROUND(MODE(IF(J:J=AE753,Z:Z)),1)</f>
        <v>#N/A</v>
      </c>
      <c r="AJ753">
        <f>_xlfn.MAXIFS(Z:Z,J:J,AE753)</f>
        <v>7.1</v>
      </c>
      <c r="AK753">
        <f>_xlfn.MINIFS(Z:Z,J:J,AE753)</f>
        <v>7.1</v>
      </c>
      <c r="AL753" t="e" cm="1">
        <f t="array" ref="AL753">ROUND(VAR(IF(J:J=AE753,Z:Z)),1)</f>
        <v>#DIV/0!</v>
      </c>
      <c r="AM753" t="e" cm="1">
        <f t="array" ref="AM753">ROUND(STDEV(IF(J:J = AE753,Z:Z)),1)</f>
        <v>#DIV/0!</v>
      </c>
      <c r="AQ753">
        <v>122</v>
      </c>
      <c r="AR753">
        <v>6.1</v>
      </c>
      <c r="BH753" t="str">
        <v>Philip G. Atwell</v>
      </c>
      <c r="BI753">
        <f t="shared" si="34"/>
        <v>6.3</v>
      </c>
      <c r="BJ753" t="b">
        <f t="shared" si="35"/>
        <v>0</v>
      </c>
      <c r="BO753">
        <v>47811275</v>
      </c>
      <c r="BP753">
        <v>15000000</v>
      </c>
      <c r="BR753">
        <f t="shared" si="33"/>
        <v>32811275</v>
      </c>
      <c r="BS753" t="str">
        <f>_xlfn.XLOOKUP(BO753,I:I,L:L)</f>
        <v>Big Fat LiarÂ </v>
      </c>
      <c r="BW753" t="s">
        <v>1247</v>
      </c>
      <c r="BX753" t="s">
        <v>17605</v>
      </c>
      <c r="BY753" t="s">
        <v>2007</v>
      </c>
      <c r="BZ753" t="s">
        <v>4556</v>
      </c>
    </row>
    <row r="754" spans="1:80" x14ac:dyDescent="0.25">
      <c r="A754" t="s">
        <v>33</v>
      </c>
      <c r="B754" t="s">
        <v>2834</v>
      </c>
      <c r="C754">
        <v>181</v>
      </c>
      <c r="D754">
        <v>107</v>
      </c>
      <c r="E754">
        <v>192</v>
      </c>
      <c r="F754">
        <v>280</v>
      </c>
      <c r="G754" t="s">
        <v>5461</v>
      </c>
      <c r="H754">
        <v>40000</v>
      </c>
      <c r="I754">
        <v>7605668</v>
      </c>
      <c r="J754" t="s">
        <v>2426</v>
      </c>
      <c r="K754" t="s">
        <v>60</v>
      </c>
      <c r="L754" t="s">
        <v>5462</v>
      </c>
      <c r="M754">
        <v>47320</v>
      </c>
      <c r="N754">
        <v>42683</v>
      </c>
      <c r="O754" t="s">
        <v>5463</v>
      </c>
      <c r="P754">
        <v>2</v>
      </c>
      <c r="Q754" t="s">
        <v>5464</v>
      </c>
      <c r="R754" t="s">
        <v>5465</v>
      </c>
      <c r="S754">
        <v>188</v>
      </c>
      <c r="T754" t="s">
        <v>42</v>
      </c>
      <c r="U754" t="s">
        <v>74</v>
      </c>
      <c r="V754" t="s">
        <v>811</v>
      </c>
      <c r="W754">
        <v>60000000</v>
      </c>
      <c r="X754">
        <v>2015</v>
      </c>
      <c r="Y754">
        <v>2000</v>
      </c>
      <c r="Z754" s="2">
        <v>5.5</v>
      </c>
      <c r="AA754">
        <v>2.35</v>
      </c>
      <c r="AB754">
        <v>12000</v>
      </c>
      <c r="AE754" t="s">
        <v>5466</v>
      </c>
      <c r="AF754">
        <f>COUNTIF(J:J,AE754)</f>
        <v>1</v>
      </c>
      <c r="AG754">
        <f>ROUND(AVERAGEIFS(Z:Z,J:J,AE754),1)</f>
        <v>7.1</v>
      </c>
      <c r="AH754" cm="1">
        <f t="array" ref="AH754">ROUND(MEDIAN(IF(J:J=AE754,Z:Z)),1)</f>
        <v>7.1</v>
      </c>
      <c r="AI754" t="e" cm="1">
        <f t="array" ref="AI754">ROUND(MODE(IF(J:J=AE754,Z:Z)),1)</f>
        <v>#N/A</v>
      </c>
      <c r="AJ754">
        <f>_xlfn.MAXIFS(Z:Z,J:J,AE754)</f>
        <v>7.1</v>
      </c>
      <c r="AK754">
        <f>_xlfn.MINIFS(Z:Z,J:J,AE754)</f>
        <v>7.1</v>
      </c>
      <c r="AL754" t="e" cm="1">
        <f t="array" ref="AL754">ROUND(VAR(IF(J:J=AE754,Z:Z)),1)</f>
        <v>#DIV/0!</v>
      </c>
      <c r="AM754" t="e" cm="1">
        <f t="array" ref="AM754">ROUND(STDEV(IF(J:J = AE754,Z:Z)),1)</f>
        <v>#DIV/0!</v>
      </c>
      <c r="AQ754">
        <v>106</v>
      </c>
      <c r="AR754">
        <v>6.1</v>
      </c>
      <c r="BH754" t="str">
        <v>Jeff Schaffer</v>
      </c>
      <c r="BI754">
        <f t="shared" si="34"/>
        <v>6.6</v>
      </c>
      <c r="BJ754" t="b">
        <f t="shared" si="35"/>
        <v>0</v>
      </c>
      <c r="BO754">
        <v>66808615</v>
      </c>
      <c r="BP754">
        <v>34000000</v>
      </c>
      <c r="BR754">
        <f t="shared" si="33"/>
        <v>32808615</v>
      </c>
      <c r="BS754" t="str">
        <f>_xlfn.XLOOKUP(BO754,I:I,L:L)</f>
        <v>The MexicanÂ </v>
      </c>
      <c r="BW754" t="s">
        <v>1247</v>
      </c>
      <c r="BX754" t="s">
        <v>5266</v>
      </c>
      <c r="BY754" t="s">
        <v>17601</v>
      </c>
      <c r="BZ754" t="s">
        <v>5447</v>
      </c>
      <c r="CA754" t="s">
        <v>17608</v>
      </c>
    </row>
    <row r="755" spans="1:80" x14ac:dyDescent="0.25">
      <c r="A755" t="s">
        <v>33</v>
      </c>
      <c r="B755" t="s">
        <v>2842</v>
      </c>
      <c r="C755">
        <v>140</v>
      </c>
      <c r="D755">
        <v>156</v>
      </c>
      <c r="E755">
        <v>892</v>
      </c>
      <c r="F755">
        <v>102</v>
      </c>
      <c r="G755" t="s">
        <v>5469</v>
      </c>
      <c r="H755">
        <v>26000</v>
      </c>
      <c r="I755">
        <v>4535117</v>
      </c>
      <c r="J755" t="s">
        <v>1204</v>
      </c>
      <c r="K755" t="s">
        <v>447</v>
      </c>
      <c r="L755" t="s">
        <v>5470</v>
      </c>
      <c r="M755">
        <v>38398</v>
      </c>
      <c r="N755">
        <v>26564</v>
      </c>
      <c r="O755" t="s">
        <v>5471</v>
      </c>
      <c r="P755">
        <v>3</v>
      </c>
      <c r="Q755" t="s">
        <v>5472</v>
      </c>
      <c r="R755" t="s">
        <v>5473</v>
      </c>
      <c r="S755">
        <v>368</v>
      </c>
      <c r="T755" t="s">
        <v>42</v>
      </c>
      <c r="U755" t="s">
        <v>939</v>
      </c>
      <c r="V755" t="s">
        <v>44</v>
      </c>
      <c r="W755">
        <v>60000000</v>
      </c>
      <c r="X755">
        <v>2007</v>
      </c>
      <c r="Y755">
        <v>368</v>
      </c>
      <c r="Z755" s="2">
        <v>3.8</v>
      </c>
      <c r="AA755">
        <v>2.35</v>
      </c>
      <c r="AB755">
        <v>0</v>
      </c>
      <c r="AE755" t="s">
        <v>5474</v>
      </c>
      <c r="AF755">
        <f>COUNTIF(J:J,AE755)</f>
        <v>1</v>
      </c>
      <c r="AG755">
        <f>ROUND(AVERAGEIFS(Z:Z,J:J,AE755),1)</f>
        <v>7.7</v>
      </c>
      <c r="AH755" cm="1">
        <f t="array" ref="AH755">ROUND(MEDIAN(IF(J:J=AE755,Z:Z)),1)</f>
        <v>7.7</v>
      </c>
      <c r="AI755" t="e" cm="1">
        <f t="array" ref="AI755">ROUND(MODE(IF(J:J=AE755,Z:Z)),1)</f>
        <v>#N/A</v>
      </c>
      <c r="AJ755">
        <f>_xlfn.MAXIFS(Z:Z,J:J,AE755)</f>
        <v>7.7</v>
      </c>
      <c r="AK755">
        <f>_xlfn.MINIFS(Z:Z,J:J,AE755)</f>
        <v>7.7</v>
      </c>
      <c r="AL755" t="e" cm="1">
        <f t="array" ref="AL755">ROUND(VAR(IF(J:J=AE755,Z:Z)),1)</f>
        <v>#DIV/0!</v>
      </c>
      <c r="AM755" t="e" cm="1">
        <f t="array" ref="AM755">ROUND(STDEV(IF(J:J = AE755,Z:Z)),1)</f>
        <v>#DIV/0!</v>
      </c>
      <c r="AQ755">
        <v>107</v>
      </c>
      <c r="AR755">
        <v>5.5</v>
      </c>
      <c r="BH755" t="str">
        <v>Don Michael Paul</v>
      </c>
      <c r="BI755">
        <f t="shared" si="34"/>
        <v>3.3</v>
      </c>
      <c r="BJ755" t="b">
        <f t="shared" si="35"/>
        <v>0</v>
      </c>
      <c r="BO755">
        <v>46800000</v>
      </c>
      <c r="BP755">
        <v>14000000</v>
      </c>
      <c r="BR755">
        <f t="shared" si="33"/>
        <v>32800000</v>
      </c>
      <c r="BS755" t="str">
        <f>_xlfn.XLOOKUP(BO755,I:I,L:L)</f>
        <v>The Spy Who Loved MeÂ </v>
      </c>
      <c r="BW755" t="s">
        <v>1247</v>
      </c>
      <c r="BX755" t="s">
        <v>3743</v>
      </c>
      <c r="BY755" t="s">
        <v>17606</v>
      </c>
    </row>
    <row r="756" spans="1:80" x14ac:dyDescent="0.25">
      <c r="A756" t="s">
        <v>33</v>
      </c>
      <c r="B756" t="s">
        <v>331</v>
      </c>
      <c r="C756">
        <v>54</v>
      </c>
      <c r="D756">
        <v>127</v>
      </c>
      <c r="E756">
        <v>258</v>
      </c>
      <c r="F756">
        <v>617</v>
      </c>
      <c r="G756" t="s">
        <v>2178</v>
      </c>
      <c r="H756">
        <v>11000</v>
      </c>
      <c r="I756">
        <v>4426297</v>
      </c>
      <c r="J756" t="s">
        <v>779</v>
      </c>
      <c r="K756" t="s">
        <v>723</v>
      </c>
      <c r="L756" t="s">
        <v>5477</v>
      </c>
      <c r="M756">
        <v>22570</v>
      </c>
      <c r="N756">
        <v>12947</v>
      </c>
      <c r="O756" t="s">
        <v>1822</v>
      </c>
      <c r="P756">
        <v>2</v>
      </c>
      <c r="Q756" t="s">
        <v>5478</v>
      </c>
      <c r="R756" t="s">
        <v>5479</v>
      </c>
      <c r="S756">
        <v>156</v>
      </c>
      <c r="T756" t="s">
        <v>42</v>
      </c>
      <c r="U756" t="s">
        <v>43</v>
      </c>
      <c r="V756" t="s">
        <v>811</v>
      </c>
      <c r="W756">
        <v>35000000</v>
      </c>
      <c r="X756">
        <v>2003</v>
      </c>
      <c r="Y756">
        <v>708</v>
      </c>
      <c r="Z756" s="2">
        <v>6.5</v>
      </c>
      <c r="AA756">
        <v>2.35</v>
      </c>
      <c r="AB756">
        <v>0</v>
      </c>
      <c r="AE756" t="s">
        <v>5480</v>
      </c>
      <c r="AF756">
        <f>COUNTIF(J:J,AE756)</f>
        <v>1</v>
      </c>
      <c r="AG756">
        <f>ROUND(AVERAGEIFS(Z:Z,J:J,AE756),1)</f>
        <v>5.9</v>
      </c>
      <c r="AH756" cm="1">
        <f t="array" ref="AH756">ROUND(MEDIAN(IF(J:J=AE756,Z:Z)),1)</f>
        <v>5.9</v>
      </c>
      <c r="AI756" t="e" cm="1">
        <f t="array" ref="AI756">ROUND(MODE(IF(J:J=AE756,Z:Z)),1)</f>
        <v>#N/A</v>
      </c>
      <c r="AJ756">
        <f>_xlfn.MAXIFS(Z:Z,J:J,AE756)</f>
        <v>5.9</v>
      </c>
      <c r="AK756">
        <f>_xlfn.MINIFS(Z:Z,J:J,AE756)</f>
        <v>5.9</v>
      </c>
      <c r="AL756" t="e" cm="1">
        <f t="array" ref="AL756">ROUND(VAR(IF(J:J=AE756,Z:Z)),1)</f>
        <v>#DIV/0!</v>
      </c>
      <c r="AM756" t="e" cm="1">
        <f t="array" ref="AM756">ROUND(STDEV(IF(J:J = AE756,Z:Z)),1)</f>
        <v>#DIV/0!</v>
      </c>
      <c r="AQ756">
        <v>156</v>
      </c>
      <c r="AR756">
        <v>3.8</v>
      </c>
      <c r="BH756" t="str">
        <v>James Bridges</v>
      </c>
      <c r="BI756">
        <f t="shared" si="34"/>
        <v>5.6</v>
      </c>
      <c r="BJ756" t="b">
        <f t="shared" si="35"/>
        <v>0</v>
      </c>
      <c r="BO756">
        <v>100614858</v>
      </c>
      <c r="BP756">
        <v>68000000</v>
      </c>
      <c r="BR756">
        <f t="shared" si="33"/>
        <v>32614858</v>
      </c>
      <c r="BS756" t="str">
        <f>_xlfn.XLOOKUP(BO756,I:I,L:L)</f>
        <v>Vanilla SkyÂ </v>
      </c>
      <c r="BW756" t="s">
        <v>2007</v>
      </c>
      <c r="BX756" t="s">
        <v>5447</v>
      </c>
      <c r="BY756" t="s">
        <v>4556</v>
      </c>
      <c r="BZ756" t="s">
        <v>4490</v>
      </c>
    </row>
    <row r="757" spans="1:80" x14ac:dyDescent="0.25">
      <c r="A757" t="s">
        <v>917</v>
      </c>
      <c r="B757" t="s">
        <v>2854</v>
      </c>
      <c r="C757">
        <v>81</v>
      </c>
      <c r="D757">
        <v>132</v>
      </c>
      <c r="E757">
        <v>131</v>
      </c>
      <c r="F757">
        <v>242</v>
      </c>
      <c r="G757" t="s">
        <v>5483</v>
      </c>
      <c r="H757">
        <v>11000</v>
      </c>
      <c r="I757">
        <v>10166502</v>
      </c>
      <c r="J757" t="s">
        <v>906</v>
      </c>
      <c r="K757" t="s">
        <v>98</v>
      </c>
      <c r="L757" t="s">
        <v>5484</v>
      </c>
      <c r="M757">
        <v>18209</v>
      </c>
      <c r="N757">
        <v>12133</v>
      </c>
      <c r="O757" t="s">
        <v>5485</v>
      </c>
      <c r="P757">
        <v>0</v>
      </c>
      <c r="Q757" t="s">
        <v>5486</v>
      </c>
      <c r="R757" t="s">
        <v>5487</v>
      </c>
      <c r="S757">
        <v>183</v>
      </c>
      <c r="T757" t="s">
        <v>116</v>
      </c>
      <c r="U757" t="s">
        <v>43</v>
      </c>
      <c r="V757" t="s">
        <v>811</v>
      </c>
      <c r="W757">
        <v>80000000</v>
      </c>
      <c r="X757">
        <v>2005</v>
      </c>
      <c r="Y757">
        <v>298</v>
      </c>
      <c r="Z757" s="2">
        <v>6.7</v>
      </c>
      <c r="AA757">
        <v>2.35</v>
      </c>
      <c r="AB757">
        <v>0</v>
      </c>
      <c r="AE757" t="s">
        <v>5488</v>
      </c>
      <c r="AF757">
        <f>COUNTIF(J:J,AE757)</f>
        <v>1</v>
      </c>
      <c r="AG757">
        <f>ROUND(AVERAGEIFS(Z:Z,J:J,AE757),1)</f>
        <v>5.0999999999999996</v>
      </c>
      <c r="AH757" cm="1">
        <f t="array" ref="AH757">ROUND(MEDIAN(IF(J:J=AE757,Z:Z)),1)</f>
        <v>5.0999999999999996</v>
      </c>
      <c r="AI757" t="e" cm="1">
        <f t="array" ref="AI757">ROUND(MODE(IF(J:J=AE757,Z:Z)),1)</f>
        <v>#N/A</v>
      </c>
      <c r="AJ757">
        <f>_xlfn.MAXIFS(Z:Z,J:J,AE757)</f>
        <v>5.0999999999999996</v>
      </c>
      <c r="AK757">
        <f>_xlfn.MINIFS(Z:Z,J:J,AE757)</f>
        <v>5.0999999999999996</v>
      </c>
      <c r="AL757" t="e" cm="1">
        <f t="array" ref="AL757">ROUND(VAR(IF(J:J=AE757,Z:Z)),1)</f>
        <v>#DIV/0!</v>
      </c>
      <c r="AM757" t="e" cm="1">
        <f t="array" ref="AM757">ROUND(STDEV(IF(J:J = AE757,Z:Z)),1)</f>
        <v>#DIV/0!</v>
      </c>
      <c r="AQ757">
        <v>119</v>
      </c>
      <c r="AR757">
        <v>6</v>
      </c>
      <c r="BH757" t="str">
        <v>Steve Barron</v>
      </c>
      <c r="BI757">
        <f t="shared" si="34"/>
        <v>5.3</v>
      </c>
      <c r="BJ757" t="b">
        <f t="shared" si="35"/>
        <v>0</v>
      </c>
      <c r="BO757">
        <v>67523385</v>
      </c>
      <c r="BP757">
        <v>35000000</v>
      </c>
      <c r="BR757">
        <f t="shared" si="33"/>
        <v>32523385</v>
      </c>
      <c r="BS757" t="str">
        <f>_xlfn.XLOOKUP(BO757,I:I,L:L)</f>
        <v>This Is 40Â </v>
      </c>
      <c r="BW757" t="s">
        <v>826</v>
      </c>
      <c r="BX757" t="s">
        <v>1247</v>
      </c>
      <c r="BY757" t="s">
        <v>3105</v>
      </c>
      <c r="BZ757" t="s">
        <v>4556</v>
      </c>
    </row>
    <row r="758" spans="1:80" x14ac:dyDescent="0.25">
      <c r="A758" t="s">
        <v>33</v>
      </c>
      <c r="B758" t="s">
        <v>2856</v>
      </c>
      <c r="C758">
        <v>579</v>
      </c>
      <c r="D758">
        <v>108</v>
      </c>
      <c r="E758">
        <v>84</v>
      </c>
      <c r="F758">
        <v>361</v>
      </c>
      <c r="G758" t="s">
        <v>5491</v>
      </c>
      <c r="H758">
        <v>16000</v>
      </c>
      <c r="I758">
        <v>363024263</v>
      </c>
      <c r="J758" t="s">
        <v>2434</v>
      </c>
      <c r="K758" t="s">
        <v>425</v>
      </c>
      <c r="L758" t="s">
        <v>170</v>
      </c>
      <c r="M758">
        <v>479047</v>
      </c>
      <c r="N758">
        <v>18239</v>
      </c>
      <c r="O758" t="s">
        <v>5492</v>
      </c>
      <c r="P758">
        <v>0</v>
      </c>
      <c r="Q758" t="s">
        <v>5493</v>
      </c>
      <c r="R758" t="s">
        <v>5494</v>
      </c>
      <c r="S758">
        <v>1058</v>
      </c>
      <c r="T758" t="s">
        <v>42</v>
      </c>
      <c r="U758" t="s">
        <v>43</v>
      </c>
      <c r="V758" t="s">
        <v>811</v>
      </c>
      <c r="W758">
        <v>58000000</v>
      </c>
      <c r="X758">
        <v>2016</v>
      </c>
      <c r="Y758">
        <v>805</v>
      </c>
      <c r="Z758" s="2">
        <v>8.1</v>
      </c>
      <c r="AA758">
        <v>2.35</v>
      </c>
      <c r="AB758">
        <v>117000</v>
      </c>
      <c r="AE758" t="s">
        <v>5495</v>
      </c>
      <c r="AF758">
        <f>COUNTIF(J:J,AE758)</f>
        <v>0</v>
      </c>
      <c r="AG758" t="e">
        <f>ROUND(AVERAGEIFS(Z:Z,J:J,AE758),1)</f>
        <v>#DIV/0!</v>
      </c>
      <c r="AH758" t="e" cm="1">
        <f t="array" ref="AH758">ROUND(MEDIAN(IF(J:J=AE758,Z:Z)),1)</f>
        <v>#NUM!</v>
      </c>
      <c r="AI758" t="e" cm="1">
        <f t="array" ref="AI758">ROUND(MODE(IF(J:J=AE758,Z:Z)),1)</f>
        <v>#N/A</v>
      </c>
      <c r="AJ758">
        <f>_xlfn.MAXIFS(Z:Z,J:J,AE758)</f>
        <v>0</v>
      </c>
      <c r="AK758">
        <f>_xlfn.MINIFS(Z:Z,J:J,AE758)</f>
        <v>0</v>
      </c>
      <c r="AL758" t="e" cm="1">
        <f t="array" ref="AL758">ROUND(VAR(IF(J:J=AE758,Z:Z)),1)</f>
        <v>#DIV/0!</v>
      </c>
      <c r="AM758" t="e" cm="1">
        <f t="array" ref="AM758">ROUND(STDEV(IF(J:J = AE758,Z:Z)),1)</f>
        <v>#DIV/0!</v>
      </c>
      <c r="AQ758">
        <v>132</v>
      </c>
      <c r="AR758">
        <v>6.7</v>
      </c>
      <c r="BH758" t="str">
        <v>Richard Kelly</v>
      </c>
      <c r="BI758">
        <f t="shared" si="34"/>
        <v>5.6</v>
      </c>
      <c r="BJ758" t="b">
        <f t="shared" si="35"/>
        <v>0</v>
      </c>
      <c r="BO758">
        <v>34522221</v>
      </c>
      <c r="BP758">
        <v>2000000</v>
      </c>
      <c r="BR758">
        <f t="shared" si="33"/>
        <v>32522221</v>
      </c>
      <c r="BS758" t="str">
        <f>_xlfn.XLOOKUP(BO758,I:I,L:L)</f>
        <v>CourageousÂ </v>
      </c>
      <c r="BW758" t="s">
        <v>606</v>
      </c>
      <c r="BX758" t="s">
        <v>2007</v>
      </c>
      <c r="BY758" t="s">
        <v>5447</v>
      </c>
      <c r="BZ758" t="s">
        <v>4892</v>
      </c>
    </row>
    <row r="759" spans="1:80" x14ac:dyDescent="0.25">
      <c r="A759" t="s">
        <v>33</v>
      </c>
      <c r="B759" t="s">
        <v>2864</v>
      </c>
      <c r="C759">
        <v>56</v>
      </c>
      <c r="D759">
        <v>114</v>
      </c>
      <c r="E759">
        <v>65</v>
      </c>
      <c r="F759">
        <v>440</v>
      </c>
      <c r="G759" t="s">
        <v>5498</v>
      </c>
      <c r="H759">
        <v>743</v>
      </c>
      <c r="I759">
        <v>12065985</v>
      </c>
      <c r="J759" t="s">
        <v>1544</v>
      </c>
      <c r="K759" t="s">
        <v>2037</v>
      </c>
      <c r="L759" t="s">
        <v>5499</v>
      </c>
      <c r="M759">
        <v>16260</v>
      </c>
      <c r="N759">
        <v>2367</v>
      </c>
      <c r="O759" t="s">
        <v>5500</v>
      </c>
      <c r="P759">
        <v>1</v>
      </c>
      <c r="Q759" t="s">
        <v>5501</v>
      </c>
      <c r="R759" t="s">
        <v>5502</v>
      </c>
      <c r="S759">
        <v>88</v>
      </c>
      <c r="T759" t="s">
        <v>42</v>
      </c>
      <c r="U759" t="s">
        <v>43</v>
      </c>
      <c r="V759" t="s">
        <v>115</v>
      </c>
      <c r="W759">
        <v>60000000</v>
      </c>
      <c r="X759">
        <v>1998</v>
      </c>
      <c r="Y759">
        <v>730</v>
      </c>
      <c r="Z759" s="2">
        <v>4.9000000000000004</v>
      </c>
      <c r="AA759">
        <v>2.35</v>
      </c>
      <c r="AB759">
        <v>296</v>
      </c>
      <c r="AE759" t="s">
        <v>5503</v>
      </c>
      <c r="AF759">
        <f>COUNTIF(J:J,AE759)</f>
        <v>1</v>
      </c>
      <c r="AG759">
        <f>ROUND(AVERAGEIFS(Z:Z,J:J,AE759),1)</f>
        <v>8</v>
      </c>
      <c r="AH759" cm="1">
        <f t="array" ref="AH759">ROUND(MEDIAN(IF(J:J=AE759,Z:Z)),1)</f>
        <v>8</v>
      </c>
      <c r="AI759" t="e" cm="1">
        <f t="array" ref="AI759">ROUND(MODE(IF(J:J=AE759,Z:Z)),1)</f>
        <v>#N/A</v>
      </c>
      <c r="AJ759">
        <f>_xlfn.MAXIFS(Z:Z,J:J,AE759)</f>
        <v>8</v>
      </c>
      <c r="AK759">
        <f>_xlfn.MINIFS(Z:Z,J:J,AE759)</f>
        <v>8</v>
      </c>
      <c r="AL759" t="e" cm="1">
        <f t="array" ref="AL759">ROUND(VAR(IF(J:J=AE759,Z:Z)),1)</f>
        <v>#DIV/0!</v>
      </c>
      <c r="AM759" t="e" cm="1">
        <f t="array" ref="AM759">ROUND(STDEV(IF(J:J = AE759,Z:Z)),1)</f>
        <v>#DIV/0!</v>
      </c>
      <c r="AQ759">
        <v>108</v>
      </c>
      <c r="AR759">
        <v>8.1</v>
      </c>
      <c r="BH759" t="str">
        <v>Carter Smith</v>
      </c>
      <c r="BI759">
        <f t="shared" si="34"/>
        <v>5.9</v>
      </c>
      <c r="BJ759" t="b">
        <f t="shared" si="35"/>
        <v>0</v>
      </c>
      <c r="BO759">
        <v>39462438</v>
      </c>
      <c r="BP759">
        <v>7000000</v>
      </c>
      <c r="BR759">
        <f t="shared" si="33"/>
        <v>32462438</v>
      </c>
      <c r="BS759" t="str">
        <f>_xlfn.XLOOKUP(BO759,I:I,L:L)</f>
        <v>Crazy HeartÂ </v>
      </c>
      <c r="BW759" t="s">
        <v>4431</v>
      </c>
      <c r="BX759" t="s">
        <v>4682</v>
      </c>
      <c r="BY759" t="s">
        <v>3743</v>
      </c>
      <c r="BZ759" t="s">
        <v>2007</v>
      </c>
      <c r="CA759" t="s">
        <v>17603</v>
      </c>
      <c r="CB759" t="s">
        <v>17606</v>
      </c>
    </row>
    <row r="760" spans="1:80" x14ac:dyDescent="0.25">
      <c r="A760" t="s">
        <v>33</v>
      </c>
      <c r="B760" t="s">
        <v>2419</v>
      </c>
      <c r="C760">
        <v>490</v>
      </c>
      <c r="D760">
        <v>133</v>
      </c>
      <c r="E760">
        <v>16000</v>
      </c>
      <c r="F760">
        <v>318</v>
      </c>
      <c r="G760" t="s">
        <v>5506</v>
      </c>
      <c r="H760">
        <v>14000</v>
      </c>
      <c r="I760">
        <v>350123553</v>
      </c>
      <c r="J760" t="s">
        <v>2442</v>
      </c>
      <c r="K760" t="s">
        <v>814</v>
      </c>
      <c r="L760" t="s">
        <v>204</v>
      </c>
      <c r="M760">
        <v>325264</v>
      </c>
      <c r="N760">
        <v>16277</v>
      </c>
      <c r="O760" t="s">
        <v>5507</v>
      </c>
      <c r="P760">
        <v>0</v>
      </c>
      <c r="Q760" t="s">
        <v>5508</v>
      </c>
      <c r="R760" t="s">
        <v>5509</v>
      </c>
      <c r="S760">
        <v>916</v>
      </c>
      <c r="T760" t="s">
        <v>42</v>
      </c>
      <c r="U760" t="s">
        <v>43</v>
      </c>
      <c r="V760" t="s">
        <v>811</v>
      </c>
      <c r="W760">
        <v>58800000</v>
      </c>
      <c r="X760">
        <v>2014</v>
      </c>
      <c r="Y760">
        <v>962</v>
      </c>
      <c r="Z760" s="2">
        <v>7.3</v>
      </c>
      <c r="AA760">
        <v>2.35</v>
      </c>
      <c r="AB760">
        <v>112000</v>
      </c>
      <c r="AE760" t="s">
        <v>5510</v>
      </c>
      <c r="AF760">
        <f>COUNTIF(J:J,AE760)</f>
        <v>1</v>
      </c>
      <c r="AG760">
        <f>ROUND(AVERAGEIFS(Z:Z,J:J,AE760),1)</f>
        <v>8.3000000000000007</v>
      </c>
      <c r="AH760" cm="1">
        <f t="array" ref="AH760">ROUND(MEDIAN(IF(J:J=AE760,Z:Z)),1)</f>
        <v>8.3000000000000007</v>
      </c>
      <c r="AI760" t="e" cm="1">
        <f t="array" ref="AI760">ROUND(MODE(IF(J:J=AE760,Z:Z)),1)</f>
        <v>#N/A</v>
      </c>
      <c r="AJ760">
        <f>_xlfn.MAXIFS(Z:Z,J:J,AE760)</f>
        <v>8.3000000000000007</v>
      </c>
      <c r="AK760">
        <f>_xlfn.MINIFS(Z:Z,J:J,AE760)</f>
        <v>8.3000000000000007</v>
      </c>
      <c r="AL760" t="e" cm="1">
        <f t="array" ref="AL760">ROUND(VAR(IF(J:J=AE760,Z:Z)),1)</f>
        <v>#DIV/0!</v>
      </c>
      <c r="AM760" t="e" cm="1">
        <f t="array" ref="AM760">ROUND(STDEV(IF(J:J = AE760,Z:Z)),1)</f>
        <v>#DIV/0!</v>
      </c>
      <c r="AQ760">
        <v>114</v>
      </c>
      <c r="AR760">
        <v>4.9000000000000004</v>
      </c>
      <c r="BH760" t="str">
        <v>John Schlesinger</v>
      </c>
      <c r="BI760">
        <f t="shared" si="34"/>
        <v>5.4</v>
      </c>
      <c r="BJ760" t="b">
        <f t="shared" si="35"/>
        <v>0</v>
      </c>
      <c r="BO760">
        <v>72455275</v>
      </c>
      <c r="BP760">
        <v>40000000</v>
      </c>
      <c r="BR760">
        <f t="shared" si="33"/>
        <v>32455275</v>
      </c>
      <c r="BS760" t="str">
        <f>_xlfn.XLOOKUP(BO760,I:I,L:L)</f>
        <v>The Last of the MohicansÂ </v>
      </c>
      <c r="BW760" t="s">
        <v>3743</v>
      </c>
      <c r="BX760" t="s">
        <v>17606</v>
      </c>
    </row>
    <row r="761" spans="1:80" x14ac:dyDescent="0.25">
      <c r="A761" t="s">
        <v>33</v>
      </c>
      <c r="B761" t="s">
        <v>453</v>
      </c>
      <c r="C761">
        <v>218</v>
      </c>
      <c r="D761">
        <v>103</v>
      </c>
      <c r="E761">
        <v>11</v>
      </c>
      <c r="F761">
        <v>543</v>
      </c>
      <c r="G761" t="s">
        <v>5513</v>
      </c>
      <c r="H761">
        <v>2000</v>
      </c>
      <c r="I761">
        <v>80021740</v>
      </c>
      <c r="J761" t="s">
        <v>2448</v>
      </c>
      <c r="K761" t="s">
        <v>5514</v>
      </c>
      <c r="L761" t="s">
        <v>5515</v>
      </c>
      <c r="M761">
        <v>47968</v>
      </c>
      <c r="N761">
        <v>5497</v>
      </c>
      <c r="O761" t="s">
        <v>5516</v>
      </c>
      <c r="P761">
        <v>4</v>
      </c>
      <c r="Q761" t="s">
        <v>5517</v>
      </c>
      <c r="R761" t="s">
        <v>5518</v>
      </c>
      <c r="S761">
        <v>154</v>
      </c>
      <c r="T761" t="s">
        <v>42</v>
      </c>
      <c r="U761" t="s">
        <v>43</v>
      </c>
      <c r="V761" t="s">
        <v>115</v>
      </c>
      <c r="W761">
        <v>58000000</v>
      </c>
      <c r="X761">
        <v>2015</v>
      </c>
      <c r="Y761">
        <v>1000</v>
      </c>
      <c r="Z761" s="2">
        <v>6.4</v>
      </c>
      <c r="AA761">
        <v>2.35</v>
      </c>
      <c r="AB761">
        <v>35000</v>
      </c>
      <c r="AE761" t="s">
        <v>5519</v>
      </c>
      <c r="AF761">
        <f>COUNTIF(J:J,AE761)</f>
        <v>2</v>
      </c>
      <c r="AG761">
        <f>ROUND(AVERAGEIFS(Z:Z,J:J,AE761),1)</f>
        <v>7.7</v>
      </c>
      <c r="AH761" cm="1">
        <f t="array" ref="AH761">ROUND(MEDIAN(IF(J:J=AE761,Z:Z)),1)</f>
        <v>7.7</v>
      </c>
      <c r="AI761" t="e" cm="1">
        <f t="array" ref="AI761">ROUND(MODE(IF(J:J=AE761,Z:Z)),1)</f>
        <v>#N/A</v>
      </c>
      <c r="AJ761">
        <f>_xlfn.MAXIFS(Z:Z,J:J,AE761)</f>
        <v>8.1</v>
      </c>
      <c r="AK761">
        <f>_xlfn.MINIFS(Z:Z,J:J,AE761)</f>
        <v>7.2</v>
      </c>
      <c r="AL761" cm="1">
        <f t="array" ref="AL761">ROUND(VAR(IF(J:J=AE761,Z:Z)),1)</f>
        <v>0.4</v>
      </c>
      <c r="AM761" cm="1">
        <f t="array" ref="AM761">ROUND(STDEV(IF(J:J = AE761,Z:Z)),1)</f>
        <v>0.6</v>
      </c>
      <c r="AQ761">
        <v>133</v>
      </c>
      <c r="AR761">
        <v>7.3</v>
      </c>
      <c r="BH761" t="str">
        <v>Ringo Lam</v>
      </c>
      <c r="BI761">
        <f t="shared" si="34"/>
        <v>5.4</v>
      </c>
      <c r="BJ761" t="b">
        <f t="shared" si="35"/>
        <v>0</v>
      </c>
      <c r="BO761">
        <v>90356857</v>
      </c>
      <c r="BP761">
        <v>58000000</v>
      </c>
      <c r="BR761">
        <f t="shared" si="33"/>
        <v>32356857</v>
      </c>
      <c r="BS761" t="str">
        <f>_xlfn.XLOOKUP(BO761,I:I,L:L)</f>
        <v>REDÂ </v>
      </c>
      <c r="BW761" t="s">
        <v>3743</v>
      </c>
      <c r="BX761" t="s">
        <v>17603</v>
      </c>
    </row>
    <row r="762" spans="1:80" x14ac:dyDescent="0.25">
      <c r="A762" t="s">
        <v>33</v>
      </c>
      <c r="B762" t="s">
        <v>1545</v>
      </c>
      <c r="C762">
        <v>142</v>
      </c>
      <c r="D762">
        <v>95</v>
      </c>
      <c r="E762">
        <v>70</v>
      </c>
      <c r="F762">
        <v>512</v>
      </c>
      <c r="G762" t="s">
        <v>2125</v>
      </c>
      <c r="H762">
        <v>970</v>
      </c>
      <c r="I762">
        <v>48291624</v>
      </c>
      <c r="J762" t="s">
        <v>2116</v>
      </c>
      <c r="K762" t="s">
        <v>2431</v>
      </c>
      <c r="L762" t="s">
        <v>5521</v>
      </c>
      <c r="M762">
        <v>82819</v>
      </c>
      <c r="N762">
        <v>2876</v>
      </c>
      <c r="O762" t="s">
        <v>5522</v>
      </c>
      <c r="P762">
        <v>1</v>
      </c>
      <c r="Q762" t="s">
        <v>5523</v>
      </c>
      <c r="R762" t="s">
        <v>5524</v>
      </c>
      <c r="S762">
        <v>263</v>
      </c>
      <c r="T762" t="s">
        <v>42</v>
      </c>
      <c r="U762" t="s">
        <v>43</v>
      </c>
      <c r="V762" t="s">
        <v>44</v>
      </c>
      <c r="W762">
        <v>58000000</v>
      </c>
      <c r="X762">
        <v>2005</v>
      </c>
      <c r="Y762">
        <v>834</v>
      </c>
      <c r="Z762" s="2">
        <v>6.7</v>
      </c>
      <c r="AA762">
        <v>1.85</v>
      </c>
      <c r="AB762">
        <v>0</v>
      </c>
      <c r="AE762" t="s">
        <v>5525</v>
      </c>
      <c r="AF762">
        <f>COUNTIF(J:J,AE762)</f>
        <v>1</v>
      </c>
      <c r="AG762">
        <f>ROUND(AVERAGEIFS(Z:Z,J:J,AE762),1)</f>
        <v>6.8</v>
      </c>
      <c r="AH762" cm="1">
        <f t="array" ref="AH762">ROUND(MEDIAN(IF(J:J=AE762,Z:Z)),1)</f>
        <v>6.8</v>
      </c>
      <c r="AI762" t="e" cm="1">
        <f t="array" ref="AI762">ROUND(MODE(IF(J:J=AE762,Z:Z)),1)</f>
        <v>#N/A</v>
      </c>
      <c r="AJ762">
        <f>_xlfn.MAXIFS(Z:Z,J:J,AE762)</f>
        <v>6.8</v>
      </c>
      <c r="AK762">
        <f>_xlfn.MINIFS(Z:Z,J:J,AE762)</f>
        <v>6.8</v>
      </c>
      <c r="AL762" t="e" cm="1">
        <f t="array" ref="AL762">ROUND(VAR(IF(J:J=AE762,Z:Z)),1)</f>
        <v>#DIV/0!</v>
      </c>
      <c r="AM762" t="e" cm="1">
        <f t="array" ref="AM762">ROUND(STDEV(IF(J:J = AE762,Z:Z)),1)</f>
        <v>#DIV/0!</v>
      </c>
      <c r="AQ762">
        <v>103</v>
      </c>
      <c r="AR762">
        <v>6.4</v>
      </c>
      <c r="BH762" t="str">
        <v>Bruce McCulloch</v>
      </c>
      <c r="BI762">
        <f t="shared" si="34"/>
        <v>5.0999999999999996</v>
      </c>
      <c r="BJ762" t="b">
        <f t="shared" si="35"/>
        <v>0</v>
      </c>
      <c r="BO762">
        <v>72306065</v>
      </c>
      <c r="BP762">
        <v>40000000</v>
      </c>
      <c r="BR762">
        <f t="shared" si="33"/>
        <v>32306065</v>
      </c>
      <c r="BS762" t="str">
        <f>_xlfn.XLOOKUP(BO762,I:I,L:L)</f>
        <v>Bridge of SpiesÂ </v>
      </c>
      <c r="BW762" t="s">
        <v>4682</v>
      </c>
      <c r="BX762" t="s">
        <v>3743</v>
      </c>
      <c r="BY762" t="s">
        <v>17603</v>
      </c>
    </row>
    <row r="763" spans="1:80" x14ac:dyDescent="0.25">
      <c r="A763" t="s">
        <v>33</v>
      </c>
      <c r="B763" t="s">
        <v>2624</v>
      </c>
      <c r="C763">
        <v>57</v>
      </c>
      <c r="D763">
        <v>90</v>
      </c>
      <c r="E763">
        <v>32</v>
      </c>
      <c r="F763">
        <v>809</v>
      </c>
      <c r="G763" t="s">
        <v>246</v>
      </c>
      <c r="H763">
        <v>1000</v>
      </c>
      <c r="I763">
        <v>35231365</v>
      </c>
      <c r="J763" t="s">
        <v>2456</v>
      </c>
      <c r="K763" t="s">
        <v>5528</v>
      </c>
      <c r="L763" t="s">
        <v>5529</v>
      </c>
      <c r="M763">
        <v>15517</v>
      </c>
      <c r="N763">
        <v>6299</v>
      </c>
      <c r="O763" t="s">
        <v>1834</v>
      </c>
      <c r="P763">
        <v>0</v>
      </c>
      <c r="Q763" t="s">
        <v>5530</v>
      </c>
      <c r="R763" t="s">
        <v>5531</v>
      </c>
      <c r="S763">
        <v>85</v>
      </c>
      <c r="T763" t="s">
        <v>42</v>
      </c>
      <c r="U763" t="s">
        <v>43</v>
      </c>
      <c r="V763" t="s">
        <v>115</v>
      </c>
      <c r="W763">
        <v>60000000</v>
      </c>
      <c r="X763">
        <v>2000</v>
      </c>
      <c r="Y763">
        <v>891</v>
      </c>
      <c r="Z763" s="2">
        <v>3.6</v>
      </c>
      <c r="AA763">
        <v>1.85</v>
      </c>
      <c r="AB763">
        <v>500</v>
      </c>
      <c r="AE763" t="s">
        <v>5532</v>
      </c>
      <c r="AF763">
        <f>COUNTIF(J:J,AE763)</f>
        <v>1</v>
      </c>
      <c r="AG763">
        <f>ROUND(AVERAGEIFS(Z:Z,J:J,AE763),1)</f>
        <v>6.7</v>
      </c>
      <c r="AH763" cm="1">
        <f t="array" ref="AH763">ROUND(MEDIAN(IF(J:J=AE763,Z:Z)),1)</f>
        <v>6.7</v>
      </c>
      <c r="AI763" t="e" cm="1">
        <f t="array" ref="AI763">ROUND(MODE(IF(J:J=AE763,Z:Z)),1)</f>
        <v>#N/A</v>
      </c>
      <c r="AJ763">
        <f>_xlfn.MAXIFS(Z:Z,J:J,AE763)</f>
        <v>6.7</v>
      </c>
      <c r="AK763">
        <f>_xlfn.MINIFS(Z:Z,J:J,AE763)</f>
        <v>6.7</v>
      </c>
      <c r="AL763" t="e" cm="1">
        <f t="array" ref="AL763">ROUND(VAR(IF(J:J=AE763,Z:Z)),1)</f>
        <v>#DIV/0!</v>
      </c>
      <c r="AM763" t="e" cm="1">
        <f t="array" ref="AM763">ROUND(STDEV(IF(J:J = AE763,Z:Z)),1)</f>
        <v>#DIV/0!</v>
      </c>
      <c r="AQ763">
        <v>95</v>
      </c>
      <c r="AR763">
        <v>6.7</v>
      </c>
      <c r="BH763" t="str">
        <v>Patricia Riggen</v>
      </c>
      <c r="BI763">
        <f t="shared" si="34"/>
        <v>6.9</v>
      </c>
      <c r="BJ763" t="b">
        <f t="shared" si="35"/>
        <v>0</v>
      </c>
      <c r="BO763">
        <v>72266306</v>
      </c>
      <c r="BP763">
        <v>40000000</v>
      </c>
      <c r="BR763">
        <f t="shared" si="33"/>
        <v>32266306</v>
      </c>
      <c r="BS763" t="str">
        <f>_xlfn.XLOOKUP(BO763,I:I,L:L)</f>
        <v>Vantage PointÂ </v>
      </c>
      <c r="BW763" t="s">
        <v>826</v>
      </c>
      <c r="BX763" t="s">
        <v>606</v>
      </c>
      <c r="BY763" t="s">
        <v>1247</v>
      </c>
      <c r="BZ763" t="s">
        <v>2007</v>
      </c>
      <c r="CA763" t="s">
        <v>17607</v>
      </c>
      <c r="CB763" t="s">
        <v>4556</v>
      </c>
    </row>
    <row r="764" spans="1:80" x14ac:dyDescent="0.25">
      <c r="A764" t="s">
        <v>33</v>
      </c>
      <c r="B764" t="s">
        <v>2872</v>
      </c>
      <c r="C764">
        <v>84</v>
      </c>
      <c r="D764">
        <v>87</v>
      </c>
      <c r="E764">
        <v>10</v>
      </c>
      <c r="F764">
        <v>349</v>
      </c>
      <c r="G764" t="s">
        <v>5535</v>
      </c>
      <c r="H764">
        <v>13000</v>
      </c>
      <c r="I764">
        <v>53715611</v>
      </c>
      <c r="J764" t="s">
        <v>2463</v>
      </c>
      <c r="K764" t="s">
        <v>1794</v>
      </c>
      <c r="L764" t="s">
        <v>5536</v>
      </c>
      <c r="M764">
        <v>92106</v>
      </c>
      <c r="N764">
        <v>14574</v>
      </c>
      <c r="O764" t="s">
        <v>5537</v>
      </c>
      <c r="P764">
        <v>1</v>
      </c>
      <c r="Q764" t="s">
        <v>5538</v>
      </c>
      <c r="R764" t="s">
        <v>5539</v>
      </c>
      <c r="S764">
        <v>171</v>
      </c>
      <c r="T764" t="s">
        <v>42</v>
      </c>
      <c r="U764" t="s">
        <v>43</v>
      </c>
      <c r="V764" t="s">
        <v>811</v>
      </c>
      <c r="W764">
        <v>63000000</v>
      </c>
      <c r="X764">
        <v>1988</v>
      </c>
      <c r="Y764">
        <v>1000</v>
      </c>
      <c r="Z764" s="2">
        <v>5.7</v>
      </c>
      <c r="AA764">
        <v>2.35</v>
      </c>
      <c r="AB764">
        <v>2000</v>
      </c>
      <c r="AE764" t="s">
        <v>5540</v>
      </c>
      <c r="AF764">
        <f>COUNTIF(J:J,AE764)</f>
        <v>1</v>
      </c>
      <c r="AG764">
        <f>ROUND(AVERAGEIFS(Z:Z,J:J,AE764),1)</f>
        <v>7.7</v>
      </c>
      <c r="AH764" cm="1">
        <f t="array" ref="AH764">ROUND(MEDIAN(IF(J:J=AE764,Z:Z)),1)</f>
        <v>7.7</v>
      </c>
      <c r="AI764" t="e" cm="1">
        <f t="array" ref="AI764">ROUND(MODE(IF(J:J=AE764,Z:Z)),1)</f>
        <v>#N/A</v>
      </c>
      <c r="AJ764">
        <f>_xlfn.MAXIFS(Z:Z,J:J,AE764)</f>
        <v>7.7</v>
      </c>
      <c r="AK764">
        <f>_xlfn.MINIFS(Z:Z,J:J,AE764)</f>
        <v>7.7</v>
      </c>
      <c r="AL764" t="e" cm="1">
        <f t="array" ref="AL764">ROUND(VAR(IF(J:J=AE764,Z:Z)),1)</f>
        <v>#DIV/0!</v>
      </c>
      <c r="AM764" t="e" cm="1">
        <f t="array" ref="AM764">ROUND(STDEV(IF(J:J = AE764,Z:Z)),1)</f>
        <v>#DIV/0!</v>
      </c>
      <c r="AQ764">
        <v>90</v>
      </c>
      <c r="AR764">
        <v>3.6</v>
      </c>
      <c r="BH764" t="str">
        <v>Jonathan Kaplan</v>
      </c>
      <c r="BI764">
        <f t="shared" si="34"/>
        <v>6.4</v>
      </c>
      <c r="BJ764" t="b">
        <f t="shared" si="35"/>
        <v>0</v>
      </c>
      <c r="BO764">
        <v>54235441</v>
      </c>
      <c r="BP764">
        <v>22000000</v>
      </c>
      <c r="BR764">
        <f t="shared" si="33"/>
        <v>32235441</v>
      </c>
      <c r="BS764" t="str">
        <f>_xlfn.XLOOKUP(BO764,I:I,L:L)</f>
        <v>The Hundred-Foot JourneyÂ </v>
      </c>
      <c r="BW764" t="s">
        <v>17605</v>
      </c>
      <c r="BX764" t="s">
        <v>2007</v>
      </c>
      <c r="BY764" t="s">
        <v>17609</v>
      </c>
      <c r="BZ764" t="s">
        <v>17602</v>
      </c>
      <c r="CA764" t="s">
        <v>4490</v>
      </c>
    </row>
    <row r="765" spans="1:80" x14ac:dyDescent="0.25">
      <c r="A765" t="s">
        <v>33</v>
      </c>
      <c r="B765" t="s">
        <v>2234</v>
      </c>
      <c r="C765">
        <v>186</v>
      </c>
      <c r="D765">
        <v>114</v>
      </c>
      <c r="E765">
        <v>0</v>
      </c>
      <c r="F765">
        <v>110</v>
      </c>
      <c r="G765" t="s">
        <v>5543</v>
      </c>
      <c r="H765">
        <v>142</v>
      </c>
      <c r="I765">
        <v>31199215</v>
      </c>
      <c r="J765" t="s">
        <v>2472</v>
      </c>
      <c r="K765" t="s">
        <v>5544</v>
      </c>
      <c r="L765" t="s">
        <v>5545</v>
      </c>
      <c r="M765">
        <v>27664</v>
      </c>
      <c r="N765">
        <v>589</v>
      </c>
      <c r="O765" t="s">
        <v>5546</v>
      </c>
      <c r="P765">
        <v>8</v>
      </c>
      <c r="Q765" t="s">
        <v>5547</v>
      </c>
      <c r="R765" t="s">
        <v>5548</v>
      </c>
      <c r="S765">
        <v>120</v>
      </c>
      <c r="T765" t="s">
        <v>42</v>
      </c>
      <c r="U765" t="s">
        <v>43</v>
      </c>
      <c r="V765" t="s">
        <v>44</v>
      </c>
      <c r="W765">
        <v>58000000</v>
      </c>
      <c r="X765">
        <v>2008</v>
      </c>
      <c r="Y765">
        <v>117</v>
      </c>
      <c r="Z765" s="2">
        <v>6</v>
      </c>
      <c r="AA765">
        <v>1.85</v>
      </c>
      <c r="AB765">
        <v>472</v>
      </c>
      <c r="AE765" t="s">
        <v>5549</v>
      </c>
      <c r="AF765">
        <f>COUNTIF(J:J,AE765)</f>
        <v>1</v>
      </c>
      <c r="AG765">
        <f>ROUND(AVERAGEIFS(Z:Z,J:J,AE765),1)</f>
        <v>5.7</v>
      </c>
      <c r="AH765" cm="1">
        <f t="array" ref="AH765">ROUND(MEDIAN(IF(J:J=AE765,Z:Z)),1)</f>
        <v>5.7</v>
      </c>
      <c r="AI765" t="e" cm="1">
        <f t="array" ref="AI765">ROUND(MODE(IF(J:J=AE765,Z:Z)),1)</f>
        <v>#N/A</v>
      </c>
      <c r="AJ765">
        <f>_xlfn.MAXIFS(Z:Z,J:J,AE765)</f>
        <v>5.7</v>
      </c>
      <c r="AK765">
        <f>_xlfn.MINIFS(Z:Z,J:J,AE765)</f>
        <v>5.7</v>
      </c>
      <c r="AL765" t="e" cm="1">
        <f t="array" ref="AL765">ROUND(VAR(IF(J:J=AE765,Z:Z)),1)</f>
        <v>#DIV/0!</v>
      </c>
      <c r="AM765" t="e" cm="1">
        <f t="array" ref="AM765">ROUND(STDEV(IF(J:J = AE765,Z:Z)),1)</f>
        <v>#DIV/0!</v>
      </c>
      <c r="AQ765">
        <v>87</v>
      </c>
      <c r="AR765">
        <v>5.7</v>
      </c>
      <c r="BH765" t="str">
        <v>Ole Bornedal</v>
      </c>
      <c r="BI765">
        <f t="shared" si="34"/>
        <v>5.9</v>
      </c>
      <c r="BJ765" t="b">
        <f t="shared" si="35"/>
        <v>0</v>
      </c>
      <c r="BO765">
        <v>112225777</v>
      </c>
      <c r="BP765">
        <v>80000000</v>
      </c>
      <c r="BR765">
        <f t="shared" si="33"/>
        <v>32225777</v>
      </c>
      <c r="BS765" t="str">
        <f>_xlfn.XLOOKUP(BO765,I:I,L:L)</f>
        <v>Face/OffÂ </v>
      </c>
      <c r="BW765" t="s">
        <v>1247</v>
      </c>
      <c r="BX765" t="s">
        <v>17600</v>
      </c>
      <c r="BY765" t="s">
        <v>17601</v>
      </c>
      <c r="BZ765" t="s">
        <v>4556</v>
      </c>
    </row>
    <row r="766" spans="1:80" x14ac:dyDescent="0.25">
      <c r="A766" t="s">
        <v>33</v>
      </c>
      <c r="B766" t="s">
        <v>2570</v>
      </c>
      <c r="C766">
        <v>133</v>
      </c>
      <c r="D766">
        <v>103</v>
      </c>
      <c r="E766">
        <v>30</v>
      </c>
      <c r="F766">
        <v>727</v>
      </c>
      <c r="G766" t="s">
        <v>5551</v>
      </c>
      <c r="H766">
        <v>963</v>
      </c>
      <c r="I766">
        <v>29580087</v>
      </c>
      <c r="J766" t="s">
        <v>881</v>
      </c>
      <c r="K766" t="s">
        <v>3760</v>
      </c>
      <c r="L766" t="s">
        <v>5552</v>
      </c>
      <c r="M766">
        <v>29523</v>
      </c>
      <c r="N766">
        <v>3150</v>
      </c>
      <c r="O766" t="s">
        <v>5553</v>
      </c>
      <c r="P766">
        <v>2</v>
      </c>
      <c r="Q766" t="s">
        <v>5554</v>
      </c>
      <c r="R766" t="s">
        <v>5555</v>
      </c>
      <c r="S766">
        <v>121</v>
      </c>
      <c r="T766" t="s">
        <v>42</v>
      </c>
      <c r="U766" t="s">
        <v>43</v>
      </c>
      <c r="V766" t="s">
        <v>44</v>
      </c>
      <c r="W766">
        <v>58000000</v>
      </c>
      <c r="X766">
        <v>2009</v>
      </c>
      <c r="Y766">
        <v>935</v>
      </c>
      <c r="Z766" s="2">
        <v>4.7</v>
      </c>
      <c r="AA766">
        <v>2.35</v>
      </c>
      <c r="AB766">
        <v>0</v>
      </c>
      <c r="AE766" t="s">
        <v>5556</v>
      </c>
      <c r="AF766">
        <f>COUNTIF(J:J,AE766)</f>
        <v>0</v>
      </c>
      <c r="AG766" t="e">
        <f>ROUND(AVERAGEIFS(Z:Z,J:J,AE766),1)</f>
        <v>#DIV/0!</v>
      </c>
      <c r="AH766" t="e" cm="1">
        <f t="array" ref="AH766">ROUND(MEDIAN(IF(J:J=AE766,Z:Z)),1)</f>
        <v>#NUM!</v>
      </c>
      <c r="AI766" t="e" cm="1">
        <f t="array" ref="AI766">ROUND(MODE(IF(J:J=AE766,Z:Z)),1)</f>
        <v>#N/A</v>
      </c>
      <c r="AJ766">
        <f>_xlfn.MAXIFS(Z:Z,J:J,AE766)</f>
        <v>0</v>
      </c>
      <c r="AK766">
        <f>_xlfn.MINIFS(Z:Z,J:J,AE766)</f>
        <v>0</v>
      </c>
      <c r="AL766" t="e" cm="1">
        <f t="array" ref="AL766">ROUND(VAR(IF(J:J=AE766,Z:Z)),1)</f>
        <v>#DIV/0!</v>
      </c>
      <c r="AM766" t="e" cm="1">
        <f t="array" ref="AM766">ROUND(STDEV(IF(J:J = AE766,Z:Z)),1)</f>
        <v>#DIV/0!</v>
      </c>
      <c r="AQ766">
        <v>114</v>
      </c>
      <c r="AR766">
        <v>6</v>
      </c>
      <c r="BH766" t="str">
        <v>Richard Benjamin</v>
      </c>
      <c r="BI766">
        <f t="shared" si="34"/>
        <v>4.7</v>
      </c>
      <c r="BJ766" t="b">
        <f t="shared" si="35"/>
        <v>0</v>
      </c>
      <c r="BO766">
        <v>36200000</v>
      </c>
      <c r="BP766">
        <v>4000000</v>
      </c>
      <c r="BR766">
        <f t="shared" si="33"/>
        <v>32200000</v>
      </c>
      <c r="BS766" t="str">
        <f>_xlfn.XLOOKUP(BO766,I:I,L:L)</f>
        <v>Mad Max Beyond ThunderdomeÂ </v>
      </c>
      <c r="BW766" t="s">
        <v>826</v>
      </c>
      <c r="BX766" t="s">
        <v>606</v>
      </c>
      <c r="BY766" t="s">
        <v>17603</v>
      </c>
      <c r="BZ766" t="s">
        <v>4892</v>
      </c>
    </row>
    <row r="767" spans="1:80" x14ac:dyDescent="0.25">
      <c r="A767" t="s">
        <v>33</v>
      </c>
      <c r="B767" t="s">
        <v>700</v>
      </c>
      <c r="C767">
        <v>246</v>
      </c>
      <c r="D767">
        <v>125</v>
      </c>
      <c r="E767">
        <v>189</v>
      </c>
      <c r="F767">
        <v>839</v>
      </c>
      <c r="G767" t="s">
        <v>5559</v>
      </c>
      <c r="H767">
        <v>1000</v>
      </c>
      <c r="I767">
        <v>44665963</v>
      </c>
      <c r="J767" t="s">
        <v>1247</v>
      </c>
      <c r="K767" t="s">
        <v>1014</v>
      </c>
      <c r="L767" t="s">
        <v>5560</v>
      </c>
      <c r="M767">
        <v>159931</v>
      </c>
      <c r="N767">
        <v>5081</v>
      </c>
      <c r="O767" t="s">
        <v>5561</v>
      </c>
      <c r="P767">
        <v>2</v>
      </c>
      <c r="Q767" t="s">
        <v>5562</v>
      </c>
      <c r="R767" t="s">
        <v>5563</v>
      </c>
      <c r="S767">
        <v>281</v>
      </c>
      <c r="T767" t="s">
        <v>42</v>
      </c>
      <c r="U767" t="s">
        <v>43</v>
      </c>
      <c r="V767" t="s">
        <v>44</v>
      </c>
      <c r="W767">
        <v>58000000</v>
      </c>
      <c r="X767">
        <v>2013</v>
      </c>
      <c r="Y767">
        <v>847</v>
      </c>
      <c r="Z767" s="2">
        <v>6.3</v>
      </c>
      <c r="AA767">
        <v>2.35</v>
      </c>
      <c r="AB767">
        <v>22000</v>
      </c>
      <c r="AE767" t="s">
        <v>5564</v>
      </c>
      <c r="AF767">
        <f>COUNTIF(J:J,AE767)</f>
        <v>0</v>
      </c>
      <c r="AG767" t="e">
        <f>ROUND(AVERAGEIFS(Z:Z,J:J,AE767),1)</f>
        <v>#DIV/0!</v>
      </c>
      <c r="AH767" t="e" cm="1">
        <f t="array" ref="AH767">ROUND(MEDIAN(IF(J:J=AE767,Z:Z)),1)</f>
        <v>#NUM!</v>
      </c>
      <c r="AI767" t="e" cm="1">
        <f t="array" ref="AI767">ROUND(MODE(IF(J:J=AE767,Z:Z)),1)</f>
        <v>#N/A</v>
      </c>
      <c r="AJ767">
        <f>_xlfn.MAXIFS(Z:Z,J:J,AE767)</f>
        <v>0</v>
      </c>
      <c r="AK767">
        <f>_xlfn.MINIFS(Z:Z,J:J,AE767)</f>
        <v>0</v>
      </c>
      <c r="AL767" t="e" cm="1">
        <f t="array" ref="AL767">ROUND(VAR(IF(J:J=AE767,Z:Z)),1)</f>
        <v>#DIV/0!</v>
      </c>
      <c r="AM767" t="e" cm="1">
        <f t="array" ref="AM767">ROUND(STDEV(IF(J:J = AE767,Z:Z)),1)</f>
        <v>#DIV/0!</v>
      </c>
      <c r="AQ767">
        <v>103</v>
      </c>
      <c r="AR767">
        <v>4.7</v>
      </c>
      <c r="BH767" t="str">
        <v>Craig R. Baxley</v>
      </c>
      <c r="BI767">
        <f t="shared" si="34"/>
        <v>5.6</v>
      </c>
      <c r="BJ767" t="b">
        <f t="shared" si="35"/>
        <v>0</v>
      </c>
      <c r="BO767">
        <v>69148997</v>
      </c>
      <c r="BP767">
        <v>37000000</v>
      </c>
      <c r="BR767">
        <f t="shared" ref="BR767:BR829" si="36">BO767-BP767</f>
        <v>32148997</v>
      </c>
      <c r="BS767" t="str">
        <f>_xlfn.XLOOKUP(BO767,I:I,L:L)</f>
        <v>White ChicksÂ </v>
      </c>
      <c r="BW767" t="s">
        <v>3743</v>
      </c>
      <c r="BX767" t="s">
        <v>2007</v>
      </c>
      <c r="BY767" t="s">
        <v>17603</v>
      </c>
      <c r="BZ767" t="s">
        <v>17610</v>
      </c>
    </row>
    <row r="768" spans="1:80" x14ac:dyDescent="0.25">
      <c r="A768" t="s">
        <v>33</v>
      </c>
      <c r="B768" t="s">
        <v>1679</v>
      </c>
      <c r="C768">
        <v>253</v>
      </c>
      <c r="D768">
        <v>97</v>
      </c>
      <c r="E768">
        <v>545</v>
      </c>
      <c r="F768">
        <v>529</v>
      </c>
      <c r="G768" t="s">
        <v>3477</v>
      </c>
      <c r="H768">
        <v>14000</v>
      </c>
      <c r="I768">
        <v>60128566</v>
      </c>
      <c r="J768" t="s">
        <v>2034</v>
      </c>
      <c r="K768" t="s">
        <v>2459</v>
      </c>
      <c r="L768" t="s">
        <v>5567</v>
      </c>
      <c r="M768">
        <v>131447</v>
      </c>
      <c r="N768">
        <v>16098</v>
      </c>
      <c r="O768" t="s">
        <v>5568</v>
      </c>
      <c r="P768">
        <v>1</v>
      </c>
      <c r="Q768" t="s">
        <v>5569</v>
      </c>
      <c r="R768" t="s">
        <v>5570</v>
      </c>
      <c r="S768">
        <v>410</v>
      </c>
      <c r="T768" t="s">
        <v>42</v>
      </c>
      <c r="U768" t="s">
        <v>939</v>
      </c>
      <c r="V768" t="s">
        <v>811</v>
      </c>
      <c r="W768">
        <v>60000000</v>
      </c>
      <c r="X768">
        <v>2010</v>
      </c>
      <c r="Y768">
        <v>1000</v>
      </c>
      <c r="Z768" s="2">
        <v>5.9</v>
      </c>
      <c r="AA768">
        <v>2.35</v>
      </c>
      <c r="AB768">
        <v>19000</v>
      </c>
      <c r="AE768" t="s">
        <v>5571</v>
      </c>
      <c r="AF768">
        <f>COUNTIF(J:J,AE768)</f>
        <v>1</v>
      </c>
      <c r="AG768">
        <f>ROUND(AVERAGEIFS(Z:Z,J:J,AE768),1)</f>
        <v>7.8</v>
      </c>
      <c r="AH768" cm="1">
        <f t="array" ref="AH768">ROUND(MEDIAN(IF(J:J=AE768,Z:Z)),1)</f>
        <v>7.8</v>
      </c>
      <c r="AI768" t="e" cm="1">
        <f t="array" ref="AI768">ROUND(MODE(IF(J:J=AE768,Z:Z)),1)</f>
        <v>#N/A</v>
      </c>
      <c r="AJ768">
        <f>_xlfn.MAXIFS(Z:Z,J:J,AE768)</f>
        <v>7.8</v>
      </c>
      <c r="AK768">
        <f>_xlfn.MINIFS(Z:Z,J:J,AE768)</f>
        <v>7.8</v>
      </c>
      <c r="AL768" t="e" cm="1">
        <f t="array" ref="AL768">ROUND(VAR(IF(J:J=AE768,Z:Z)),1)</f>
        <v>#DIV/0!</v>
      </c>
      <c r="AM768" t="e" cm="1">
        <f t="array" ref="AM768">ROUND(STDEV(IF(J:J = AE768,Z:Z)),1)</f>
        <v>#DIV/0!</v>
      </c>
      <c r="AQ768">
        <v>125</v>
      </c>
      <c r="AR768">
        <v>6.3</v>
      </c>
      <c r="BH768" t="str">
        <v>John Hillcoat</v>
      </c>
      <c r="BI768">
        <f t="shared" si="34"/>
        <v>7</v>
      </c>
      <c r="BJ768" t="b">
        <f t="shared" si="35"/>
        <v>0</v>
      </c>
      <c r="BO768">
        <v>117144465</v>
      </c>
      <c r="BP768">
        <v>85000000</v>
      </c>
      <c r="BR768">
        <f t="shared" si="36"/>
        <v>32144465</v>
      </c>
      <c r="BS768" t="str">
        <f>_xlfn.XLOOKUP(BO768,I:I,L:L)</f>
        <v>Ocean's ThirteenÂ </v>
      </c>
      <c r="BW768" t="s">
        <v>4682</v>
      </c>
      <c r="BX768" t="s">
        <v>17605</v>
      </c>
      <c r="BY768" t="s">
        <v>3743</v>
      </c>
      <c r="BZ768" t="s">
        <v>17603</v>
      </c>
      <c r="CA768" t="s">
        <v>4490</v>
      </c>
    </row>
    <row r="769" spans="1:78" x14ac:dyDescent="0.25">
      <c r="A769" t="s">
        <v>33</v>
      </c>
      <c r="B769" t="s">
        <v>2879</v>
      </c>
      <c r="C769">
        <v>144</v>
      </c>
      <c r="D769">
        <v>125</v>
      </c>
      <c r="E769">
        <v>143</v>
      </c>
      <c r="F769">
        <v>519</v>
      </c>
      <c r="G769" t="s">
        <v>5573</v>
      </c>
      <c r="H769">
        <v>1000</v>
      </c>
      <c r="I769">
        <v>49875589</v>
      </c>
      <c r="J769" t="s">
        <v>692</v>
      </c>
      <c r="K769" t="s">
        <v>2550</v>
      </c>
      <c r="L769" t="s">
        <v>5574</v>
      </c>
      <c r="M769">
        <v>28807</v>
      </c>
      <c r="N769">
        <v>4416</v>
      </c>
      <c r="O769" t="s">
        <v>5575</v>
      </c>
      <c r="P769">
        <v>0</v>
      </c>
      <c r="Q769" t="s">
        <v>5576</v>
      </c>
      <c r="R769" t="s">
        <v>5577</v>
      </c>
      <c r="S769">
        <v>273</v>
      </c>
      <c r="T769" t="s">
        <v>42</v>
      </c>
      <c r="U769" t="s">
        <v>43</v>
      </c>
      <c r="V769" t="s">
        <v>44</v>
      </c>
      <c r="W769">
        <v>58000000</v>
      </c>
      <c r="X769">
        <v>2012</v>
      </c>
      <c r="Y769">
        <v>664</v>
      </c>
      <c r="Z769" s="2">
        <v>5.9</v>
      </c>
      <c r="AA769">
        <v>2.35</v>
      </c>
      <c r="AB769">
        <v>0</v>
      </c>
      <c r="AE769" t="s">
        <v>5578</v>
      </c>
      <c r="AF769">
        <f>COUNTIF(J:J,AE769)</f>
        <v>0</v>
      </c>
      <c r="AG769" t="e">
        <f>ROUND(AVERAGEIFS(Z:Z,J:J,AE769),1)</f>
        <v>#DIV/0!</v>
      </c>
      <c r="AH769" t="e" cm="1">
        <f t="array" ref="AH769">ROUND(MEDIAN(IF(J:J=AE769,Z:Z)),1)</f>
        <v>#NUM!</v>
      </c>
      <c r="AI769" t="e" cm="1">
        <f t="array" ref="AI769">ROUND(MODE(IF(J:J=AE769,Z:Z)),1)</f>
        <v>#N/A</v>
      </c>
      <c r="AJ769">
        <f>_xlfn.MAXIFS(Z:Z,J:J,AE769)</f>
        <v>0</v>
      </c>
      <c r="AK769">
        <f>_xlfn.MINIFS(Z:Z,J:J,AE769)</f>
        <v>0</v>
      </c>
      <c r="AL769" t="e" cm="1">
        <f t="array" ref="AL769">ROUND(VAR(IF(J:J=AE769,Z:Z)),1)</f>
        <v>#DIV/0!</v>
      </c>
      <c r="AM769" t="e" cm="1">
        <f t="array" ref="AM769">ROUND(STDEV(IF(J:J = AE769,Z:Z)),1)</f>
        <v>#DIV/0!</v>
      </c>
      <c r="AQ769">
        <v>97</v>
      </c>
      <c r="AR769">
        <v>5.9</v>
      </c>
      <c r="BH769" t="str">
        <v>Marcos Siega</v>
      </c>
      <c r="BI769">
        <f t="shared" si="34"/>
        <v>4.0999999999999996</v>
      </c>
      <c r="BJ769" t="b">
        <f t="shared" si="35"/>
        <v>0</v>
      </c>
      <c r="BO769">
        <v>40066497</v>
      </c>
      <c r="BP769">
        <v>8000000</v>
      </c>
      <c r="BR769">
        <f t="shared" si="36"/>
        <v>32066497</v>
      </c>
      <c r="BS769" t="str">
        <f>_xlfn.XLOOKUP(BO769,I:I,L:L)</f>
        <v>You Got ServedÂ </v>
      </c>
      <c r="BW769" t="s">
        <v>1247</v>
      </c>
      <c r="BX769" t="s">
        <v>17605</v>
      </c>
      <c r="BY769" t="s">
        <v>4556</v>
      </c>
      <c r="BZ769" t="s">
        <v>4490</v>
      </c>
    </row>
    <row r="770" spans="1:78" x14ac:dyDescent="0.25">
      <c r="A770" t="s">
        <v>33</v>
      </c>
      <c r="B770" t="s">
        <v>2464</v>
      </c>
      <c r="C770">
        <v>117</v>
      </c>
      <c r="D770">
        <v>136</v>
      </c>
      <c r="E770">
        <v>138</v>
      </c>
      <c r="F770">
        <v>9000</v>
      </c>
      <c r="G770" t="s">
        <v>2989</v>
      </c>
      <c r="H770">
        <v>18000</v>
      </c>
      <c r="I770">
        <v>60984028</v>
      </c>
      <c r="J770" t="s">
        <v>1195</v>
      </c>
      <c r="K770" t="s">
        <v>739</v>
      </c>
      <c r="L770" t="s">
        <v>5581</v>
      </c>
      <c r="M770">
        <v>259519</v>
      </c>
      <c r="N770">
        <v>45271</v>
      </c>
      <c r="O770" t="s">
        <v>1037</v>
      </c>
      <c r="P770">
        <v>2</v>
      </c>
      <c r="Q770" t="s">
        <v>5582</v>
      </c>
      <c r="R770" t="s">
        <v>5583</v>
      </c>
      <c r="S770">
        <v>431</v>
      </c>
      <c r="T770" t="s">
        <v>42</v>
      </c>
      <c r="U770" t="s">
        <v>43</v>
      </c>
      <c r="V770" t="s">
        <v>811</v>
      </c>
      <c r="W770">
        <v>57000000</v>
      </c>
      <c r="X770">
        <v>1997</v>
      </c>
      <c r="Y770">
        <v>14000</v>
      </c>
      <c r="Z770" s="2">
        <v>7.5</v>
      </c>
      <c r="AA770">
        <v>2.35</v>
      </c>
      <c r="AB770">
        <v>11000</v>
      </c>
      <c r="AE770" t="s">
        <v>5584</v>
      </c>
      <c r="AF770">
        <f>COUNTIF(J:J,AE770)</f>
        <v>1</v>
      </c>
      <c r="AG770">
        <f>ROUND(AVERAGEIFS(Z:Z,J:J,AE770),1)</f>
        <v>6.6</v>
      </c>
      <c r="AH770" cm="1">
        <f t="array" ref="AH770">ROUND(MEDIAN(IF(J:J=AE770,Z:Z)),1)</f>
        <v>6.6</v>
      </c>
      <c r="AI770" t="e" cm="1">
        <f t="array" ref="AI770">ROUND(MODE(IF(J:J=AE770,Z:Z)),1)</f>
        <v>#N/A</v>
      </c>
      <c r="AJ770">
        <f>_xlfn.MAXIFS(Z:Z,J:J,AE770)</f>
        <v>6.6</v>
      </c>
      <c r="AK770">
        <f>_xlfn.MINIFS(Z:Z,J:J,AE770)</f>
        <v>6.6</v>
      </c>
      <c r="AL770" t="e" cm="1">
        <f t="array" ref="AL770">ROUND(VAR(IF(J:J=AE770,Z:Z)),1)</f>
        <v>#DIV/0!</v>
      </c>
      <c r="AM770" t="e" cm="1">
        <f t="array" ref="AM770">ROUND(STDEV(IF(J:J = AE770,Z:Z)),1)</f>
        <v>#DIV/0!</v>
      </c>
      <c r="AQ770">
        <v>125</v>
      </c>
      <c r="AR770">
        <v>5.9</v>
      </c>
      <c r="BH770" t="str">
        <v>Rachel Talalay</v>
      </c>
      <c r="BI770">
        <f t="shared" si="34"/>
        <v>5.0999999999999996</v>
      </c>
      <c r="BJ770" t="b">
        <f t="shared" si="35"/>
        <v>0</v>
      </c>
      <c r="BO770">
        <v>52066000</v>
      </c>
      <c r="BP770">
        <v>20000000</v>
      </c>
      <c r="BR770">
        <f t="shared" si="36"/>
        <v>32066000</v>
      </c>
      <c r="BS770" t="str">
        <f>_xlfn.XLOOKUP(BO770,I:I,L:L)</f>
        <v>SelmaÂ </v>
      </c>
      <c r="BW770" t="s">
        <v>606</v>
      </c>
      <c r="BX770" t="s">
        <v>1247</v>
      </c>
      <c r="BY770" t="s">
        <v>3105</v>
      </c>
    </row>
    <row r="771" spans="1:78" x14ac:dyDescent="0.25">
      <c r="A771" t="s">
        <v>33</v>
      </c>
      <c r="B771" t="s">
        <v>2885</v>
      </c>
      <c r="C771">
        <v>157</v>
      </c>
      <c r="D771">
        <v>116</v>
      </c>
      <c r="E771">
        <v>51</v>
      </c>
      <c r="F771">
        <v>622</v>
      </c>
      <c r="G771" t="s">
        <v>5587</v>
      </c>
      <c r="H771">
        <v>11000</v>
      </c>
      <c r="I771">
        <v>36931089</v>
      </c>
      <c r="J771" t="s">
        <v>1247</v>
      </c>
      <c r="K771" t="s">
        <v>2729</v>
      </c>
      <c r="L771" t="s">
        <v>5588</v>
      </c>
      <c r="M771">
        <v>70681</v>
      </c>
      <c r="N771">
        <v>16484</v>
      </c>
      <c r="O771" t="s">
        <v>2633</v>
      </c>
      <c r="P771">
        <v>2</v>
      </c>
      <c r="Q771" t="s">
        <v>5589</v>
      </c>
      <c r="R771" t="s">
        <v>5590</v>
      </c>
      <c r="S771">
        <v>198</v>
      </c>
      <c r="T771" t="s">
        <v>42</v>
      </c>
      <c r="U771" t="s">
        <v>43</v>
      </c>
      <c r="V771" t="s">
        <v>811</v>
      </c>
      <c r="W771">
        <v>70000000</v>
      </c>
      <c r="X771">
        <v>2012</v>
      </c>
      <c r="Y771">
        <v>3000</v>
      </c>
      <c r="Z771" s="2">
        <v>5.6</v>
      </c>
      <c r="AA771">
        <v>2.35</v>
      </c>
      <c r="AB771">
        <v>12000</v>
      </c>
      <c r="AE771" t="s">
        <v>5591</v>
      </c>
      <c r="AF771">
        <f>COUNTIF(J:J,AE771)</f>
        <v>0</v>
      </c>
      <c r="AG771" t="e">
        <f>ROUND(AVERAGEIFS(Z:Z,J:J,AE771),1)</f>
        <v>#DIV/0!</v>
      </c>
      <c r="AH771" t="e" cm="1">
        <f t="array" ref="AH771">ROUND(MEDIAN(IF(J:J=AE771,Z:Z)),1)</f>
        <v>#NUM!</v>
      </c>
      <c r="AI771" t="e" cm="1">
        <f t="array" ref="AI771">ROUND(MODE(IF(J:J=AE771,Z:Z)),1)</f>
        <v>#N/A</v>
      </c>
      <c r="AJ771">
        <f>_xlfn.MAXIFS(Z:Z,J:J,AE771)</f>
        <v>0</v>
      </c>
      <c r="AK771">
        <f>_xlfn.MINIFS(Z:Z,J:J,AE771)</f>
        <v>0</v>
      </c>
      <c r="AL771" t="e" cm="1">
        <f t="array" ref="AL771">ROUND(VAR(IF(J:J=AE771,Z:Z)),1)</f>
        <v>#DIV/0!</v>
      </c>
      <c r="AM771" t="e" cm="1">
        <f t="array" ref="AM771">ROUND(STDEV(IF(J:J = AE771,Z:Z)),1)</f>
        <v>#DIV/0!</v>
      </c>
      <c r="AQ771">
        <v>136</v>
      </c>
      <c r="AR771">
        <v>7.5</v>
      </c>
      <c r="BH771" t="str">
        <v>Jeffrey W. Byrd</v>
      </c>
      <c r="BI771">
        <f t="shared" si="34"/>
        <v>4.0999999999999996</v>
      </c>
      <c r="BJ771" t="b">
        <f t="shared" si="35"/>
        <v>0</v>
      </c>
      <c r="BO771">
        <v>262030663</v>
      </c>
      <c r="BP771">
        <v>230000000</v>
      </c>
      <c r="BR771">
        <f t="shared" si="36"/>
        <v>32030663</v>
      </c>
      <c r="BS771" t="str">
        <f>_xlfn.XLOOKUP(BO771,I:I,L:L)</f>
        <v>The Amazing Spider-ManÂ </v>
      </c>
      <c r="BW771" t="s">
        <v>3105</v>
      </c>
      <c r="BX771" t="s">
        <v>5447</v>
      </c>
      <c r="BY771" t="s">
        <v>4490</v>
      </c>
    </row>
    <row r="772" spans="1:78" x14ac:dyDescent="0.25">
      <c r="A772" t="s">
        <v>33</v>
      </c>
      <c r="B772" t="s">
        <v>476</v>
      </c>
      <c r="C772">
        <v>60</v>
      </c>
      <c r="D772">
        <v>103</v>
      </c>
      <c r="E772">
        <v>357</v>
      </c>
      <c r="F772">
        <v>40</v>
      </c>
      <c r="G772" t="s">
        <v>5593</v>
      </c>
      <c r="H772">
        <v>2000</v>
      </c>
      <c r="I772">
        <v>51317350</v>
      </c>
      <c r="J772" t="s">
        <v>59</v>
      </c>
      <c r="K772" t="s">
        <v>687</v>
      </c>
      <c r="L772" t="s">
        <v>5594</v>
      </c>
      <c r="M772">
        <v>78343</v>
      </c>
      <c r="N772">
        <v>2710</v>
      </c>
      <c r="O772" t="s">
        <v>5595</v>
      </c>
      <c r="P772">
        <v>0</v>
      </c>
      <c r="Q772" t="s">
        <v>5596</v>
      </c>
      <c r="R772" t="s">
        <v>5597</v>
      </c>
      <c r="S772">
        <v>139</v>
      </c>
      <c r="T772" t="s">
        <v>42</v>
      </c>
      <c r="U772" t="s">
        <v>43</v>
      </c>
      <c r="V772" t="s">
        <v>44</v>
      </c>
      <c r="W772">
        <v>57000000</v>
      </c>
      <c r="X772">
        <v>1996</v>
      </c>
      <c r="Y772">
        <v>663</v>
      </c>
      <c r="Z772" s="2">
        <v>6.4</v>
      </c>
      <c r="AA772">
        <v>2.35</v>
      </c>
      <c r="AB772">
        <v>0</v>
      </c>
      <c r="AE772" t="s">
        <v>5598</v>
      </c>
      <c r="AF772">
        <f>COUNTIF(J:J,AE772)</f>
        <v>0</v>
      </c>
      <c r="AG772" t="e">
        <f>ROUND(AVERAGEIFS(Z:Z,J:J,AE772),1)</f>
        <v>#DIV/0!</v>
      </c>
      <c r="AH772" t="e" cm="1">
        <f t="array" ref="AH772">ROUND(MEDIAN(IF(J:J=AE772,Z:Z)),1)</f>
        <v>#NUM!</v>
      </c>
      <c r="AI772" t="e" cm="1">
        <f t="array" ref="AI772">ROUND(MODE(IF(J:J=AE772,Z:Z)),1)</f>
        <v>#N/A</v>
      </c>
      <c r="AJ772">
        <f>_xlfn.MAXIFS(Z:Z,J:J,AE772)</f>
        <v>0</v>
      </c>
      <c r="AK772">
        <f>_xlfn.MINIFS(Z:Z,J:J,AE772)</f>
        <v>0</v>
      </c>
      <c r="AL772" t="e" cm="1">
        <f t="array" ref="AL772">ROUND(VAR(IF(J:J=AE772,Z:Z)),1)</f>
        <v>#DIV/0!</v>
      </c>
      <c r="AM772" t="e" cm="1">
        <f t="array" ref="AM772">ROUND(STDEV(IF(J:J = AE772,Z:Z)),1)</f>
        <v>#DIV/0!</v>
      </c>
      <c r="AQ772">
        <v>116</v>
      </c>
      <c r="AR772">
        <v>5.6</v>
      </c>
      <c r="BH772" t="str">
        <v>Atom Egoyan</v>
      </c>
      <c r="BI772">
        <f t="shared" ref="BI772:BI835" si="37">ROUND(AVERAGEIFS(Z:Z,B:B,BH772),1)</f>
        <v>6.8</v>
      </c>
      <c r="BJ772" t="b">
        <f t="shared" ref="BJ772:BJ835" si="38">IF(BI772&gt;=PERCENTILE($BI$3:$BI$1678,0.9),"TRUE")</f>
        <v>0</v>
      </c>
      <c r="BO772">
        <v>36000000</v>
      </c>
      <c r="BP772">
        <v>4000000</v>
      </c>
      <c r="BR772">
        <f t="shared" si="36"/>
        <v>32000000</v>
      </c>
      <c r="BS772" t="str">
        <f>_xlfn.XLOOKUP(BO772,I:I,L:L)</f>
        <v>The RobeÂ </v>
      </c>
      <c r="BW772" t="s">
        <v>2007</v>
      </c>
      <c r="BX772" t="s">
        <v>17609</v>
      </c>
      <c r="BY772" t="s">
        <v>17602</v>
      </c>
      <c r="BZ772" t="s">
        <v>4490</v>
      </c>
    </row>
    <row r="773" spans="1:78" x14ac:dyDescent="0.25">
      <c r="A773" t="s">
        <v>33</v>
      </c>
      <c r="B773" t="s">
        <v>288</v>
      </c>
      <c r="C773">
        <v>117</v>
      </c>
      <c r="D773">
        <v>97</v>
      </c>
      <c r="E773">
        <v>420</v>
      </c>
      <c r="F773">
        <v>455</v>
      </c>
      <c r="G773" t="s">
        <v>335</v>
      </c>
      <c r="H773">
        <v>4000</v>
      </c>
      <c r="I773">
        <v>28328132</v>
      </c>
      <c r="J773" t="s">
        <v>2481</v>
      </c>
      <c r="K773" t="s">
        <v>638</v>
      </c>
      <c r="L773" t="s">
        <v>5601</v>
      </c>
      <c r="M773">
        <v>38298</v>
      </c>
      <c r="N773">
        <v>9814</v>
      </c>
      <c r="O773" t="s">
        <v>5602</v>
      </c>
      <c r="P773">
        <v>2</v>
      </c>
      <c r="Q773" t="s">
        <v>5603</v>
      </c>
      <c r="R773" t="s">
        <v>5604</v>
      </c>
      <c r="S773">
        <v>147</v>
      </c>
      <c r="T773" t="s">
        <v>42</v>
      </c>
      <c r="U773" t="s">
        <v>43</v>
      </c>
      <c r="V773" t="s">
        <v>44</v>
      </c>
      <c r="W773">
        <v>58000000</v>
      </c>
      <c r="X773">
        <v>2004</v>
      </c>
      <c r="Y773">
        <v>3000</v>
      </c>
      <c r="Z773" s="2">
        <v>6.3</v>
      </c>
      <c r="AA773">
        <v>2.35</v>
      </c>
      <c r="AB773">
        <v>782</v>
      </c>
      <c r="AE773" t="s">
        <v>5605</v>
      </c>
      <c r="AF773">
        <f>COUNTIF(J:J,AE773)</f>
        <v>0</v>
      </c>
      <c r="AG773" t="e">
        <f>ROUND(AVERAGEIFS(Z:Z,J:J,AE773),1)</f>
        <v>#DIV/0!</v>
      </c>
      <c r="AH773" t="e" cm="1">
        <f t="array" ref="AH773">ROUND(MEDIAN(IF(J:J=AE773,Z:Z)),1)</f>
        <v>#NUM!</v>
      </c>
      <c r="AI773" t="e" cm="1">
        <f t="array" ref="AI773">ROUND(MODE(IF(J:J=AE773,Z:Z)),1)</f>
        <v>#N/A</v>
      </c>
      <c r="AJ773">
        <f>_xlfn.MAXIFS(Z:Z,J:J,AE773)</f>
        <v>0</v>
      </c>
      <c r="AK773">
        <f>_xlfn.MINIFS(Z:Z,J:J,AE773)</f>
        <v>0</v>
      </c>
      <c r="AL773" t="e" cm="1">
        <f t="array" ref="AL773">ROUND(VAR(IF(J:J=AE773,Z:Z)),1)</f>
        <v>#DIV/0!</v>
      </c>
      <c r="AM773" t="e" cm="1">
        <f t="array" ref="AM773">ROUND(STDEV(IF(J:J = AE773,Z:Z)),1)</f>
        <v>#DIV/0!</v>
      </c>
      <c r="AQ773">
        <v>103</v>
      </c>
      <c r="AR773">
        <v>6.4</v>
      </c>
      <c r="BH773" t="str">
        <v>Robert Towne</v>
      </c>
      <c r="BI773">
        <f t="shared" si="37"/>
        <v>7.2</v>
      </c>
      <c r="BJ773" t="b">
        <f t="shared" si="38"/>
        <v>0</v>
      </c>
      <c r="BO773">
        <v>176997107</v>
      </c>
      <c r="BP773">
        <v>145000000</v>
      </c>
      <c r="BR773">
        <f t="shared" si="36"/>
        <v>31997107</v>
      </c>
      <c r="BS773" t="str">
        <f>_xlfn.XLOOKUP(BO773,I:I,L:L)</f>
        <v>How to Train Your Dragon 2Â </v>
      </c>
      <c r="BW773" t="s">
        <v>17605</v>
      </c>
      <c r="BX773" t="s">
        <v>17609</v>
      </c>
      <c r="BY773" t="s">
        <v>4490</v>
      </c>
    </row>
    <row r="774" spans="1:78" x14ac:dyDescent="0.25">
      <c r="A774" t="s">
        <v>33</v>
      </c>
      <c r="B774" t="s">
        <v>2892</v>
      </c>
      <c r="C774">
        <v>287</v>
      </c>
      <c r="D774">
        <v>96</v>
      </c>
      <c r="E774">
        <v>83</v>
      </c>
      <c r="F774">
        <v>1000</v>
      </c>
      <c r="G774" t="s">
        <v>5607</v>
      </c>
      <c r="H774">
        <v>12000</v>
      </c>
      <c r="I774">
        <v>51774002</v>
      </c>
      <c r="J774" t="s">
        <v>838</v>
      </c>
      <c r="K774" t="s">
        <v>863</v>
      </c>
      <c r="L774" t="s">
        <v>5608</v>
      </c>
      <c r="M774">
        <v>87745</v>
      </c>
      <c r="N774">
        <v>16121</v>
      </c>
      <c r="O774" t="s">
        <v>5609</v>
      </c>
      <c r="P774">
        <v>1</v>
      </c>
      <c r="Q774" t="s">
        <v>5610</v>
      </c>
      <c r="R774" t="s">
        <v>5611</v>
      </c>
      <c r="S774">
        <v>331</v>
      </c>
      <c r="T774" t="s">
        <v>42</v>
      </c>
      <c r="U774" t="s">
        <v>43</v>
      </c>
      <c r="V774" t="s">
        <v>44</v>
      </c>
      <c r="W774">
        <v>57000000</v>
      </c>
      <c r="X774">
        <v>2011</v>
      </c>
      <c r="Y774">
        <v>1000</v>
      </c>
      <c r="Z774" s="2">
        <v>4.3</v>
      </c>
      <c r="AA774">
        <v>2.35</v>
      </c>
      <c r="AB774">
        <v>18000</v>
      </c>
      <c r="AE774" t="s">
        <v>5612</v>
      </c>
      <c r="AF774">
        <f>COUNTIF(J:J,AE774)</f>
        <v>0</v>
      </c>
      <c r="AG774" t="e">
        <f>ROUND(AVERAGEIFS(Z:Z,J:J,AE774),1)</f>
        <v>#DIV/0!</v>
      </c>
      <c r="AH774" t="e" cm="1">
        <f t="array" ref="AH774">ROUND(MEDIAN(IF(J:J=AE774,Z:Z)),1)</f>
        <v>#NUM!</v>
      </c>
      <c r="AI774" t="e" cm="1">
        <f t="array" ref="AI774">ROUND(MODE(IF(J:J=AE774,Z:Z)),1)</f>
        <v>#N/A</v>
      </c>
      <c r="AJ774">
        <f>_xlfn.MAXIFS(Z:Z,J:J,AE774)</f>
        <v>0</v>
      </c>
      <c r="AK774">
        <f>_xlfn.MINIFS(Z:Z,J:J,AE774)</f>
        <v>0</v>
      </c>
      <c r="AL774" t="e" cm="1">
        <f t="array" ref="AL774">ROUND(VAR(IF(J:J=AE774,Z:Z)),1)</f>
        <v>#DIV/0!</v>
      </c>
      <c r="AM774" t="e" cm="1">
        <f t="array" ref="AM774">ROUND(STDEV(IF(J:J = AE774,Z:Z)),1)</f>
        <v>#DIV/0!</v>
      </c>
      <c r="AQ774">
        <v>97</v>
      </c>
      <c r="AR774">
        <v>6.3</v>
      </c>
      <c r="BH774" t="str">
        <v>Giuseppe Tornatore</v>
      </c>
      <c r="BI774">
        <f t="shared" si="37"/>
        <v>7.8</v>
      </c>
      <c r="BJ774" t="str">
        <f t="shared" si="38"/>
        <v>TRUE</v>
      </c>
      <c r="BO774">
        <v>38400000</v>
      </c>
      <c r="BP774">
        <v>6500000</v>
      </c>
      <c r="BR774">
        <f t="shared" si="36"/>
        <v>31900000</v>
      </c>
      <c r="BS774" t="str">
        <f>_xlfn.XLOOKUP(BO774,I:I,L:L)</f>
        <v>The TerminatorÂ </v>
      </c>
      <c r="BW774" t="s">
        <v>826</v>
      </c>
      <c r="BX774" t="s">
        <v>606</v>
      </c>
      <c r="BY774" t="s">
        <v>5447</v>
      </c>
      <c r="BZ774" t="s">
        <v>17606</v>
      </c>
    </row>
    <row r="775" spans="1:78" x14ac:dyDescent="0.25">
      <c r="A775" t="s">
        <v>33</v>
      </c>
      <c r="B775" t="s">
        <v>2895</v>
      </c>
      <c r="C775">
        <v>96</v>
      </c>
      <c r="D775">
        <v>131</v>
      </c>
      <c r="E775">
        <v>108</v>
      </c>
      <c r="F775">
        <v>58</v>
      </c>
      <c r="G775" t="s">
        <v>5614</v>
      </c>
      <c r="H775">
        <v>23000</v>
      </c>
      <c r="I775">
        <v>25528495</v>
      </c>
      <c r="J775" t="s">
        <v>2488</v>
      </c>
      <c r="K775" t="s">
        <v>78</v>
      </c>
      <c r="L775" t="s">
        <v>5615</v>
      </c>
      <c r="M775">
        <v>28099</v>
      </c>
      <c r="N775">
        <v>23325</v>
      </c>
      <c r="O775" t="s">
        <v>5616</v>
      </c>
      <c r="P775">
        <v>2</v>
      </c>
      <c r="Q775" t="s">
        <v>5617</v>
      </c>
      <c r="R775" t="s">
        <v>5618</v>
      </c>
      <c r="S775">
        <v>220</v>
      </c>
      <c r="T775" t="s">
        <v>42</v>
      </c>
      <c r="U775" t="s">
        <v>74</v>
      </c>
      <c r="V775" t="s">
        <v>811</v>
      </c>
      <c r="W775">
        <v>57000000</v>
      </c>
      <c r="X775">
        <v>2001</v>
      </c>
      <c r="Y775">
        <v>243</v>
      </c>
      <c r="Z775" s="2">
        <v>5.9</v>
      </c>
      <c r="AA775">
        <v>2.35</v>
      </c>
      <c r="AB775">
        <v>0</v>
      </c>
      <c r="AE775" t="s">
        <v>5619</v>
      </c>
      <c r="AF775">
        <f>COUNTIF(J:J,AE775)</f>
        <v>0</v>
      </c>
      <c r="AG775" t="e">
        <f>ROUND(AVERAGEIFS(Z:Z,J:J,AE775),1)</f>
        <v>#DIV/0!</v>
      </c>
      <c r="AH775" t="e" cm="1">
        <f t="array" ref="AH775">ROUND(MEDIAN(IF(J:J=AE775,Z:Z)),1)</f>
        <v>#NUM!</v>
      </c>
      <c r="AI775" t="e" cm="1">
        <f t="array" ref="AI775">ROUND(MODE(IF(J:J=AE775,Z:Z)),1)</f>
        <v>#N/A</v>
      </c>
      <c r="AJ775">
        <f>_xlfn.MAXIFS(Z:Z,J:J,AE775)</f>
        <v>0</v>
      </c>
      <c r="AK775">
        <f>_xlfn.MINIFS(Z:Z,J:J,AE775)</f>
        <v>0</v>
      </c>
      <c r="AL775" t="e" cm="1">
        <f t="array" ref="AL775">ROUND(VAR(IF(J:J=AE775,Z:Z)),1)</f>
        <v>#DIV/0!</v>
      </c>
      <c r="AM775" t="e" cm="1">
        <f t="array" ref="AM775">ROUND(STDEV(IF(J:J = AE775,Z:Z)),1)</f>
        <v>#DIV/0!</v>
      </c>
      <c r="AQ775">
        <v>96</v>
      </c>
      <c r="AR775">
        <v>4.3</v>
      </c>
      <c r="BH775" t="str">
        <v>Werner Herzog</v>
      </c>
      <c r="BI775">
        <f t="shared" si="37"/>
        <v>7</v>
      </c>
      <c r="BJ775" t="b">
        <f t="shared" si="38"/>
        <v>0</v>
      </c>
      <c r="BO775">
        <v>57859105</v>
      </c>
      <c r="BP775">
        <v>26000000</v>
      </c>
      <c r="BR775">
        <f t="shared" si="36"/>
        <v>31859105</v>
      </c>
      <c r="BS775" t="str">
        <f>_xlfn.XLOOKUP(BO775,I:I,L:L)</f>
        <v>Red EyeÂ </v>
      </c>
      <c r="BW775" t="s">
        <v>826</v>
      </c>
      <c r="BX775" t="s">
        <v>3105</v>
      </c>
      <c r="BY775" t="s">
        <v>17602</v>
      </c>
      <c r="BZ775" t="s">
        <v>4490</v>
      </c>
    </row>
    <row r="776" spans="1:78" x14ac:dyDescent="0.25">
      <c r="A776" t="s">
        <v>33</v>
      </c>
      <c r="B776" t="s">
        <v>1818</v>
      </c>
      <c r="C776">
        <v>125</v>
      </c>
      <c r="D776">
        <v>95</v>
      </c>
      <c r="E776">
        <v>163</v>
      </c>
      <c r="F776">
        <v>650</v>
      </c>
      <c r="G776" t="s">
        <v>110</v>
      </c>
      <c r="H776">
        <v>14000</v>
      </c>
      <c r="I776">
        <v>113006880</v>
      </c>
      <c r="J776" t="s">
        <v>2494</v>
      </c>
      <c r="K776" t="s">
        <v>449</v>
      </c>
      <c r="L776" t="s">
        <v>3224</v>
      </c>
      <c r="M776">
        <v>66308</v>
      </c>
      <c r="N776">
        <v>16884</v>
      </c>
      <c r="O776" t="s">
        <v>5212</v>
      </c>
      <c r="P776">
        <v>0</v>
      </c>
      <c r="Q776" t="s">
        <v>5622</v>
      </c>
      <c r="R776" t="s">
        <v>5623</v>
      </c>
      <c r="S776">
        <v>225</v>
      </c>
      <c r="T776" t="s">
        <v>42</v>
      </c>
      <c r="U776" t="s">
        <v>356</v>
      </c>
      <c r="V776" t="s">
        <v>115</v>
      </c>
      <c r="W776">
        <v>56000000</v>
      </c>
      <c r="X776">
        <v>2005</v>
      </c>
      <c r="Y776">
        <v>799</v>
      </c>
      <c r="Z776" s="2">
        <v>5.5</v>
      </c>
      <c r="AA776">
        <v>2.35</v>
      </c>
      <c r="AB776">
        <v>0</v>
      </c>
      <c r="AE776" t="s">
        <v>5624</v>
      </c>
      <c r="AF776">
        <f>COUNTIF(J:J,AE776)</f>
        <v>1</v>
      </c>
      <c r="AG776">
        <f>ROUND(AVERAGEIFS(Z:Z,J:J,AE776),1)</f>
        <v>6.2</v>
      </c>
      <c r="AH776" cm="1">
        <f t="array" ref="AH776">ROUND(MEDIAN(IF(J:J=AE776,Z:Z)),1)</f>
        <v>6.2</v>
      </c>
      <c r="AI776" t="e" cm="1">
        <f t="array" ref="AI776">ROUND(MODE(IF(J:J=AE776,Z:Z)),1)</f>
        <v>#N/A</v>
      </c>
      <c r="AJ776">
        <f>_xlfn.MAXIFS(Z:Z,J:J,AE776)</f>
        <v>6.2</v>
      </c>
      <c r="AK776">
        <f>_xlfn.MINIFS(Z:Z,J:J,AE776)</f>
        <v>6.2</v>
      </c>
      <c r="AL776" t="e" cm="1">
        <f t="array" ref="AL776">ROUND(VAR(IF(J:J=AE776,Z:Z)),1)</f>
        <v>#DIV/0!</v>
      </c>
      <c r="AM776" t="e" cm="1">
        <f t="array" ref="AM776">ROUND(STDEV(IF(J:J = AE776,Z:Z)),1)</f>
        <v>#DIV/0!</v>
      </c>
      <c r="AQ776">
        <v>131</v>
      </c>
      <c r="AR776">
        <v>5.9</v>
      </c>
      <c r="BH776" t="str">
        <v>Teddy Chan</v>
      </c>
      <c r="BI776">
        <f t="shared" si="37"/>
        <v>6.5</v>
      </c>
      <c r="BJ776" t="b">
        <f t="shared" si="38"/>
        <v>0</v>
      </c>
      <c r="BO776">
        <v>46338728</v>
      </c>
      <c r="BP776">
        <v>14500000</v>
      </c>
      <c r="BR776">
        <f t="shared" si="36"/>
        <v>31838728</v>
      </c>
      <c r="BS776" t="str">
        <f>_xlfn.XLOOKUP(BO776,I:I,L:L)</f>
        <v>Romeo + JulietÂ </v>
      </c>
      <c r="BW776" t="s">
        <v>606</v>
      </c>
      <c r="BX776" t="s">
        <v>1247</v>
      </c>
      <c r="BY776" t="s">
        <v>17604</v>
      </c>
    </row>
    <row r="777" spans="1:78" x14ac:dyDescent="0.25">
      <c r="A777" t="s">
        <v>33</v>
      </c>
      <c r="B777" t="s">
        <v>2902</v>
      </c>
      <c r="C777">
        <v>117</v>
      </c>
      <c r="D777">
        <v>86</v>
      </c>
      <c r="E777">
        <v>10</v>
      </c>
      <c r="F777">
        <v>348</v>
      </c>
      <c r="G777" t="s">
        <v>5627</v>
      </c>
      <c r="H777">
        <v>12000</v>
      </c>
      <c r="I777">
        <v>45860039</v>
      </c>
      <c r="J777" t="s">
        <v>2502</v>
      </c>
      <c r="K777" t="s">
        <v>1334</v>
      </c>
      <c r="L777" t="s">
        <v>5628</v>
      </c>
      <c r="M777">
        <v>53118</v>
      </c>
      <c r="N777">
        <v>14146</v>
      </c>
      <c r="O777" t="s">
        <v>5629</v>
      </c>
      <c r="P777">
        <v>1</v>
      </c>
      <c r="Q777" t="s">
        <v>5630</v>
      </c>
      <c r="R777" t="s">
        <v>5631</v>
      </c>
      <c r="S777">
        <v>221</v>
      </c>
      <c r="T777" t="s">
        <v>42</v>
      </c>
      <c r="U777" t="s">
        <v>43</v>
      </c>
      <c r="V777" t="s">
        <v>44</v>
      </c>
      <c r="W777">
        <v>56000000</v>
      </c>
      <c r="X777">
        <v>2004</v>
      </c>
      <c r="Y777">
        <v>795</v>
      </c>
      <c r="Z777" s="2">
        <v>6.2</v>
      </c>
      <c r="AA777">
        <v>2.35</v>
      </c>
      <c r="AB777">
        <v>0</v>
      </c>
      <c r="AE777" t="s">
        <v>5632</v>
      </c>
      <c r="AF777">
        <f>COUNTIF(J:J,AE777)</f>
        <v>1</v>
      </c>
      <c r="AG777">
        <f>ROUND(AVERAGEIFS(Z:Z,J:J,AE777),1)</f>
        <v>5.9</v>
      </c>
      <c r="AH777" cm="1">
        <f t="array" ref="AH777">ROUND(MEDIAN(IF(J:J=AE777,Z:Z)),1)</f>
        <v>5.9</v>
      </c>
      <c r="AI777" t="e" cm="1">
        <f t="array" ref="AI777">ROUND(MODE(IF(J:J=AE777,Z:Z)),1)</f>
        <v>#N/A</v>
      </c>
      <c r="AJ777">
        <f>_xlfn.MAXIFS(Z:Z,J:J,AE777)</f>
        <v>5.9</v>
      </c>
      <c r="AK777">
        <f>_xlfn.MINIFS(Z:Z,J:J,AE777)</f>
        <v>5.9</v>
      </c>
      <c r="AL777" t="e" cm="1">
        <f t="array" ref="AL777">ROUND(VAR(IF(J:J=AE777,Z:Z)),1)</f>
        <v>#DIV/0!</v>
      </c>
      <c r="AM777" t="e" cm="1">
        <f t="array" ref="AM777">ROUND(STDEV(IF(J:J = AE777,Z:Z)),1)</f>
        <v>#DIV/0!</v>
      </c>
      <c r="AQ777">
        <v>95</v>
      </c>
      <c r="AR777">
        <v>5.5</v>
      </c>
      <c r="BH777" t="str">
        <v>Leonard Nimoy</v>
      </c>
      <c r="BI777">
        <f t="shared" si="37"/>
        <v>6.6</v>
      </c>
      <c r="BJ777" t="b">
        <f t="shared" si="38"/>
        <v>0</v>
      </c>
      <c r="BO777">
        <v>44726644</v>
      </c>
      <c r="BP777">
        <v>13000000</v>
      </c>
      <c r="BR777">
        <f t="shared" si="36"/>
        <v>31726644</v>
      </c>
      <c r="BS777" t="str">
        <f>_xlfn.XLOOKUP(BO777,I:I,L:L)</f>
        <v>Young GunsÂ </v>
      </c>
      <c r="BW777" t="s">
        <v>826</v>
      </c>
      <c r="BX777" t="s">
        <v>2007</v>
      </c>
      <c r="BY777" t="s">
        <v>3105</v>
      </c>
      <c r="BZ777" t="s">
        <v>4490</v>
      </c>
    </row>
    <row r="778" spans="1:78" x14ac:dyDescent="0.25">
      <c r="A778" t="s">
        <v>917</v>
      </c>
      <c r="B778" t="s">
        <v>431</v>
      </c>
      <c r="C778">
        <v>149</v>
      </c>
      <c r="D778">
        <v>142</v>
      </c>
      <c r="E778">
        <v>0</v>
      </c>
      <c r="F778">
        <v>194</v>
      </c>
      <c r="G778" t="s">
        <v>5635</v>
      </c>
      <c r="H778">
        <v>15000</v>
      </c>
      <c r="I778">
        <v>329691196</v>
      </c>
      <c r="J778" t="s">
        <v>1544</v>
      </c>
      <c r="K778" t="s">
        <v>434</v>
      </c>
      <c r="L778" t="s">
        <v>254</v>
      </c>
      <c r="M778">
        <v>1251222</v>
      </c>
      <c r="N778">
        <v>15700</v>
      </c>
      <c r="O778" t="s">
        <v>5636</v>
      </c>
      <c r="P778">
        <v>0</v>
      </c>
      <c r="Q778" t="s">
        <v>5637</v>
      </c>
      <c r="R778" t="s">
        <v>5638</v>
      </c>
      <c r="S778">
        <v>1398</v>
      </c>
      <c r="T778" t="s">
        <v>42</v>
      </c>
      <c r="U778" t="s">
        <v>43</v>
      </c>
      <c r="V778" t="s">
        <v>44</v>
      </c>
      <c r="W778">
        <v>55000000</v>
      </c>
      <c r="X778">
        <v>1994</v>
      </c>
      <c r="Y778">
        <v>294</v>
      </c>
      <c r="Z778" s="2">
        <v>8.8000000000000007</v>
      </c>
      <c r="AA778">
        <v>2.35</v>
      </c>
      <c r="AB778">
        <v>59000</v>
      </c>
      <c r="AE778" t="s">
        <v>5639</v>
      </c>
      <c r="AF778">
        <f>COUNTIF(J:J,AE778)</f>
        <v>2</v>
      </c>
      <c r="AG778">
        <f>ROUND(AVERAGEIFS(Z:Z,J:J,AE778),1)</f>
        <v>6.6</v>
      </c>
      <c r="AH778" cm="1">
        <f t="array" ref="AH778">ROUND(MEDIAN(IF(J:J=AE778,Z:Z)),1)</f>
        <v>6.6</v>
      </c>
      <c r="AI778" t="e" cm="1">
        <f t="array" ref="AI778">ROUND(MODE(IF(J:J=AE778,Z:Z)),1)</f>
        <v>#N/A</v>
      </c>
      <c r="AJ778">
        <f>_xlfn.MAXIFS(Z:Z,J:J,AE778)</f>
        <v>7</v>
      </c>
      <c r="AK778">
        <f>_xlfn.MINIFS(Z:Z,J:J,AE778)</f>
        <v>6.2</v>
      </c>
      <c r="AL778" cm="1">
        <f t="array" ref="AL778">ROUND(VAR(IF(J:J=AE778,Z:Z)),1)</f>
        <v>0.3</v>
      </c>
      <c r="AM778" cm="1">
        <f t="array" ref="AM778">ROUND(STDEV(IF(J:J = AE778,Z:Z)),1)</f>
        <v>0.6</v>
      </c>
      <c r="AQ778">
        <v>86</v>
      </c>
      <c r="AR778">
        <v>6.2</v>
      </c>
      <c r="BH778" t="str">
        <v>Herbert Ross</v>
      </c>
      <c r="BI778">
        <f t="shared" si="37"/>
        <v>6.5</v>
      </c>
      <c r="BJ778" t="b">
        <f t="shared" si="38"/>
        <v>0</v>
      </c>
      <c r="BO778">
        <v>52691009</v>
      </c>
      <c r="BP778">
        <v>21000000</v>
      </c>
      <c r="BR778">
        <f t="shared" si="36"/>
        <v>31691009</v>
      </c>
      <c r="BS778" t="str">
        <f>_xlfn.XLOOKUP(BO778,I:I,L:L)</f>
        <v>Diary of a Wimpy Kid: Rodrick RulesÂ </v>
      </c>
      <c r="BW778" t="s">
        <v>1247</v>
      </c>
      <c r="BX778" t="s">
        <v>3105</v>
      </c>
      <c r="BY778" t="s">
        <v>17601</v>
      </c>
    </row>
    <row r="779" spans="1:78" x14ac:dyDescent="0.25">
      <c r="A779" t="s">
        <v>33</v>
      </c>
      <c r="B779" t="s">
        <v>2548</v>
      </c>
      <c r="C779">
        <v>131</v>
      </c>
      <c r="D779">
        <v>92</v>
      </c>
      <c r="E779">
        <v>25</v>
      </c>
      <c r="F779">
        <v>639</v>
      </c>
      <c r="G779" t="s">
        <v>5642</v>
      </c>
      <c r="H779">
        <v>1000</v>
      </c>
      <c r="I779">
        <v>217326336</v>
      </c>
      <c r="J779" t="s">
        <v>1983</v>
      </c>
      <c r="K779" t="s">
        <v>2716</v>
      </c>
      <c r="L779" t="s">
        <v>805</v>
      </c>
      <c r="M779">
        <v>57276</v>
      </c>
      <c r="N779">
        <v>2847</v>
      </c>
      <c r="O779" t="s">
        <v>5643</v>
      </c>
      <c r="P779">
        <v>0</v>
      </c>
      <c r="Q779" t="s">
        <v>5644</v>
      </c>
      <c r="R779" t="s">
        <v>5645</v>
      </c>
      <c r="S779">
        <v>146</v>
      </c>
      <c r="T779" t="s">
        <v>42</v>
      </c>
      <c r="U779" t="s">
        <v>43</v>
      </c>
      <c r="V779" t="s">
        <v>115</v>
      </c>
      <c r="W779">
        <v>60000000</v>
      </c>
      <c r="X779">
        <v>2007</v>
      </c>
      <c r="Y779">
        <v>718</v>
      </c>
      <c r="Z779" s="2">
        <v>5.2</v>
      </c>
      <c r="AA779">
        <v>1.85</v>
      </c>
      <c r="AB779">
        <v>0</v>
      </c>
      <c r="AE779" t="s">
        <v>5646</v>
      </c>
      <c r="AF779">
        <f>COUNTIF(J:J,AE779)</f>
        <v>0</v>
      </c>
      <c r="AG779" t="e">
        <f>ROUND(AVERAGEIFS(Z:Z,J:J,AE779),1)</f>
        <v>#DIV/0!</v>
      </c>
      <c r="AH779" t="e" cm="1">
        <f t="array" ref="AH779">ROUND(MEDIAN(IF(J:J=AE779,Z:Z)),1)</f>
        <v>#NUM!</v>
      </c>
      <c r="AI779" t="e" cm="1">
        <f t="array" ref="AI779">ROUND(MODE(IF(J:J=AE779,Z:Z)),1)</f>
        <v>#N/A</v>
      </c>
      <c r="AJ779">
        <f>_xlfn.MAXIFS(Z:Z,J:J,AE779)</f>
        <v>0</v>
      </c>
      <c r="AK779">
        <f>_xlfn.MINIFS(Z:Z,J:J,AE779)</f>
        <v>0</v>
      </c>
      <c r="AL779" t="e" cm="1">
        <f t="array" ref="AL779">ROUND(VAR(IF(J:J=AE779,Z:Z)),1)</f>
        <v>#DIV/0!</v>
      </c>
      <c r="AM779" t="e" cm="1">
        <f t="array" ref="AM779">ROUND(STDEV(IF(J:J = AE779,Z:Z)),1)</f>
        <v>#DIV/0!</v>
      </c>
      <c r="AQ779">
        <v>142</v>
      </c>
      <c r="AR779">
        <v>8.8000000000000007</v>
      </c>
      <c r="BH779" t="str">
        <v>Bonnie Hunt</v>
      </c>
      <c r="BI779">
        <f t="shared" si="37"/>
        <v>6.9</v>
      </c>
      <c r="BJ779" t="b">
        <f t="shared" si="38"/>
        <v>0</v>
      </c>
      <c r="BO779">
        <v>81517441</v>
      </c>
      <c r="BP779">
        <v>50000000</v>
      </c>
      <c r="BR779">
        <f t="shared" si="36"/>
        <v>31517441</v>
      </c>
      <c r="BS779" t="str">
        <f>_xlfn.XLOOKUP(BO779,I:I,L:L)</f>
        <v>PaybackÂ </v>
      </c>
      <c r="BW779" t="s">
        <v>606</v>
      </c>
      <c r="BX779" t="s">
        <v>1247</v>
      </c>
      <c r="BY779" t="s">
        <v>17603</v>
      </c>
    </row>
    <row r="780" spans="1:78" x14ac:dyDescent="0.25">
      <c r="A780" t="s">
        <v>33</v>
      </c>
      <c r="B780" t="s">
        <v>1494</v>
      </c>
      <c r="C780">
        <v>150</v>
      </c>
      <c r="D780">
        <v>108</v>
      </c>
      <c r="E780">
        <v>116</v>
      </c>
      <c r="F780">
        <v>708</v>
      </c>
      <c r="G780" t="s">
        <v>2175</v>
      </c>
      <c r="H780">
        <v>22000</v>
      </c>
      <c r="I780">
        <v>166225040</v>
      </c>
      <c r="J780" t="s">
        <v>1247</v>
      </c>
      <c r="K780" t="s">
        <v>2176</v>
      </c>
      <c r="L780" t="s">
        <v>1479</v>
      </c>
      <c r="M780">
        <v>260442</v>
      </c>
      <c r="N780">
        <v>24286</v>
      </c>
      <c r="O780" t="s">
        <v>2178</v>
      </c>
      <c r="P780">
        <v>2</v>
      </c>
      <c r="Q780" t="s">
        <v>5649</v>
      </c>
      <c r="R780" t="s">
        <v>5650</v>
      </c>
      <c r="S780">
        <v>507</v>
      </c>
      <c r="T780" t="s">
        <v>42</v>
      </c>
      <c r="U780" t="s">
        <v>43</v>
      </c>
      <c r="V780" t="s">
        <v>44</v>
      </c>
      <c r="W780">
        <v>55000000</v>
      </c>
      <c r="X780">
        <v>2000</v>
      </c>
      <c r="Y780">
        <v>713</v>
      </c>
      <c r="Z780" s="2">
        <v>7</v>
      </c>
      <c r="AA780">
        <v>1.85</v>
      </c>
      <c r="AB780">
        <v>0</v>
      </c>
      <c r="AE780" t="s">
        <v>5651</v>
      </c>
      <c r="AF780">
        <f>COUNTIF(J:J,AE780)</f>
        <v>1</v>
      </c>
      <c r="AG780">
        <f>ROUND(AVERAGEIFS(Z:Z,J:J,AE780),1)</f>
        <v>5.4</v>
      </c>
      <c r="AH780" cm="1">
        <f t="array" ref="AH780">ROUND(MEDIAN(IF(J:J=AE780,Z:Z)),1)</f>
        <v>5.4</v>
      </c>
      <c r="AI780" t="e" cm="1">
        <f t="array" ref="AI780">ROUND(MODE(IF(J:J=AE780,Z:Z)),1)</f>
        <v>#N/A</v>
      </c>
      <c r="AJ780">
        <f>_xlfn.MAXIFS(Z:Z,J:J,AE780)</f>
        <v>5.4</v>
      </c>
      <c r="AK780">
        <f>_xlfn.MINIFS(Z:Z,J:J,AE780)</f>
        <v>5.4</v>
      </c>
      <c r="AL780" t="e" cm="1">
        <f t="array" ref="AL780">ROUND(VAR(IF(J:J=AE780,Z:Z)),1)</f>
        <v>#DIV/0!</v>
      </c>
      <c r="AM780" t="e" cm="1">
        <f t="array" ref="AM780">ROUND(STDEV(IF(J:J = AE780,Z:Z)),1)</f>
        <v>#DIV/0!</v>
      </c>
      <c r="AQ780">
        <v>92</v>
      </c>
      <c r="AR780">
        <v>5.2</v>
      </c>
      <c r="BH780" t="str">
        <v>Neil LaBute</v>
      </c>
      <c r="BI780">
        <f t="shared" si="37"/>
        <v>6.6</v>
      </c>
      <c r="BJ780" t="b">
        <f t="shared" si="38"/>
        <v>0</v>
      </c>
      <c r="BO780">
        <v>56505065</v>
      </c>
      <c r="BP780">
        <v>25000000</v>
      </c>
      <c r="BR780">
        <f t="shared" si="36"/>
        <v>31505065</v>
      </c>
      <c r="BS780" t="str">
        <f>_xlfn.XLOOKUP(BO780,I:I,L:L)</f>
        <v>TombstoneÂ </v>
      </c>
      <c r="BW780" t="s">
        <v>606</v>
      </c>
      <c r="BX780" t="s">
        <v>3105</v>
      </c>
    </row>
    <row r="781" spans="1:78" x14ac:dyDescent="0.25">
      <c r="A781" t="s">
        <v>33</v>
      </c>
      <c r="B781" t="s">
        <v>2908</v>
      </c>
      <c r="C781">
        <v>92</v>
      </c>
      <c r="D781">
        <v>84</v>
      </c>
      <c r="E781">
        <v>12</v>
      </c>
      <c r="F781">
        <v>752</v>
      </c>
      <c r="G781" t="s">
        <v>2476</v>
      </c>
      <c r="H781">
        <v>23000</v>
      </c>
      <c r="I781">
        <v>141600000</v>
      </c>
      <c r="J781" t="s">
        <v>2508</v>
      </c>
      <c r="K781" t="s">
        <v>78</v>
      </c>
      <c r="L781" t="s">
        <v>1036</v>
      </c>
      <c r="M781">
        <v>119675</v>
      </c>
      <c r="N781">
        <v>26754</v>
      </c>
      <c r="O781" t="s">
        <v>5654</v>
      </c>
      <c r="P781">
        <v>1</v>
      </c>
      <c r="Q781" t="s">
        <v>5655</v>
      </c>
      <c r="R781" t="s">
        <v>5656</v>
      </c>
      <c r="S781">
        <v>216</v>
      </c>
      <c r="T781" t="s">
        <v>42</v>
      </c>
      <c r="U781" t="s">
        <v>43</v>
      </c>
      <c r="V781" t="s">
        <v>366</v>
      </c>
      <c r="W781">
        <v>55000000</v>
      </c>
      <c r="X781">
        <v>1995</v>
      </c>
      <c r="Y781">
        <v>2000</v>
      </c>
      <c r="Z781" s="2">
        <v>6.6</v>
      </c>
      <c r="AA781">
        <v>1.78</v>
      </c>
      <c r="AB781">
        <v>0</v>
      </c>
      <c r="AE781" t="s">
        <v>5657</v>
      </c>
      <c r="AF781">
        <f>COUNTIF(J:J,AE781)</f>
        <v>0</v>
      </c>
      <c r="AG781" t="e">
        <f>ROUND(AVERAGEIFS(Z:Z,J:J,AE781),1)</f>
        <v>#DIV/0!</v>
      </c>
      <c r="AH781" t="e" cm="1">
        <f t="array" ref="AH781">ROUND(MEDIAN(IF(J:J=AE781,Z:Z)),1)</f>
        <v>#NUM!</v>
      </c>
      <c r="AI781" t="e" cm="1">
        <f t="array" ref="AI781">ROUND(MODE(IF(J:J=AE781,Z:Z)),1)</f>
        <v>#N/A</v>
      </c>
      <c r="AJ781">
        <f>_xlfn.MAXIFS(Z:Z,J:J,AE781)</f>
        <v>0</v>
      </c>
      <c r="AK781">
        <f>_xlfn.MINIFS(Z:Z,J:J,AE781)</f>
        <v>0</v>
      </c>
      <c r="AL781" t="e" cm="1">
        <f t="array" ref="AL781">ROUND(VAR(IF(J:J=AE781,Z:Z)),1)</f>
        <v>#DIV/0!</v>
      </c>
      <c r="AM781" t="e" cm="1">
        <f t="array" ref="AM781">ROUND(STDEV(IF(J:J = AE781,Z:Z)),1)</f>
        <v>#DIV/0!</v>
      </c>
      <c r="AQ781">
        <v>108</v>
      </c>
      <c r="AR781">
        <v>7</v>
      </c>
      <c r="BH781" t="str">
        <v>Grant Heslov</v>
      </c>
      <c r="BI781">
        <f t="shared" si="37"/>
        <v>6.2</v>
      </c>
      <c r="BJ781" t="b">
        <f t="shared" si="38"/>
        <v>0</v>
      </c>
      <c r="BO781">
        <v>51431160</v>
      </c>
      <c r="BP781">
        <v>20000000</v>
      </c>
      <c r="BR781">
        <f t="shared" si="36"/>
        <v>31431160</v>
      </c>
      <c r="BS781" t="str">
        <f>_xlfn.XLOOKUP(BO781,I:I,L:L)</f>
        <v>A Cinderella StoryÂ </v>
      </c>
      <c r="BW781" t="s">
        <v>1247</v>
      </c>
      <c r="BX781" t="s">
        <v>17600</v>
      </c>
      <c r="BY781" t="s">
        <v>17602</v>
      </c>
    </row>
    <row r="782" spans="1:78" x14ac:dyDescent="0.25">
      <c r="A782" t="s">
        <v>33</v>
      </c>
      <c r="B782" t="s">
        <v>890</v>
      </c>
      <c r="C782">
        <v>169</v>
      </c>
      <c r="D782">
        <v>188</v>
      </c>
      <c r="E782">
        <v>503</v>
      </c>
      <c r="F782">
        <v>467</v>
      </c>
      <c r="G782" t="s">
        <v>5660</v>
      </c>
      <c r="H782">
        <v>10000</v>
      </c>
      <c r="I782">
        <v>134218018</v>
      </c>
      <c r="J782" t="s">
        <v>2514</v>
      </c>
      <c r="K782" t="s">
        <v>147</v>
      </c>
      <c r="L782" t="s">
        <v>2354</v>
      </c>
      <c r="M782">
        <v>126357</v>
      </c>
      <c r="N782">
        <v>12940</v>
      </c>
      <c r="O782" t="s">
        <v>5211</v>
      </c>
      <c r="P782">
        <v>0</v>
      </c>
      <c r="Q782" t="s">
        <v>5661</v>
      </c>
      <c r="R782" t="s">
        <v>5662</v>
      </c>
      <c r="S782">
        <v>497</v>
      </c>
      <c r="T782" t="s">
        <v>42</v>
      </c>
      <c r="U782" t="s">
        <v>43</v>
      </c>
      <c r="V782" t="s">
        <v>115</v>
      </c>
      <c r="W782">
        <v>55000000</v>
      </c>
      <c r="X782">
        <v>1978</v>
      </c>
      <c r="Y782">
        <v>593</v>
      </c>
      <c r="Z782" s="2">
        <v>7.3</v>
      </c>
      <c r="AA782">
        <v>2.35</v>
      </c>
      <c r="AB782">
        <v>0</v>
      </c>
      <c r="AE782" t="s">
        <v>5663</v>
      </c>
      <c r="AF782">
        <f>COUNTIF(J:J,AE782)</f>
        <v>1</v>
      </c>
      <c r="AG782">
        <f>ROUND(AVERAGEIFS(Z:Z,J:J,AE782),1)</f>
        <v>8.1999999999999993</v>
      </c>
      <c r="AH782" cm="1">
        <f t="array" ref="AH782">ROUND(MEDIAN(IF(J:J=AE782,Z:Z)),1)</f>
        <v>8.1999999999999993</v>
      </c>
      <c r="AI782" t="e" cm="1">
        <f t="array" ref="AI782">ROUND(MODE(IF(J:J=AE782,Z:Z)),1)</f>
        <v>#N/A</v>
      </c>
      <c r="AJ782">
        <f>_xlfn.MAXIFS(Z:Z,J:J,AE782)</f>
        <v>8.1999999999999993</v>
      </c>
      <c r="AK782">
        <f>_xlfn.MINIFS(Z:Z,J:J,AE782)</f>
        <v>8.1999999999999993</v>
      </c>
      <c r="AL782" t="e" cm="1">
        <f t="array" ref="AL782">ROUND(VAR(IF(J:J=AE782,Z:Z)),1)</f>
        <v>#DIV/0!</v>
      </c>
      <c r="AM782" t="e" cm="1">
        <f t="array" ref="AM782">ROUND(STDEV(IF(J:J = AE782,Z:Z)),1)</f>
        <v>#DIV/0!</v>
      </c>
      <c r="AQ782">
        <v>84</v>
      </c>
      <c r="AR782">
        <v>6.6</v>
      </c>
      <c r="BH782" t="str">
        <v>George Gallo</v>
      </c>
      <c r="BI782">
        <f t="shared" si="37"/>
        <v>6</v>
      </c>
      <c r="BJ782" t="b">
        <f t="shared" si="38"/>
        <v>0</v>
      </c>
      <c r="BO782">
        <v>35385560</v>
      </c>
      <c r="BP782">
        <v>4000000</v>
      </c>
      <c r="BR782">
        <f t="shared" si="36"/>
        <v>31385560</v>
      </c>
      <c r="BS782" t="str">
        <f>_xlfn.XLOOKUP(BO782,I:I,L:L)</f>
        <v>The Boy Next DoorÂ </v>
      </c>
      <c r="BW782" t="s">
        <v>4682</v>
      </c>
      <c r="BX782" t="s">
        <v>17605</v>
      </c>
      <c r="BY782" t="s">
        <v>3743</v>
      </c>
      <c r="BZ782" t="s">
        <v>17603</v>
      </c>
    </row>
    <row r="783" spans="1:78" x14ac:dyDescent="0.25">
      <c r="A783" t="s">
        <v>33</v>
      </c>
      <c r="B783" t="s">
        <v>2094</v>
      </c>
      <c r="C783">
        <v>171</v>
      </c>
      <c r="D783">
        <v>118</v>
      </c>
      <c r="E783">
        <v>72</v>
      </c>
      <c r="F783">
        <v>681</v>
      </c>
      <c r="G783" t="s">
        <v>3148</v>
      </c>
      <c r="H783">
        <v>10000</v>
      </c>
      <c r="I783">
        <v>177575142</v>
      </c>
      <c r="J783" t="s">
        <v>1027</v>
      </c>
      <c r="K783" t="s">
        <v>215</v>
      </c>
      <c r="L783" t="s">
        <v>1581</v>
      </c>
      <c r="M783">
        <v>244840</v>
      </c>
      <c r="N783">
        <v>13426</v>
      </c>
      <c r="O783" t="s">
        <v>2739</v>
      </c>
      <c r="P783">
        <v>1</v>
      </c>
      <c r="Q783" t="s">
        <v>5666</v>
      </c>
      <c r="R783" t="s">
        <v>5667</v>
      </c>
      <c r="S783">
        <v>372</v>
      </c>
      <c r="T783" t="s">
        <v>42</v>
      </c>
      <c r="U783" t="s">
        <v>43</v>
      </c>
      <c r="V783" t="s">
        <v>44</v>
      </c>
      <c r="W783">
        <v>70000000</v>
      </c>
      <c r="X783">
        <v>2005</v>
      </c>
      <c r="Y783">
        <v>975</v>
      </c>
      <c r="Z783" s="2">
        <v>6.6</v>
      </c>
      <c r="AA783">
        <v>2.35</v>
      </c>
      <c r="AB783">
        <v>0</v>
      </c>
      <c r="AE783" t="s">
        <v>5668</v>
      </c>
      <c r="AF783">
        <f>COUNTIF(J:J,AE783)</f>
        <v>1</v>
      </c>
      <c r="AG783">
        <f>ROUND(AVERAGEIFS(Z:Z,J:J,AE783),1)</f>
        <v>7.7</v>
      </c>
      <c r="AH783" cm="1">
        <f t="array" ref="AH783">ROUND(MEDIAN(IF(J:J=AE783,Z:Z)),1)</f>
        <v>7.7</v>
      </c>
      <c r="AI783" t="e" cm="1">
        <f t="array" ref="AI783">ROUND(MODE(IF(J:J=AE783,Z:Z)),1)</f>
        <v>#N/A</v>
      </c>
      <c r="AJ783">
        <f>_xlfn.MAXIFS(Z:Z,J:J,AE783)</f>
        <v>7.7</v>
      </c>
      <c r="AK783">
        <f>_xlfn.MINIFS(Z:Z,J:J,AE783)</f>
        <v>7.7</v>
      </c>
      <c r="AL783" t="e" cm="1">
        <f t="array" ref="AL783">ROUND(VAR(IF(J:J=AE783,Z:Z)),1)</f>
        <v>#DIV/0!</v>
      </c>
      <c r="AM783" t="e" cm="1">
        <f t="array" ref="AM783">ROUND(STDEV(IF(J:J = AE783,Z:Z)),1)</f>
        <v>#DIV/0!</v>
      </c>
      <c r="AQ783">
        <v>188</v>
      </c>
      <c r="AR783">
        <v>7.3</v>
      </c>
      <c r="BH783" t="str">
        <v>Sidney Lumet</v>
      </c>
      <c r="BI783">
        <f t="shared" si="37"/>
        <v>6.1</v>
      </c>
      <c r="BJ783" t="b">
        <f t="shared" si="38"/>
        <v>0</v>
      </c>
      <c r="BO783">
        <v>66359959</v>
      </c>
      <c r="BP783">
        <v>35000000</v>
      </c>
      <c r="BR783">
        <f t="shared" si="36"/>
        <v>31359959</v>
      </c>
      <c r="BS783" t="str">
        <f>_xlfn.XLOOKUP(BO783,I:I,L:L)</f>
        <v>Warm BodiesÂ </v>
      </c>
      <c r="BW783" t="s">
        <v>17605</v>
      </c>
      <c r="BX783" t="s">
        <v>3743</v>
      </c>
      <c r="BY783" t="s">
        <v>17606</v>
      </c>
    </row>
    <row r="784" spans="1:78" x14ac:dyDescent="0.25">
      <c r="A784" t="s">
        <v>33</v>
      </c>
      <c r="B784" t="s">
        <v>2915</v>
      </c>
      <c r="C784">
        <v>53</v>
      </c>
      <c r="D784">
        <v>92</v>
      </c>
      <c r="E784">
        <v>39</v>
      </c>
      <c r="F784">
        <v>458</v>
      </c>
      <c r="G784" t="s">
        <v>767</v>
      </c>
      <c r="H784">
        <v>3000</v>
      </c>
      <c r="I784">
        <v>105263257</v>
      </c>
      <c r="J784" t="s">
        <v>2519</v>
      </c>
      <c r="K784" t="s">
        <v>645</v>
      </c>
      <c r="L784" t="s">
        <v>3784</v>
      </c>
      <c r="M784">
        <v>56168</v>
      </c>
      <c r="N784">
        <v>4518</v>
      </c>
      <c r="O784" t="s">
        <v>5671</v>
      </c>
      <c r="P784">
        <v>0</v>
      </c>
      <c r="Q784" t="s">
        <v>5672</v>
      </c>
      <c r="R784" t="s">
        <v>5673</v>
      </c>
      <c r="S784">
        <v>103</v>
      </c>
      <c r="T784" t="s">
        <v>42</v>
      </c>
      <c r="U784" t="s">
        <v>43</v>
      </c>
      <c r="V784" t="s">
        <v>115</v>
      </c>
      <c r="W784">
        <v>55000000</v>
      </c>
      <c r="X784">
        <v>1997</v>
      </c>
      <c r="Y784">
        <v>562</v>
      </c>
      <c r="Z784" s="2">
        <v>5.4</v>
      </c>
      <c r="AA784">
        <v>1.85</v>
      </c>
      <c r="AB784">
        <v>5000</v>
      </c>
      <c r="AE784" t="s">
        <v>5674</v>
      </c>
      <c r="AF784">
        <f>COUNTIF(J:J,AE784)</f>
        <v>3</v>
      </c>
      <c r="AG784">
        <f>ROUND(AVERAGEIFS(Z:Z,J:J,AE784),1)</f>
        <v>7.8</v>
      </c>
      <c r="AH784" cm="1">
        <f t="array" ref="AH784">ROUND(MEDIAN(IF(J:J=AE784,Z:Z)),1)</f>
        <v>7.8</v>
      </c>
      <c r="AI784" t="e" cm="1">
        <f t="array" ref="AI784">ROUND(MODE(IF(J:J=AE784,Z:Z)),1)</f>
        <v>#N/A</v>
      </c>
      <c r="AJ784">
        <f>_xlfn.MAXIFS(Z:Z,J:J,AE784)</f>
        <v>8.4</v>
      </c>
      <c r="AK784">
        <f>_xlfn.MINIFS(Z:Z,J:J,AE784)</f>
        <v>7.3</v>
      </c>
      <c r="AL784" cm="1">
        <f t="array" ref="AL784">ROUND(VAR(IF(J:J=AE784,Z:Z)),1)</f>
        <v>0.3</v>
      </c>
      <c r="AM784" cm="1">
        <f t="array" ref="AM784">ROUND(STDEV(IF(J:J = AE784,Z:Z)),1)</f>
        <v>0.6</v>
      </c>
      <c r="AQ784">
        <v>118</v>
      </c>
      <c r="AR784">
        <v>6.6</v>
      </c>
      <c r="BH784" t="str">
        <v>Douglas McGrath</v>
      </c>
      <c r="BI784">
        <f t="shared" si="37"/>
        <v>6.4</v>
      </c>
      <c r="BJ784" t="b">
        <f t="shared" si="38"/>
        <v>0</v>
      </c>
      <c r="BO784">
        <v>71347010</v>
      </c>
      <c r="BP784">
        <v>40000000</v>
      </c>
      <c r="BR784">
        <f t="shared" si="36"/>
        <v>31347010</v>
      </c>
      <c r="BS784" t="str">
        <f>_xlfn.XLOOKUP(BO784,I:I,L:L)</f>
        <v>I Love You, ManÂ </v>
      </c>
      <c r="BW784" t="s">
        <v>3743</v>
      </c>
      <c r="BX784" t="s">
        <v>17604</v>
      </c>
    </row>
    <row r="785" spans="1:80" x14ac:dyDescent="0.25">
      <c r="A785" t="s">
        <v>33</v>
      </c>
      <c r="B785" t="s">
        <v>2921</v>
      </c>
      <c r="C785">
        <v>153</v>
      </c>
      <c r="D785">
        <v>74</v>
      </c>
      <c r="E785">
        <v>58</v>
      </c>
      <c r="F785">
        <v>729</v>
      </c>
      <c r="G785" t="s">
        <v>5677</v>
      </c>
      <c r="H785">
        <v>3000</v>
      </c>
      <c r="I785">
        <v>104354205</v>
      </c>
      <c r="J785" t="s">
        <v>1027</v>
      </c>
      <c r="K785" t="s">
        <v>5678</v>
      </c>
      <c r="L785" t="s">
        <v>3810</v>
      </c>
      <c r="M785">
        <v>162331</v>
      </c>
      <c r="N785">
        <v>5713</v>
      </c>
      <c r="O785" t="s">
        <v>537</v>
      </c>
      <c r="P785">
        <v>3</v>
      </c>
      <c r="Q785" t="s">
        <v>5679</v>
      </c>
      <c r="R785" t="s">
        <v>5680</v>
      </c>
      <c r="S785">
        <v>332</v>
      </c>
      <c r="T785" t="s">
        <v>42</v>
      </c>
      <c r="U785" t="s">
        <v>43</v>
      </c>
      <c r="V785" t="s">
        <v>811</v>
      </c>
      <c r="W785">
        <v>55000000</v>
      </c>
      <c r="X785">
        <v>2003</v>
      </c>
      <c r="Y785">
        <v>864</v>
      </c>
      <c r="Z785" s="2">
        <v>6.3</v>
      </c>
      <c r="AA785">
        <v>2.35</v>
      </c>
      <c r="AB785">
        <v>0</v>
      </c>
      <c r="AE785" t="s">
        <v>5681</v>
      </c>
      <c r="AF785">
        <f>COUNTIF(J:J,AE785)</f>
        <v>1</v>
      </c>
      <c r="AG785">
        <f>ROUND(AVERAGEIFS(Z:Z,J:J,AE785),1)</f>
        <v>7.6</v>
      </c>
      <c r="AH785" cm="1">
        <f t="array" ref="AH785">ROUND(MEDIAN(IF(J:J=AE785,Z:Z)),1)</f>
        <v>7.6</v>
      </c>
      <c r="AI785" t="e" cm="1">
        <f t="array" ref="AI785">ROUND(MODE(IF(J:J=AE785,Z:Z)),1)</f>
        <v>#N/A</v>
      </c>
      <c r="AJ785">
        <f>_xlfn.MAXIFS(Z:Z,J:J,AE785)</f>
        <v>7.6</v>
      </c>
      <c r="AK785">
        <f>_xlfn.MINIFS(Z:Z,J:J,AE785)</f>
        <v>7.6</v>
      </c>
      <c r="AL785" t="e" cm="1">
        <f t="array" ref="AL785">ROUND(VAR(IF(J:J=AE785,Z:Z)),1)</f>
        <v>#DIV/0!</v>
      </c>
      <c r="AM785" t="e" cm="1">
        <f t="array" ref="AM785">ROUND(STDEV(IF(J:J = AE785,Z:Z)),1)</f>
        <v>#DIV/0!</v>
      </c>
      <c r="AQ785">
        <v>92</v>
      </c>
      <c r="AR785">
        <v>5.4</v>
      </c>
      <c r="BH785" t="str">
        <v>Kevin Spacey</v>
      </c>
      <c r="BI785">
        <f t="shared" si="37"/>
        <v>6.4</v>
      </c>
      <c r="BJ785" t="b">
        <f t="shared" si="38"/>
        <v>0</v>
      </c>
      <c r="BO785">
        <v>146282411</v>
      </c>
      <c r="BP785">
        <v>115000000</v>
      </c>
      <c r="BR785">
        <f t="shared" si="36"/>
        <v>31282411</v>
      </c>
      <c r="BS785" t="str">
        <f>_xlfn.XLOOKUP(BO785,I:I,L:L)</f>
        <v>True LiesÂ </v>
      </c>
      <c r="BW785" t="s">
        <v>606</v>
      </c>
      <c r="BX785" t="s">
        <v>4682</v>
      </c>
      <c r="BY785" t="s">
        <v>3743</v>
      </c>
      <c r="BZ785" t="s">
        <v>2007</v>
      </c>
    </row>
    <row r="786" spans="1:80" x14ac:dyDescent="0.25">
      <c r="A786" t="s">
        <v>33</v>
      </c>
      <c r="B786" t="s">
        <v>972</v>
      </c>
      <c r="C786">
        <v>491</v>
      </c>
      <c r="D786">
        <v>134</v>
      </c>
      <c r="E786">
        <v>521</v>
      </c>
      <c r="F786">
        <v>186</v>
      </c>
      <c r="G786" t="s">
        <v>5683</v>
      </c>
      <c r="H786">
        <v>15000</v>
      </c>
      <c r="I786">
        <v>107100855</v>
      </c>
      <c r="J786" t="s">
        <v>2100</v>
      </c>
      <c r="K786" t="s">
        <v>434</v>
      </c>
      <c r="L786" t="s">
        <v>3598</v>
      </c>
      <c r="M786">
        <v>323353</v>
      </c>
      <c r="N786">
        <v>16281</v>
      </c>
      <c r="O786" t="s">
        <v>5684</v>
      </c>
      <c r="P786">
        <v>0</v>
      </c>
      <c r="Q786" t="s">
        <v>5685</v>
      </c>
      <c r="R786" t="s">
        <v>5686</v>
      </c>
      <c r="S786">
        <v>527</v>
      </c>
      <c r="T786" t="s">
        <v>42</v>
      </c>
      <c r="U786" t="s">
        <v>43</v>
      </c>
      <c r="V786" t="s">
        <v>44</v>
      </c>
      <c r="W786">
        <v>55000000</v>
      </c>
      <c r="X786">
        <v>2013</v>
      </c>
      <c r="Y786">
        <v>535</v>
      </c>
      <c r="Z786" s="2">
        <v>7.9</v>
      </c>
      <c r="AA786">
        <v>2.35</v>
      </c>
      <c r="AB786">
        <v>65000</v>
      </c>
      <c r="AE786" t="s">
        <v>5687</v>
      </c>
      <c r="AF786">
        <f>COUNTIF(J:J,AE786)</f>
        <v>0</v>
      </c>
      <c r="AG786" t="e">
        <f>ROUND(AVERAGEIFS(Z:Z,J:J,AE786),1)</f>
        <v>#DIV/0!</v>
      </c>
      <c r="AH786" t="e" cm="1">
        <f t="array" ref="AH786">ROUND(MEDIAN(IF(J:J=AE786,Z:Z)),1)</f>
        <v>#NUM!</v>
      </c>
      <c r="AI786" t="e" cm="1">
        <f t="array" ref="AI786">ROUND(MODE(IF(J:J=AE786,Z:Z)),1)</f>
        <v>#N/A</v>
      </c>
      <c r="AJ786">
        <f>_xlfn.MAXIFS(Z:Z,J:J,AE786)</f>
        <v>0</v>
      </c>
      <c r="AK786">
        <f>_xlfn.MINIFS(Z:Z,J:J,AE786)</f>
        <v>0</v>
      </c>
      <c r="AL786" t="e" cm="1">
        <f t="array" ref="AL786">ROUND(VAR(IF(J:J=AE786,Z:Z)),1)</f>
        <v>#DIV/0!</v>
      </c>
      <c r="AM786" t="e" cm="1">
        <f t="array" ref="AM786">ROUND(STDEV(IF(J:J = AE786,Z:Z)),1)</f>
        <v>#DIV/0!</v>
      </c>
      <c r="AQ786">
        <v>74</v>
      </c>
      <c r="AR786">
        <v>6.3</v>
      </c>
      <c r="BH786" t="str">
        <v>Steve Boyum</v>
      </c>
      <c r="BI786">
        <f t="shared" si="37"/>
        <v>3.9</v>
      </c>
      <c r="BJ786" t="b">
        <f t="shared" si="38"/>
        <v>0</v>
      </c>
      <c r="BO786">
        <v>76261036</v>
      </c>
      <c r="BP786">
        <v>45000000</v>
      </c>
      <c r="BR786">
        <f t="shared" si="36"/>
        <v>31261036</v>
      </c>
      <c r="BS786" t="str">
        <f>_xlfn.XLOOKUP(BO786,I:I,L:L)</f>
        <v>Training DayÂ </v>
      </c>
      <c r="BW786" t="s">
        <v>826</v>
      </c>
      <c r="BX786" t="s">
        <v>606</v>
      </c>
      <c r="BY786" t="s">
        <v>1247</v>
      </c>
      <c r="BZ786" t="s">
        <v>17600</v>
      </c>
      <c r="CA786" t="s">
        <v>4556</v>
      </c>
    </row>
    <row r="787" spans="1:80" x14ac:dyDescent="0.25">
      <c r="A787" t="s">
        <v>33</v>
      </c>
      <c r="B787" t="s">
        <v>700</v>
      </c>
      <c r="C787">
        <v>247</v>
      </c>
      <c r="D787">
        <v>101</v>
      </c>
      <c r="E787">
        <v>189</v>
      </c>
      <c r="F787">
        <v>7000</v>
      </c>
      <c r="G787" t="s">
        <v>98</v>
      </c>
      <c r="H787">
        <v>15000</v>
      </c>
      <c r="I787">
        <v>98711404</v>
      </c>
      <c r="J787" t="s">
        <v>2324</v>
      </c>
      <c r="K787" t="s">
        <v>390</v>
      </c>
      <c r="L787" t="s">
        <v>4376</v>
      </c>
      <c r="M787">
        <v>127571</v>
      </c>
      <c r="N787">
        <v>39822</v>
      </c>
      <c r="O787" t="s">
        <v>664</v>
      </c>
      <c r="P787">
        <v>2</v>
      </c>
      <c r="Q787" t="s">
        <v>5690</v>
      </c>
      <c r="R787" t="s">
        <v>5691</v>
      </c>
      <c r="S787">
        <v>207</v>
      </c>
      <c r="T787" t="s">
        <v>42</v>
      </c>
      <c r="U787" t="s">
        <v>43</v>
      </c>
      <c r="V787" t="s">
        <v>44</v>
      </c>
      <c r="W787">
        <v>55000000</v>
      </c>
      <c r="X787">
        <v>2010</v>
      </c>
      <c r="Y787">
        <v>11000</v>
      </c>
      <c r="Z787" s="2">
        <v>6.3</v>
      </c>
      <c r="AA787">
        <v>2.35</v>
      </c>
      <c r="AB787">
        <v>0</v>
      </c>
      <c r="AE787" t="s">
        <v>5692</v>
      </c>
      <c r="AF787">
        <f>COUNTIF(J:J,AE787)</f>
        <v>0</v>
      </c>
      <c r="AG787" t="e">
        <f>ROUND(AVERAGEIFS(Z:Z,J:J,AE787),1)</f>
        <v>#DIV/0!</v>
      </c>
      <c r="AH787" t="e" cm="1">
        <f t="array" ref="AH787">ROUND(MEDIAN(IF(J:J=AE787,Z:Z)),1)</f>
        <v>#NUM!</v>
      </c>
      <c r="AI787" t="e" cm="1">
        <f t="array" ref="AI787">ROUND(MODE(IF(J:J=AE787,Z:Z)),1)</f>
        <v>#N/A</v>
      </c>
      <c r="AJ787">
        <f>_xlfn.MAXIFS(Z:Z,J:J,AE787)</f>
        <v>0</v>
      </c>
      <c r="AK787">
        <f>_xlfn.MINIFS(Z:Z,J:J,AE787)</f>
        <v>0</v>
      </c>
      <c r="AL787" t="e" cm="1">
        <f t="array" ref="AL787">ROUND(VAR(IF(J:J=AE787,Z:Z)),1)</f>
        <v>#DIV/0!</v>
      </c>
      <c r="AM787" t="e" cm="1">
        <f t="array" ref="AM787">ROUND(STDEV(IF(J:J = AE787,Z:Z)),1)</f>
        <v>#DIV/0!</v>
      </c>
      <c r="AQ787">
        <v>134</v>
      </c>
      <c r="AR787">
        <v>7.9</v>
      </c>
      <c r="BH787" t="str">
        <v>Richard Williams</v>
      </c>
      <c r="BI787">
        <f t="shared" si="37"/>
        <v>7.2</v>
      </c>
      <c r="BJ787" t="b">
        <f t="shared" si="38"/>
        <v>0</v>
      </c>
      <c r="BO787">
        <v>101217900</v>
      </c>
      <c r="BP787">
        <v>70000000</v>
      </c>
      <c r="BR787">
        <f t="shared" si="36"/>
        <v>31217900</v>
      </c>
      <c r="BS787" t="str">
        <f>_xlfn.XLOOKUP(BO787,I:I,L:L)</f>
        <v>The Prince of EgyptÂ </v>
      </c>
      <c r="BW787" t="s">
        <v>2007</v>
      </c>
      <c r="BX787" t="s">
        <v>17601</v>
      </c>
      <c r="BY787" t="s">
        <v>4556</v>
      </c>
    </row>
    <row r="788" spans="1:80" x14ac:dyDescent="0.25">
      <c r="A788" t="s">
        <v>33</v>
      </c>
      <c r="B788" t="s">
        <v>1427</v>
      </c>
      <c r="C788">
        <v>26</v>
      </c>
      <c r="D788">
        <v>100</v>
      </c>
      <c r="E788">
        <v>52</v>
      </c>
      <c r="F788">
        <v>394</v>
      </c>
      <c r="G788" t="s">
        <v>5694</v>
      </c>
      <c r="H788">
        <v>795</v>
      </c>
      <c r="I788">
        <v>100328194</v>
      </c>
      <c r="J788" t="s">
        <v>377</v>
      </c>
      <c r="K788" t="s">
        <v>884</v>
      </c>
      <c r="L788" t="s">
        <v>3765</v>
      </c>
      <c r="M788">
        <v>85903</v>
      </c>
      <c r="N788">
        <v>2638</v>
      </c>
      <c r="O788" t="s">
        <v>5333</v>
      </c>
      <c r="P788">
        <v>0</v>
      </c>
      <c r="Q788" t="s">
        <v>5695</v>
      </c>
      <c r="R788" t="s">
        <v>5696</v>
      </c>
      <c r="S788">
        <v>92</v>
      </c>
      <c r="T788" t="s">
        <v>42</v>
      </c>
      <c r="U788" t="s">
        <v>43</v>
      </c>
      <c r="V788" t="s">
        <v>115</v>
      </c>
      <c r="W788">
        <v>50000000</v>
      </c>
      <c r="X788">
        <v>1995</v>
      </c>
      <c r="Y788">
        <v>419</v>
      </c>
      <c r="Z788" s="2">
        <v>6</v>
      </c>
      <c r="AA788">
        <v>1.85</v>
      </c>
      <c r="AB788">
        <v>0</v>
      </c>
      <c r="AE788" t="s">
        <v>5697</v>
      </c>
      <c r="AF788">
        <f>COUNTIF(J:J,AE788)</f>
        <v>0</v>
      </c>
      <c r="AG788" t="e">
        <f>ROUND(AVERAGEIFS(Z:Z,J:J,AE788),1)</f>
        <v>#DIV/0!</v>
      </c>
      <c r="AH788" t="e" cm="1">
        <f t="array" ref="AH788">ROUND(MEDIAN(IF(J:J=AE788,Z:Z)),1)</f>
        <v>#NUM!</v>
      </c>
      <c r="AI788" t="e" cm="1">
        <f t="array" ref="AI788">ROUND(MODE(IF(J:J=AE788,Z:Z)),1)</f>
        <v>#N/A</v>
      </c>
      <c r="AJ788">
        <f>_xlfn.MAXIFS(Z:Z,J:J,AE788)</f>
        <v>0</v>
      </c>
      <c r="AK788">
        <f>_xlfn.MINIFS(Z:Z,J:J,AE788)</f>
        <v>0</v>
      </c>
      <c r="AL788" t="e" cm="1">
        <f t="array" ref="AL788">ROUND(VAR(IF(J:J=AE788,Z:Z)),1)</f>
        <v>#DIV/0!</v>
      </c>
      <c r="AM788" t="e" cm="1">
        <f t="array" ref="AM788">ROUND(STDEV(IF(J:J = AE788,Z:Z)),1)</f>
        <v>#DIV/0!</v>
      </c>
      <c r="AQ788">
        <v>101</v>
      </c>
      <c r="AR788">
        <v>6.3</v>
      </c>
      <c r="BH788" t="str">
        <v>Mary McGuckian</v>
      </c>
      <c r="BI788">
        <f t="shared" si="37"/>
        <v>5.0999999999999996</v>
      </c>
      <c r="BJ788" t="b">
        <f t="shared" si="38"/>
        <v>0</v>
      </c>
      <c r="BO788">
        <v>32000000</v>
      </c>
      <c r="BP788">
        <v>806947</v>
      </c>
      <c r="BR788">
        <f t="shared" si="36"/>
        <v>31193053</v>
      </c>
      <c r="BS788" t="str">
        <f>_xlfn.XLOOKUP(BO788,I:I,L:L)</f>
        <v>The Age of InnocenceÂ </v>
      </c>
      <c r="BW788" t="s">
        <v>3743</v>
      </c>
      <c r="BX788" t="s">
        <v>17610</v>
      </c>
    </row>
    <row r="789" spans="1:80" x14ac:dyDescent="0.25">
      <c r="A789" t="s">
        <v>33</v>
      </c>
      <c r="B789" t="s">
        <v>2057</v>
      </c>
      <c r="C789">
        <v>292</v>
      </c>
      <c r="D789">
        <v>132</v>
      </c>
      <c r="E789">
        <v>845</v>
      </c>
      <c r="F789">
        <v>683</v>
      </c>
      <c r="G789" t="s">
        <v>631</v>
      </c>
      <c r="H789">
        <v>18000</v>
      </c>
      <c r="I789">
        <v>101530738</v>
      </c>
      <c r="J789" t="s">
        <v>268</v>
      </c>
      <c r="K789" t="s">
        <v>2152</v>
      </c>
      <c r="L789" t="s">
        <v>4089</v>
      </c>
      <c r="M789">
        <v>229574</v>
      </c>
      <c r="N789">
        <v>37605</v>
      </c>
      <c r="O789" t="s">
        <v>5700</v>
      </c>
      <c r="P789">
        <v>0</v>
      </c>
      <c r="Q789" t="s">
        <v>5701</v>
      </c>
      <c r="R789" t="s">
        <v>5702</v>
      </c>
      <c r="S789">
        <v>436</v>
      </c>
      <c r="T789" t="s">
        <v>42</v>
      </c>
      <c r="U789" t="s">
        <v>43</v>
      </c>
      <c r="V789" t="s">
        <v>811</v>
      </c>
      <c r="W789">
        <v>55000000</v>
      </c>
      <c r="X789">
        <v>2014</v>
      </c>
      <c r="Y789">
        <v>17000</v>
      </c>
      <c r="Z789" s="2">
        <v>7.2</v>
      </c>
      <c r="AA789">
        <v>2.35</v>
      </c>
      <c r="AB789">
        <v>56000</v>
      </c>
      <c r="AE789" t="s">
        <v>5703</v>
      </c>
      <c r="AF789">
        <f>COUNTIF(J:J,AE789)</f>
        <v>1</v>
      </c>
      <c r="AG789">
        <f>ROUND(AVERAGEIFS(Z:Z,J:J,AE789),1)</f>
        <v>6.4</v>
      </c>
      <c r="AH789" cm="1">
        <f t="array" ref="AH789">ROUND(MEDIAN(IF(J:J=AE789,Z:Z)),1)</f>
        <v>6.4</v>
      </c>
      <c r="AI789" t="e" cm="1">
        <f t="array" ref="AI789">ROUND(MODE(IF(J:J=AE789,Z:Z)),1)</f>
        <v>#N/A</v>
      </c>
      <c r="AJ789">
        <f>_xlfn.MAXIFS(Z:Z,J:J,AE789)</f>
        <v>6.4</v>
      </c>
      <c r="AK789">
        <f>_xlfn.MINIFS(Z:Z,J:J,AE789)</f>
        <v>6.4</v>
      </c>
      <c r="AL789" t="e" cm="1">
        <f t="array" ref="AL789">ROUND(VAR(IF(J:J=AE789,Z:Z)),1)</f>
        <v>#DIV/0!</v>
      </c>
      <c r="AM789" t="e" cm="1">
        <f t="array" ref="AM789">ROUND(STDEV(IF(J:J = AE789,Z:Z)),1)</f>
        <v>#DIV/0!</v>
      </c>
      <c r="AQ789">
        <v>100</v>
      </c>
      <c r="AR789">
        <v>6</v>
      </c>
      <c r="BH789" t="str">
        <v>Tony Goldwyn</v>
      </c>
      <c r="BI789">
        <f t="shared" si="37"/>
        <v>6.4</v>
      </c>
      <c r="BJ789" t="b">
        <f t="shared" si="38"/>
        <v>0</v>
      </c>
      <c r="BO789">
        <v>130174897</v>
      </c>
      <c r="BP789">
        <v>99000000</v>
      </c>
      <c r="BR789">
        <f t="shared" si="36"/>
        <v>31174897</v>
      </c>
      <c r="BS789" t="str">
        <f>_xlfn.XLOOKUP(BO789,I:I,L:L)</f>
        <v>The Peanuts MovieÂ </v>
      </c>
      <c r="BW789" t="s">
        <v>1247</v>
      </c>
      <c r="BX789" t="s">
        <v>17600</v>
      </c>
      <c r="BY789" t="s">
        <v>4490</v>
      </c>
    </row>
    <row r="790" spans="1:80" x14ac:dyDescent="0.25">
      <c r="A790" t="s">
        <v>33</v>
      </c>
      <c r="B790" t="s">
        <v>2927</v>
      </c>
      <c r="C790">
        <v>114</v>
      </c>
      <c r="D790">
        <v>105</v>
      </c>
      <c r="E790">
        <v>61</v>
      </c>
      <c r="F790">
        <v>708</v>
      </c>
      <c r="G790" t="s">
        <v>1926</v>
      </c>
      <c r="H790">
        <v>5000</v>
      </c>
      <c r="I790">
        <v>93815117</v>
      </c>
      <c r="J790" t="s">
        <v>881</v>
      </c>
      <c r="K790" t="s">
        <v>3010</v>
      </c>
      <c r="L790" t="s">
        <v>4793</v>
      </c>
      <c r="M790">
        <v>68417</v>
      </c>
      <c r="N790">
        <v>7184</v>
      </c>
      <c r="O790" t="s">
        <v>5704</v>
      </c>
      <c r="P790">
        <v>2</v>
      </c>
      <c r="Q790" t="s">
        <v>5705</v>
      </c>
      <c r="R790" t="s">
        <v>5706</v>
      </c>
      <c r="S790">
        <v>242</v>
      </c>
      <c r="T790" t="s">
        <v>42</v>
      </c>
      <c r="U790" t="s">
        <v>43</v>
      </c>
      <c r="V790" t="s">
        <v>44</v>
      </c>
      <c r="W790">
        <v>55000000</v>
      </c>
      <c r="X790">
        <v>2002</v>
      </c>
      <c r="Y790">
        <v>827</v>
      </c>
      <c r="Z790" s="2">
        <v>5.0999999999999996</v>
      </c>
      <c r="AA790">
        <v>2.35</v>
      </c>
      <c r="AB790">
        <v>0</v>
      </c>
      <c r="AE790" t="s">
        <v>5707</v>
      </c>
      <c r="AF790">
        <f>COUNTIF(J:J,AE790)</f>
        <v>1</v>
      </c>
      <c r="AG790">
        <f>ROUND(AVERAGEIFS(Z:Z,J:J,AE790),1)</f>
        <v>5.6</v>
      </c>
      <c r="AH790" cm="1">
        <f t="array" ref="AH790">ROUND(MEDIAN(IF(J:J=AE790,Z:Z)),1)</f>
        <v>5.6</v>
      </c>
      <c r="AI790" t="e" cm="1">
        <f t="array" ref="AI790">ROUND(MODE(IF(J:J=AE790,Z:Z)),1)</f>
        <v>#N/A</v>
      </c>
      <c r="AJ790">
        <f>_xlfn.MAXIFS(Z:Z,J:J,AE790)</f>
        <v>5.6</v>
      </c>
      <c r="AK790">
        <f>_xlfn.MINIFS(Z:Z,J:J,AE790)</f>
        <v>5.6</v>
      </c>
      <c r="AL790" t="e" cm="1">
        <f t="array" ref="AL790">ROUND(VAR(IF(J:J=AE790,Z:Z)),1)</f>
        <v>#DIV/0!</v>
      </c>
      <c r="AM790" t="e" cm="1">
        <f t="array" ref="AM790">ROUND(STDEV(IF(J:J = AE790,Z:Z)),1)</f>
        <v>#DIV/0!</v>
      </c>
      <c r="AQ790">
        <v>132</v>
      </c>
      <c r="AR790">
        <v>7.2</v>
      </c>
      <c r="BH790" t="str">
        <v>Jonathan Newman</v>
      </c>
      <c r="BI790">
        <f t="shared" si="37"/>
        <v>5.4</v>
      </c>
      <c r="BJ790" t="b">
        <f t="shared" si="38"/>
        <v>0</v>
      </c>
      <c r="BO790">
        <v>61094903</v>
      </c>
      <c r="BP790">
        <v>30000000</v>
      </c>
      <c r="BR790">
        <f t="shared" si="36"/>
        <v>31094903</v>
      </c>
      <c r="BS790" t="str">
        <f>_xlfn.XLOOKUP(BO790,I:I,L:L)</f>
        <v>UnknownÂ </v>
      </c>
      <c r="BW790" t="s">
        <v>2007</v>
      </c>
      <c r="BX790" t="s">
        <v>17600</v>
      </c>
      <c r="BY790" t="s">
        <v>4556</v>
      </c>
    </row>
    <row r="791" spans="1:80" x14ac:dyDescent="0.25">
      <c r="A791" t="s">
        <v>33</v>
      </c>
      <c r="B791" t="s">
        <v>1315</v>
      </c>
      <c r="C791">
        <v>82</v>
      </c>
      <c r="D791">
        <v>123</v>
      </c>
      <c r="E791">
        <v>12000</v>
      </c>
      <c r="F791">
        <v>665</v>
      </c>
      <c r="G791" t="s">
        <v>3489</v>
      </c>
      <c r="H791">
        <v>18000</v>
      </c>
      <c r="I791">
        <v>91400000</v>
      </c>
      <c r="J791" t="s">
        <v>1186</v>
      </c>
      <c r="K791" t="s">
        <v>2152</v>
      </c>
      <c r="L791" t="s">
        <v>4854</v>
      </c>
      <c r="M791">
        <v>81026</v>
      </c>
      <c r="N791">
        <v>30132</v>
      </c>
      <c r="O791" t="s">
        <v>5710</v>
      </c>
      <c r="P791">
        <v>0</v>
      </c>
      <c r="Q791" t="s">
        <v>5711</v>
      </c>
      <c r="R791" t="s">
        <v>5712</v>
      </c>
      <c r="S791">
        <v>194</v>
      </c>
      <c r="T791" t="s">
        <v>42</v>
      </c>
      <c r="U791" t="s">
        <v>43</v>
      </c>
      <c r="V791" t="s">
        <v>811</v>
      </c>
      <c r="W791">
        <v>53000000</v>
      </c>
      <c r="X791">
        <v>1995</v>
      </c>
      <c r="Y791">
        <v>10000</v>
      </c>
      <c r="Z791" s="2">
        <v>7.3</v>
      </c>
      <c r="AA791">
        <v>2.35</v>
      </c>
      <c r="AB791">
        <v>0</v>
      </c>
      <c r="AE791" t="s">
        <v>5713</v>
      </c>
      <c r="AF791">
        <f>COUNTIF(J:J,AE791)</f>
        <v>0</v>
      </c>
      <c r="AG791" t="e">
        <f>ROUND(AVERAGEIFS(Z:Z,J:J,AE791),1)</f>
        <v>#DIV/0!</v>
      </c>
      <c r="AH791" t="e" cm="1">
        <f t="array" ref="AH791">ROUND(MEDIAN(IF(J:J=AE791,Z:Z)),1)</f>
        <v>#NUM!</v>
      </c>
      <c r="AI791" t="e" cm="1">
        <f t="array" ref="AI791">ROUND(MODE(IF(J:J=AE791,Z:Z)),1)</f>
        <v>#N/A</v>
      </c>
      <c r="AJ791">
        <f>_xlfn.MAXIFS(Z:Z,J:J,AE791)</f>
        <v>0</v>
      </c>
      <c r="AK791">
        <f>_xlfn.MINIFS(Z:Z,J:J,AE791)</f>
        <v>0</v>
      </c>
      <c r="AL791" t="e" cm="1">
        <f t="array" ref="AL791">ROUND(VAR(IF(J:J=AE791,Z:Z)),1)</f>
        <v>#DIV/0!</v>
      </c>
      <c r="AM791" t="e" cm="1">
        <f t="array" ref="AM791">ROUND(STDEV(IF(J:J = AE791,Z:Z)),1)</f>
        <v>#DIV/0!</v>
      </c>
      <c r="AQ791">
        <v>105</v>
      </c>
      <c r="AR791">
        <v>5.0999999999999996</v>
      </c>
      <c r="BH791" t="str">
        <v>Michael Dinner</v>
      </c>
      <c r="BI791">
        <f t="shared" si="37"/>
        <v>5.6</v>
      </c>
      <c r="BJ791" t="b">
        <f t="shared" si="38"/>
        <v>0</v>
      </c>
      <c r="BO791">
        <v>61094903</v>
      </c>
      <c r="BP791">
        <v>30000000</v>
      </c>
      <c r="BR791">
        <f t="shared" si="36"/>
        <v>31094903</v>
      </c>
      <c r="BS791" t="str">
        <f>_xlfn.XLOOKUP(BO791,I:I,L:L)</f>
        <v>UnknownÂ </v>
      </c>
      <c r="BW791" t="s">
        <v>826</v>
      </c>
      <c r="BX791" t="s">
        <v>1247</v>
      </c>
      <c r="BY791" t="s">
        <v>2007</v>
      </c>
      <c r="BZ791" t="s">
        <v>4556</v>
      </c>
    </row>
    <row r="792" spans="1:80" x14ac:dyDescent="0.25">
      <c r="A792" t="s">
        <v>33</v>
      </c>
      <c r="B792" t="s">
        <v>2933</v>
      </c>
      <c r="C792">
        <v>201</v>
      </c>
      <c r="D792">
        <v>117</v>
      </c>
      <c r="E792">
        <v>125</v>
      </c>
      <c r="F792">
        <v>168</v>
      </c>
      <c r="G792" t="s">
        <v>5715</v>
      </c>
      <c r="H792">
        <v>10000</v>
      </c>
      <c r="I792">
        <v>162586036</v>
      </c>
      <c r="J792" t="s">
        <v>948</v>
      </c>
      <c r="K792" t="s">
        <v>215</v>
      </c>
      <c r="L792" t="s">
        <v>1576</v>
      </c>
      <c r="M792">
        <v>338383</v>
      </c>
      <c r="N792">
        <v>11036</v>
      </c>
      <c r="O792" t="s">
        <v>5716</v>
      </c>
      <c r="P792">
        <v>0</v>
      </c>
      <c r="Q792" t="s">
        <v>5717</v>
      </c>
      <c r="R792" t="s">
        <v>5718</v>
      </c>
      <c r="S792">
        <v>611</v>
      </c>
      <c r="T792" t="s">
        <v>42</v>
      </c>
      <c r="U792" t="s">
        <v>43</v>
      </c>
      <c r="V792" t="s">
        <v>44</v>
      </c>
      <c r="W792">
        <v>55000000</v>
      </c>
      <c r="X792">
        <v>2006</v>
      </c>
      <c r="Y792">
        <v>617</v>
      </c>
      <c r="Z792" s="2">
        <v>8</v>
      </c>
      <c r="AA792">
        <v>2.35</v>
      </c>
      <c r="AB792">
        <v>32000</v>
      </c>
      <c r="AE792" t="s">
        <v>5719</v>
      </c>
      <c r="AF792">
        <f>COUNTIF(J:J,AE792)</f>
        <v>1</v>
      </c>
      <c r="AG792">
        <f>ROUND(AVERAGEIFS(Z:Z,J:J,AE792),1)</f>
        <v>6.8</v>
      </c>
      <c r="AH792" cm="1">
        <f t="array" ref="AH792">ROUND(MEDIAN(IF(J:J=AE792,Z:Z)),1)</f>
        <v>6.8</v>
      </c>
      <c r="AI792" t="e" cm="1">
        <f t="array" ref="AI792">ROUND(MODE(IF(J:J=AE792,Z:Z)),1)</f>
        <v>#N/A</v>
      </c>
      <c r="AJ792">
        <f>_xlfn.MAXIFS(Z:Z,J:J,AE792)</f>
        <v>6.8</v>
      </c>
      <c r="AK792">
        <f>_xlfn.MINIFS(Z:Z,J:J,AE792)</f>
        <v>6.8</v>
      </c>
      <c r="AL792" t="e" cm="1">
        <f t="array" ref="AL792">ROUND(VAR(IF(J:J=AE792,Z:Z)),1)</f>
        <v>#DIV/0!</v>
      </c>
      <c r="AM792" t="e" cm="1">
        <f t="array" ref="AM792">ROUND(STDEV(IF(J:J = AE792,Z:Z)),1)</f>
        <v>#DIV/0!</v>
      </c>
      <c r="AQ792">
        <v>123</v>
      </c>
      <c r="AR792">
        <v>7.3</v>
      </c>
      <c r="BH792" t="str">
        <v>Joseph Sargent</v>
      </c>
      <c r="BI792">
        <f t="shared" si="37"/>
        <v>2.8</v>
      </c>
      <c r="BJ792" t="b">
        <f t="shared" si="38"/>
        <v>0</v>
      </c>
      <c r="BO792">
        <v>81022333</v>
      </c>
      <c r="BP792">
        <v>50000000</v>
      </c>
      <c r="BR792">
        <f t="shared" si="36"/>
        <v>31022333</v>
      </c>
      <c r="BS792" t="str">
        <f>_xlfn.XLOOKUP(BO792,I:I,L:L)</f>
        <v>CongoÂ </v>
      </c>
      <c r="BW792" t="s">
        <v>826</v>
      </c>
      <c r="BX792" t="s">
        <v>606</v>
      </c>
      <c r="BY792" t="s">
        <v>2007</v>
      </c>
      <c r="BZ792" t="s">
        <v>17606</v>
      </c>
    </row>
    <row r="793" spans="1:80" x14ac:dyDescent="0.25">
      <c r="A793" t="s">
        <v>33</v>
      </c>
      <c r="B793" t="s">
        <v>1051</v>
      </c>
      <c r="C793">
        <v>231</v>
      </c>
      <c r="D793">
        <v>98</v>
      </c>
      <c r="E793">
        <v>124</v>
      </c>
      <c r="F793">
        <v>354</v>
      </c>
      <c r="G793" t="s">
        <v>5406</v>
      </c>
      <c r="H793">
        <v>931</v>
      </c>
      <c r="I793">
        <v>89706988</v>
      </c>
      <c r="J793" t="s">
        <v>1195</v>
      </c>
      <c r="K793" t="s">
        <v>5722</v>
      </c>
      <c r="L793" t="s">
        <v>5233</v>
      </c>
      <c r="M793">
        <v>126746</v>
      </c>
      <c r="N793">
        <v>2287</v>
      </c>
      <c r="O793" t="s">
        <v>5723</v>
      </c>
      <c r="P793">
        <v>1</v>
      </c>
      <c r="Q793" t="s">
        <v>5724</v>
      </c>
      <c r="R793" t="s">
        <v>5725</v>
      </c>
      <c r="S793">
        <v>600</v>
      </c>
      <c r="T793" t="s">
        <v>42</v>
      </c>
      <c r="U793" t="s">
        <v>43</v>
      </c>
      <c r="V793" t="s">
        <v>44</v>
      </c>
      <c r="W793">
        <v>55000000</v>
      </c>
      <c r="X793">
        <v>2005</v>
      </c>
      <c r="Y793">
        <v>507</v>
      </c>
      <c r="Z793" s="2">
        <v>6.2</v>
      </c>
      <c r="AA793">
        <v>2.35</v>
      </c>
      <c r="AB793">
        <v>0</v>
      </c>
      <c r="AE793" t="s">
        <v>5726</v>
      </c>
      <c r="AF793">
        <f>COUNTIF(J:J,AE793)</f>
        <v>1</v>
      </c>
      <c r="AG793">
        <f>ROUND(AVERAGEIFS(Z:Z,J:J,AE793),1)</f>
        <v>6.9</v>
      </c>
      <c r="AH793" cm="1">
        <f t="array" ref="AH793">ROUND(MEDIAN(IF(J:J=AE793,Z:Z)),1)</f>
        <v>6.9</v>
      </c>
      <c r="AI793" t="e" cm="1">
        <f t="array" ref="AI793">ROUND(MODE(IF(J:J=AE793,Z:Z)),1)</f>
        <v>#N/A</v>
      </c>
      <c r="AJ793">
        <f>_xlfn.MAXIFS(Z:Z,J:J,AE793)</f>
        <v>6.9</v>
      </c>
      <c r="AK793">
        <f>_xlfn.MINIFS(Z:Z,J:J,AE793)</f>
        <v>6.9</v>
      </c>
      <c r="AL793" t="e" cm="1">
        <f t="array" ref="AL793">ROUND(VAR(IF(J:J=AE793,Z:Z)),1)</f>
        <v>#DIV/0!</v>
      </c>
      <c r="AM793" t="e" cm="1">
        <f t="array" ref="AM793">ROUND(STDEV(IF(J:J = AE793,Z:Z)),1)</f>
        <v>#DIV/0!</v>
      </c>
      <c r="AQ793">
        <v>117</v>
      </c>
      <c r="AR793">
        <v>8</v>
      </c>
      <c r="BH793" t="str">
        <v>Jerry Zaks</v>
      </c>
      <c r="BI793">
        <f t="shared" si="37"/>
        <v>6.7</v>
      </c>
      <c r="BJ793" t="b">
        <f t="shared" si="38"/>
        <v>0</v>
      </c>
      <c r="BO793">
        <v>181015141</v>
      </c>
      <c r="BP793">
        <v>150000000</v>
      </c>
      <c r="BR793">
        <f t="shared" si="36"/>
        <v>31015141</v>
      </c>
      <c r="BS793" t="str">
        <f>_xlfn.XLOOKUP(BO793,I:I,L:L)</f>
        <v>ThorÂ </v>
      </c>
      <c r="BW793" t="s">
        <v>826</v>
      </c>
      <c r="BX793" t="s">
        <v>606</v>
      </c>
      <c r="BY793" t="s">
        <v>4431</v>
      </c>
      <c r="BZ793" t="s">
        <v>1247</v>
      </c>
      <c r="CA793" t="s">
        <v>17600</v>
      </c>
      <c r="CB793" t="s">
        <v>4556</v>
      </c>
    </row>
    <row r="794" spans="1:80" x14ac:dyDescent="0.25">
      <c r="A794" t="s">
        <v>33</v>
      </c>
      <c r="B794" t="s">
        <v>2080</v>
      </c>
      <c r="C794">
        <v>55</v>
      </c>
      <c r="D794">
        <v>128</v>
      </c>
      <c r="E794">
        <v>272</v>
      </c>
      <c r="F794">
        <v>383</v>
      </c>
      <c r="G794" t="s">
        <v>5728</v>
      </c>
      <c r="H794">
        <v>2000</v>
      </c>
      <c r="I794">
        <v>83000000</v>
      </c>
      <c r="J794" t="s">
        <v>2275</v>
      </c>
      <c r="K794" t="s">
        <v>1704</v>
      </c>
      <c r="L794" t="s">
        <v>5729</v>
      </c>
      <c r="M794">
        <v>36587</v>
      </c>
      <c r="N794">
        <v>3888</v>
      </c>
      <c r="O794" t="s">
        <v>2193</v>
      </c>
      <c r="P794">
        <v>0</v>
      </c>
      <c r="Q794" t="s">
        <v>5730</v>
      </c>
      <c r="R794" t="s">
        <v>5731</v>
      </c>
      <c r="S794">
        <v>95</v>
      </c>
      <c r="T794" t="s">
        <v>42</v>
      </c>
      <c r="U794" t="s">
        <v>43</v>
      </c>
      <c r="V794" t="s">
        <v>811</v>
      </c>
      <c r="W794">
        <v>55000000</v>
      </c>
      <c r="X794">
        <v>1994</v>
      </c>
      <c r="Y794">
        <v>812</v>
      </c>
      <c r="Z794" s="2">
        <v>6</v>
      </c>
      <c r="AA794">
        <v>2.35</v>
      </c>
      <c r="AB794">
        <v>0</v>
      </c>
      <c r="AE794" t="s">
        <v>5732</v>
      </c>
      <c r="AF794">
        <f>COUNTIF(J:J,AE794)</f>
        <v>1</v>
      </c>
      <c r="AG794">
        <f>ROUND(AVERAGEIFS(Z:Z,J:J,AE794),1)</f>
        <v>8.3000000000000007</v>
      </c>
      <c r="AH794" cm="1">
        <f t="array" ref="AH794">ROUND(MEDIAN(IF(J:J=AE794,Z:Z)),1)</f>
        <v>8.3000000000000007</v>
      </c>
      <c r="AI794" t="e" cm="1">
        <f t="array" ref="AI794">ROUND(MODE(IF(J:J=AE794,Z:Z)),1)</f>
        <v>#N/A</v>
      </c>
      <c r="AJ794">
        <f>_xlfn.MAXIFS(Z:Z,J:J,AE794)</f>
        <v>8.3000000000000007</v>
      </c>
      <c r="AK794">
        <f>_xlfn.MINIFS(Z:Z,J:J,AE794)</f>
        <v>8.3000000000000007</v>
      </c>
      <c r="AL794" t="e" cm="1">
        <f t="array" ref="AL794">ROUND(VAR(IF(J:J=AE794,Z:Z)),1)</f>
        <v>#DIV/0!</v>
      </c>
      <c r="AM794" t="e" cm="1">
        <f t="array" ref="AM794">ROUND(STDEV(IF(J:J = AE794,Z:Z)),1)</f>
        <v>#DIV/0!</v>
      </c>
      <c r="AQ794">
        <v>98</v>
      </c>
      <c r="AR794">
        <v>6.2</v>
      </c>
      <c r="BH794" t="str">
        <v>Fred Durst</v>
      </c>
      <c r="BI794">
        <f t="shared" si="37"/>
        <v>5.0999999999999996</v>
      </c>
      <c r="BJ794" t="b">
        <f t="shared" si="38"/>
        <v>0</v>
      </c>
      <c r="BO794">
        <v>52008288</v>
      </c>
      <c r="BP794">
        <v>21000000</v>
      </c>
      <c r="BR794">
        <f t="shared" si="36"/>
        <v>31008288</v>
      </c>
      <c r="BS794" t="str">
        <f>_xlfn.XLOOKUP(BO794,I:I,L:L)</f>
        <v>South Park: Bigger Longer &amp; UncutÂ </v>
      </c>
      <c r="BW794" t="s">
        <v>3743</v>
      </c>
      <c r="BX794" t="s">
        <v>2007</v>
      </c>
      <c r="BY794" t="s">
        <v>17604</v>
      </c>
    </row>
    <row r="795" spans="1:80" x14ac:dyDescent="0.25">
      <c r="A795" t="s">
        <v>33</v>
      </c>
      <c r="B795" t="s">
        <v>1427</v>
      </c>
      <c r="C795">
        <v>110</v>
      </c>
      <c r="D795">
        <v>114</v>
      </c>
      <c r="E795">
        <v>52</v>
      </c>
      <c r="F795">
        <v>539</v>
      </c>
      <c r="G795" t="s">
        <v>872</v>
      </c>
      <c r="H795">
        <v>12000</v>
      </c>
      <c r="I795">
        <v>78745923</v>
      </c>
      <c r="J795" t="s">
        <v>1477</v>
      </c>
      <c r="K795" t="s">
        <v>863</v>
      </c>
      <c r="L795" t="s">
        <v>5735</v>
      </c>
      <c r="M795">
        <v>94407</v>
      </c>
      <c r="N795">
        <v>13905</v>
      </c>
      <c r="O795" t="s">
        <v>5184</v>
      </c>
      <c r="P795">
        <v>1</v>
      </c>
      <c r="Q795" t="s">
        <v>5736</v>
      </c>
      <c r="R795" t="s">
        <v>5737</v>
      </c>
      <c r="S795">
        <v>322</v>
      </c>
      <c r="T795" t="s">
        <v>42</v>
      </c>
      <c r="U795" t="s">
        <v>939</v>
      </c>
      <c r="V795" t="s">
        <v>44</v>
      </c>
      <c r="W795">
        <v>55000000</v>
      </c>
      <c r="X795">
        <v>1998</v>
      </c>
      <c r="Y795">
        <v>702</v>
      </c>
      <c r="Z795" s="2">
        <v>6.7</v>
      </c>
      <c r="AA795">
        <v>2.35</v>
      </c>
      <c r="AB795">
        <v>0</v>
      </c>
      <c r="AE795" t="s">
        <v>5738</v>
      </c>
      <c r="AF795">
        <f>COUNTIF(J:J,AE795)</f>
        <v>2</v>
      </c>
      <c r="AG795">
        <f>ROUND(AVERAGEIFS(Z:Z,J:J,AE795),1)</f>
        <v>7.8</v>
      </c>
      <c r="AH795" cm="1">
        <f t="array" ref="AH795">ROUND(MEDIAN(IF(J:J=AE795,Z:Z)),1)</f>
        <v>7.8</v>
      </c>
      <c r="AI795" t="e" cm="1">
        <f t="array" ref="AI795">ROUND(MODE(IF(J:J=AE795,Z:Z)),1)</f>
        <v>#N/A</v>
      </c>
      <c r="AJ795">
        <f>_xlfn.MAXIFS(Z:Z,J:J,AE795)</f>
        <v>8.1</v>
      </c>
      <c r="AK795">
        <f>_xlfn.MINIFS(Z:Z,J:J,AE795)</f>
        <v>7.5</v>
      </c>
      <c r="AL795" cm="1">
        <f t="array" ref="AL795">ROUND(VAR(IF(J:J=AE795,Z:Z)),1)</f>
        <v>0.2</v>
      </c>
      <c r="AM795" cm="1">
        <f t="array" ref="AM795">ROUND(STDEV(IF(J:J = AE795,Z:Z)),1)</f>
        <v>0.4</v>
      </c>
      <c r="AQ795">
        <v>128</v>
      </c>
      <c r="AR795">
        <v>6</v>
      </c>
      <c r="BH795" t="str">
        <v>Anne Fontaine</v>
      </c>
      <c r="BI795">
        <f t="shared" si="37"/>
        <v>6.5</v>
      </c>
      <c r="BJ795" t="b">
        <f t="shared" si="38"/>
        <v>0</v>
      </c>
      <c r="BO795">
        <v>36000000</v>
      </c>
      <c r="BP795">
        <v>5000000</v>
      </c>
      <c r="BR795">
        <f t="shared" si="36"/>
        <v>31000000</v>
      </c>
      <c r="BS795" t="str">
        <f>_xlfn.XLOOKUP(BO795,I:I,L:L)</f>
        <v>The RobeÂ </v>
      </c>
      <c r="BW795" t="s">
        <v>3743</v>
      </c>
      <c r="BX795" t="s">
        <v>17603</v>
      </c>
      <c r="BY795" t="s">
        <v>17607</v>
      </c>
    </row>
    <row r="796" spans="1:80" x14ac:dyDescent="0.25">
      <c r="A796" t="s">
        <v>917</v>
      </c>
      <c r="B796" t="s">
        <v>1345</v>
      </c>
      <c r="C796">
        <v>354</v>
      </c>
      <c r="D796">
        <v>111</v>
      </c>
      <c r="E796">
        <v>16000</v>
      </c>
      <c r="F796">
        <v>640</v>
      </c>
      <c r="G796" t="s">
        <v>790</v>
      </c>
      <c r="H796">
        <v>926</v>
      </c>
      <c r="I796">
        <v>70098138</v>
      </c>
      <c r="J796" t="s">
        <v>826</v>
      </c>
      <c r="K796" t="s">
        <v>5739</v>
      </c>
      <c r="L796" t="s">
        <v>4675</v>
      </c>
      <c r="M796">
        <v>735784</v>
      </c>
      <c r="N796">
        <v>3983</v>
      </c>
      <c r="O796" t="s">
        <v>5740</v>
      </c>
      <c r="P796">
        <v>0</v>
      </c>
      <c r="Q796" t="s">
        <v>5741</v>
      </c>
      <c r="R796" t="s">
        <v>5742</v>
      </c>
      <c r="S796">
        <v>2105</v>
      </c>
      <c r="T796" t="s">
        <v>42</v>
      </c>
      <c r="U796" t="s">
        <v>43</v>
      </c>
      <c r="V796" t="s">
        <v>811</v>
      </c>
      <c r="W796">
        <v>30000000</v>
      </c>
      <c r="X796">
        <v>2003</v>
      </c>
      <c r="Y796">
        <v>890</v>
      </c>
      <c r="Z796" s="2">
        <v>8.1</v>
      </c>
      <c r="AA796">
        <v>2.35</v>
      </c>
      <c r="AB796">
        <v>13000</v>
      </c>
      <c r="AE796" t="s">
        <v>5743</v>
      </c>
      <c r="AF796">
        <f>COUNTIF(J:J,AE796)</f>
        <v>0</v>
      </c>
      <c r="AG796" t="e">
        <f>ROUND(AVERAGEIFS(Z:Z,J:J,AE796),1)</f>
        <v>#DIV/0!</v>
      </c>
      <c r="AH796" t="e" cm="1">
        <f t="array" ref="AH796">ROUND(MEDIAN(IF(J:J=AE796,Z:Z)),1)</f>
        <v>#NUM!</v>
      </c>
      <c r="AI796" t="e" cm="1">
        <f t="array" ref="AI796">ROUND(MODE(IF(J:J=AE796,Z:Z)),1)</f>
        <v>#N/A</v>
      </c>
      <c r="AJ796">
        <f>_xlfn.MAXIFS(Z:Z,J:J,AE796)</f>
        <v>0</v>
      </c>
      <c r="AK796">
        <f>_xlfn.MINIFS(Z:Z,J:J,AE796)</f>
        <v>0</v>
      </c>
      <c r="AL796" t="e" cm="1">
        <f t="array" ref="AL796">ROUND(VAR(IF(J:J=AE796,Z:Z)),1)</f>
        <v>#DIV/0!</v>
      </c>
      <c r="AM796" t="e" cm="1">
        <f t="array" ref="AM796">ROUND(STDEV(IF(J:J = AE796,Z:Z)),1)</f>
        <v>#DIV/0!</v>
      </c>
      <c r="AQ796">
        <v>114</v>
      </c>
      <c r="AR796">
        <v>6.7</v>
      </c>
      <c r="BH796" t="str">
        <v>Mira Nair</v>
      </c>
      <c r="BI796">
        <f t="shared" si="37"/>
        <v>6.5</v>
      </c>
      <c r="BJ796" t="b">
        <f t="shared" si="38"/>
        <v>0</v>
      </c>
      <c r="BO796">
        <v>55973336</v>
      </c>
      <c r="BP796">
        <v>25000000</v>
      </c>
      <c r="BR796">
        <f t="shared" si="36"/>
        <v>30973336</v>
      </c>
      <c r="BS796" t="str">
        <f>_xlfn.XLOOKUP(BO796,I:I,L:L)</f>
        <v>Romeo Must DieÂ </v>
      </c>
      <c r="BW796" t="s">
        <v>4682</v>
      </c>
      <c r="BX796" t="s">
        <v>3743</v>
      </c>
      <c r="BY796" t="s">
        <v>2007</v>
      </c>
    </row>
    <row r="797" spans="1:80" x14ac:dyDescent="0.25">
      <c r="A797" t="s">
        <v>33</v>
      </c>
      <c r="B797" t="s">
        <v>1486</v>
      </c>
      <c r="C797">
        <v>140</v>
      </c>
      <c r="D797">
        <v>85</v>
      </c>
      <c r="E797">
        <v>0</v>
      </c>
      <c r="F797">
        <v>490</v>
      </c>
      <c r="G797" t="s">
        <v>5746</v>
      </c>
      <c r="H797">
        <v>21000</v>
      </c>
      <c r="I797">
        <v>66365290</v>
      </c>
      <c r="J797" t="s">
        <v>1247</v>
      </c>
      <c r="K797" t="s">
        <v>119</v>
      </c>
      <c r="L797" t="s">
        <v>5747</v>
      </c>
      <c r="M797">
        <v>56874</v>
      </c>
      <c r="N797">
        <v>22458</v>
      </c>
      <c r="O797" t="s">
        <v>2362</v>
      </c>
      <c r="P797">
        <v>2</v>
      </c>
      <c r="Q797" t="s">
        <v>5748</v>
      </c>
      <c r="R797" t="s">
        <v>5749</v>
      </c>
      <c r="S797">
        <v>358</v>
      </c>
      <c r="T797" t="s">
        <v>42</v>
      </c>
      <c r="U797" t="s">
        <v>43</v>
      </c>
      <c r="V797" t="s">
        <v>44</v>
      </c>
      <c r="W797">
        <v>55000000</v>
      </c>
      <c r="X797">
        <v>1999</v>
      </c>
      <c r="Y797">
        <v>860</v>
      </c>
      <c r="Z797" s="2">
        <v>6.4</v>
      </c>
      <c r="AA797">
        <v>1.37</v>
      </c>
      <c r="AB797">
        <v>0</v>
      </c>
      <c r="AE797" t="s">
        <v>5750</v>
      </c>
      <c r="AF797">
        <f>COUNTIF(J:J,AE797)</f>
        <v>1</v>
      </c>
      <c r="AG797">
        <f>ROUND(AVERAGEIFS(Z:Z,J:J,AE797),1)</f>
        <v>6.1</v>
      </c>
      <c r="AH797" cm="1">
        <f t="array" ref="AH797">ROUND(MEDIAN(IF(J:J=AE797,Z:Z)),1)</f>
        <v>6.1</v>
      </c>
      <c r="AI797" t="e" cm="1">
        <f t="array" ref="AI797">ROUND(MODE(IF(J:J=AE797,Z:Z)),1)</f>
        <v>#N/A</v>
      </c>
      <c r="AJ797">
        <f>_xlfn.MAXIFS(Z:Z,J:J,AE797)</f>
        <v>6.1</v>
      </c>
      <c r="AK797">
        <f>_xlfn.MINIFS(Z:Z,J:J,AE797)</f>
        <v>6.1</v>
      </c>
      <c r="AL797" t="e" cm="1">
        <f t="array" ref="AL797">ROUND(VAR(IF(J:J=AE797,Z:Z)),1)</f>
        <v>#DIV/0!</v>
      </c>
      <c r="AM797" t="e" cm="1">
        <f t="array" ref="AM797">ROUND(STDEV(IF(J:J = AE797,Z:Z)),1)</f>
        <v>#DIV/0!</v>
      </c>
      <c r="AQ797">
        <v>111</v>
      </c>
      <c r="AR797">
        <v>8.1</v>
      </c>
      <c r="BH797" t="str">
        <v>Mel Brooks</v>
      </c>
      <c r="BI797">
        <f t="shared" si="37"/>
        <v>7.6</v>
      </c>
      <c r="BJ797" t="str">
        <f t="shared" si="38"/>
        <v>TRUE</v>
      </c>
      <c r="BO797">
        <v>33349949</v>
      </c>
      <c r="BP797">
        <v>2500000</v>
      </c>
      <c r="BR797">
        <f t="shared" si="36"/>
        <v>30849949</v>
      </c>
      <c r="BS797" t="str">
        <f>_xlfn.XLOOKUP(BO797,I:I,L:L)</f>
        <v>2016: Obama's AmericaÂ </v>
      </c>
      <c r="BW797" t="s">
        <v>606</v>
      </c>
      <c r="BX797" t="s">
        <v>5266</v>
      </c>
      <c r="BY797" t="s">
        <v>5447</v>
      </c>
    </row>
    <row r="798" spans="1:80" x14ac:dyDescent="0.25">
      <c r="A798" t="s">
        <v>917</v>
      </c>
      <c r="B798" t="s">
        <v>1345</v>
      </c>
      <c r="C798">
        <v>304</v>
      </c>
      <c r="D798">
        <v>137</v>
      </c>
      <c r="E798">
        <v>16000</v>
      </c>
      <c r="F798">
        <v>348</v>
      </c>
      <c r="G798" t="s">
        <v>5753</v>
      </c>
      <c r="H798">
        <v>890</v>
      </c>
      <c r="I798">
        <v>66207920</v>
      </c>
      <c r="J798" t="s">
        <v>313</v>
      </c>
      <c r="K798" t="s">
        <v>790</v>
      </c>
      <c r="L798" t="s">
        <v>5057</v>
      </c>
      <c r="M798">
        <v>512749</v>
      </c>
      <c r="N798">
        <v>1959</v>
      </c>
      <c r="O798" t="s">
        <v>5629</v>
      </c>
      <c r="P798">
        <v>0</v>
      </c>
      <c r="Q798" t="s">
        <v>5754</v>
      </c>
      <c r="R798" t="s">
        <v>5755</v>
      </c>
      <c r="S798">
        <v>935</v>
      </c>
      <c r="T798" t="s">
        <v>42</v>
      </c>
      <c r="U798" t="s">
        <v>43</v>
      </c>
      <c r="V798" t="s">
        <v>811</v>
      </c>
      <c r="W798">
        <v>30000000</v>
      </c>
      <c r="X798">
        <v>2004</v>
      </c>
      <c r="Y798">
        <v>387</v>
      </c>
      <c r="Z798" s="2">
        <v>8</v>
      </c>
      <c r="AA798">
        <v>2.35</v>
      </c>
      <c r="AB798">
        <v>0</v>
      </c>
      <c r="AE798" t="s">
        <v>5756</v>
      </c>
      <c r="AF798">
        <f>COUNTIF(J:J,AE798)</f>
        <v>1</v>
      </c>
      <c r="AG798">
        <f>ROUND(AVERAGEIFS(Z:Z,J:J,AE798),1)</f>
        <v>5.7</v>
      </c>
      <c r="AH798" cm="1">
        <f t="array" ref="AH798">ROUND(MEDIAN(IF(J:J=AE798,Z:Z)),1)</f>
        <v>5.7</v>
      </c>
      <c r="AI798" t="e" cm="1">
        <f t="array" ref="AI798">ROUND(MODE(IF(J:J=AE798,Z:Z)),1)</f>
        <v>#N/A</v>
      </c>
      <c r="AJ798">
        <f>_xlfn.MAXIFS(Z:Z,J:J,AE798)</f>
        <v>5.7</v>
      </c>
      <c r="AK798">
        <f>_xlfn.MINIFS(Z:Z,J:J,AE798)</f>
        <v>5.7</v>
      </c>
      <c r="AL798" t="e" cm="1">
        <f t="array" ref="AL798">ROUND(VAR(IF(J:J=AE798,Z:Z)),1)</f>
        <v>#DIV/0!</v>
      </c>
      <c r="AM798" t="e" cm="1">
        <f t="array" ref="AM798">ROUND(STDEV(IF(J:J = AE798,Z:Z)),1)</f>
        <v>#DIV/0!</v>
      </c>
      <c r="AQ798">
        <v>85</v>
      </c>
      <c r="AR798">
        <v>6.4</v>
      </c>
      <c r="BH798" t="str">
        <v>Russell Crowe</v>
      </c>
      <c r="BI798">
        <f t="shared" si="37"/>
        <v>7.1</v>
      </c>
      <c r="BJ798" t="b">
        <f t="shared" si="38"/>
        <v>0</v>
      </c>
      <c r="BO798">
        <v>70836296</v>
      </c>
      <c r="BP798">
        <v>40000000</v>
      </c>
      <c r="BR798">
        <f t="shared" si="36"/>
        <v>30836296</v>
      </c>
      <c r="BS798" t="str">
        <f>_xlfn.XLOOKUP(BO798,I:I,L:L)</f>
        <v>Shallow HalÂ </v>
      </c>
      <c r="BW798" t="s">
        <v>606</v>
      </c>
      <c r="BX798" t="s">
        <v>4682</v>
      </c>
      <c r="BY798" t="s">
        <v>2007</v>
      </c>
      <c r="BZ798" t="s">
        <v>3105</v>
      </c>
      <c r="CA798" t="s">
        <v>4490</v>
      </c>
    </row>
    <row r="799" spans="1:80" x14ac:dyDescent="0.25">
      <c r="A799" t="s">
        <v>33</v>
      </c>
      <c r="B799" t="s">
        <v>1665</v>
      </c>
      <c r="C799">
        <v>45</v>
      </c>
      <c r="D799">
        <v>97</v>
      </c>
      <c r="E799">
        <v>96</v>
      </c>
      <c r="F799">
        <v>403</v>
      </c>
      <c r="G799" t="s">
        <v>5759</v>
      </c>
      <c r="H799">
        <v>13000</v>
      </c>
      <c r="I799">
        <v>63408614</v>
      </c>
      <c r="J799" t="s">
        <v>294</v>
      </c>
      <c r="K799" t="s">
        <v>1794</v>
      </c>
      <c r="L799" t="s">
        <v>5760</v>
      </c>
      <c r="M799">
        <v>75365</v>
      </c>
      <c r="N799">
        <v>14432</v>
      </c>
      <c r="O799" t="s">
        <v>5761</v>
      </c>
      <c r="P799">
        <v>1</v>
      </c>
      <c r="Q799" t="s">
        <v>5762</v>
      </c>
      <c r="R799" t="s">
        <v>5763</v>
      </c>
      <c r="S799">
        <v>149</v>
      </c>
      <c r="T799" t="s">
        <v>42</v>
      </c>
      <c r="U799" t="s">
        <v>43</v>
      </c>
      <c r="V799" t="s">
        <v>811</v>
      </c>
      <c r="W799">
        <v>55000000</v>
      </c>
      <c r="X799">
        <v>1989</v>
      </c>
      <c r="Y799">
        <v>549</v>
      </c>
      <c r="Z799" s="2">
        <v>6.3</v>
      </c>
      <c r="AA799">
        <v>2.35</v>
      </c>
      <c r="AB799">
        <v>0</v>
      </c>
      <c r="AE799" t="s">
        <v>5764</v>
      </c>
      <c r="AF799">
        <f>COUNTIF(J:J,AE799)</f>
        <v>1</v>
      </c>
      <c r="AG799">
        <f>ROUND(AVERAGEIFS(Z:Z,J:J,AE799),1)</f>
        <v>7.6</v>
      </c>
      <c r="AH799" cm="1">
        <f t="array" ref="AH799">ROUND(MEDIAN(IF(J:J=AE799,Z:Z)),1)</f>
        <v>7.6</v>
      </c>
      <c r="AI799" t="e" cm="1">
        <f t="array" ref="AI799">ROUND(MODE(IF(J:J=AE799,Z:Z)),1)</f>
        <v>#N/A</v>
      </c>
      <c r="AJ799">
        <f>_xlfn.MAXIFS(Z:Z,J:J,AE799)</f>
        <v>7.6</v>
      </c>
      <c r="AK799">
        <f>_xlfn.MINIFS(Z:Z,J:J,AE799)</f>
        <v>7.6</v>
      </c>
      <c r="AL799" t="e" cm="1">
        <f t="array" ref="AL799">ROUND(VAR(IF(J:J=AE799,Z:Z)),1)</f>
        <v>#DIV/0!</v>
      </c>
      <c r="AM799" t="e" cm="1">
        <f t="array" ref="AM799">ROUND(STDEV(IF(J:J = AE799,Z:Z)),1)</f>
        <v>#DIV/0!</v>
      </c>
      <c r="AQ799">
        <v>137</v>
      </c>
      <c r="AR799">
        <v>8</v>
      </c>
      <c r="BH799" t="str">
        <v>Jessie Nelson</v>
      </c>
      <c r="BI799">
        <f t="shared" si="37"/>
        <v>6.7</v>
      </c>
      <c r="BJ799" t="b">
        <f t="shared" si="38"/>
        <v>0</v>
      </c>
      <c r="BO799">
        <v>32600000</v>
      </c>
      <c r="BP799">
        <v>1800000</v>
      </c>
      <c r="BR799">
        <f t="shared" si="36"/>
        <v>30800000</v>
      </c>
      <c r="BS799" t="str">
        <f>_xlfn.XLOOKUP(BO799,I:I,L:L)</f>
        <v>Friday the 13th: The Final ChapterÂ </v>
      </c>
      <c r="BW799" t="s">
        <v>4682</v>
      </c>
      <c r="BX799" t="s">
        <v>3743</v>
      </c>
      <c r="BY799" t="s">
        <v>17604</v>
      </c>
    </row>
    <row r="800" spans="1:80" x14ac:dyDescent="0.25">
      <c r="A800" t="s">
        <v>33</v>
      </c>
      <c r="B800" t="s">
        <v>431</v>
      </c>
      <c r="C800">
        <v>49</v>
      </c>
      <c r="D800">
        <v>104</v>
      </c>
      <c r="E800">
        <v>0</v>
      </c>
      <c r="F800">
        <v>812</v>
      </c>
      <c r="G800" t="s">
        <v>2982</v>
      </c>
      <c r="H800">
        <v>13000</v>
      </c>
      <c r="I800">
        <v>58422650</v>
      </c>
      <c r="J800" t="s">
        <v>583</v>
      </c>
      <c r="K800" t="s">
        <v>1207</v>
      </c>
      <c r="L800" t="s">
        <v>5767</v>
      </c>
      <c r="M800">
        <v>78974</v>
      </c>
      <c r="N800">
        <v>25599</v>
      </c>
      <c r="O800" t="s">
        <v>4801</v>
      </c>
      <c r="P800">
        <v>3</v>
      </c>
      <c r="Q800" t="s">
        <v>5768</v>
      </c>
      <c r="R800" t="s">
        <v>5769</v>
      </c>
      <c r="S800">
        <v>173</v>
      </c>
      <c r="T800" t="s">
        <v>42</v>
      </c>
      <c r="U800" t="s">
        <v>43</v>
      </c>
      <c r="V800" t="s">
        <v>44</v>
      </c>
      <c r="W800">
        <v>55000000</v>
      </c>
      <c r="X800">
        <v>1992</v>
      </c>
      <c r="Y800">
        <v>11000</v>
      </c>
      <c r="Z800" s="2">
        <v>6.4</v>
      </c>
      <c r="AA800">
        <v>1.85</v>
      </c>
      <c r="AB800">
        <v>8000</v>
      </c>
      <c r="AE800" t="s">
        <v>5770</v>
      </c>
      <c r="AF800">
        <f>COUNTIF(J:J,AE800)</f>
        <v>0</v>
      </c>
      <c r="AG800" t="e">
        <f>ROUND(AVERAGEIFS(Z:Z,J:J,AE800),1)</f>
        <v>#DIV/0!</v>
      </c>
      <c r="AH800" t="e" cm="1">
        <f t="array" ref="AH800">ROUND(MEDIAN(IF(J:J=AE800,Z:Z)),1)</f>
        <v>#NUM!</v>
      </c>
      <c r="AI800" t="e" cm="1">
        <f t="array" ref="AI800">ROUND(MODE(IF(J:J=AE800,Z:Z)),1)</f>
        <v>#N/A</v>
      </c>
      <c r="AJ800">
        <f>_xlfn.MAXIFS(Z:Z,J:J,AE800)</f>
        <v>0</v>
      </c>
      <c r="AK800">
        <f>_xlfn.MINIFS(Z:Z,J:J,AE800)</f>
        <v>0</v>
      </c>
      <c r="AL800" t="e" cm="1">
        <f t="array" ref="AL800">ROUND(VAR(IF(J:J=AE800,Z:Z)),1)</f>
        <v>#DIV/0!</v>
      </c>
      <c r="AM800" t="e" cm="1">
        <f t="array" ref="AM800">ROUND(STDEV(IF(J:J = AE800,Z:Z)),1)</f>
        <v>#DIV/0!</v>
      </c>
      <c r="AQ800">
        <v>97</v>
      </c>
      <c r="AR800">
        <v>6.3</v>
      </c>
      <c r="BH800" t="str">
        <v>Christopher Spencer</v>
      </c>
      <c r="BI800">
        <f t="shared" si="37"/>
        <v>5.6</v>
      </c>
      <c r="BJ800" t="b">
        <f t="shared" si="38"/>
        <v>0</v>
      </c>
      <c r="BO800">
        <v>30859000</v>
      </c>
      <c r="BP800">
        <v>83532</v>
      </c>
      <c r="BR800">
        <f t="shared" si="36"/>
        <v>30775468</v>
      </c>
      <c r="BS800" t="str">
        <f>_xlfn.XLOOKUP(BO800,I:I,L:L)</f>
        <v>The Texas Chain Saw MassacreÂ </v>
      </c>
      <c r="BW800" t="s">
        <v>4682</v>
      </c>
      <c r="BX800" t="s">
        <v>3743</v>
      </c>
      <c r="BY800" t="s">
        <v>17607</v>
      </c>
    </row>
    <row r="801" spans="1:80" x14ac:dyDescent="0.25">
      <c r="A801" t="s">
        <v>33</v>
      </c>
      <c r="B801" t="s">
        <v>2939</v>
      </c>
      <c r="C801">
        <v>146</v>
      </c>
      <c r="D801">
        <v>110</v>
      </c>
      <c r="E801">
        <v>9</v>
      </c>
      <c r="F801">
        <v>95</v>
      </c>
      <c r="G801" t="s">
        <v>5773</v>
      </c>
      <c r="H801">
        <v>485</v>
      </c>
      <c r="I801">
        <v>56932305</v>
      </c>
      <c r="J801" t="s">
        <v>2526</v>
      </c>
      <c r="K801" t="s">
        <v>5263</v>
      </c>
      <c r="L801" t="s">
        <v>5774</v>
      </c>
      <c r="M801">
        <v>96690</v>
      </c>
      <c r="N801">
        <v>939</v>
      </c>
      <c r="O801" t="s">
        <v>5775</v>
      </c>
      <c r="P801">
        <v>2</v>
      </c>
      <c r="Q801" t="s">
        <v>5776</v>
      </c>
      <c r="R801" t="s">
        <v>5777</v>
      </c>
      <c r="S801">
        <v>293</v>
      </c>
      <c r="T801" t="s">
        <v>42</v>
      </c>
      <c r="U801" t="s">
        <v>43</v>
      </c>
      <c r="V801" t="s">
        <v>44</v>
      </c>
      <c r="W801">
        <v>55000000</v>
      </c>
      <c r="X801">
        <v>2000</v>
      </c>
      <c r="Y801">
        <v>110</v>
      </c>
      <c r="Z801" s="2">
        <v>6.6</v>
      </c>
      <c r="AA801">
        <v>2.35</v>
      </c>
      <c r="AB801">
        <v>0</v>
      </c>
      <c r="AE801" t="s">
        <v>5778</v>
      </c>
      <c r="AF801">
        <f>COUNTIF(J:J,AE801)</f>
        <v>0</v>
      </c>
      <c r="AG801" t="e">
        <f>ROUND(AVERAGEIFS(Z:Z,J:J,AE801),1)</f>
        <v>#DIV/0!</v>
      </c>
      <c r="AH801" t="e" cm="1">
        <f t="array" ref="AH801">ROUND(MEDIAN(IF(J:J=AE801,Z:Z)),1)</f>
        <v>#NUM!</v>
      </c>
      <c r="AI801" t="e" cm="1">
        <f t="array" ref="AI801">ROUND(MODE(IF(J:J=AE801,Z:Z)),1)</f>
        <v>#N/A</v>
      </c>
      <c r="AJ801">
        <f>_xlfn.MAXIFS(Z:Z,J:J,AE801)</f>
        <v>0</v>
      </c>
      <c r="AK801">
        <f>_xlfn.MINIFS(Z:Z,J:J,AE801)</f>
        <v>0</v>
      </c>
      <c r="AL801" t="e" cm="1">
        <f t="array" ref="AL801">ROUND(VAR(IF(J:J=AE801,Z:Z)),1)</f>
        <v>#DIV/0!</v>
      </c>
      <c r="AM801" t="e" cm="1">
        <f t="array" ref="AM801">ROUND(STDEV(IF(J:J = AE801,Z:Z)),1)</f>
        <v>#DIV/0!</v>
      </c>
      <c r="AQ801">
        <v>104</v>
      </c>
      <c r="AR801">
        <v>6.4</v>
      </c>
      <c r="BH801" t="str">
        <v>Mike Bigelow</v>
      </c>
      <c r="BI801">
        <f t="shared" si="37"/>
        <v>4.5999999999999996</v>
      </c>
      <c r="BJ801" t="b">
        <f t="shared" si="38"/>
        <v>0</v>
      </c>
      <c r="BO801">
        <v>120618403</v>
      </c>
      <c r="BP801">
        <v>90000000</v>
      </c>
      <c r="BR801">
        <f t="shared" si="36"/>
        <v>30618403</v>
      </c>
      <c r="BS801" t="str">
        <f>_xlfn.XLOOKUP(BO801,I:I,L:L)</f>
        <v>MulanÂ </v>
      </c>
      <c r="BW801" t="s">
        <v>826</v>
      </c>
      <c r="BX801" t="s">
        <v>5447</v>
      </c>
      <c r="BY801" t="s">
        <v>17604</v>
      </c>
    </row>
    <row r="802" spans="1:80" x14ac:dyDescent="0.25">
      <c r="A802" t="s">
        <v>33</v>
      </c>
      <c r="B802" t="s">
        <v>2752</v>
      </c>
      <c r="C802">
        <v>60</v>
      </c>
      <c r="D802">
        <v>133</v>
      </c>
      <c r="E802">
        <v>53</v>
      </c>
      <c r="F802">
        <v>263</v>
      </c>
      <c r="G802" t="s">
        <v>1299</v>
      </c>
      <c r="H802">
        <v>1000</v>
      </c>
      <c r="I802">
        <v>68750000</v>
      </c>
      <c r="J802" t="s">
        <v>68</v>
      </c>
      <c r="K802" t="s">
        <v>555</v>
      </c>
      <c r="L802" t="s">
        <v>5780</v>
      </c>
      <c r="M802">
        <v>40858</v>
      </c>
      <c r="N802">
        <v>2916</v>
      </c>
      <c r="O802" t="s">
        <v>5781</v>
      </c>
      <c r="P802">
        <v>0</v>
      </c>
      <c r="Q802" t="s">
        <v>5782</v>
      </c>
      <c r="R802" t="s">
        <v>5783</v>
      </c>
      <c r="S802">
        <v>144</v>
      </c>
      <c r="T802" t="s">
        <v>42</v>
      </c>
      <c r="U802" t="s">
        <v>43</v>
      </c>
      <c r="V802" t="s">
        <v>811</v>
      </c>
      <c r="W802">
        <v>55000000</v>
      </c>
      <c r="X802">
        <v>1996</v>
      </c>
      <c r="Y802">
        <v>780</v>
      </c>
      <c r="Z802" s="2">
        <v>6.4</v>
      </c>
      <c r="AA802">
        <v>2.35</v>
      </c>
      <c r="AB802">
        <v>0</v>
      </c>
      <c r="AE802" t="s">
        <v>5784</v>
      </c>
      <c r="AF802">
        <f>COUNTIF(J:J,AE802)</f>
        <v>0</v>
      </c>
      <c r="AG802" t="e">
        <f>ROUND(AVERAGEIFS(Z:Z,J:J,AE802),1)</f>
        <v>#DIV/0!</v>
      </c>
      <c r="AH802" t="e" cm="1">
        <f t="array" ref="AH802">ROUND(MEDIAN(IF(J:J=AE802,Z:Z)),1)</f>
        <v>#NUM!</v>
      </c>
      <c r="AI802" t="e" cm="1">
        <f t="array" ref="AI802">ROUND(MODE(IF(J:J=AE802,Z:Z)),1)</f>
        <v>#N/A</v>
      </c>
      <c r="AJ802">
        <f>_xlfn.MAXIFS(Z:Z,J:J,AE802)</f>
        <v>0</v>
      </c>
      <c r="AK802">
        <f>_xlfn.MINIFS(Z:Z,J:J,AE802)</f>
        <v>0</v>
      </c>
      <c r="AL802" t="e" cm="1">
        <f t="array" ref="AL802">ROUND(VAR(IF(J:J=AE802,Z:Z)),1)</f>
        <v>#DIV/0!</v>
      </c>
      <c r="AM802" t="e" cm="1">
        <f t="array" ref="AM802">ROUND(STDEV(IF(J:J = AE802,Z:Z)),1)</f>
        <v>#DIV/0!</v>
      </c>
      <c r="AQ802">
        <v>110</v>
      </c>
      <c r="AR802">
        <v>6.6</v>
      </c>
      <c r="BH802" t="str">
        <v>Daniel Sackheim</v>
      </c>
      <c r="BI802">
        <f t="shared" si="37"/>
        <v>5.8</v>
      </c>
      <c r="BJ802" t="b">
        <f t="shared" si="38"/>
        <v>0</v>
      </c>
      <c r="BO802">
        <v>31537320</v>
      </c>
      <c r="BP802">
        <v>1000000</v>
      </c>
      <c r="BR802">
        <f t="shared" si="36"/>
        <v>30537320</v>
      </c>
      <c r="BS802" t="str">
        <f>_xlfn.XLOOKUP(BO802,I:I,L:L)</f>
        <v>UnfriendedÂ </v>
      </c>
      <c r="BW802" t="s">
        <v>3105</v>
      </c>
      <c r="BX802" t="s">
        <v>17601</v>
      </c>
    </row>
    <row r="803" spans="1:80" x14ac:dyDescent="0.25">
      <c r="A803" t="s">
        <v>33</v>
      </c>
      <c r="B803" t="s">
        <v>1545</v>
      </c>
      <c r="C803">
        <v>189</v>
      </c>
      <c r="D803">
        <v>94</v>
      </c>
      <c r="E803">
        <v>70</v>
      </c>
      <c r="F803">
        <v>497</v>
      </c>
      <c r="G803" t="s">
        <v>5787</v>
      </c>
      <c r="H803">
        <v>1000</v>
      </c>
      <c r="I803">
        <v>68218041</v>
      </c>
      <c r="J803" t="s">
        <v>377</v>
      </c>
      <c r="K803" t="s">
        <v>5788</v>
      </c>
      <c r="L803" t="s">
        <v>5789</v>
      </c>
      <c r="M803">
        <v>67191</v>
      </c>
      <c r="N803">
        <v>2820</v>
      </c>
      <c r="O803" t="s">
        <v>4386</v>
      </c>
      <c r="P803">
        <v>1</v>
      </c>
      <c r="Q803" t="s">
        <v>5790</v>
      </c>
      <c r="R803" t="s">
        <v>5791</v>
      </c>
      <c r="S803">
        <v>108</v>
      </c>
      <c r="T803" t="s">
        <v>42</v>
      </c>
      <c r="U803" t="s">
        <v>43</v>
      </c>
      <c r="V803" t="s">
        <v>115</v>
      </c>
      <c r="W803">
        <v>55000000</v>
      </c>
      <c r="X803">
        <v>2011</v>
      </c>
      <c r="Y803">
        <v>549</v>
      </c>
      <c r="Z803" s="2">
        <v>6</v>
      </c>
      <c r="AA803">
        <v>1.85</v>
      </c>
      <c r="AB803">
        <v>14000</v>
      </c>
      <c r="AE803" t="s">
        <v>5792</v>
      </c>
      <c r="AF803">
        <f>COUNTIF(J:J,AE803)</f>
        <v>1</v>
      </c>
      <c r="AG803">
        <f>ROUND(AVERAGEIFS(Z:Z,J:J,AE803),1)</f>
        <v>6.8</v>
      </c>
      <c r="AH803" cm="1">
        <f t="array" ref="AH803">ROUND(MEDIAN(IF(J:J=AE803,Z:Z)),1)</f>
        <v>6.8</v>
      </c>
      <c r="AI803" t="e" cm="1">
        <f t="array" ref="AI803">ROUND(MODE(IF(J:J=AE803,Z:Z)),1)</f>
        <v>#N/A</v>
      </c>
      <c r="AJ803">
        <f>_xlfn.MAXIFS(Z:Z,J:J,AE803)</f>
        <v>6.8</v>
      </c>
      <c r="AK803">
        <f>_xlfn.MINIFS(Z:Z,J:J,AE803)</f>
        <v>6.8</v>
      </c>
      <c r="AL803" t="e" cm="1">
        <f t="array" ref="AL803">ROUND(VAR(IF(J:J=AE803,Z:Z)),1)</f>
        <v>#DIV/0!</v>
      </c>
      <c r="AM803" t="e" cm="1">
        <f t="array" ref="AM803">ROUND(STDEV(IF(J:J = AE803,Z:Z)),1)</f>
        <v>#DIV/0!</v>
      </c>
      <c r="AQ803">
        <v>133</v>
      </c>
      <c r="AR803">
        <v>6.4</v>
      </c>
      <c r="BH803" t="str">
        <v>Harry Elfont</v>
      </c>
      <c r="BI803">
        <f t="shared" si="37"/>
        <v>5.9</v>
      </c>
      <c r="BJ803" t="b">
        <f t="shared" si="38"/>
        <v>0</v>
      </c>
      <c r="BO803">
        <v>40485039</v>
      </c>
      <c r="BP803">
        <v>10000000</v>
      </c>
      <c r="BR803">
        <f t="shared" si="36"/>
        <v>30485039</v>
      </c>
      <c r="BS803" t="str">
        <f>_xlfn.XLOOKUP(BO803,I:I,L:L)</f>
        <v>Bill &amp; Ted's Excellent AdventureÂ </v>
      </c>
      <c r="BW803" t="s">
        <v>826</v>
      </c>
      <c r="BX803" t="s">
        <v>4682</v>
      </c>
      <c r="BY803" t="s">
        <v>3743</v>
      </c>
      <c r="BZ803" t="s">
        <v>17604</v>
      </c>
    </row>
    <row r="804" spans="1:80" x14ac:dyDescent="0.25">
      <c r="A804" t="s">
        <v>33</v>
      </c>
      <c r="B804" t="s">
        <v>833</v>
      </c>
      <c r="C804">
        <v>206</v>
      </c>
      <c r="D804">
        <v>104</v>
      </c>
      <c r="E804">
        <v>50</v>
      </c>
      <c r="F804">
        <v>947</v>
      </c>
      <c r="G804" t="s">
        <v>5794</v>
      </c>
      <c r="H804">
        <v>5000</v>
      </c>
      <c r="I804">
        <v>25040293</v>
      </c>
      <c r="J804" t="s">
        <v>59</v>
      </c>
      <c r="K804" t="s">
        <v>646</v>
      </c>
      <c r="L804" t="s">
        <v>5795</v>
      </c>
      <c r="M804">
        <v>88049</v>
      </c>
      <c r="N804">
        <v>7247</v>
      </c>
      <c r="O804" t="s">
        <v>2880</v>
      </c>
      <c r="P804">
        <v>0</v>
      </c>
      <c r="Q804" t="s">
        <v>5796</v>
      </c>
      <c r="R804" t="s">
        <v>5797</v>
      </c>
      <c r="S804">
        <v>279</v>
      </c>
      <c r="T804" t="s">
        <v>42</v>
      </c>
      <c r="U804" t="s">
        <v>43</v>
      </c>
      <c r="V804" t="s">
        <v>44</v>
      </c>
      <c r="W804">
        <v>55000000</v>
      </c>
      <c r="X804">
        <v>2008</v>
      </c>
      <c r="Y804">
        <v>962</v>
      </c>
      <c r="Z804" s="2">
        <v>6.6</v>
      </c>
      <c r="AA804">
        <v>2.35</v>
      </c>
      <c r="AB804">
        <v>0</v>
      </c>
      <c r="AE804" t="s">
        <v>5798</v>
      </c>
      <c r="AF804">
        <f>COUNTIF(J:J,AE804)</f>
        <v>1</v>
      </c>
      <c r="AG804">
        <f>ROUND(AVERAGEIFS(Z:Z,J:J,AE804),1)</f>
        <v>4.7</v>
      </c>
      <c r="AH804" cm="1">
        <f t="array" ref="AH804">ROUND(MEDIAN(IF(J:J=AE804,Z:Z)),1)</f>
        <v>4.7</v>
      </c>
      <c r="AI804" t="e" cm="1">
        <f t="array" ref="AI804">ROUND(MODE(IF(J:J=AE804,Z:Z)),1)</f>
        <v>#N/A</v>
      </c>
      <c r="AJ804">
        <f>_xlfn.MAXIFS(Z:Z,J:J,AE804)</f>
        <v>4.7</v>
      </c>
      <c r="AK804">
        <f>_xlfn.MINIFS(Z:Z,J:J,AE804)</f>
        <v>4.7</v>
      </c>
      <c r="AL804" t="e" cm="1">
        <f t="array" ref="AL804">ROUND(VAR(IF(J:J=AE804,Z:Z)),1)</f>
        <v>#DIV/0!</v>
      </c>
      <c r="AM804" t="e" cm="1">
        <f t="array" ref="AM804">ROUND(STDEV(IF(J:J = AE804,Z:Z)),1)</f>
        <v>#DIV/0!</v>
      </c>
      <c r="AQ804">
        <v>94</v>
      </c>
      <c r="AR804">
        <v>6</v>
      </c>
      <c r="BH804" t="str">
        <v>Uli Edel</v>
      </c>
      <c r="BI804">
        <f t="shared" si="37"/>
        <v>6.6</v>
      </c>
      <c r="BJ804" t="b">
        <f t="shared" si="38"/>
        <v>0</v>
      </c>
      <c r="BO804">
        <v>70405498</v>
      </c>
      <c r="BP804">
        <v>40000000</v>
      </c>
      <c r="BR804">
        <f t="shared" si="36"/>
        <v>30405498</v>
      </c>
      <c r="BS804" t="str">
        <f>_xlfn.XLOOKUP(BO804,I:I,L:L)</f>
        <v>JFKÂ </v>
      </c>
      <c r="BW804" t="s">
        <v>1247</v>
      </c>
      <c r="BX804" t="s">
        <v>17600</v>
      </c>
      <c r="BY804" t="s">
        <v>3105</v>
      </c>
      <c r="BZ804" t="s">
        <v>17601</v>
      </c>
    </row>
    <row r="805" spans="1:80" x14ac:dyDescent="0.25">
      <c r="A805" t="s">
        <v>33</v>
      </c>
      <c r="B805" t="s">
        <v>2947</v>
      </c>
      <c r="C805">
        <v>118</v>
      </c>
      <c r="D805">
        <v>91</v>
      </c>
      <c r="E805">
        <v>39</v>
      </c>
      <c r="F805">
        <v>562</v>
      </c>
      <c r="G805" t="s">
        <v>5800</v>
      </c>
      <c r="H805">
        <v>1000</v>
      </c>
      <c r="I805">
        <v>55747724</v>
      </c>
      <c r="J805" t="s">
        <v>322</v>
      </c>
      <c r="K805" t="s">
        <v>618</v>
      </c>
      <c r="L805" t="s">
        <v>5801</v>
      </c>
      <c r="M805">
        <v>18042</v>
      </c>
      <c r="N805">
        <v>3104</v>
      </c>
      <c r="O805" t="s">
        <v>1144</v>
      </c>
      <c r="P805">
        <v>1</v>
      </c>
      <c r="Q805" t="s">
        <v>5802</v>
      </c>
      <c r="R805" t="s">
        <v>5803</v>
      </c>
      <c r="S805">
        <v>73</v>
      </c>
      <c r="T805" t="s">
        <v>42</v>
      </c>
      <c r="U805" t="s">
        <v>43</v>
      </c>
      <c r="V805" t="s">
        <v>115</v>
      </c>
      <c r="W805">
        <v>55000000</v>
      </c>
      <c r="X805">
        <v>2013</v>
      </c>
      <c r="Y805">
        <v>591</v>
      </c>
      <c r="Z805" s="2">
        <v>5.9</v>
      </c>
      <c r="AA805">
        <v>1.85</v>
      </c>
      <c r="AB805">
        <v>0</v>
      </c>
      <c r="AE805" t="s">
        <v>5804</v>
      </c>
      <c r="AF805">
        <f>COUNTIF(J:J,AE805)</f>
        <v>1</v>
      </c>
      <c r="AG805">
        <f>ROUND(AVERAGEIFS(Z:Z,J:J,AE805),1)</f>
        <v>7.2</v>
      </c>
      <c r="AH805" cm="1">
        <f t="array" ref="AH805">ROUND(MEDIAN(IF(J:J=AE805,Z:Z)),1)</f>
        <v>7.2</v>
      </c>
      <c r="AI805" t="e" cm="1">
        <f t="array" ref="AI805">ROUND(MODE(IF(J:J=AE805,Z:Z)),1)</f>
        <v>#N/A</v>
      </c>
      <c r="AJ805">
        <f>_xlfn.MAXIFS(Z:Z,J:J,AE805)</f>
        <v>7.2</v>
      </c>
      <c r="AK805">
        <f>_xlfn.MINIFS(Z:Z,J:J,AE805)</f>
        <v>7.2</v>
      </c>
      <c r="AL805" t="e" cm="1">
        <f t="array" ref="AL805">ROUND(VAR(IF(J:J=AE805,Z:Z)),1)</f>
        <v>#DIV/0!</v>
      </c>
      <c r="AM805" t="e" cm="1">
        <f t="array" ref="AM805">ROUND(STDEV(IF(J:J = AE805,Z:Z)),1)</f>
        <v>#DIV/0!</v>
      </c>
      <c r="AQ805">
        <v>104</v>
      </c>
      <c r="AR805">
        <v>6.6</v>
      </c>
      <c r="BH805" t="str">
        <v>Fred Dekker</v>
      </c>
      <c r="BI805">
        <f t="shared" si="37"/>
        <v>3.9</v>
      </c>
      <c r="BJ805" t="b">
        <f t="shared" si="38"/>
        <v>0</v>
      </c>
      <c r="BO805">
        <v>90341670</v>
      </c>
      <c r="BP805">
        <v>60000000</v>
      </c>
      <c r="BR805">
        <f t="shared" si="36"/>
        <v>30341670</v>
      </c>
      <c r="BS805" t="str">
        <f>_xlfn.XLOOKUP(BO805,I:I,L:L)</f>
        <v>The Scorpion KingÂ </v>
      </c>
      <c r="BW805" t="s">
        <v>4682</v>
      </c>
      <c r="BX805" t="s">
        <v>3743</v>
      </c>
    </row>
    <row r="806" spans="1:80" x14ac:dyDescent="0.25">
      <c r="A806" t="s">
        <v>33</v>
      </c>
      <c r="B806" t="s">
        <v>1596</v>
      </c>
      <c r="C806">
        <v>210</v>
      </c>
      <c r="D806">
        <v>145</v>
      </c>
      <c r="E806">
        <v>21000</v>
      </c>
      <c r="F806">
        <v>243</v>
      </c>
      <c r="G806" t="s">
        <v>5805</v>
      </c>
      <c r="H806">
        <v>534</v>
      </c>
      <c r="I806">
        <v>55473600</v>
      </c>
      <c r="J806" t="s">
        <v>2303</v>
      </c>
      <c r="K806" t="s">
        <v>4177</v>
      </c>
      <c r="L806" t="s">
        <v>5806</v>
      </c>
      <c r="M806">
        <v>207686</v>
      </c>
      <c r="N806">
        <v>1543</v>
      </c>
      <c r="O806" t="s">
        <v>5807</v>
      </c>
      <c r="P806">
        <v>0</v>
      </c>
      <c r="Q806" t="s">
        <v>5808</v>
      </c>
      <c r="R806" t="s">
        <v>5809</v>
      </c>
      <c r="S806">
        <v>776</v>
      </c>
      <c r="T806" t="s">
        <v>42</v>
      </c>
      <c r="U806" t="s">
        <v>43</v>
      </c>
      <c r="V806" t="s">
        <v>811</v>
      </c>
      <c r="W806">
        <v>50000000</v>
      </c>
      <c r="X806">
        <v>1992</v>
      </c>
      <c r="Y806">
        <v>273</v>
      </c>
      <c r="Z806" s="2">
        <v>6.4</v>
      </c>
      <c r="AA806">
        <v>2.35</v>
      </c>
      <c r="AB806">
        <v>0</v>
      </c>
      <c r="AE806" t="s">
        <v>5810</v>
      </c>
      <c r="AF806">
        <f>COUNTIF(J:J,AE806)</f>
        <v>1</v>
      </c>
      <c r="AG806">
        <f>ROUND(AVERAGEIFS(Z:Z,J:J,AE806),1)</f>
        <v>6.6</v>
      </c>
      <c r="AH806" cm="1">
        <f t="array" ref="AH806">ROUND(MEDIAN(IF(J:J=AE806,Z:Z)),1)</f>
        <v>6.6</v>
      </c>
      <c r="AI806" t="e" cm="1">
        <f t="array" ref="AI806">ROUND(MODE(IF(J:J=AE806,Z:Z)),1)</f>
        <v>#N/A</v>
      </c>
      <c r="AJ806">
        <f>_xlfn.MAXIFS(Z:Z,J:J,AE806)</f>
        <v>6.6</v>
      </c>
      <c r="AK806">
        <f>_xlfn.MINIFS(Z:Z,J:J,AE806)</f>
        <v>6.6</v>
      </c>
      <c r="AL806" t="e" cm="1">
        <f t="array" ref="AL806">ROUND(VAR(IF(J:J=AE806,Z:Z)),1)</f>
        <v>#DIV/0!</v>
      </c>
      <c r="AM806" t="e" cm="1">
        <f t="array" ref="AM806">ROUND(STDEV(IF(J:J = AE806,Z:Z)),1)</f>
        <v>#DIV/0!</v>
      </c>
      <c r="AQ806">
        <v>91</v>
      </c>
      <c r="AR806">
        <v>5.9</v>
      </c>
      <c r="BH806" t="str">
        <v>Brian Trenchard-Smith</v>
      </c>
      <c r="BI806">
        <f t="shared" si="37"/>
        <v>4.0999999999999996</v>
      </c>
      <c r="BJ806" t="b">
        <f t="shared" si="38"/>
        <v>0</v>
      </c>
      <c r="BO806">
        <v>35811509</v>
      </c>
      <c r="BP806">
        <v>5500000</v>
      </c>
      <c r="BR806">
        <f t="shared" si="36"/>
        <v>30311509</v>
      </c>
      <c r="BS806" t="str">
        <f>_xlfn.XLOOKUP(BO806,I:I,L:L)</f>
        <v>ShineÂ </v>
      </c>
      <c r="BW806" t="s">
        <v>826</v>
      </c>
      <c r="BX806" t="s">
        <v>17600</v>
      </c>
      <c r="BY806" t="s">
        <v>3105</v>
      </c>
      <c r="BZ806" t="s">
        <v>17602</v>
      </c>
      <c r="CA806" t="s">
        <v>4490</v>
      </c>
    </row>
    <row r="807" spans="1:80" x14ac:dyDescent="0.25">
      <c r="A807" t="s">
        <v>33</v>
      </c>
      <c r="B807" t="s">
        <v>2952</v>
      </c>
      <c r="C807">
        <v>76</v>
      </c>
      <c r="D807">
        <v>135</v>
      </c>
      <c r="E807">
        <v>317</v>
      </c>
      <c r="F807">
        <v>34</v>
      </c>
      <c r="G807" t="s">
        <v>5812</v>
      </c>
      <c r="H807">
        <v>57</v>
      </c>
      <c r="I807">
        <v>49994804</v>
      </c>
      <c r="J807" t="s">
        <v>2533</v>
      </c>
      <c r="K807" t="s">
        <v>5813</v>
      </c>
      <c r="L807" t="s">
        <v>5814</v>
      </c>
      <c r="M807">
        <v>29205</v>
      </c>
      <c r="N807">
        <v>164</v>
      </c>
      <c r="O807" t="s">
        <v>5815</v>
      </c>
      <c r="P807">
        <v>1</v>
      </c>
      <c r="Q807" t="s">
        <v>5816</v>
      </c>
      <c r="R807" t="s">
        <v>5817</v>
      </c>
      <c r="S807">
        <v>194</v>
      </c>
      <c r="T807" t="s">
        <v>42</v>
      </c>
      <c r="U807" t="s">
        <v>43</v>
      </c>
      <c r="V807" t="s">
        <v>115</v>
      </c>
      <c r="W807">
        <v>55000000</v>
      </c>
      <c r="X807">
        <v>1996</v>
      </c>
      <c r="Y807">
        <v>40</v>
      </c>
      <c r="Z807" s="2">
        <v>6.3</v>
      </c>
      <c r="AA807">
        <v>2.35</v>
      </c>
      <c r="AB807">
        <v>0</v>
      </c>
      <c r="AE807" t="s">
        <v>5818</v>
      </c>
      <c r="AF807">
        <f>COUNTIF(J:J,AE807)</f>
        <v>0</v>
      </c>
      <c r="AG807" t="e">
        <f>ROUND(AVERAGEIFS(Z:Z,J:J,AE807),1)</f>
        <v>#DIV/0!</v>
      </c>
      <c r="AH807" t="e" cm="1">
        <f t="array" ref="AH807">ROUND(MEDIAN(IF(J:J=AE807,Z:Z)),1)</f>
        <v>#NUM!</v>
      </c>
      <c r="AI807" t="e" cm="1">
        <f t="array" ref="AI807">ROUND(MODE(IF(J:J=AE807,Z:Z)),1)</f>
        <v>#N/A</v>
      </c>
      <c r="AJ807">
        <f>_xlfn.MAXIFS(Z:Z,J:J,AE807)</f>
        <v>0</v>
      </c>
      <c r="AK807">
        <f>_xlfn.MINIFS(Z:Z,J:J,AE807)</f>
        <v>0</v>
      </c>
      <c r="AL807" t="e" cm="1">
        <f t="array" ref="AL807">ROUND(VAR(IF(J:J=AE807,Z:Z)),1)</f>
        <v>#DIV/0!</v>
      </c>
      <c r="AM807" t="e" cm="1">
        <f t="array" ref="AM807">ROUND(STDEV(IF(J:J = AE807,Z:Z)),1)</f>
        <v>#DIV/0!</v>
      </c>
      <c r="AQ807">
        <v>145</v>
      </c>
      <c r="AR807">
        <v>6.4</v>
      </c>
      <c r="BH807" t="str">
        <v>Blake Edwards</v>
      </c>
      <c r="BI807">
        <f t="shared" si="37"/>
        <v>6.2</v>
      </c>
      <c r="BJ807" t="b">
        <f t="shared" si="38"/>
        <v>0</v>
      </c>
      <c r="BO807">
        <v>53302314</v>
      </c>
      <c r="BP807">
        <v>23000000</v>
      </c>
      <c r="BR807">
        <f t="shared" si="36"/>
        <v>30302314</v>
      </c>
      <c r="BS807" t="str">
        <f>_xlfn.XLOOKUP(BO807,I:I,L:L)</f>
        <v>Final DestinationÂ </v>
      </c>
      <c r="BW807" t="s">
        <v>826</v>
      </c>
      <c r="BX807" t="s">
        <v>1247</v>
      </c>
      <c r="BY807" t="s">
        <v>4556</v>
      </c>
      <c r="BZ807" t="s">
        <v>17604</v>
      </c>
    </row>
    <row r="808" spans="1:80" x14ac:dyDescent="0.25">
      <c r="A808" t="s">
        <v>33</v>
      </c>
      <c r="B808" t="s">
        <v>2958</v>
      </c>
      <c r="C808">
        <v>149</v>
      </c>
      <c r="D808">
        <v>122</v>
      </c>
      <c r="E808">
        <v>287</v>
      </c>
      <c r="F808">
        <v>135</v>
      </c>
      <c r="G808" t="s">
        <v>2844</v>
      </c>
      <c r="H808">
        <v>22000</v>
      </c>
      <c r="I808">
        <v>41609593</v>
      </c>
      <c r="J808" t="s">
        <v>1962</v>
      </c>
      <c r="K808" t="s">
        <v>2176</v>
      </c>
      <c r="L808" t="s">
        <v>5821</v>
      </c>
      <c r="M808">
        <v>145422</v>
      </c>
      <c r="N808">
        <v>24270</v>
      </c>
      <c r="O808" t="s">
        <v>5822</v>
      </c>
      <c r="P808">
        <v>2</v>
      </c>
      <c r="Q808" t="s">
        <v>5823</v>
      </c>
      <c r="R808" t="s">
        <v>5824</v>
      </c>
      <c r="S808">
        <v>572</v>
      </c>
      <c r="T808" t="s">
        <v>42</v>
      </c>
      <c r="U808" t="s">
        <v>74</v>
      </c>
      <c r="V808" t="s">
        <v>811</v>
      </c>
      <c r="W808">
        <v>55000000</v>
      </c>
      <c r="X808">
        <v>1998</v>
      </c>
      <c r="Y808">
        <v>2000</v>
      </c>
      <c r="Z808" s="2">
        <v>7.3</v>
      </c>
      <c r="AA808">
        <v>2.35</v>
      </c>
      <c r="AB808">
        <v>0</v>
      </c>
      <c r="AE808" t="s">
        <v>5825</v>
      </c>
      <c r="AF808">
        <f>COUNTIF(J:J,AE808)</f>
        <v>0</v>
      </c>
      <c r="AG808" t="e">
        <f>ROUND(AVERAGEIFS(Z:Z,J:J,AE808),1)</f>
        <v>#DIV/0!</v>
      </c>
      <c r="AH808" t="e" cm="1">
        <f t="array" ref="AH808">ROUND(MEDIAN(IF(J:J=AE808,Z:Z)),1)</f>
        <v>#NUM!</v>
      </c>
      <c r="AI808" t="e" cm="1">
        <f t="array" ref="AI808">ROUND(MODE(IF(J:J=AE808,Z:Z)),1)</f>
        <v>#N/A</v>
      </c>
      <c r="AJ808">
        <f>_xlfn.MAXIFS(Z:Z,J:J,AE808)</f>
        <v>0</v>
      </c>
      <c r="AK808">
        <f>_xlfn.MINIFS(Z:Z,J:J,AE808)</f>
        <v>0</v>
      </c>
      <c r="AL808" t="e" cm="1">
        <f t="array" ref="AL808">ROUND(VAR(IF(J:J=AE808,Z:Z)),1)</f>
        <v>#DIV/0!</v>
      </c>
      <c r="AM808" t="e" cm="1">
        <f t="array" ref="AM808">ROUND(STDEV(IF(J:J = AE808,Z:Z)),1)</f>
        <v>#DIV/0!</v>
      </c>
      <c r="AQ808">
        <v>135</v>
      </c>
      <c r="AR808">
        <v>6.3</v>
      </c>
      <c r="BH808" t="str">
        <v>Christian Carion</v>
      </c>
      <c r="BI808">
        <f t="shared" si="37"/>
        <v>7.8</v>
      </c>
      <c r="BJ808" t="str">
        <f t="shared" si="38"/>
        <v>TRUE</v>
      </c>
      <c r="BO808">
        <v>80270227</v>
      </c>
      <c r="BP808">
        <v>50000000</v>
      </c>
      <c r="BR808">
        <f t="shared" si="36"/>
        <v>30270227</v>
      </c>
      <c r="BS808" t="str">
        <f>_xlfn.XLOOKUP(BO808,I:I,L:L)</f>
        <v>The Dukes of HazzardÂ </v>
      </c>
      <c r="BW808" t="s">
        <v>1247</v>
      </c>
      <c r="BX808" t="s">
        <v>17605</v>
      </c>
      <c r="BY808" t="s">
        <v>2007</v>
      </c>
      <c r="BZ808" t="s">
        <v>3105</v>
      </c>
      <c r="CA808" t="s">
        <v>17602</v>
      </c>
      <c r="CB808" t="s">
        <v>4490</v>
      </c>
    </row>
    <row r="809" spans="1:80" x14ac:dyDescent="0.25">
      <c r="A809" t="s">
        <v>33</v>
      </c>
      <c r="B809" t="s">
        <v>1893</v>
      </c>
      <c r="C809">
        <v>62</v>
      </c>
      <c r="D809">
        <v>110</v>
      </c>
      <c r="E809">
        <v>81</v>
      </c>
      <c r="F809">
        <v>163</v>
      </c>
      <c r="G809" t="s">
        <v>2511</v>
      </c>
      <c r="H809">
        <v>1000</v>
      </c>
      <c r="I809">
        <v>38553833</v>
      </c>
      <c r="J809" t="s">
        <v>2539</v>
      </c>
      <c r="K809" t="s">
        <v>173</v>
      </c>
      <c r="L809" t="s">
        <v>5828</v>
      </c>
      <c r="M809">
        <v>46239</v>
      </c>
      <c r="N809">
        <v>1752</v>
      </c>
      <c r="O809" t="s">
        <v>5829</v>
      </c>
      <c r="P809">
        <v>0</v>
      </c>
      <c r="Q809" t="s">
        <v>5830</v>
      </c>
      <c r="R809" t="s">
        <v>5831</v>
      </c>
      <c r="S809">
        <v>155</v>
      </c>
      <c r="T809" t="s">
        <v>42</v>
      </c>
      <c r="U809" t="s">
        <v>43</v>
      </c>
      <c r="V809" t="s">
        <v>811</v>
      </c>
      <c r="W809">
        <v>55000000</v>
      </c>
      <c r="X809">
        <v>1996</v>
      </c>
      <c r="Y809">
        <v>416</v>
      </c>
      <c r="Z809" s="2">
        <v>6.8</v>
      </c>
      <c r="AA809">
        <v>2.35</v>
      </c>
      <c r="AB809">
        <v>0</v>
      </c>
      <c r="AE809" t="s">
        <v>5832</v>
      </c>
      <c r="AF809">
        <f>COUNTIF(J:J,AE809)</f>
        <v>0</v>
      </c>
      <c r="AG809" t="e">
        <f>ROUND(AVERAGEIFS(Z:Z,J:J,AE809),1)</f>
        <v>#DIV/0!</v>
      </c>
      <c r="AH809" t="e" cm="1">
        <f t="array" ref="AH809">ROUND(MEDIAN(IF(J:J=AE809,Z:Z)),1)</f>
        <v>#NUM!</v>
      </c>
      <c r="AI809" t="e" cm="1">
        <f t="array" ref="AI809">ROUND(MODE(IF(J:J=AE809,Z:Z)),1)</f>
        <v>#N/A</v>
      </c>
      <c r="AJ809">
        <f>_xlfn.MAXIFS(Z:Z,J:J,AE809)</f>
        <v>0</v>
      </c>
      <c r="AK809">
        <f>_xlfn.MINIFS(Z:Z,J:J,AE809)</f>
        <v>0</v>
      </c>
      <c r="AL809" t="e" cm="1">
        <f t="array" ref="AL809">ROUND(VAR(IF(J:J=AE809,Z:Z)),1)</f>
        <v>#DIV/0!</v>
      </c>
      <c r="AM809" t="e" cm="1">
        <f t="array" ref="AM809">ROUND(STDEV(IF(J:J = AE809,Z:Z)),1)</f>
        <v>#DIV/0!</v>
      </c>
      <c r="AQ809">
        <v>122</v>
      </c>
      <c r="AR809">
        <v>7.3</v>
      </c>
      <c r="BH809" t="str">
        <v>David Palmer</v>
      </c>
      <c r="BI809">
        <f t="shared" si="37"/>
        <v>6.1</v>
      </c>
      <c r="BJ809" t="b">
        <f t="shared" si="38"/>
        <v>0</v>
      </c>
      <c r="BO809">
        <v>60269340</v>
      </c>
      <c r="BP809">
        <v>30000000</v>
      </c>
      <c r="BR809">
        <f t="shared" si="36"/>
        <v>30269340</v>
      </c>
      <c r="BS809" t="str">
        <f>_xlfn.XLOOKUP(BO809,I:I,L:L)</f>
        <v>Baby MamaÂ </v>
      </c>
      <c r="BW809" t="s">
        <v>826</v>
      </c>
      <c r="BX809" t="s">
        <v>606</v>
      </c>
      <c r="BY809" t="s">
        <v>17602</v>
      </c>
      <c r="BZ809" t="s">
        <v>5447</v>
      </c>
      <c r="CA809" t="s">
        <v>4490</v>
      </c>
    </row>
    <row r="810" spans="1:80" x14ac:dyDescent="0.25">
      <c r="A810" t="s">
        <v>33</v>
      </c>
      <c r="B810" t="s">
        <v>2965</v>
      </c>
      <c r="C810">
        <v>224</v>
      </c>
      <c r="D810">
        <v>95</v>
      </c>
      <c r="E810">
        <v>17</v>
      </c>
      <c r="F810">
        <v>594</v>
      </c>
      <c r="G810" t="s">
        <v>5834</v>
      </c>
      <c r="H810">
        <v>838</v>
      </c>
      <c r="I810">
        <v>76137505</v>
      </c>
      <c r="J810" t="s">
        <v>534</v>
      </c>
      <c r="K810" t="s">
        <v>5835</v>
      </c>
      <c r="L810" t="s">
        <v>5836</v>
      </c>
      <c r="M810">
        <v>49207</v>
      </c>
      <c r="N810">
        <v>3697</v>
      </c>
      <c r="O810" t="s">
        <v>5837</v>
      </c>
      <c r="P810">
        <v>0</v>
      </c>
      <c r="Q810" t="s">
        <v>5838</v>
      </c>
      <c r="R810" t="s">
        <v>5839</v>
      </c>
      <c r="S810">
        <v>174</v>
      </c>
      <c r="T810" t="s">
        <v>42</v>
      </c>
      <c r="U810" t="s">
        <v>74</v>
      </c>
      <c r="V810" t="s">
        <v>115</v>
      </c>
      <c r="W810">
        <v>55000000</v>
      </c>
      <c r="X810">
        <v>2014</v>
      </c>
      <c r="Y810">
        <v>722</v>
      </c>
      <c r="Z810" s="2">
        <v>7.2</v>
      </c>
      <c r="AA810">
        <v>2.35</v>
      </c>
      <c r="AB810">
        <v>30000</v>
      </c>
      <c r="AE810" t="s">
        <v>5840</v>
      </c>
      <c r="AF810">
        <f>COUNTIF(J:J,AE810)</f>
        <v>1</v>
      </c>
      <c r="AG810">
        <f>ROUND(AVERAGEIFS(Z:Z,J:J,AE810),1)</f>
        <v>7</v>
      </c>
      <c r="AH810" cm="1">
        <f t="array" ref="AH810">ROUND(MEDIAN(IF(J:J=AE810,Z:Z)),1)</f>
        <v>7</v>
      </c>
      <c r="AI810" t="e" cm="1">
        <f t="array" ref="AI810">ROUND(MODE(IF(J:J=AE810,Z:Z)),1)</f>
        <v>#N/A</v>
      </c>
      <c r="AJ810">
        <f>_xlfn.MAXIFS(Z:Z,J:J,AE810)</f>
        <v>7</v>
      </c>
      <c r="AK810">
        <f>_xlfn.MINIFS(Z:Z,J:J,AE810)</f>
        <v>7</v>
      </c>
      <c r="AL810" t="e" cm="1">
        <f t="array" ref="AL810">ROUND(VAR(IF(J:J=AE810,Z:Z)),1)</f>
        <v>#DIV/0!</v>
      </c>
      <c r="AM810" t="e" cm="1">
        <f t="array" ref="AM810">ROUND(STDEV(IF(J:J = AE810,Z:Z)),1)</f>
        <v>#DIV/0!</v>
      </c>
      <c r="AQ810">
        <v>110</v>
      </c>
      <c r="AR810">
        <v>6.8</v>
      </c>
      <c r="BH810" t="str">
        <v>Rowan Joffe</v>
      </c>
      <c r="BI810">
        <f t="shared" si="37"/>
        <v>6.3</v>
      </c>
      <c r="BJ810" t="b">
        <f t="shared" si="38"/>
        <v>0</v>
      </c>
      <c r="BO810">
        <v>41227069</v>
      </c>
      <c r="BP810">
        <v>11000000</v>
      </c>
      <c r="BR810">
        <f t="shared" si="36"/>
        <v>30227069</v>
      </c>
      <c r="BS810" t="str">
        <f>_xlfn.XLOOKUP(BO810,I:I,L:L)</f>
        <v>A Walk to RememberÂ </v>
      </c>
      <c r="BW810" t="s">
        <v>4431</v>
      </c>
      <c r="BX810" t="s">
        <v>1247</v>
      </c>
      <c r="BY810" t="s">
        <v>2007</v>
      </c>
      <c r="BZ810" t="s">
        <v>17600</v>
      </c>
      <c r="CA810" t="s">
        <v>4556</v>
      </c>
    </row>
    <row r="811" spans="1:80" x14ac:dyDescent="0.25">
      <c r="A811" t="s">
        <v>33</v>
      </c>
      <c r="B811" t="s">
        <v>2972</v>
      </c>
      <c r="C811">
        <v>265</v>
      </c>
      <c r="D811">
        <v>102</v>
      </c>
      <c r="E811">
        <v>82</v>
      </c>
      <c r="F811">
        <v>537</v>
      </c>
      <c r="G811" t="s">
        <v>5843</v>
      </c>
      <c r="H811">
        <v>622</v>
      </c>
      <c r="I811">
        <v>34350553</v>
      </c>
      <c r="J811" t="s">
        <v>1179</v>
      </c>
      <c r="K811" t="s">
        <v>2633</v>
      </c>
      <c r="L811" t="s">
        <v>5844</v>
      </c>
      <c r="M811">
        <v>104066</v>
      </c>
      <c r="N811">
        <v>2488</v>
      </c>
      <c r="O811" t="s">
        <v>2868</v>
      </c>
      <c r="P811">
        <v>4</v>
      </c>
      <c r="Q811" t="s">
        <v>5845</v>
      </c>
      <c r="R811" t="s">
        <v>5846</v>
      </c>
      <c r="S811">
        <v>207</v>
      </c>
      <c r="T811" t="s">
        <v>42</v>
      </c>
      <c r="U811" t="s">
        <v>43</v>
      </c>
      <c r="V811" t="s">
        <v>811</v>
      </c>
      <c r="W811">
        <v>68000000</v>
      </c>
      <c r="X811">
        <v>2012</v>
      </c>
      <c r="Y811">
        <v>591</v>
      </c>
      <c r="Z811" s="2">
        <v>5.7</v>
      </c>
      <c r="AA811">
        <v>2.35</v>
      </c>
      <c r="AB811">
        <v>15000</v>
      </c>
      <c r="AE811" t="s">
        <v>5847</v>
      </c>
      <c r="AF811">
        <f>COUNTIF(J:J,AE811)</f>
        <v>0</v>
      </c>
      <c r="AG811" t="e">
        <f>ROUND(AVERAGEIFS(Z:Z,J:J,AE811),1)</f>
        <v>#DIV/0!</v>
      </c>
      <c r="AH811" t="e" cm="1">
        <f t="array" ref="AH811">ROUND(MEDIAN(IF(J:J=AE811,Z:Z)),1)</f>
        <v>#NUM!</v>
      </c>
      <c r="AI811" t="e" cm="1">
        <f t="array" ref="AI811">ROUND(MODE(IF(J:J=AE811,Z:Z)),1)</f>
        <v>#N/A</v>
      </c>
      <c r="AJ811">
        <f>_xlfn.MAXIFS(Z:Z,J:J,AE811)</f>
        <v>0</v>
      </c>
      <c r="AK811">
        <f>_xlfn.MINIFS(Z:Z,J:J,AE811)</f>
        <v>0</v>
      </c>
      <c r="AL811" t="e" cm="1">
        <f t="array" ref="AL811">ROUND(VAR(IF(J:J=AE811,Z:Z)),1)</f>
        <v>#DIV/0!</v>
      </c>
      <c r="AM811" t="e" cm="1">
        <f t="array" ref="AM811">ROUND(STDEV(IF(J:J = AE811,Z:Z)),1)</f>
        <v>#DIV/0!</v>
      </c>
      <c r="AQ811">
        <v>95</v>
      </c>
      <c r="AR811">
        <v>7.2</v>
      </c>
      <c r="BH811" t="str">
        <v>John Curran</v>
      </c>
      <c r="BI811">
        <f t="shared" si="37"/>
        <v>6.5</v>
      </c>
      <c r="BJ811" t="b">
        <f t="shared" si="38"/>
        <v>0</v>
      </c>
      <c r="BO811">
        <v>70163652</v>
      </c>
      <c r="BP811">
        <v>40000000</v>
      </c>
      <c r="BR811">
        <f t="shared" si="36"/>
        <v>30163652</v>
      </c>
      <c r="BS811" t="str">
        <f>_xlfn.XLOOKUP(BO811,I:I,L:L)</f>
        <v>Big Momma's House 2Â </v>
      </c>
      <c r="BW811" t="s">
        <v>606</v>
      </c>
      <c r="BX811" t="s">
        <v>2007</v>
      </c>
      <c r="BY811" t="s">
        <v>17600</v>
      </c>
      <c r="BZ811" t="s">
        <v>4490</v>
      </c>
      <c r="CA811" t="s">
        <v>4892</v>
      </c>
    </row>
    <row r="812" spans="1:80" x14ac:dyDescent="0.25">
      <c r="A812" t="s">
        <v>33</v>
      </c>
      <c r="B812" t="s">
        <v>2979</v>
      </c>
      <c r="C812">
        <v>135</v>
      </c>
      <c r="D812">
        <v>94</v>
      </c>
      <c r="E812">
        <v>607</v>
      </c>
      <c r="F812">
        <v>215</v>
      </c>
      <c r="G812" t="s">
        <v>5850</v>
      </c>
      <c r="H812">
        <v>933</v>
      </c>
      <c r="I812">
        <v>34238611</v>
      </c>
      <c r="J812" t="s">
        <v>313</v>
      </c>
      <c r="K812" t="s">
        <v>2103</v>
      </c>
      <c r="L812" t="s">
        <v>5851</v>
      </c>
      <c r="M812">
        <v>35830</v>
      </c>
      <c r="N812">
        <v>2248</v>
      </c>
      <c r="O812" t="s">
        <v>5852</v>
      </c>
      <c r="P812">
        <v>1</v>
      </c>
      <c r="Q812" t="s">
        <v>5853</v>
      </c>
      <c r="R812" t="s">
        <v>5854</v>
      </c>
      <c r="S812">
        <v>321</v>
      </c>
      <c r="T812" t="s">
        <v>42</v>
      </c>
      <c r="U812" t="s">
        <v>43</v>
      </c>
      <c r="V812" t="s">
        <v>811</v>
      </c>
      <c r="W812">
        <v>55000000</v>
      </c>
      <c r="X812">
        <v>2003</v>
      </c>
      <c r="Y812">
        <v>518</v>
      </c>
      <c r="Z812" s="2">
        <v>6</v>
      </c>
      <c r="AA812">
        <v>1.85</v>
      </c>
      <c r="AB812">
        <v>0</v>
      </c>
      <c r="AE812" t="s">
        <v>5855</v>
      </c>
      <c r="AF812">
        <f>COUNTIF(J:J,AE812)</f>
        <v>1</v>
      </c>
      <c r="AG812">
        <f>ROUND(AVERAGEIFS(Z:Z,J:J,AE812),1)</f>
        <v>6.7</v>
      </c>
      <c r="AH812" cm="1">
        <f t="array" ref="AH812">ROUND(MEDIAN(IF(J:J=AE812,Z:Z)),1)</f>
        <v>6.7</v>
      </c>
      <c r="AI812" t="e" cm="1">
        <f t="array" ref="AI812">ROUND(MODE(IF(J:J=AE812,Z:Z)),1)</f>
        <v>#N/A</v>
      </c>
      <c r="AJ812">
        <f>_xlfn.MAXIFS(Z:Z,J:J,AE812)</f>
        <v>6.7</v>
      </c>
      <c r="AK812">
        <f>_xlfn.MINIFS(Z:Z,J:J,AE812)</f>
        <v>6.7</v>
      </c>
      <c r="AL812" t="e" cm="1">
        <f t="array" ref="AL812">ROUND(VAR(IF(J:J=AE812,Z:Z)),1)</f>
        <v>#DIV/0!</v>
      </c>
      <c r="AM812" t="e" cm="1">
        <f t="array" ref="AM812">ROUND(STDEV(IF(J:J = AE812,Z:Z)),1)</f>
        <v>#DIV/0!</v>
      </c>
      <c r="AQ812">
        <v>102</v>
      </c>
      <c r="AR812">
        <v>5.7</v>
      </c>
      <c r="BH812" t="str">
        <v>Laurent Tirard</v>
      </c>
      <c r="BI812">
        <f t="shared" si="37"/>
        <v>7.3</v>
      </c>
      <c r="BJ812" t="b">
        <f t="shared" si="38"/>
        <v>0</v>
      </c>
      <c r="BO812">
        <v>130127620</v>
      </c>
      <c r="BP812">
        <v>100000000</v>
      </c>
      <c r="BR812">
        <f t="shared" si="36"/>
        <v>30127620</v>
      </c>
      <c r="BS812" t="str">
        <f>_xlfn.XLOOKUP(BO812,I:I,L:L)</f>
        <v>American GangsterÂ </v>
      </c>
      <c r="BW812" t="s">
        <v>606</v>
      </c>
      <c r="BX812" t="s">
        <v>3105</v>
      </c>
      <c r="BY812" t="s">
        <v>4556</v>
      </c>
    </row>
    <row r="813" spans="1:80" x14ac:dyDescent="0.25">
      <c r="A813" t="s">
        <v>33</v>
      </c>
      <c r="B813" t="s">
        <v>629</v>
      </c>
      <c r="C813">
        <v>100</v>
      </c>
      <c r="D813">
        <v>126</v>
      </c>
      <c r="E813">
        <v>226</v>
      </c>
      <c r="F813">
        <v>241</v>
      </c>
      <c r="G813" t="s">
        <v>4657</v>
      </c>
      <c r="H813">
        <v>12000</v>
      </c>
      <c r="I813">
        <v>34098563</v>
      </c>
      <c r="J813" t="s">
        <v>2275</v>
      </c>
      <c r="K813" t="s">
        <v>934</v>
      </c>
      <c r="L813" t="s">
        <v>5857</v>
      </c>
      <c r="M813">
        <v>27191</v>
      </c>
      <c r="N813">
        <v>13406</v>
      </c>
      <c r="O813" t="s">
        <v>5858</v>
      </c>
      <c r="P813">
        <v>1</v>
      </c>
      <c r="Q813" t="s">
        <v>5859</v>
      </c>
      <c r="R813" t="s">
        <v>5860</v>
      </c>
      <c r="S813">
        <v>232</v>
      </c>
      <c r="T813" t="s">
        <v>42</v>
      </c>
      <c r="U813" t="s">
        <v>43</v>
      </c>
      <c r="V813" t="s">
        <v>811</v>
      </c>
      <c r="W813">
        <v>55000000</v>
      </c>
      <c r="X813">
        <v>1999</v>
      </c>
      <c r="Y813">
        <v>509</v>
      </c>
      <c r="Z813" s="2">
        <v>6.5</v>
      </c>
      <c r="AA813">
        <v>2.35</v>
      </c>
      <c r="AB813">
        <v>0</v>
      </c>
      <c r="AE813" t="s">
        <v>5861</v>
      </c>
      <c r="AF813">
        <f>COUNTIF(J:J,AE813)</f>
        <v>0</v>
      </c>
      <c r="AG813" t="e">
        <f>ROUND(AVERAGEIFS(Z:Z,J:J,AE813),1)</f>
        <v>#DIV/0!</v>
      </c>
      <c r="AH813" t="e" cm="1">
        <f t="array" ref="AH813">ROUND(MEDIAN(IF(J:J=AE813,Z:Z)),1)</f>
        <v>#NUM!</v>
      </c>
      <c r="AI813" t="e" cm="1">
        <f t="array" ref="AI813">ROUND(MODE(IF(J:J=AE813,Z:Z)),1)</f>
        <v>#N/A</v>
      </c>
      <c r="AJ813">
        <f>_xlfn.MAXIFS(Z:Z,J:J,AE813)</f>
        <v>0</v>
      </c>
      <c r="AK813">
        <f>_xlfn.MINIFS(Z:Z,J:J,AE813)</f>
        <v>0</v>
      </c>
      <c r="AL813" t="e" cm="1">
        <f t="array" ref="AL813">ROUND(VAR(IF(J:J=AE813,Z:Z)),1)</f>
        <v>#DIV/0!</v>
      </c>
      <c r="AM813" t="e" cm="1">
        <f t="array" ref="AM813">ROUND(STDEV(IF(J:J = AE813,Z:Z)),1)</f>
        <v>#DIV/0!</v>
      </c>
      <c r="AQ813">
        <v>94</v>
      </c>
      <c r="AR813">
        <v>6</v>
      </c>
      <c r="BH813" t="str">
        <v>Trey Parker</v>
      </c>
      <c r="BI813">
        <f t="shared" si="37"/>
        <v>7.1</v>
      </c>
      <c r="BJ813" t="b">
        <f t="shared" si="38"/>
        <v>0</v>
      </c>
      <c r="BO813">
        <v>70100000</v>
      </c>
      <c r="BP813">
        <v>40000000</v>
      </c>
      <c r="BR813">
        <f t="shared" si="36"/>
        <v>30100000</v>
      </c>
      <c r="BS813" t="str">
        <f>_xlfn.XLOOKUP(BO813,I:I,L:L)</f>
        <v>BoomerangÂ </v>
      </c>
      <c r="BW813" t="s">
        <v>1247</v>
      </c>
      <c r="BX813" t="s">
        <v>2007</v>
      </c>
      <c r="BY813" t="s">
        <v>17603</v>
      </c>
      <c r="BZ813" t="s">
        <v>17601</v>
      </c>
      <c r="CA813" t="s">
        <v>5447</v>
      </c>
    </row>
    <row r="814" spans="1:80" x14ac:dyDescent="0.25">
      <c r="A814" t="s">
        <v>33</v>
      </c>
      <c r="B814" t="s">
        <v>2289</v>
      </c>
      <c r="C814">
        <v>123</v>
      </c>
      <c r="D814">
        <v>118</v>
      </c>
      <c r="E814">
        <v>101</v>
      </c>
      <c r="F814">
        <v>327</v>
      </c>
      <c r="G814" t="s">
        <v>5863</v>
      </c>
      <c r="H814">
        <v>13000</v>
      </c>
      <c r="I814">
        <v>33828318</v>
      </c>
      <c r="J814" t="s">
        <v>1247</v>
      </c>
      <c r="K814" t="s">
        <v>1437</v>
      </c>
      <c r="L814" t="s">
        <v>5864</v>
      </c>
      <c r="M814">
        <v>44453</v>
      </c>
      <c r="N814">
        <v>14036</v>
      </c>
      <c r="O814" t="s">
        <v>5865</v>
      </c>
      <c r="P814">
        <v>2</v>
      </c>
      <c r="Q814" t="s">
        <v>5866</v>
      </c>
      <c r="R814" t="s">
        <v>5867</v>
      </c>
      <c r="S814">
        <v>154</v>
      </c>
      <c r="T814" t="s">
        <v>42</v>
      </c>
      <c r="U814" t="s">
        <v>43</v>
      </c>
      <c r="V814" t="s">
        <v>44</v>
      </c>
      <c r="W814">
        <v>55000000</v>
      </c>
      <c r="X814">
        <v>2003</v>
      </c>
      <c r="Y814">
        <v>390</v>
      </c>
      <c r="Z814" s="2">
        <v>5.8</v>
      </c>
      <c r="AA814">
        <v>2.35</v>
      </c>
      <c r="AB814">
        <v>0</v>
      </c>
      <c r="AE814" t="s">
        <v>5868</v>
      </c>
      <c r="AF814">
        <f>COUNTIF(J:J,AE814)</f>
        <v>1</v>
      </c>
      <c r="AG814">
        <f>ROUND(AVERAGEIFS(Z:Z,J:J,AE814),1)</f>
        <v>7.7</v>
      </c>
      <c r="AH814" cm="1">
        <f t="array" ref="AH814">ROUND(MEDIAN(IF(J:J=AE814,Z:Z)),1)</f>
        <v>7.7</v>
      </c>
      <c r="AI814" t="e" cm="1">
        <f t="array" ref="AI814">ROUND(MODE(IF(J:J=AE814,Z:Z)),1)</f>
        <v>#N/A</v>
      </c>
      <c r="AJ814">
        <f>_xlfn.MAXIFS(Z:Z,J:J,AE814)</f>
        <v>7.7</v>
      </c>
      <c r="AK814">
        <f>_xlfn.MINIFS(Z:Z,J:J,AE814)</f>
        <v>7.7</v>
      </c>
      <c r="AL814" t="e" cm="1">
        <f t="array" ref="AL814">ROUND(VAR(IF(J:J=AE814,Z:Z)),1)</f>
        <v>#DIV/0!</v>
      </c>
      <c r="AM814" t="e" cm="1">
        <f t="array" ref="AM814">ROUND(STDEV(IF(J:J = AE814,Z:Z)),1)</f>
        <v>#DIV/0!</v>
      </c>
      <c r="AQ814">
        <v>126</v>
      </c>
      <c r="AR814">
        <v>6.5</v>
      </c>
      <c r="BH814" t="str">
        <v>Stuart Gillard</v>
      </c>
      <c r="BI814">
        <f t="shared" si="37"/>
        <v>4.8</v>
      </c>
      <c r="BJ814" t="b">
        <f t="shared" si="38"/>
        <v>0</v>
      </c>
      <c r="BO814">
        <v>60033780</v>
      </c>
      <c r="BP814">
        <v>30000000</v>
      </c>
      <c r="BR814">
        <f t="shared" si="36"/>
        <v>30033780</v>
      </c>
      <c r="BS814" t="str">
        <f>_xlfn.XLOOKUP(BO814,I:I,L:L)</f>
        <v>Hope FloatsÂ </v>
      </c>
      <c r="BW814" t="s">
        <v>17605</v>
      </c>
      <c r="BX814" t="s">
        <v>3743</v>
      </c>
    </row>
    <row r="815" spans="1:80" x14ac:dyDescent="0.25">
      <c r="A815" t="s">
        <v>33</v>
      </c>
      <c r="B815" t="s">
        <v>2988</v>
      </c>
      <c r="C815">
        <v>164</v>
      </c>
      <c r="D815">
        <v>99</v>
      </c>
      <c r="E815">
        <v>3</v>
      </c>
      <c r="F815">
        <v>490</v>
      </c>
      <c r="G815" t="s">
        <v>4657</v>
      </c>
      <c r="H815">
        <v>8000</v>
      </c>
      <c r="I815">
        <v>33472850</v>
      </c>
      <c r="J815" t="s">
        <v>2233</v>
      </c>
      <c r="K815" t="s">
        <v>1554</v>
      </c>
      <c r="L815" t="s">
        <v>5871</v>
      </c>
      <c r="M815">
        <v>67005</v>
      </c>
      <c r="N815">
        <v>10026</v>
      </c>
      <c r="O815" t="s">
        <v>4553</v>
      </c>
      <c r="P815">
        <v>3</v>
      </c>
      <c r="Q815" t="s">
        <v>5872</v>
      </c>
      <c r="R815" t="s">
        <v>5873</v>
      </c>
      <c r="S815">
        <v>119</v>
      </c>
      <c r="T815" t="s">
        <v>42</v>
      </c>
      <c r="U815" t="s">
        <v>43</v>
      </c>
      <c r="V815" t="s">
        <v>811</v>
      </c>
      <c r="W815">
        <v>55000000</v>
      </c>
      <c r="X815">
        <v>2008</v>
      </c>
      <c r="Y815">
        <v>509</v>
      </c>
      <c r="Z815" s="2">
        <v>5.8</v>
      </c>
      <c r="AA815">
        <v>2.35</v>
      </c>
      <c r="AB815">
        <v>0</v>
      </c>
      <c r="AE815" t="s">
        <v>5874</v>
      </c>
      <c r="AF815">
        <f>COUNTIF(J:J,AE815)</f>
        <v>0</v>
      </c>
      <c r="AG815" t="e">
        <f>ROUND(AVERAGEIFS(Z:Z,J:J,AE815),1)</f>
        <v>#DIV/0!</v>
      </c>
      <c r="AH815" t="e" cm="1">
        <f t="array" ref="AH815">ROUND(MEDIAN(IF(J:J=AE815,Z:Z)),1)</f>
        <v>#NUM!</v>
      </c>
      <c r="AI815" t="e" cm="1">
        <f t="array" ref="AI815">ROUND(MODE(IF(J:J=AE815,Z:Z)),1)</f>
        <v>#N/A</v>
      </c>
      <c r="AJ815">
        <f>_xlfn.MAXIFS(Z:Z,J:J,AE815)</f>
        <v>0</v>
      </c>
      <c r="AK815">
        <f>_xlfn.MINIFS(Z:Z,J:J,AE815)</f>
        <v>0</v>
      </c>
      <c r="AL815" t="e" cm="1">
        <f t="array" ref="AL815">ROUND(VAR(IF(J:J=AE815,Z:Z)),1)</f>
        <v>#DIV/0!</v>
      </c>
      <c r="AM815" t="e" cm="1">
        <f t="array" ref="AM815">ROUND(STDEV(IF(J:J = AE815,Z:Z)),1)</f>
        <v>#DIV/0!</v>
      </c>
      <c r="AQ815">
        <v>118</v>
      </c>
      <c r="AR815">
        <v>5.8</v>
      </c>
      <c r="BH815" t="str">
        <v>Katt Shea</v>
      </c>
      <c r="BI815">
        <f t="shared" si="37"/>
        <v>4.5999999999999996</v>
      </c>
      <c r="BJ815" t="b">
        <f t="shared" si="38"/>
        <v>0</v>
      </c>
      <c r="BO815">
        <v>132014112</v>
      </c>
      <c r="BP815">
        <v>102000000</v>
      </c>
      <c r="BR815">
        <f t="shared" si="36"/>
        <v>30014112</v>
      </c>
      <c r="BS815" t="str">
        <f>_xlfn.XLOOKUP(BO815,I:I,L:L)</f>
        <v>Minority ReportÂ </v>
      </c>
      <c r="BW815" t="s">
        <v>2007</v>
      </c>
      <c r="BX815" t="s">
        <v>17607</v>
      </c>
      <c r="BY815" t="s">
        <v>17602</v>
      </c>
      <c r="BZ815" t="s">
        <v>5447</v>
      </c>
      <c r="CA815" t="s">
        <v>4556</v>
      </c>
    </row>
    <row r="816" spans="1:80" x14ac:dyDescent="0.25">
      <c r="A816" t="s">
        <v>33</v>
      </c>
      <c r="B816" t="s">
        <v>2994</v>
      </c>
      <c r="C816">
        <v>238</v>
      </c>
      <c r="D816">
        <v>88</v>
      </c>
      <c r="E816">
        <v>91</v>
      </c>
      <c r="F816">
        <v>591</v>
      </c>
      <c r="G816" t="s">
        <v>5876</v>
      </c>
      <c r="H816">
        <v>4000</v>
      </c>
      <c r="I816">
        <v>31051126</v>
      </c>
      <c r="J816" t="s">
        <v>322</v>
      </c>
      <c r="K816" t="s">
        <v>638</v>
      </c>
      <c r="L816" t="s">
        <v>5877</v>
      </c>
      <c r="M816">
        <v>36877</v>
      </c>
      <c r="N816">
        <v>6254</v>
      </c>
      <c r="O816" t="s">
        <v>936</v>
      </c>
      <c r="P816">
        <v>0</v>
      </c>
      <c r="Q816" t="s">
        <v>5878</v>
      </c>
      <c r="R816" t="s">
        <v>5879</v>
      </c>
      <c r="S816">
        <v>101</v>
      </c>
      <c r="T816" t="s">
        <v>42</v>
      </c>
      <c r="U816" t="s">
        <v>74</v>
      </c>
      <c r="V816" t="s">
        <v>115</v>
      </c>
      <c r="W816">
        <v>55000000</v>
      </c>
      <c r="X816">
        <v>2012</v>
      </c>
      <c r="Y816">
        <v>796</v>
      </c>
      <c r="Z816" s="2">
        <v>6.7</v>
      </c>
      <c r="AA816">
        <v>2.35</v>
      </c>
      <c r="AB816">
        <v>0</v>
      </c>
      <c r="AE816" t="s">
        <v>5880</v>
      </c>
      <c r="AF816">
        <f>COUNTIF(J:J,AE816)</f>
        <v>0</v>
      </c>
      <c r="AG816" t="e">
        <f>ROUND(AVERAGEIFS(Z:Z,J:J,AE816),1)</f>
        <v>#DIV/0!</v>
      </c>
      <c r="AH816" t="e" cm="1">
        <f t="array" ref="AH816">ROUND(MEDIAN(IF(J:J=AE816,Z:Z)),1)</f>
        <v>#NUM!</v>
      </c>
      <c r="AI816" t="e" cm="1">
        <f t="array" ref="AI816">ROUND(MODE(IF(J:J=AE816,Z:Z)),1)</f>
        <v>#N/A</v>
      </c>
      <c r="AJ816">
        <f>_xlfn.MAXIFS(Z:Z,J:J,AE816)</f>
        <v>0</v>
      </c>
      <c r="AK816">
        <f>_xlfn.MINIFS(Z:Z,J:J,AE816)</f>
        <v>0</v>
      </c>
      <c r="AL816" t="e" cm="1">
        <f t="array" ref="AL816">ROUND(VAR(IF(J:J=AE816,Z:Z)),1)</f>
        <v>#DIV/0!</v>
      </c>
      <c r="AM816" t="e" cm="1">
        <f t="array" ref="AM816">ROUND(STDEV(IF(J:J = AE816,Z:Z)),1)</f>
        <v>#DIV/0!</v>
      </c>
      <c r="AQ816">
        <v>99</v>
      </c>
      <c r="AR816">
        <v>5.8</v>
      </c>
      <c r="BH816" t="str">
        <v>Joshua Michael Stern</v>
      </c>
      <c r="BI816">
        <f t="shared" si="37"/>
        <v>6.1</v>
      </c>
      <c r="BJ816" t="b">
        <f t="shared" si="38"/>
        <v>0</v>
      </c>
      <c r="BO816">
        <v>30500882</v>
      </c>
      <c r="BP816">
        <v>500000</v>
      </c>
      <c r="BR816">
        <f t="shared" si="36"/>
        <v>30000882</v>
      </c>
      <c r="BS816" t="str">
        <f>_xlfn.XLOOKUP(BO816,I:I,L:L)</f>
        <v>Open WaterÂ </v>
      </c>
      <c r="BW816" t="s">
        <v>3743</v>
      </c>
      <c r="BX816" t="s">
        <v>5266</v>
      </c>
    </row>
    <row r="817" spans="1:77" x14ac:dyDescent="0.25">
      <c r="A817" t="s">
        <v>33</v>
      </c>
      <c r="B817" t="s">
        <v>2419</v>
      </c>
      <c r="C817">
        <v>264</v>
      </c>
      <c r="D817">
        <v>141</v>
      </c>
      <c r="E817">
        <v>16000</v>
      </c>
      <c r="F817">
        <v>539</v>
      </c>
      <c r="G817" t="s">
        <v>3760</v>
      </c>
      <c r="H817">
        <v>11000</v>
      </c>
      <c r="I817">
        <v>35707327</v>
      </c>
      <c r="J817" t="s">
        <v>1359</v>
      </c>
      <c r="K817" t="s">
        <v>723</v>
      </c>
      <c r="L817" t="s">
        <v>5883</v>
      </c>
      <c r="M817">
        <v>199056</v>
      </c>
      <c r="N817">
        <v>12840</v>
      </c>
      <c r="O817" t="s">
        <v>5184</v>
      </c>
      <c r="P817">
        <v>0</v>
      </c>
      <c r="Q817" t="s">
        <v>5884</v>
      </c>
      <c r="R817" t="s">
        <v>5885</v>
      </c>
      <c r="S817">
        <v>387</v>
      </c>
      <c r="T817" t="s">
        <v>42</v>
      </c>
      <c r="U817" t="s">
        <v>43</v>
      </c>
      <c r="V817" t="s">
        <v>811</v>
      </c>
      <c r="W817">
        <v>55000000</v>
      </c>
      <c r="X817">
        <v>2008</v>
      </c>
      <c r="Y817">
        <v>963</v>
      </c>
      <c r="Z817" s="2">
        <v>7.8</v>
      </c>
      <c r="AA817">
        <v>2.35</v>
      </c>
      <c r="AB817">
        <v>14000</v>
      </c>
      <c r="AE817" t="s">
        <v>5886</v>
      </c>
      <c r="AF817">
        <f>COUNTIF(J:J,AE817)</f>
        <v>1</v>
      </c>
      <c r="AG817">
        <f>ROUND(AVERAGEIFS(Z:Z,J:J,AE817),1)</f>
        <v>7.3</v>
      </c>
      <c r="AH817" cm="1">
        <f t="array" ref="AH817">ROUND(MEDIAN(IF(J:J=AE817,Z:Z)),1)</f>
        <v>7.3</v>
      </c>
      <c r="AI817" t="e" cm="1">
        <f t="array" ref="AI817">ROUND(MODE(IF(J:J=AE817,Z:Z)),1)</f>
        <v>#N/A</v>
      </c>
      <c r="AJ817">
        <f>_xlfn.MAXIFS(Z:Z,J:J,AE817)</f>
        <v>7.3</v>
      </c>
      <c r="AK817">
        <f>_xlfn.MINIFS(Z:Z,J:J,AE817)</f>
        <v>7.3</v>
      </c>
      <c r="AL817" t="e" cm="1">
        <f t="array" ref="AL817">ROUND(VAR(IF(J:J=AE817,Z:Z)),1)</f>
        <v>#DIV/0!</v>
      </c>
      <c r="AM817" t="e" cm="1">
        <f t="array" ref="AM817">ROUND(STDEV(IF(J:J = AE817,Z:Z)),1)</f>
        <v>#DIV/0!</v>
      </c>
      <c r="AQ817">
        <v>88</v>
      </c>
      <c r="AR817">
        <v>6.7</v>
      </c>
      <c r="BH817" t="str">
        <v>Tomas Alfredson</v>
      </c>
      <c r="BI817">
        <f t="shared" si="37"/>
        <v>7.1</v>
      </c>
      <c r="BJ817" t="b">
        <f t="shared" si="38"/>
        <v>0</v>
      </c>
      <c r="BO817">
        <v>109993847</v>
      </c>
      <c r="BP817">
        <v>80000000</v>
      </c>
      <c r="BR817">
        <f t="shared" si="36"/>
        <v>29993847</v>
      </c>
      <c r="BS817" t="str">
        <f>_xlfn.XLOOKUP(BO817,I:I,L:L)</f>
        <v>Bedtime StoriesÂ </v>
      </c>
      <c r="BW817" t="s">
        <v>1247</v>
      </c>
      <c r="BX817" t="s">
        <v>3743</v>
      </c>
      <c r="BY817" t="s">
        <v>2007</v>
      </c>
    </row>
    <row r="818" spans="1:77" x14ac:dyDescent="0.25">
      <c r="A818" t="s">
        <v>33</v>
      </c>
      <c r="B818" t="s">
        <v>1754</v>
      </c>
      <c r="C818">
        <v>47</v>
      </c>
      <c r="D818">
        <v>107</v>
      </c>
      <c r="E818">
        <v>99</v>
      </c>
      <c r="F818">
        <v>581</v>
      </c>
      <c r="G818" t="s">
        <v>603</v>
      </c>
      <c r="H818">
        <v>18000</v>
      </c>
      <c r="I818">
        <v>20550712</v>
      </c>
      <c r="J818" t="s">
        <v>859</v>
      </c>
      <c r="K818" t="s">
        <v>739</v>
      </c>
      <c r="L818" t="s">
        <v>5887</v>
      </c>
      <c r="M818">
        <v>40346</v>
      </c>
      <c r="N818">
        <v>31014</v>
      </c>
      <c r="O818" t="s">
        <v>371</v>
      </c>
      <c r="P818">
        <v>1</v>
      </c>
      <c r="Q818" t="s">
        <v>5888</v>
      </c>
      <c r="R818" t="s">
        <v>5889</v>
      </c>
      <c r="S818">
        <v>95</v>
      </c>
      <c r="T818" t="s">
        <v>42</v>
      </c>
      <c r="U818" t="s">
        <v>43</v>
      </c>
      <c r="V818" t="s">
        <v>44</v>
      </c>
      <c r="W818">
        <v>50000000</v>
      </c>
      <c r="X818">
        <v>1996</v>
      </c>
      <c r="Y818">
        <v>11000</v>
      </c>
      <c r="Z818" s="2">
        <v>5.6</v>
      </c>
      <c r="AA818">
        <v>1.85</v>
      </c>
      <c r="AB818">
        <v>1000</v>
      </c>
      <c r="AE818" t="s">
        <v>5890</v>
      </c>
      <c r="AF818">
        <f>COUNTIF(J:J,AE818)</f>
        <v>0</v>
      </c>
      <c r="AG818" t="e">
        <f>ROUND(AVERAGEIFS(Z:Z,J:J,AE818),1)</f>
        <v>#DIV/0!</v>
      </c>
      <c r="AH818" t="e" cm="1">
        <f t="array" ref="AH818">ROUND(MEDIAN(IF(J:J=AE818,Z:Z)),1)</f>
        <v>#NUM!</v>
      </c>
      <c r="AI818" t="e" cm="1">
        <f t="array" ref="AI818">ROUND(MODE(IF(J:J=AE818,Z:Z)),1)</f>
        <v>#N/A</v>
      </c>
      <c r="AJ818">
        <f>_xlfn.MAXIFS(Z:Z,J:J,AE818)</f>
        <v>0</v>
      </c>
      <c r="AK818">
        <f>_xlfn.MINIFS(Z:Z,J:J,AE818)</f>
        <v>0</v>
      </c>
      <c r="AL818" t="e" cm="1">
        <f t="array" ref="AL818">ROUND(VAR(IF(J:J=AE818,Z:Z)),1)</f>
        <v>#DIV/0!</v>
      </c>
      <c r="AM818" t="e" cm="1">
        <f t="array" ref="AM818">ROUND(STDEV(IF(J:J = AE818,Z:Z)),1)</f>
        <v>#DIV/0!</v>
      </c>
      <c r="AQ818">
        <v>141</v>
      </c>
      <c r="AR818">
        <v>7.8</v>
      </c>
      <c r="BH818" t="str">
        <v>John Duigan</v>
      </c>
      <c r="BI818">
        <f t="shared" si="37"/>
        <v>5.8</v>
      </c>
      <c r="BJ818" t="b">
        <f t="shared" si="38"/>
        <v>0</v>
      </c>
      <c r="BO818">
        <v>179982968</v>
      </c>
      <c r="BP818">
        <v>150000000</v>
      </c>
      <c r="BR818">
        <f t="shared" si="36"/>
        <v>29982968</v>
      </c>
      <c r="BS818" t="str">
        <f>_xlfn.XLOOKUP(BO818,I:I,L:L)</f>
        <v>Madagascar: Escape 2 AfricaÂ </v>
      </c>
      <c r="BW818" t="s">
        <v>17605</v>
      </c>
      <c r="BX818" t="s">
        <v>2007</v>
      </c>
      <c r="BY818" t="s">
        <v>3105</v>
      </c>
    </row>
    <row r="819" spans="1:77" x14ac:dyDescent="0.25">
      <c r="A819" t="s">
        <v>33</v>
      </c>
      <c r="B819" t="s">
        <v>1315</v>
      </c>
      <c r="C819">
        <v>50</v>
      </c>
      <c r="D819">
        <v>116</v>
      </c>
      <c r="E819">
        <v>12000</v>
      </c>
      <c r="F819">
        <v>552</v>
      </c>
      <c r="G819" t="s">
        <v>5715</v>
      </c>
      <c r="H819">
        <v>22000</v>
      </c>
      <c r="I819">
        <v>18573791</v>
      </c>
      <c r="J819" t="s">
        <v>2547</v>
      </c>
      <c r="K819" t="s">
        <v>2176</v>
      </c>
      <c r="L819" t="s">
        <v>5892</v>
      </c>
      <c r="M819">
        <v>38533</v>
      </c>
      <c r="N819">
        <v>24618</v>
      </c>
      <c r="O819" t="s">
        <v>5893</v>
      </c>
      <c r="P819">
        <v>3</v>
      </c>
      <c r="Q819" t="s">
        <v>5894</v>
      </c>
      <c r="R819" t="s">
        <v>5895</v>
      </c>
      <c r="S819">
        <v>89</v>
      </c>
      <c r="T819" t="s">
        <v>42</v>
      </c>
      <c r="U819" t="s">
        <v>43</v>
      </c>
      <c r="V819" t="s">
        <v>811</v>
      </c>
      <c r="W819">
        <v>55000000</v>
      </c>
      <c r="X819">
        <v>1996</v>
      </c>
      <c r="Y819">
        <v>617</v>
      </c>
      <c r="Z819" s="2">
        <v>5.8</v>
      </c>
      <c r="AA819">
        <v>2.35</v>
      </c>
      <c r="AB819">
        <v>0</v>
      </c>
      <c r="AE819" t="s">
        <v>5896</v>
      </c>
      <c r="AF819">
        <f>COUNTIF(J:J,AE819)</f>
        <v>1</v>
      </c>
      <c r="AG819">
        <f>ROUND(AVERAGEIFS(Z:Z,J:J,AE819),1)</f>
        <v>6.1</v>
      </c>
      <c r="AH819" cm="1">
        <f t="array" ref="AH819">ROUND(MEDIAN(IF(J:J=AE819,Z:Z)),1)</f>
        <v>6.1</v>
      </c>
      <c r="AI819" t="e" cm="1">
        <f t="array" ref="AI819">ROUND(MODE(IF(J:J=AE819,Z:Z)),1)</f>
        <v>#N/A</v>
      </c>
      <c r="AJ819">
        <f>_xlfn.MAXIFS(Z:Z,J:J,AE819)</f>
        <v>6.1</v>
      </c>
      <c r="AK819">
        <f>_xlfn.MINIFS(Z:Z,J:J,AE819)</f>
        <v>6.1</v>
      </c>
      <c r="AL819" t="e" cm="1">
        <f t="array" ref="AL819">ROUND(VAR(IF(J:J=AE819,Z:Z)),1)</f>
        <v>#DIV/0!</v>
      </c>
      <c r="AM819" t="e" cm="1">
        <f t="array" ref="AM819">ROUND(STDEV(IF(J:J = AE819,Z:Z)),1)</f>
        <v>#DIV/0!</v>
      </c>
      <c r="AQ819">
        <v>107</v>
      </c>
      <c r="AR819">
        <v>5.6</v>
      </c>
      <c r="BH819" t="str">
        <v>Colin Higgins</v>
      </c>
      <c r="BI819">
        <f t="shared" si="37"/>
        <v>5.8</v>
      </c>
      <c r="BJ819" t="b">
        <f t="shared" si="38"/>
        <v>0</v>
      </c>
      <c r="BO819">
        <v>34468224</v>
      </c>
      <c r="BP819">
        <v>4500000</v>
      </c>
      <c r="BR819">
        <f t="shared" si="36"/>
        <v>29968224</v>
      </c>
      <c r="BS819" t="str">
        <f>_xlfn.XLOOKUP(BO819,I:I,L:L)</f>
        <v>MonsterÂ </v>
      </c>
      <c r="BW819" t="s">
        <v>1247</v>
      </c>
      <c r="BX819" t="s">
        <v>17605</v>
      </c>
      <c r="BY819" t="s">
        <v>3105</v>
      </c>
    </row>
    <row r="820" spans="1:77" x14ac:dyDescent="0.25">
      <c r="A820" t="s">
        <v>917</v>
      </c>
      <c r="B820" t="s">
        <v>1088</v>
      </c>
      <c r="C820">
        <v>153</v>
      </c>
      <c r="D820">
        <v>143</v>
      </c>
      <c r="E820">
        <v>541</v>
      </c>
      <c r="F820">
        <v>530</v>
      </c>
      <c r="G820" t="s">
        <v>4325</v>
      </c>
      <c r="H820">
        <v>18000</v>
      </c>
      <c r="I820">
        <v>51225796</v>
      </c>
      <c r="J820" t="s">
        <v>2553</v>
      </c>
      <c r="K820" t="s">
        <v>798</v>
      </c>
      <c r="L820" t="s">
        <v>5899</v>
      </c>
      <c r="M820">
        <v>96654</v>
      </c>
      <c r="N820">
        <v>20660</v>
      </c>
      <c r="O820" t="s">
        <v>5900</v>
      </c>
      <c r="P820">
        <v>0</v>
      </c>
      <c r="Q820" t="s">
        <v>5901</v>
      </c>
      <c r="R820" t="s">
        <v>5902</v>
      </c>
      <c r="S820">
        <v>2047</v>
      </c>
      <c r="T820" t="s">
        <v>42</v>
      </c>
      <c r="U820" t="s">
        <v>74</v>
      </c>
      <c r="V820" t="s">
        <v>44</v>
      </c>
      <c r="W820">
        <v>70000000</v>
      </c>
      <c r="X820">
        <v>2004</v>
      </c>
      <c r="Y820">
        <v>893</v>
      </c>
      <c r="Z820" s="2">
        <v>7.4</v>
      </c>
      <c r="AA820">
        <v>2.35</v>
      </c>
      <c r="AB820">
        <v>0</v>
      </c>
      <c r="AE820">
        <v>0</v>
      </c>
      <c r="AG820" t="e">
        <f>ROUND(AVERAGEIFS(Z:Z,J:J,AE820),1)</f>
        <v>#DIV/0!</v>
      </c>
      <c r="AH820" cm="1">
        <f t="array" ref="AH820">ROUND(MEDIAN(IF(J:J=AE820,Z:Z)),1)</f>
        <v>0</v>
      </c>
      <c r="AI820" cm="1">
        <f t="array" ref="AI820">ROUND(MODE(IF(J:J=AE820,Z:Z)),1)</f>
        <v>0</v>
      </c>
      <c r="AJ820">
        <f>_xlfn.MAXIFS(Z:Z,J:J,AE820)</f>
        <v>0</v>
      </c>
      <c r="AK820">
        <f>_xlfn.MINIFS(Z:Z,J:J,AE820)</f>
        <v>0</v>
      </c>
      <c r="AL820" cm="1">
        <f t="array" ref="AL820">ROUND(VAR(IF(J:J=AE820,Z:Z)),1)</f>
        <v>0</v>
      </c>
      <c r="AM820" cm="1">
        <f t="array" ref="AM820">ROUND(STDEV(IF(J:J = AE820,Z:Z)),1)</f>
        <v>0</v>
      </c>
      <c r="AQ820">
        <v>116</v>
      </c>
      <c r="AR820">
        <v>5.8</v>
      </c>
      <c r="BH820" t="str">
        <v>Jim Sonzero</v>
      </c>
      <c r="BI820">
        <f t="shared" si="37"/>
        <v>4.7</v>
      </c>
      <c r="BJ820" t="b">
        <f t="shared" si="38"/>
        <v>0</v>
      </c>
      <c r="BO820">
        <v>79948113</v>
      </c>
      <c r="BP820">
        <v>50000000</v>
      </c>
      <c r="BR820">
        <f t="shared" si="36"/>
        <v>29948113</v>
      </c>
      <c r="BS820" t="str">
        <f>_xlfn.XLOOKUP(BO820,I:I,L:L)</f>
        <v>KnowingÂ </v>
      </c>
      <c r="BW820">
        <v>0</v>
      </c>
    </row>
    <row r="821" spans="1:77" x14ac:dyDescent="0.25">
      <c r="A821" t="s">
        <v>33</v>
      </c>
      <c r="B821" t="s">
        <v>3002</v>
      </c>
      <c r="C821">
        <v>202</v>
      </c>
      <c r="D821">
        <v>114</v>
      </c>
      <c r="E821">
        <v>159</v>
      </c>
      <c r="F821">
        <v>877</v>
      </c>
      <c r="G821" t="s">
        <v>1739</v>
      </c>
      <c r="H821">
        <v>13000</v>
      </c>
      <c r="I821">
        <v>16264475</v>
      </c>
      <c r="J821" t="s">
        <v>1907</v>
      </c>
      <c r="K821" t="s">
        <v>574</v>
      </c>
      <c r="L821" t="s">
        <v>5905</v>
      </c>
      <c r="M821">
        <v>54787</v>
      </c>
      <c r="N821">
        <v>16899</v>
      </c>
      <c r="O821" t="s">
        <v>1482</v>
      </c>
      <c r="P821">
        <v>1</v>
      </c>
      <c r="Q821" t="s">
        <v>5906</v>
      </c>
      <c r="R821" t="s">
        <v>5907</v>
      </c>
      <c r="S821">
        <v>216</v>
      </c>
      <c r="T821" t="s">
        <v>42</v>
      </c>
      <c r="U821" t="s">
        <v>74</v>
      </c>
      <c r="V821" t="s">
        <v>44</v>
      </c>
      <c r="W821">
        <v>55000000</v>
      </c>
      <c r="X821">
        <v>2007</v>
      </c>
      <c r="Y821">
        <v>2000</v>
      </c>
      <c r="Z821" s="2">
        <v>6.9</v>
      </c>
      <c r="AA821">
        <v>1.85</v>
      </c>
      <c r="AB821">
        <v>0</v>
      </c>
      <c r="AQ821">
        <v>143</v>
      </c>
      <c r="AR821">
        <v>7.4</v>
      </c>
      <c r="BH821" t="str">
        <v>Penelope Spheeris</v>
      </c>
      <c r="BI821">
        <f t="shared" si="37"/>
        <v>7</v>
      </c>
      <c r="BJ821" t="b">
        <f t="shared" si="38"/>
        <v>0</v>
      </c>
      <c r="BO821">
        <v>179883016</v>
      </c>
      <c r="BP821">
        <v>150000000</v>
      </c>
      <c r="BR821">
        <f t="shared" si="36"/>
        <v>29883016</v>
      </c>
      <c r="BS821" t="str">
        <f>_xlfn.XLOOKUP(BO821,I:I,L:L)</f>
        <v>X-Men Origins: WolverineÂ </v>
      </c>
    </row>
    <row r="822" spans="1:77" x14ac:dyDescent="0.25">
      <c r="A822" t="s">
        <v>33</v>
      </c>
      <c r="B822" t="s">
        <v>3007</v>
      </c>
      <c r="C822">
        <v>178</v>
      </c>
      <c r="D822">
        <v>93</v>
      </c>
      <c r="E822">
        <v>45</v>
      </c>
      <c r="F822">
        <v>352</v>
      </c>
      <c r="G822" t="s">
        <v>5147</v>
      </c>
      <c r="H822">
        <v>9000</v>
      </c>
      <c r="I822">
        <v>25857987</v>
      </c>
      <c r="J822" t="s">
        <v>461</v>
      </c>
      <c r="K822" t="s">
        <v>1037</v>
      </c>
      <c r="L822" t="s">
        <v>5908</v>
      </c>
      <c r="M822">
        <v>110614</v>
      </c>
      <c r="N822">
        <v>10185</v>
      </c>
      <c r="O822" t="s">
        <v>5909</v>
      </c>
      <c r="P822">
        <v>0</v>
      </c>
      <c r="Q822" t="s">
        <v>5910</v>
      </c>
      <c r="R822" t="s">
        <v>5911</v>
      </c>
      <c r="S822">
        <v>532</v>
      </c>
      <c r="T822" t="s">
        <v>42</v>
      </c>
      <c r="U822" t="s">
        <v>43</v>
      </c>
      <c r="V822" t="s">
        <v>44</v>
      </c>
      <c r="W822">
        <v>62000000</v>
      </c>
      <c r="X822">
        <v>2005</v>
      </c>
      <c r="Y822">
        <v>460</v>
      </c>
      <c r="Z822" s="2">
        <v>5.5</v>
      </c>
      <c r="AA822">
        <v>2.35</v>
      </c>
      <c r="AB822">
        <v>0</v>
      </c>
      <c r="AQ822">
        <v>114</v>
      </c>
      <c r="AR822">
        <v>6.9</v>
      </c>
      <c r="BH822" t="str">
        <v>Jeff Tremaine</v>
      </c>
      <c r="BI822">
        <f t="shared" si="37"/>
        <v>6.8</v>
      </c>
      <c r="BJ822" t="b">
        <f t="shared" si="38"/>
        <v>0</v>
      </c>
      <c r="BO822">
        <v>44667095</v>
      </c>
      <c r="BP822">
        <v>15000000</v>
      </c>
      <c r="BR822">
        <f t="shared" si="36"/>
        <v>29667095</v>
      </c>
      <c r="BS822" t="str">
        <f>_xlfn.XLOOKUP(BO822,I:I,L:L)</f>
        <v>The ArtistÂ </v>
      </c>
    </row>
    <row r="823" spans="1:77" x14ac:dyDescent="0.25">
      <c r="A823" t="s">
        <v>33</v>
      </c>
      <c r="B823" t="s">
        <v>3016</v>
      </c>
      <c r="C823">
        <v>84</v>
      </c>
      <c r="D823">
        <v>280</v>
      </c>
      <c r="E823">
        <v>33</v>
      </c>
      <c r="F823">
        <v>67</v>
      </c>
      <c r="G823" t="s">
        <v>5914</v>
      </c>
      <c r="H823">
        <v>789</v>
      </c>
      <c r="I823">
        <v>12870569</v>
      </c>
      <c r="J823" t="s">
        <v>1239</v>
      </c>
      <c r="K823" t="s">
        <v>5915</v>
      </c>
      <c r="L823" t="s">
        <v>5916</v>
      </c>
      <c r="M823">
        <v>13215</v>
      </c>
      <c r="N823">
        <v>1671</v>
      </c>
      <c r="O823" t="s">
        <v>5917</v>
      </c>
      <c r="P823">
        <v>0</v>
      </c>
      <c r="Q823" t="s">
        <v>5918</v>
      </c>
      <c r="R823" t="s">
        <v>5919</v>
      </c>
      <c r="S823">
        <v>497</v>
      </c>
      <c r="T823" t="s">
        <v>42</v>
      </c>
      <c r="U823" t="s">
        <v>43</v>
      </c>
      <c r="V823" t="s">
        <v>44</v>
      </c>
      <c r="W823">
        <v>56000000</v>
      </c>
      <c r="X823">
        <v>2003</v>
      </c>
      <c r="Y823">
        <v>640</v>
      </c>
      <c r="Z823" s="2">
        <v>6.3</v>
      </c>
      <c r="AA823">
        <v>2.35</v>
      </c>
      <c r="AB823">
        <v>953</v>
      </c>
      <c r="AQ823">
        <v>93</v>
      </c>
      <c r="AR823">
        <v>5.5</v>
      </c>
      <c r="BH823" t="str">
        <v>Jeannot Szwarc</v>
      </c>
      <c r="BI823">
        <f t="shared" si="37"/>
        <v>5.7</v>
      </c>
      <c r="BJ823" t="b">
        <f t="shared" si="38"/>
        <v>0</v>
      </c>
      <c r="BO823">
        <v>64604977</v>
      </c>
      <c r="BP823">
        <v>35000000</v>
      </c>
      <c r="BR823">
        <f t="shared" si="36"/>
        <v>29604977</v>
      </c>
      <c r="BS823" t="str">
        <f>_xlfn.XLOOKUP(BO823,I:I,L:L)</f>
        <v>L.A. ConfidentialÂ </v>
      </c>
    </row>
    <row r="824" spans="1:77" x14ac:dyDescent="0.25">
      <c r="A824" t="s">
        <v>33</v>
      </c>
      <c r="B824" t="s">
        <v>3021</v>
      </c>
      <c r="C824">
        <v>44</v>
      </c>
      <c r="D824">
        <v>100</v>
      </c>
      <c r="E824">
        <v>0</v>
      </c>
      <c r="F824">
        <v>745</v>
      </c>
      <c r="G824" t="s">
        <v>5922</v>
      </c>
      <c r="H824">
        <v>995</v>
      </c>
      <c r="I824">
        <v>11466088</v>
      </c>
      <c r="J824" t="s">
        <v>79</v>
      </c>
      <c r="K824" t="s">
        <v>4077</v>
      </c>
      <c r="L824" t="s">
        <v>5923</v>
      </c>
      <c r="M824">
        <v>8983</v>
      </c>
      <c r="N824">
        <v>3952</v>
      </c>
      <c r="O824" t="s">
        <v>4024</v>
      </c>
      <c r="P824">
        <v>0</v>
      </c>
      <c r="Q824" t="s">
        <v>5924</v>
      </c>
      <c r="R824" t="s">
        <v>5925</v>
      </c>
      <c r="S824">
        <v>84</v>
      </c>
      <c r="T824" t="s">
        <v>42</v>
      </c>
      <c r="U824" t="s">
        <v>43</v>
      </c>
      <c r="V824" t="s">
        <v>811</v>
      </c>
      <c r="W824">
        <v>71000000</v>
      </c>
      <c r="X824">
        <v>1997</v>
      </c>
      <c r="Y824">
        <v>879</v>
      </c>
      <c r="Z824" s="2">
        <v>4.7</v>
      </c>
      <c r="AA824">
        <v>2.35</v>
      </c>
      <c r="AB824">
        <v>316</v>
      </c>
      <c r="AQ824">
        <v>280</v>
      </c>
      <c r="AR824">
        <v>6.3</v>
      </c>
      <c r="BH824" t="str">
        <v>Thea Sharrock</v>
      </c>
      <c r="BI824">
        <f t="shared" si="37"/>
        <v>7.6</v>
      </c>
      <c r="BJ824" t="str">
        <f t="shared" si="38"/>
        <v>TRUE</v>
      </c>
      <c r="BO824">
        <v>45507053</v>
      </c>
      <c r="BP824">
        <v>16000000</v>
      </c>
      <c r="BR824">
        <f t="shared" si="36"/>
        <v>29507053</v>
      </c>
      <c r="BS824" t="str">
        <f>_xlfn.XLOOKUP(BO824,I:I,L:L)</f>
        <v>Moonrise KingdomÂ </v>
      </c>
    </row>
    <row r="825" spans="1:77" x14ac:dyDescent="0.25">
      <c r="A825" t="s">
        <v>33</v>
      </c>
      <c r="B825" t="s">
        <v>3028</v>
      </c>
      <c r="C825">
        <v>93</v>
      </c>
      <c r="D825">
        <v>107</v>
      </c>
      <c r="E825">
        <v>11</v>
      </c>
      <c r="F825">
        <v>506</v>
      </c>
      <c r="G825" t="s">
        <v>1618</v>
      </c>
      <c r="H825">
        <v>939</v>
      </c>
      <c r="I825">
        <v>16088610</v>
      </c>
      <c r="J825" t="s">
        <v>2561</v>
      </c>
      <c r="K825" t="s">
        <v>1423</v>
      </c>
      <c r="L825" t="s">
        <v>5928</v>
      </c>
      <c r="M825">
        <v>10417</v>
      </c>
      <c r="N825">
        <v>3742</v>
      </c>
      <c r="O825" t="s">
        <v>3685</v>
      </c>
      <c r="P825">
        <v>2</v>
      </c>
      <c r="Q825" t="s">
        <v>5929</v>
      </c>
      <c r="R825" t="s">
        <v>5930</v>
      </c>
      <c r="S825">
        <v>39</v>
      </c>
      <c r="T825" t="s">
        <v>42</v>
      </c>
      <c r="U825" t="s">
        <v>43</v>
      </c>
      <c r="V825" t="s">
        <v>115</v>
      </c>
      <c r="W825">
        <v>55000000</v>
      </c>
      <c r="X825">
        <v>2009</v>
      </c>
      <c r="Y825">
        <v>605</v>
      </c>
      <c r="Z825" s="2">
        <v>5.6</v>
      </c>
      <c r="AA825">
        <v>2.35</v>
      </c>
      <c r="AB825">
        <v>610</v>
      </c>
      <c r="AQ825">
        <v>100</v>
      </c>
      <c r="AR825">
        <v>4.7</v>
      </c>
      <c r="BH825" t="str">
        <v>Jon Lucas</v>
      </c>
      <c r="BI825">
        <f t="shared" si="37"/>
        <v>6.4</v>
      </c>
      <c r="BJ825" t="b">
        <f t="shared" si="38"/>
        <v>0</v>
      </c>
      <c r="BO825">
        <v>74484168</v>
      </c>
      <c r="BP825">
        <v>45000000</v>
      </c>
      <c r="BR825">
        <f t="shared" si="36"/>
        <v>29484168</v>
      </c>
      <c r="BS825" t="str">
        <f>_xlfn.XLOOKUP(BO825,I:I,L:L)</f>
        <v>Four BrothersÂ </v>
      </c>
    </row>
    <row r="826" spans="1:77" x14ac:dyDescent="0.25">
      <c r="A826" t="s">
        <v>33</v>
      </c>
      <c r="B826" t="s">
        <v>644</v>
      </c>
      <c r="C826">
        <v>277</v>
      </c>
      <c r="D826">
        <v>119</v>
      </c>
      <c r="E826">
        <v>33</v>
      </c>
      <c r="F826">
        <v>518</v>
      </c>
      <c r="G826" t="s">
        <v>5933</v>
      </c>
      <c r="H826">
        <v>3000</v>
      </c>
      <c r="I826">
        <v>51178893</v>
      </c>
      <c r="J826" t="s">
        <v>2569</v>
      </c>
      <c r="K826" t="s">
        <v>1167</v>
      </c>
      <c r="L826" t="s">
        <v>5934</v>
      </c>
      <c r="M826">
        <v>24285</v>
      </c>
      <c r="N826">
        <v>6089</v>
      </c>
      <c r="O826" t="s">
        <v>5935</v>
      </c>
      <c r="P826">
        <v>4</v>
      </c>
      <c r="Q826" t="s">
        <v>5936</v>
      </c>
      <c r="R826" t="s">
        <v>5937</v>
      </c>
      <c r="S826">
        <v>110</v>
      </c>
      <c r="T826" t="s">
        <v>42</v>
      </c>
      <c r="U826" t="s">
        <v>43</v>
      </c>
      <c r="V826" t="s">
        <v>115</v>
      </c>
      <c r="W826">
        <v>50000000</v>
      </c>
      <c r="X826">
        <v>2014</v>
      </c>
      <c r="Y826">
        <v>2000</v>
      </c>
      <c r="Z826" s="2">
        <v>6.4</v>
      </c>
      <c r="AA826">
        <v>1.85</v>
      </c>
      <c r="AB826">
        <v>10000</v>
      </c>
      <c r="AQ826">
        <v>107</v>
      </c>
      <c r="AR826">
        <v>5.6</v>
      </c>
      <c r="BH826" t="str">
        <v>Aaron Seltzer</v>
      </c>
      <c r="BI826">
        <f t="shared" si="37"/>
        <v>2.7</v>
      </c>
      <c r="BJ826" t="b">
        <f t="shared" si="38"/>
        <v>0</v>
      </c>
      <c r="BO826">
        <v>51483949</v>
      </c>
      <c r="BP826">
        <v>22000000</v>
      </c>
      <c r="BR826">
        <f t="shared" si="36"/>
        <v>29483949</v>
      </c>
      <c r="BS826" t="str">
        <f>_xlfn.XLOOKUP(BO826,I:I,L:L)</f>
        <v>UnderworldÂ </v>
      </c>
    </row>
    <row r="827" spans="1:77" x14ac:dyDescent="0.25">
      <c r="A827" t="s">
        <v>33</v>
      </c>
      <c r="B827" t="s">
        <v>2226</v>
      </c>
      <c r="C827">
        <v>76</v>
      </c>
      <c r="D827">
        <v>95</v>
      </c>
      <c r="E827">
        <v>906</v>
      </c>
      <c r="F827">
        <v>287</v>
      </c>
      <c r="G827" t="s">
        <v>5940</v>
      </c>
      <c r="H827">
        <v>956</v>
      </c>
      <c r="I827">
        <v>6768055</v>
      </c>
      <c r="J827" t="s">
        <v>1782</v>
      </c>
      <c r="K827" t="s">
        <v>381</v>
      </c>
      <c r="L827" t="s">
        <v>5941</v>
      </c>
      <c r="M827">
        <v>11148</v>
      </c>
      <c r="N827">
        <v>2260</v>
      </c>
      <c r="O827" t="s">
        <v>5942</v>
      </c>
      <c r="P827">
        <v>0</v>
      </c>
      <c r="Q827" t="s">
        <v>5943</v>
      </c>
      <c r="R827" t="s">
        <v>5944</v>
      </c>
      <c r="S827">
        <v>229</v>
      </c>
      <c r="T827" t="s">
        <v>42</v>
      </c>
      <c r="U827" t="s">
        <v>74</v>
      </c>
      <c r="V827" t="s">
        <v>115</v>
      </c>
      <c r="W827">
        <v>57000000</v>
      </c>
      <c r="X827">
        <v>2004</v>
      </c>
      <c r="Y827">
        <v>579</v>
      </c>
      <c r="Z827" s="2">
        <v>4.2</v>
      </c>
      <c r="AA827">
        <v>1.85</v>
      </c>
      <c r="AB827">
        <v>437</v>
      </c>
      <c r="AQ827">
        <v>119</v>
      </c>
      <c r="AR827">
        <v>6.4</v>
      </c>
      <c r="BH827" t="str">
        <v>Robin Budd</v>
      </c>
      <c r="BI827">
        <f t="shared" si="37"/>
        <v>5.8</v>
      </c>
      <c r="BJ827" t="b">
        <f t="shared" si="38"/>
        <v>0</v>
      </c>
      <c r="BO827">
        <v>34099640</v>
      </c>
      <c r="BP827">
        <v>5000000</v>
      </c>
      <c r="BR827">
        <f t="shared" si="36"/>
        <v>29099640</v>
      </c>
      <c r="BS827" t="str">
        <f>_xlfn.XLOOKUP(BO827,I:I,L:L)</f>
        <v>My Dog SkipÂ </v>
      </c>
    </row>
    <row r="828" spans="1:77" x14ac:dyDescent="0.25">
      <c r="A828" t="s">
        <v>33</v>
      </c>
      <c r="B828" t="s">
        <v>3036</v>
      </c>
      <c r="C828">
        <v>197</v>
      </c>
      <c r="D828">
        <v>119</v>
      </c>
      <c r="E828">
        <v>59</v>
      </c>
      <c r="F828">
        <v>676</v>
      </c>
      <c r="G828" t="s">
        <v>5947</v>
      </c>
      <c r="H828">
        <v>2000</v>
      </c>
      <c r="I828">
        <v>39440655</v>
      </c>
      <c r="J828" t="s">
        <v>2575</v>
      </c>
      <c r="K828" t="s">
        <v>4883</v>
      </c>
      <c r="L828" t="s">
        <v>5948</v>
      </c>
      <c r="M828">
        <v>61680</v>
      </c>
      <c r="N828">
        <v>4315</v>
      </c>
      <c r="O828" t="s">
        <v>5949</v>
      </c>
      <c r="P828">
        <v>1</v>
      </c>
      <c r="Q828" t="s">
        <v>5950</v>
      </c>
      <c r="R828" t="s">
        <v>5951</v>
      </c>
      <c r="S828">
        <v>222</v>
      </c>
      <c r="T828" t="s">
        <v>42</v>
      </c>
      <c r="U828" t="s">
        <v>43</v>
      </c>
      <c r="V828" t="s">
        <v>44</v>
      </c>
      <c r="W828">
        <v>55000000</v>
      </c>
      <c r="X828">
        <v>2010</v>
      </c>
      <c r="Y828">
        <v>828</v>
      </c>
      <c r="Z828" s="2">
        <v>6.4</v>
      </c>
      <c r="AA828">
        <v>2.35</v>
      </c>
      <c r="AB828">
        <v>19000</v>
      </c>
      <c r="AQ828">
        <v>95</v>
      </c>
      <c r="AR828">
        <v>4.2</v>
      </c>
      <c r="BH828" t="str">
        <v>Ava DuVernay</v>
      </c>
      <c r="BI828">
        <f t="shared" si="37"/>
        <v>7</v>
      </c>
      <c r="BJ828" t="b">
        <f t="shared" si="38"/>
        <v>0</v>
      </c>
      <c r="BO828">
        <v>54098051</v>
      </c>
      <c r="BP828">
        <v>25000000</v>
      </c>
      <c r="BR828">
        <f t="shared" si="36"/>
        <v>29098051</v>
      </c>
      <c r="BS828" t="str">
        <f>_xlfn.XLOOKUP(BO828,I:I,L:L)</f>
        <v>Final Destination 3Â </v>
      </c>
    </row>
    <row r="829" spans="1:77" x14ac:dyDescent="0.25">
      <c r="A829" t="s">
        <v>33</v>
      </c>
      <c r="B829" t="s">
        <v>2689</v>
      </c>
      <c r="C829">
        <v>186</v>
      </c>
      <c r="D829">
        <v>133</v>
      </c>
      <c r="E829">
        <v>0</v>
      </c>
      <c r="F829">
        <v>46</v>
      </c>
      <c r="G829" t="s">
        <v>5953</v>
      </c>
      <c r="H829">
        <v>226</v>
      </c>
      <c r="I829">
        <v>6167817</v>
      </c>
      <c r="J829" t="s">
        <v>2583</v>
      </c>
      <c r="K829" t="s">
        <v>5954</v>
      </c>
      <c r="L829" t="s">
        <v>5955</v>
      </c>
      <c r="M829">
        <v>62607</v>
      </c>
      <c r="N829">
        <v>405</v>
      </c>
      <c r="O829" t="s">
        <v>5956</v>
      </c>
      <c r="P829">
        <v>1</v>
      </c>
      <c r="Q829" t="s">
        <v>5957</v>
      </c>
      <c r="R829" t="s">
        <v>5958</v>
      </c>
      <c r="S829">
        <v>239</v>
      </c>
      <c r="T829" t="s">
        <v>75</v>
      </c>
      <c r="U829" t="s">
        <v>1816</v>
      </c>
      <c r="V829" t="s">
        <v>811</v>
      </c>
      <c r="W829">
        <v>47000000</v>
      </c>
      <c r="X829">
        <v>2004</v>
      </c>
      <c r="Y829">
        <v>52</v>
      </c>
      <c r="Z829" s="2">
        <v>7.7</v>
      </c>
      <c r="AA829">
        <v>2.35</v>
      </c>
      <c r="AB829">
        <v>0</v>
      </c>
      <c r="AQ829">
        <v>119</v>
      </c>
      <c r="AR829">
        <v>6.4</v>
      </c>
      <c r="BH829" t="str">
        <v>Steve Trenbirth</v>
      </c>
      <c r="BI829">
        <f t="shared" si="37"/>
        <v>5.4</v>
      </c>
      <c r="BJ829" t="b">
        <f t="shared" si="38"/>
        <v>0</v>
      </c>
      <c r="BO829">
        <v>32541719</v>
      </c>
      <c r="BP829">
        <v>3500159</v>
      </c>
      <c r="BR829">
        <f t="shared" si="36"/>
        <v>29041560</v>
      </c>
      <c r="BS829" t="str">
        <f>_xlfn.XLOOKUP(BO829,I:I,L:L)</f>
        <v>Bend It Like BeckhamÂ </v>
      </c>
    </row>
    <row r="830" spans="1:77" x14ac:dyDescent="0.25">
      <c r="A830" t="s">
        <v>33</v>
      </c>
      <c r="B830" t="s">
        <v>397</v>
      </c>
      <c r="C830">
        <v>224</v>
      </c>
      <c r="D830">
        <v>117</v>
      </c>
      <c r="E830">
        <v>0</v>
      </c>
      <c r="F830">
        <v>845</v>
      </c>
      <c r="G830" t="s">
        <v>272</v>
      </c>
      <c r="H830">
        <v>12000</v>
      </c>
      <c r="I830">
        <v>81645152</v>
      </c>
      <c r="J830" t="s">
        <v>2763</v>
      </c>
      <c r="K830" t="s">
        <v>5967</v>
      </c>
      <c r="L830" t="s">
        <v>5968</v>
      </c>
      <c r="M830">
        <v>158267</v>
      </c>
      <c r="N830">
        <v>15371</v>
      </c>
      <c r="O830" t="s">
        <v>1514</v>
      </c>
      <c r="P830">
        <v>1</v>
      </c>
      <c r="Q830" t="s">
        <v>5969</v>
      </c>
      <c r="R830" t="s">
        <v>5970</v>
      </c>
      <c r="S830">
        <v>559</v>
      </c>
      <c r="T830" t="s">
        <v>42</v>
      </c>
      <c r="U830" t="s">
        <v>43</v>
      </c>
      <c r="V830" t="s">
        <v>811</v>
      </c>
      <c r="W830">
        <v>54000000</v>
      </c>
      <c r="X830">
        <v>2002</v>
      </c>
      <c r="Y830">
        <v>919</v>
      </c>
      <c r="Z830" s="2">
        <v>6.7</v>
      </c>
      <c r="AA830">
        <v>1.85</v>
      </c>
      <c r="AB830">
        <v>0</v>
      </c>
      <c r="AQ830">
        <v>96</v>
      </c>
      <c r="AR830">
        <v>5.3</v>
      </c>
      <c r="BH830" t="str">
        <v>Mennan Yapo</v>
      </c>
      <c r="BI830">
        <f t="shared" si="37"/>
        <v>5.9</v>
      </c>
      <c r="BJ830" t="b">
        <f t="shared" si="38"/>
        <v>0</v>
      </c>
      <c r="BO830">
        <v>63826569</v>
      </c>
      <c r="BP830">
        <v>35000000</v>
      </c>
      <c r="BR830">
        <f t="shared" ref="BR830:BR892" si="39">BO830-BP830</f>
        <v>28826569</v>
      </c>
      <c r="BS830" t="str">
        <f>_xlfn.XLOOKUP(BO830,I:I,L:L)</f>
        <v>In &amp; OutÂ </v>
      </c>
    </row>
    <row r="831" spans="1:77" x14ac:dyDescent="0.25">
      <c r="A831" t="s">
        <v>33</v>
      </c>
      <c r="B831" t="s">
        <v>2933</v>
      </c>
      <c r="C831">
        <v>202</v>
      </c>
      <c r="D831">
        <v>123</v>
      </c>
      <c r="E831">
        <v>125</v>
      </c>
      <c r="F831">
        <v>835</v>
      </c>
      <c r="G831" t="s">
        <v>1215</v>
      </c>
      <c r="H831">
        <v>10000</v>
      </c>
      <c r="I831">
        <v>69951824</v>
      </c>
      <c r="J831" t="s">
        <v>210</v>
      </c>
      <c r="K831" t="s">
        <v>215</v>
      </c>
      <c r="L831" t="s">
        <v>5973</v>
      </c>
      <c r="M831">
        <v>232710</v>
      </c>
      <c r="N831">
        <v>14727</v>
      </c>
      <c r="O831" t="s">
        <v>5974</v>
      </c>
      <c r="P831">
        <v>1</v>
      </c>
      <c r="Q831" t="s">
        <v>5975</v>
      </c>
      <c r="R831" t="s">
        <v>5976</v>
      </c>
      <c r="S831">
        <v>599</v>
      </c>
      <c r="T831" t="s">
        <v>42</v>
      </c>
      <c r="U831" t="s">
        <v>43</v>
      </c>
      <c r="V831" t="s">
        <v>44</v>
      </c>
      <c r="W831">
        <v>55000000</v>
      </c>
      <c r="X831">
        <v>2008</v>
      </c>
      <c r="Y831">
        <v>3000</v>
      </c>
      <c r="Z831" s="2">
        <v>7.7</v>
      </c>
      <c r="AA831">
        <v>2.35</v>
      </c>
      <c r="AB831">
        <v>26000</v>
      </c>
      <c r="AQ831">
        <v>117</v>
      </c>
      <c r="AR831">
        <v>6.7</v>
      </c>
      <c r="BH831" t="str">
        <v>Jun Falkenstein</v>
      </c>
      <c r="BI831">
        <f t="shared" si="37"/>
        <v>6.3</v>
      </c>
      <c r="BJ831" t="b">
        <f t="shared" si="38"/>
        <v>0</v>
      </c>
      <c r="BO831">
        <v>93771072</v>
      </c>
      <c r="BP831">
        <v>65000000</v>
      </c>
      <c r="BR831">
        <f t="shared" si="39"/>
        <v>28771072</v>
      </c>
      <c r="BS831" t="str">
        <f>_xlfn.XLOOKUP(BO831,I:I,L:L)</f>
        <v>The Mask of ZorroÂ </v>
      </c>
    </row>
    <row r="832" spans="1:77" x14ac:dyDescent="0.25">
      <c r="A832" t="s">
        <v>33</v>
      </c>
      <c r="B832" t="s">
        <v>2796</v>
      </c>
      <c r="C832">
        <v>279</v>
      </c>
      <c r="D832">
        <v>92</v>
      </c>
      <c r="E832">
        <v>394</v>
      </c>
      <c r="F832">
        <v>565</v>
      </c>
      <c r="G832" t="s">
        <v>5978</v>
      </c>
      <c r="H832">
        <v>13000</v>
      </c>
      <c r="I832">
        <v>9483821</v>
      </c>
      <c r="J832" t="s">
        <v>79</v>
      </c>
      <c r="K832" t="s">
        <v>1794</v>
      </c>
      <c r="L832" t="s">
        <v>5979</v>
      </c>
      <c r="M832">
        <v>39247</v>
      </c>
      <c r="N832">
        <v>25418</v>
      </c>
      <c r="O832" t="s">
        <v>5980</v>
      </c>
      <c r="P832">
        <v>3</v>
      </c>
      <c r="Q832" t="s">
        <v>5981</v>
      </c>
      <c r="R832" t="s">
        <v>5982</v>
      </c>
      <c r="S832">
        <v>131</v>
      </c>
      <c r="T832" t="s">
        <v>42</v>
      </c>
      <c r="U832" t="s">
        <v>43</v>
      </c>
      <c r="V832" t="s">
        <v>811</v>
      </c>
      <c r="W832">
        <v>55000000</v>
      </c>
      <c r="X832">
        <v>2012</v>
      </c>
      <c r="Y832">
        <v>11000</v>
      </c>
      <c r="Z832" s="2">
        <v>5.7</v>
      </c>
      <c r="AA832">
        <v>1.85</v>
      </c>
      <c r="AB832">
        <v>10000</v>
      </c>
      <c r="AQ832">
        <v>123</v>
      </c>
      <c r="AR832">
        <v>7.7</v>
      </c>
      <c r="BH832" t="str">
        <v>Tom McCarthy</v>
      </c>
      <c r="BI832">
        <f t="shared" si="37"/>
        <v>7.9</v>
      </c>
      <c r="BJ832" t="str">
        <f t="shared" si="38"/>
        <v>TRUE</v>
      </c>
      <c r="BO832">
        <v>50728000</v>
      </c>
      <c r="BP832">
        <v>22000000</v>
      </c>
      <c r="BR832">
        <f t="shared" si="39"/>
        <v>28728000</v>
      </c>
      <c r="BS832" t="str">
        <f>_xlfn.XLOOKUP(BO832,I:I,L:L)</f>
        <v>The NetÂ </v>
      </c>
    </row>
    <row r="833" spans="1:71" x14ac:dyDescent="0.25">
      <c r="A833" t="s">
        <v>33</v>
      </c>
      <c r="B833" t="s">
        <v>3052</v>
      </c>
      <c r="C833">
        <v>110</v>
      </c>
      <c r="D833">
        <v>170</v>
      </c>
      <c r="E833">
        <v>0</v>
      </c>
      <c r="F833">
        <v>889</v>
      </c>
      <c r="G833" t="s">
        <v>416</v>
      </c>
      <c r="H833">
        <v>14000</v>
      </c>
      <c r="I833">
        <v>66676062</v>
      </c>
      <c r="J833" t="s">
        <v>1212</v>
      </c>
      <c r="K833" t="s">
        <v>2989</v>
      </c>
      <c r="L833" t="s">
        <v>5985</v>
      </c>
      <c r="M833">
        <v>267980</v>
      </c>
      <c r="N833">
        <v>16949</v>
      </c>
      <c r="O833" t="s">
        <v>3917</v>
      </c>
      <c r="P833">
        <v>1</v>
      </c>
      <c r="Q833" t="s">
        <v>5986</v>
      </c>
      <c r="R833" t="s">
        <v>5987</v>
      </c>
      <c r="S833">
        <v>545</v>
      </c>
      <c r="T833" t="s">
        <v>42</v>
      </c>
      <c r="U833" t="s">
        <v>43</v>
      </c>
      <c r="V833" t="s">
        <v>811</v>
      </c>
      <c r="W833">
        <v>54000000</v>
      </c>
      <c r="X833">
        <v>1990</v>
      </c>
      <c r="Y833">
        <v>1000</v>
      </c>
      <c r="Z833" s="2">
        <v>7.6</v>
      </c>
      <c r="AA833">
        <v>1.85</v>
      </c>
      <c r="AB833">
        <v>0</v>
      </c>
      <c r="AQ833">
        <v>92</v>
      </c>
      <c r="AR833">
        <v>5.7</v>
      </c>
      <c r="BH833" t="str">
        <v>Takashi Shimizu</v>
      </c>
      <c r="BI833">
        <f t="shared" si="37"/>
        <v>5.5</v>
      </c>
      <c r="BJ833" t="b">
        <f t="shared" si="38"/>
        <v>0</v>
      </c>
      <c r="BO833">
        <v>58715510</v>
      </c>
      <c r="BP833">
        <v>30000000</v>
      </c>
      <c r="BR833">
        <f t="shared" si="39"/>
        <v>28715510</v>
      </c>
      <c r="BS833" t="str">
        <f>_xlfn.XLOOKUP(BO833,I:I,L:L)</f>
        <v>Bride WarsÂ </v>
      </c>
    </row>
    <row r="834" spans="1:71" x14ac:dyDescent="0.25">
      <c r="A834" t="s">
        <v>33</v>
      </c>
      <c r="B834" t="s">
        <v>2211</v>
      </c>
      <c r="C834">
        <v>190</v>
      </c>
      <c r="D834">
        <v>123</v>
      </c>
      <c r="E834">
        <v>488</v>
      </c>
      <c r="F834">
        <v>2000</v>
      </c>
      <c r="G834" t="s">
        <v>102</v>
      </c>
      <c r="H834">
        <v>5000</v>
      </c>
      <c r="I834">
        <v>26838389</v>
      </c>
      <c r="J834" t="s">
        <v>881</v>
      </c>
      <c r="K834" t="s">
        <v>58</v>
      </c>
      <c r="L834" t="s">
        <v>5990</v>
      </c>
      <c r="M834">
        <v>58658</v>
      </c>
      <c r="N834">
        <v>12700</v>
      </c>
      <c r="O834" t="s">
        <v>308</v>
      </c>
      <c r="P834">
        <v>0</v>
      </c>
      <c r="Q834" t="s">
        <v>5991</v>
      </c>
      <c r="R834" t="s">
        <v>5992</v>
      </c>
      <c r="S834">
        <v>495</v>
      </c>
      <c r="T834" t="s">
        <v>42</v>
      </c>
      <c r="U834" t="s">
        <v>43</v>
      </c>
      <c r="V834" t="s">
        <v>44</v>
      </c>
      <c r="W834">
        <v>57000000</v>
      </c>
      <c r="X834">
        <v>2005</v>
      </c>
      <c r="Y834">
        <v>4000</v>
      </c>
      <c r="Z834" s="2">
        <v>6.4</v>
      </c>
      <c r="AA834">
        <v>1.85</v>
      </c>
      <c r="AB834">
        <v>0</v>
      </c>
      <c r="AQ834">
        <v>170</v>
      </c>
      <c r="AR834">
        <v>7.6</v>
      </c>
      <c r="BH834" t="str">
        <v>Anton Corbijn</v>
      </c>
      <c r="BI834">
        <f t="shared" si="37"/>
        <v>6.9</v>
      </c>
      <c r="BJ834" t="b">
        <f t="shared" si="38"/>
        <v>0</v>
      </c>
      <c r="BO834">
        <v>62700000</v>
      </c>
      <c r="BP834">
        <v>34000000</v>
      </c>
      <c r="BR834">
        <f t="shared" si="39"/>
        <v>28700000</v>
      </c>
      <c r="BS834" t="str">
        <f>_xlfn.XLOOKUP(BO834,I:I,L:L)</f>
        <v>MoonrakerÂ </v>
      </c>
    </row>
    <row r="835" spans="1:71" x14ac:dyDescent="0.25">
      <c r="A835" t="s">
        <v>33</v>
      </c>
      <c r="B835" t="s">
        <v>243</v>
      </c>
      <c r="C835">
        <v>136</v>
      </c>
      <c r="D835">
        <v>110</v>
      </c>
      <c r="E835">
        <v>94</v>
      </c>
      <c r="F835">
        <v>240</v>
      </c>
      <c r="G835" t="s">
        <v>5995</v>
      </c>
      <c r="H835">
        <v>277</v>
      </c>
      <c r="I835">
        <v>75604320</v>
      </c>
      <c r="J835" t="s">
        <v>1027</v>
      </c>
      <c r="K835" t="s">
        <v>5996</v>
      </c>
      <c r="L835" t="s">
        <v>5997</v>
      </c>
      <c r="M835">
        <v>68417</v>
      </c>
      <c r="N835">
        <v>847</v>
      </c>
      <c r="O835" t="s">
        <v>5998</v>
      </c>
      <c r="P835">
        <v>1</v>
      </c>
      <c r="Q835" t="s">
        <v>5999</v>
      </c>
      <c r="R835" t="s">
        <v>6000</v>
      </c>
      <c r="S835">
        <v>195</v>
      </c>
      <c r="T835" t="s">
        <v>42</v>
      </c>
      <c r="U835" t="s">
        <v>43</v>
      </c>
      <c r="V835" t="s">
        <v>44</v>
      </c>
      <c r="W835">
        <v>54000000</v>
      </c>
      <c r="X835">
        <v>2006</v>
      </c>
      <c r="Y835">
        <v>245</v>
      </c>
      <c r="Z835" s="2">
        <v>5.6</v>
      </c>
      <c r="AA835">
        <v>1.85</v>
      </c>
      <c r="AB835">
        <v>0</v>
      </c>
      <c r="AQ835">
        <v>123</v>
      </c>
      <c r="AR835">
        <v>6.4</v>
      </c>
      <c r="BH835" t="str">
        <v>Gregory Nava</v>
      </c>
      <c r="BI835">
        <f t="shared" si="37"/>
        <v>6.7</v>
      </c>
      <c r="BJ835" t="b">
        <f t="shared" si="38"/>
        <v>0</v>
      </c>
      <c r="BO835">
        <v>48546578</v>
      </c>
      <c r="BP835">
        <v>20000000</v>
      </c>
      <c r="BR835">
        <f t="shared" si="39"/>
        <v>28546578</v>
      </c>
      <c r="BS835" t="str">
        <f>_xlfn.XLOOKUP(BO835,I:I,L:L)</f>
        <v>Date MovieÂ </v>
      </c>
    </row>
    <row r="836" spans="1:71" x14ac:dyDescent="0.25">
      <c r="A836" t="s">
        <v>33</v>
      </c>
      <c r="B836" t="s">
        <v>3058</v>
      </c>
      <c r="C836">
        <v>121</v>
      </c>
      <c r="D836">
        <v>116</v>
      </c>
      <c r="E836">
        <v>44</v>
      </c>
      <c r="F836">
        <v>420</v>
      </c>
      <c r="G836" t="s">
        <v>5211</v>
      </c>
      <c r="H836">
        <v>593</v>
      </c>
      <c r="I836">
        <v>108200000</v>
      </c>
      <c r="J836" t="s">
        <v>2603</v>
      </c>
      <c r="K836" t="s">
        <v>5660</v>
      </c>
      <c r="L836" t="s">
        <v>3425</v>
      </c>
      <c r="M836">
        <v>76331</v>
      </c>
      <c r="N836">
        <v>2908</v>
      </c>
      <c r="O836" t="s">
        <v>6003</v>
      </c>
      <c r="P836">
        <v>4</v>
      </c>
      <c r="Q836" t="s">
        <v>6004</v>
      </c>
      <c r="R836" t="s">
        <v>6005</v>
      </c>
      <c r="S836">
        <v>269</v>
      </c>
      <c r="T836" t="s">
        <v>42</v>
      </c>
      <c r="U836" t="s">
        <v>43</v>
      </c>
      <c r="V836" t="s">
        <v>115</v>
      </c>
      <c r="W836">
        <v>54000000</v>
      </c>
      <c r="X836">
        <v>1980</v>
      </c>
      <c r="Y836">
        <v>467</v>
      </c>
      <c r="Z836" s="2">
        <v>6.8</v>
      </c>
      <c r="AA836">
        <v>2.35</v>
      </c>
      <c r="AB836">
        <v>0</v>
      </c>
      <c r="AQ836">
        <v>110</v>
      </c>
      <c r="AR836">
        <v>5.6</v>
      </c>
      <c r="BH836" t="str">
        <v>John Patrick Shanley</v>
      </c>
      <c r="BI836">
        <f t="shared" ref="BI836:BI899" si="40">ROUND(AVERAGEIFS(Z:Z,B:B,BH836),1)</f>
        <v>7.5</v>
      </c>
      <c r="BJ836" t="str">
        <f t="shared" ref="BJ836:BJ899" si="41">IF(BI836&gt;=PERCENTILE($BI$3:$BI$1678,0.9),"TRUE")</f>
        <v>TRUE</v>
      </c>
      <c r="BO836">
        <v>36500000</v>
      </c>
      <c r="BP836">
        <v>8000000</v>
      </c>
      <c r="BR836">
        <f t="shared" si="39"/>
        <v>28500000</v>
      </c>
      <c r="BS836" t="str">
        <f>_xlfn.XLOOKUP(BO836,I:I,L:L)</f>
        <v>Escape from AlcatrazÂ </v>
      </c>
    </row>
    <row r="837" spans="1:71" x14ac:dyDescent="0.25">
      <c r="A837" t="s">
        <v>33</v>
      </c>
      <c r="B837" t="s">
        <v>1745</v>
      </c>
      <c r="C837">
        <v>131</v>
      </c>
      <c r="D837">
        <v>121</v>
      </c>
      <c r="E837">
        <v>102</v>
      </c>
      <c r="F837">
        <v>43</v>
      </c>
      <c r="G837" t="s">
        <v>6008</v>
      </c>
      <c r="H837">
        <v>117</v>
      </c>
      <c r="I837">
        <v>5660084</v>
      </c>
      <c r="J837" t="s">
        <v>2331</v>
      </c>
      <c r="K837" t="s">
        <v>6009</v>
      </c>
      <c r="L837" t="s">
        <v>6010</v>
      </c>
      <c r="M837">
        <v>41620</v>
      </c>
      <c r="N837">
        <v>286</v>
      </c>
      <c r="O837" t="s">
        <v>6011</v>
      </c>
      <c r="P837">
        <v>0</v>
      </c>
      <c r="Q837" t="s">
        <v>6012</v>
      </c>
      <c r="R837" t="s">
        <v>6013</v>
      </c>
      <c r="S837">
        <v>418</v>
      </c>
      <c r="T837" t="s">
        <v>42</v>
      </c>
      <c r="U837" t="s">
        <v>43</v>
      </c>
      <c r="V837" t="s">
        <v>811</v>
      </c>
      <c r="W837">
        <v>54000000</v>
      </c>
      <c r="X837">
        <v>2003</v>
      </c>
      <c r="Y837">
        <v>62</v>
      </c>
      <c r="Z837" s="2">
        <v>2.4</v>
      </c>
      <c r="AA837">
        <v>2.35</v>
      </c>
      <c r="AB837">
        <v>2000</v>
      </c>
      <c r="AQ837">
        <v>116</v>
      </c>
      <c r="AR837">
        <v>6.8</v>
      </c>
      <c r="BH837" t="str">
        <v>Steve Beck</v>
      </c>
      <c r="BI837">
        <f t="shared" si="40"/>
        <v>5.5</v>
      </c>
      <c r="BJ837" t="b">
        <f t="shared" si="41"/>
        <v>0</v>
      </c>
      <c r="BO837">
        <v>40962534</v>
      </c>
      <c r="BP837">
        <v>12500000</v>
      </c>
      <c r="BR837">
        <f t="shared" si="39"/>
        <v>28462534</v>
      </c>
      <c r="BS837" t="str">
        <f>_xlfn.XLOOKUP(BO837,I:I,L:L)</f>
        <v>The Ides of MarchÂ </v>
      </c>
    </row>
    <row r="838" spans="1:71" x14ac:dyDescent="0.25">
      <c r="A838" t="s">
        <v>917</v>
      </c>
      <c r="B838" t="s">
        <v>2632</v>
      </c>
      <c r="C838">
        <v>127</v>
      </c>
      <c r="D838">
        <v>128</v>
      </c>
      <c r="E838">
        <v>234</v>
      </c>
      <c r="F838">
        <v>581</v>
      </c>
      <c r="G838" t="s">
        <v>934</v>
      </c>
      <c r="H838">
        <v>14000</v>
      </c>
      <c r="I838">
        <v>7221458</v>
      </c>
      <c r="J838" t="s">
        <v>2275</v>
      </c>
      <c r="K838" t="s">
        <v>281</v>
      </c>
      <c r="L838" t="s">
        <v>6016</v>
      </c>
      <c r="M838">
        <v>20740</v>
      </c>
      <c r="N838">
        <v>27614</v>
      </c>
      <c r="O838" t="s">
        <v>371</v>
      </c>
      <c r="P838">
        <v>0</v>
      </c>
      <c r="Q838" t="s">
        <v>6017</v>
      </c>
      <c r="R838" t="s">
        <v>6018</v>
      </c>
      <c r="S838">
        <v>178</v>
      </c>
      <c r="T838" t="s">
        <v>42</v>
      </c>
      <c r="U838" t="s">
        <v>939</v>
      </c>
      <c r="V838" t="s">
        <v>44</v>
      </c>
      <c r="W838">
        <v>55000000</v>
      </c>
      <c r="X838">
        <v>2006</v>
      </c>
      <c r="Y838">
        <v>12000</v>
      </c>
      <c r="Z838" s="2">
        <v>6.2</v>
      </c>
      <c r="AA838">
        <v>1.85</v>
      </c>
      <c r="AB838">
        <v>0</v>
      </c>
      <c r="AQ838">
        <v>121</v>
      </c>
      <c r="AR838">
        <v>2.4</v>
      </c>
      <c r="BH838" t="str">
        <v>Todd Strauss-Schulson</v>
      </c>
      <c r="BI838">
        <f t="shared" si="40"/>
        <v>6.3</v>
      </c>
      <c r="BJ838" t="b">
        <f t="shared" si="41"/>
        <v>0</v>
      </c>
      <c r="BO838">
        <v>48423368</v>
      </c>
      <c r="BP838">
        <v>20000000</v>
      </c>
      <c r="BR838">
        <f t="shared" si="39"/>
        <v>28423368</v>
      </c>
      <c r="BS838" t="str">
        <f>_xlfn.XLOOKUP(BO838,I:I,L:L)</f>
        <v>Return to Never LandÂ </v>
      </c>
    </row>
    <row r="839" spans="1:71" x14ac:dyDescent="0.25">
      <c r="A839" t="s">
        <v>33</v>
      </c>
      <c r="B839" t="s">
        <v>1984</v>
      </c>
      <c r="C839">
        <v>160</v>
      </c>
      <c r="D839">
        <v>99</v>
      </c>
      <c r="E839">
        <v>309</v>
      </c>
      <c r="F839">
        <v>577</v>
      </c>
      <c r="G839" t="s">
        <v>2191</v>
      </c>
      <c r="H839">
        <v>23000</v>
      </c>
      <c r="I839">
        <v>70327868</v>
      </c>
      <c r="J839" t="s">
        <v>268</v>
      </c>
      <c r="K839" t="s">
        <v>78</v>
      </c>
      <c r="L839" t="s">
        <v>6021</v>
      </c>
      <c r="M839">
        <v>58416</v>
      </c>
      <c r="N839">
        <v>26527</v>
      </c>
      <c r="O839" t="s">
        <v>4589</v>
      </c>
      <c r="P839">
        <v>0</v>
      </c>
      <c r="Q839" t="s">
        <v>6022</v>
      </c>
      <c r="R839" t="s">
        <v>6023</v>
      </c>
      <c r="S839">
        <v>301</v>
      </c>
      <c r="T839" t="s">
        <v>42</v>
      </c>
      <c r="U839" t="s">
        <v>939</v>
      </c>
      <c r="V839" t="s">
        <v>811</v>
      </c>
      <c r="W839">
        <v>46000000</v>
      </c>
      <c r="X839">
        <v>2000</v>
      </c>
      <c r="Y839">
        <v>1000</v>
      </c>
      <c r="Z839" s="2">
        <v>5.9</v>
      </c>
      <c r="AA839">
        <v>2.35</v>
      </c>
      <c r="AB839">
        <v>0</v>
      </c>
      <c r="AQ839">
        <v>128</v>
      </c>
      <c r="AR839">
        <v>6.2</v>
      </c>
      <c r="BH839" t="str">
        <v>John McNaughton</v>
      </c>
      <c r="BI839">
        <f t="shared" si="40"/>
        <v>6.5</v>
      </c>
      <c r="BJ839" t="b">
        <f t="shared" si="41"/>
        <v>0</v>
      </c>
      <c r="BO839">
        <v>35400000</v>
      </c>
      <c r="BP839">
        <v>7000000</v>
      </c>
      <c r="BR839">
        <f t="shared" si="39"/>
        <v>28400000</v>
      </c>
      <c r="BS839" t="str">
        <f>_xlfn.XLOOKUP(BO839,I:I,L:L)</f>
        <v>Live and Let DieÂ </v>
      </c>
    </row>
    <row r="840" spans="1:71" x14ac:dyDescent="0.25">
      <c r="A840" t="s">
        <v>33</v>
      </c>
      <c r="B840" t="s">
        <v>2109</v>
      </c>
      <c r="C840">
        <v>78</v>
      </c>
      <c r="D840">
        <v>94</v>
      </c>
      <c r="E840">
        <v>383</v>
      </c>
      <c r="F840">
        <v>753</v>
      </c>
      <c r="G840" t="s">
        <v>350</v>
      </c>
      <c r="H840">
        <v>4000</v>
      </c>
      <c r="I840">
        <v>58297830</v>
      </c>
      <c r="J840" t="s">
        <v>2608</v>
      </c>
      <c r="K840" t="s">
        <v>102</v>
      </c>
      <c r="L840" t="s">
        <v>6026</v>
      </c>
      <c r="M840">
        <v>86347</v>
      </c>
      <c r="N840">
        <v>6017</v>
      </c>
      <c r="O840" t="s">
        <v>6027</v>
      </c>
      <c r="P840">
        <v>1</v>
      </c>
      <c r="Q840" t="s">
        <v>6028</v>
      </c>
      <c r="R840" t="s">
        <v>6029</v>
      </c>
      <c r="S840">
        <v>191</v>
      </c>
      <c r="T840" t="s">
        <v>42</v>
      </c>
      <c r="U840" t="s">
        <v>43</v>
      </c>
      <c r="V840" t="s">
        <v>366</v>
      </c>
      <c r="W840">
        <v>50000000</v>
      </c>
      <c r="X840">
        <v>1997</v>
      </c>
      <c r="Y840">
        <v>808</v>
      </c>
      <c r="Z840" s="2">
        <v>7.1</v>
      </c>
      <c r="AA840">
        <v>2.35</v>
      </c>
      <c r="AB840">
        <v>0</v>
      </c>
      <c r="AQ840">
        <v>99</v>
      </c>
      <c r="AR840">
        <v>5.9</v>
      </c>
      <c r="BH840" t="str">
        <v>Eric Valette</v>
      </c>
      <c r="BI840">
        <f t="shared" si="40"/>
        <v>3.9</v>
      </c>
      <c r="BJ840" t="b">
        <f t="shared" si="41"/>
        <v>0</v>
      </c>
      <c r="BO840">
        <v>31968347</v>
      </c>
      <c r="BP840">
        <v>3600000</v>
      </c>
      <c r="BR840">
        <f t="shared" si="39"/>
        <v>28368347</v>
      </c>
      <c r="BS840" t="str">
        <f>_xlfn.XLOOKUP(BO840,I:I,L:L)</f>
        <v>Leaving Las VegasÂ </v>
      </c>
    </row>
    <row r="841" spans="1:71" x14ac:dyDescent="0.25">
      <c r="A841" t="s">
        <v>917</v>
      </c>
      <c r="B841" t="s">
        <v>379</v>
      </c>
      <c r="C841">
        <v>209</v>
      </c>
      <c r="D841">
        <v>127</v>
      </c>
      <c r="E841">
        <v>1000</v>
      </c>
      <c r="F841">
        <v>653</v>
      </c>
      <c r="G841" t="s">
        <v>6032</v>
      </c>
      <c r="H841">
        <v>1000</v>
      </c>
      <c r="I841">
        <v>57386369</v>
      </c>
      <c r="J841" t="s">
        <v>1694</v>
      </c>
      <c r="K841" t="s">
        <v>522</v>
      </c>
      <c r="L841" t="s">
        <v>6033</v>
      </c>
      <c r="M841">
        <v>224013</v>
      </c>
      <c r="N841">
        <v>2601</v>
      </c>
      <c r="O841" t="s">
        <v>1302</v>
      </c>
      <c r="P841">
        <v>1</v>
      </c>
      <c r="Q841" t="s">
        <v>6034</v>
      </c>
      <c r="R841" t="s">
        <v>6035</v>
      </c>
      <c r="S841">
        <v>2319</v>
      </c>
      <c r="T841" t="s">
        <v>42</v>
      </c>
      <c r="U841" t="s">
        <v>43</v>
      </c>
      <c r="V841" t="s">
        <v>44</v>
      </c>
      <c r="W841">
        <v>52500000</v>
      </c>
      <c r="X841">
        <v>2001</v>
      </c>
      <c r="Y841">
        <v>691</v>
      </c>
      <c r="Z841" s="2">
        <v>7.6</v>
      </c>
      <c r="AA841">
        <v>2.35</v>
      </c>
      <c r="AB841">
        <v>10000</v>
      </c>
      <c r="AQ841">
        <v>94</v>
      </c>
      <c r="AR841">
        <v>7.1</v>
      </c>
      <c r="BH841" t="str">
        <v>Andrew Fleming</v>
      </c>
      <c r="BI841">
        <f t="shared" si="40"/>
        <v>6.2</v>
      </c>
      <c r="BJ841" t="b">
        <f t="shared" si="41"/>
        <v>0</v>
      </c>
      <c r="BO841">
        <v>61280963</v>
      </c>
      <c r="BP841">
        <v>33000000</v>
      </c>
      <c r="BR841">
        <f t="shared" si="39"/>
        <v>28280963</v>
      </c>
      <c r="BS841" t="str">
        <f>_xlfn.XLOOKUP(BO841,I:I,L:L)</f>
        <v>The CellÂ </v>
      </c>
    </row>
    <row r="842" spans="1:71" x14ac:dyDescent="0.25">
      <c r="A842" t="s">
        <v>33</v>
      </c>
      <c r="B842" t="s">
        <v>2769</v>
      </c>
      <c r="C842">
        <v>98</v>
      </c>
      <c r="D842">
        <v>89</v>
      </c>
      <c r="E842">
        <v>17</v>
      </c>
      <c r="F842">
        <v>303</v>
      </c>
      <c r="G842" t="s">
        <v>2178</v>
      </c>
      <c r="H842">
        <v>12000</v>
      </c>
      <c r="I842">
        <v>45207112</v>
      </c>
      <c r="J842" t="s">
        <v>1404</v>
      </c>
      <c r="K842" t="s">
        <v>361</v>
      </c>
      <c r="L842" t="s">
        <v>6038</v>
      </c>
      <c r="M842">
        <v>21283</v>
      </c>
      <c r="N842">
        <v>13390</v>
      </c>
      <c r="O842" t="s">
        <v>6039</v>
      </c>
      <c r="P842">
        <v>1</v>
      </c>
      <c r="Q842" t="s">
        <v>6040</v>
      </c>
      <c r="R842" t="s">
        <v>6041</v>
      </c>
      <c r="S842">
        <v>190</v>
      </c>
      <c r="T842" t="s">
        <v>42</v>
      </c>
      <c r="U842" t="s">
        <v>43</v>
      </c>
      <c r="V842" t="s">
        <v>44</v>
      </c>
      <c r="W842">
        <v>53000000</v>
      </c>
      <c r="X842">
        <v>2001</v>
      </c>
      <c r="Y842">
        <v>708</v>
      </c>
      <c r="Z842" s="2">
        <v>5.5</v>
      </c>
      <c r="AA842">
        <v>2.35</v>
      </c>
      <c r="AB842">
        <v>361</v>
      </c>
      <c r="AQ842">
        <v>127</v>
      </c>
      <c r="AR842">
        <v>7.6</v>
      </c>
      <c r="BH842" t="str">
        <v>Michael Spierig</v>
      </c>
      <c r="BI842">
        <f t="shared" si="40"/>
        <v>6.5</v>
      </c>
      <c r="BJ842" t="b">
        <f t="shared" si="41"/>
        <v>0</v>
      </c>
      <c r="BO842">
        <v>88200225</v>
      </c>
      <c r="BP842">
        <v>60000000</v>
      </c>
      <c r="BR842">
        <f t="shared" si="39"/>
        <v>28200225</v>
      </c>
      <c r="BS842" t="str">
        <f>_xlfn.XLOOKUP(BO842,I:I,L:L)</f>
        <v>Starsky &amp; HutchÂ </v>
      </c>
    </row>
    <row r="843" spans="1:71" x14ac:dyDescent="0.25">
      <c r="A843" t="s">
        <v>33</v>
      </c>
      <c r="B843" t="s">
        <v>3067</v>
      </c>
      <c r="C843">
        <v>391</v>
      </c>
      <c r="D843">
        <v>123</v>
      </c>
      <c r="E843">
        <v>108</v>
      </c>
      <c r="F843">
        <v>3000</v>
      </c>
      <c r="G843" t="s">
        <v>470</v>
      </c>
      <c r="H843">
        <v>40000</v>
      </c>
      <c r="I843">
        <v>62563543</v>
      </c>
      <c r="J843" t="s">
        <v>1050</v>
      </c>
      <c r="K843" t="s">
        <v>60</v>
      </c>
      <c r="L843" t="s">
        <v>6043</v>
      </c>
      <c r="M843">
        <v>115216</v>
      </c>
      <c r="N843">
        <v>63769</v>
      </c>
      <c r="O843" t="s">
        <v>1924</v>
      </c>
      <c r="P843">
        <v>7</v>
      </c>
      <c r="Q843" t="s">
        <v>6044</v>
      </c>
      <c r="R843" t="s">
        <v>6045</v>
      </c>
      <c r="S843">
        <v>289</v>
      </c>
      <c r="T843" t="s">
        <v>42</v>
      </c>
      <c r="U843" t="s">
        <v>43</v>
      </c>
      <c r="V843" t="s">
        <v>811</v>
      </c>
      <c r="W843">
        <v>53000000</v>
      </c>
      <c r="X843">
        <v>2015</v>
      </c>
      <c r="Y843">
        <v>19000</v>
      </c>
      <c r="Z843" s="2">
        <v>7</v>
      </c>
      <c r="AA843">
        <v>2.35</v>
      </c>
      <c r="AB843">
        <v>44000</v>
      </c>
      <c r="AQ843">
        <v>89</v>
      </c>
      <c r="AR843">
        <v>5.5</v>
      </c>
      <c r="BH843" t="str">
        <v>Jim Field Smith</v>
      </c>
      <c r="BI843">
        <f t="shared" si="40"/>
        <v>6.4</v>
      </c>
      <c r="BJ843" t="b">
        <f t="shared" si="41"/>
        <v>0</v>
      </c>
      <c r="BO843">
        <v>39025000</v>
      </c>
      <c r="BP843">
        <v>11000000</v>
      </c>
      <c r="BR843">
        <f t="shared" si="39"/>
        <v>28025000</v>
      </c>
      <c r="BS843" t="str">
        <f>_xlfn.XLOOKUP(BO843,I:I,L:L)</f>
        <v>Dead Man WalkingÂ </v>
      </c>
    </row>
    <row r="844" spans="1:71" x14ac:dyDescent="0.25">
      <c r="A844" t="s">
        <v>33</v>
      </c>
      <c r="B844" t="s">
        <v>2419</v>
      </c>
      <c r="C844">
        <v>279</v>
      </c>
      <c r="D844">
        <v>135</v>
      </c>
      <c r="E844">
        <v>16000</v>
      </c>
      <c r="F844">
        <v>310</v>
      </c>
      <c r="G844" t="s">
        <v>756</v>
      </c>
      <c r="H844">
        <v>23000</v>
      </c>
      <c r="I844">
        <v>33574332</v>
      </c>
      <c r="J844" t="s">
        <v>1239</v>
      </c>
      <c r="K844" t="s">
        <v>446</v>
      </c>
      <c r="L844" t="s">
        <v>6048</v>
      </c>
      <c r="M844">
        <v>101221</v>
      </c>
      <c r="N844">
        <v>24468</v>
      </c>
      <c r="O844" t="s">
        <v>557</v>
      </c>
      <c r="P844">
        <v>0</v>
      </c>
      <c r="Q844" t="s">
        <v>6049</v>
      </c>
      <c r="R844" t="s">
        <v>6050</v>
      </c>
      <c r="S844">
        <v>415</v>
      </c>
      <c r="T844" t="s">
        <v>42</v>
      </c>
      <c r="U844" t="s">
        <v>43</v>
      </c>
      <c r="V844" t="s">
        <v>811</v>
      </c>
      <c r="W844">
        <v>90000000</v>
      </c>
      <c r="X844">
        <v>2006</v>
      </c>
      <c r="Y844">
        <v>638</v>
      </c>
      <c r="Z844" s="2">
        <v>7.1</v>
      </c>
      <c r="AA844">
        <v>2.35</v>
      </c>
      <c r="AB844">
        <v>0</v>
      </c>
      <c r="AQ844">
        <v>123</v>
      </c>
      <c r="AR844">
        <v>7</v>
      </c>
      <c r="BH844" t="str">
        <v>Thomas Bezucha</v>
      </c>
      <c r="BI844">
        <f t="shared" si="40"/>
        <v>6.1</v>
      </c>
      <c r="BJ844" t="b">
        <f t="shared" si="41"/>
        <v>0</v>
      </c>
      <c r="BO844">
        <v>43022524</v>
      </c>
      <c r="BP844">
        <v>15000000</v>
      </c>
      <c r="BR844">
        <f t="shared" si="39"/>
        <v>28022524</v>
      </c>
      <c r="BS844" t="str">
        <f>_xlfn.XLOOKUP(BO844,I:I,L:L)</f>
        <v>Wag the DogÂ </v>
      </c>
    </row>
    <row r="845" spans="1:71" x14ac:dyDescent="0.25">
      <c r="A845" t="s">
        <v>33</v>
      </c>
      <c r="B845" t="s">
        <v>2050</v>
      </c>
      <c r="C845">
        <v>216</v>
      </c>
      <c r="D845">
        <v>118</v>
      </c>
      <c r="E845">
        <v>473</v>
      </c>
      <c r="F845">
        <v>963</v>
      </c>
      <c r="G845" t="s">
        <v>3389</v>
      </c>
      <c r="H845">
        <v>18000</v>
      </c>
      <c r="I845">
        <v>73343413</v>
      </c>
      <c r="J845" t="s">
        <v>1338</v>
      </c>
      <c r="K845" t="s">
        <v>798</v>
      </c>
      <c r="L845" t="s">
        <v>6053</v>
      </c>
      <c r="M845">
        <v>217480</v>
      </c>
      <c r="N845">
        <v>22517</v>
      </c>
      <c r="O845" t="s">
        <v>3760</v>
      </c>
      <c r="P845">
        <v>0</v>
      </c>
      <c r="Q845" t="s">
        <v>6054</v>
      </c>
      <c r="R845" t="s">
        <v>6055</v>
      </c>
      <c r="S845">
        <v>429</v>
      </c>
      <c r="T845" t="s">
        <v>42</v>
      </c>
      <c r="U845" t="s">
        <v>43</v>
      </c>
      <c r="V845" t="s">
        <v>811</v>
      </c>
      <c r="W845">
        <v>50000000</v>
      </c>
      <c r="X845">
        <v>2009</v>
      </c>
      <c r="Y845">
        <v>1000</v>
      </c>
      <c r="Z845" s="2">
        <v>7.4</v>
      </c>
      <c r="AA845">
        <v>2.35</v>
      </c>
      <c r="AB845">
        <v>21000</v>
      </c>
      <c r="AQ845">
        <v>135</v>
      </c>
      <c r="AR845">
        <v>7.1</v>
      </c>
      <c r="BH845" t="str">
        <v>William Brent Bell</v>
      </c>
      <c r="BI845">
        <f t="shared" si="40"/>
        <v>5.0999999999999996</v>
      </c>
      <c r="BJ845" t="b">
        <f t="shared" si="41"/>
        <v>0</v>
      </c>
      <c r="BO845">
        <v>83000000</v>
      </c>
      <c r="BP845">
        <v>55000000</v>
      </c>
      <c r="BR845">
        <f t="shared" si="39"/>
        <v>28000000</v>
      </c>
      <c r="BS845" t="str">
        <f>_xlfn.XLOOKUP(BO845,I:I,L:L)</f>
        <v>DisclosureÂ </v>
      </c>
    </row>
    <row r="846" spans="1:71" x14ac:dyDescent="0.25">
      <c r="A846" t="s">
        <v>33</v>
      </c>
      <c r="B846" t="s">
        <v>3073</v>
      </c>
      <c r="C846">
        <v>250</v>
      </c>
      <c r="D846">
        <v>189</v>
      </c>
      <c r="E846">
        <v>0</v>
      </c>
      <c r="F846">
        <v>1000</v>
      </c>
      <c r="G846" t="s">
        <v>1215</v>
      </c>
      <c r="H846">
        <v>16000</v>
      </c>
      <c r="I846">
        <v>25031037</v>
      </c>
      <c r="J846" t="s">
        <v>2615</v>
      </c>
      <c r="K846" t="s">
        <v>1345</v>
      </c>
      <c r="L846" t="s">
        <v>6057</v>
      </c>
      <c r="M846">
        <v>155496</v>
      </c>
      <c r="N846">
        <v>22186</v>
      </c>
      <c r="O846" t="s">
        <v>1773</v>
      </c>
      <c r="P846">
        <v>0</v>
      </c>
      <c r="Q846" t="s">
        <v>6058</v>
      </c>
      <c r="R846" t="s">
        <v>6059</v>
      </c>
      <c r="S846">
        <v>532</v>
      </c>
      <c r="T846" t="s">
        <v>42</v>
      </c>
      <c r="U846" t="s">
        <v>43</v>
      </c>
      <c r="V846" t="s">
        <v>811</v>
      </c>
      <c r="W846">
        <v>53000000</v>
      </c>
      <c r="X846">
        <v>2007</v>
      </c>
      <c r="Y846">
        <v>3000</v>
      </c>
      <c r="Z846" s="2">
        <v>7.6</v>
      </c>
      <c r="AA846">
        <v>2.35</v>
      </c>
      <c r="AB846">
        <v>0</v>
      </c>
      <c r="AQ846">
        <v>118</v>
      </c>
      <c r="AR846">
        <v>7.4</v>
      </c>
      <c r="BH846" t="str">
        <v>Anthony Bell</v>
      </c>
      <c r="BI846">
        <f t="shared" si="40"/>
        <v>5.3</v>
      </c>
      <c r="BJ846" t="b">
        <f t="shared" si="41"/>
        <v>0</v>
      </c>
      <c r="BO846">
        <v>42919096</v>
      </c>
      <c r="BP846">
        <v>15000000</v>
      </c>
      <c r="BR846">
        <f t="shared" si="39"/>
        <v>27919096</v>
      </c>
      <c r="BS846" t="str">
        <f>_xlfn.XLOOKUP(BO846,I:I,L:L)</f>
        <v>SnitchÂ </v>
      </c>
    </row>
    <row r="847" spans="1:71" x14ac:dyDescent="0.25">
      <c r="A847" t="s">
        <v>33</v>
      </c>
      <c r="B847" t="s">
        <v>1900</v>
      </c>
      <c r="C847">
        <v>78</v>
      </c>
      <c r="D847">
        <v>172</v>
      </c>
      <c r="E847">
        <v>438</v>
      </c>
      <c r="F847">
        <v>466</v>
      </c>
      <c r="G847" t="s">
        <v>6062</v>
      </c>
      <c r="H847">
        <v>852</v>
      </c>
      <c r="I847">
        <v>22843047</v>
      </c>
      <c r="J847" t="s">
        <v>2623</v>
      </c>
      <c r="K847" t="s">
        <v>1107</v>
      </c>
      <c r="L847" t="s">
        <v>6063</v>
      </c>
      <c r="M847">
        <v>6082</v>
      </c>
      <c r="N847">
        <v>2397</v>
      </c>
      <c r="O847" t="s">
        <v>6064</v>
      </c>
      <c r="P847">
        <v>1</v>
      </c>
      <c r="Q847" t="s">
        <v>6065</v>
      </c>
      <c r="R847" t="s">
        <v>6066</v>
      </c>
      <c r="S847">
        <v>207</v>
      </c>
      <c r="T847" t="s">
        <v>42</v>
      </c>
      <c r="U847" t="s">
        <v>43</v>
      </c>
      <c r="V847" t="s">
        <v>811</v>
      </c>
      <c r="W847">
        <v>55000000</v>
      </c>
      <c r="X847">
        <v>1998</v>
      </c>
      <c r="Y847">
        <v>637</v>
      </c>
      <c r="Z847" s="2">
        <v>5.9</v>
      </c>
      <c r="AA847">
        <v>1.85</v>
      </c>
      <c r="AB847">
        <v>853</v>
      </c>
      <c r="AQ847">
        <v>189</v>
      </c>
      <c r="AR847">
        <v>7.6</v>
      </c>
      <c r="BH847" t="str">
        <v>Henry Joost</v>
      </c>
      <c r="BI847">
        <f t="shared" si="40"/>
        <v>5.8</v>
      </c>
      <c r="BJ847" t="b">
        <f t="shared" si="41"/>
        <v>0</v>
      </c>
      <c r="BO847">
        <v>47887943</v>
      </c>
      <c r="BP847">
        <v>20000000</v>
      </c>
      <c r="BR847">
        <f t="shared" si="39"/>
        <v>27887943</v>
      </c>
      <c r="BS847" t="str">
        <f>_xlfn.XLOOKUP(BO847,I:I,L:L)</f>
        <v>The Jungle Book 2Â </v>
      </c>
    </row>
    <row r="848" spans="1:71" x14ac:dyDescent="0.25">
      <c r="A848" t="s">
        <v>33</v>
      </c>
      <c r="B848" t="s">
        <v>3082</v>
      </c>
      <c r="C848">
        <v>106</v>
      </c>
      <c r="D848">
        <v>124</v>
      </c>
      <c r="E848">
        <v>161</v>
      </c>
      <c r="F848">
        <v>681</v>
      </c>
      <c r="G848" t="s">
        <v>2097</v>
      </c>
      <c r="H848">
        <v>21000</v>
      </c>
      <c r="I848">
        <v>5755286</v>
      </c>
      <c r="J848" t="s">
        <v>2631</v>
      </c>
      <c r="K848" t="s">
        <v>119</v>
      </c>
      <c r="L848" t="s">
        <v>6069</v>
      </c>
      <c r="M848">
        <v>18310</v>
      </c>
      <c r="N848">
        <v>26334</v>
      </c>
      <c r="O848" t="s">
        <v>6070</v>
      </c>
      <c r="P848">
        <v>1</v>
      </c>
      <c r="Q848" t="s">
        <v>6071</v>
      </c>
      <c r="R848" t="s">
        <v>6072</v>
      </c>
      <c r="S848">
        <v>63</v>
      </c>
      <c r="T848" t="s">
        <v>42</v>
      </c>
      <c r="U848" t="s">
        <v>43</v>
      </c>
      <c r="V848" t="s">
        <v>44</v>
      </c>
      <c r="W848">
        <v>55000000</v>
      </c>
      <c r="X848">
        <v>2007</v>
      </c>
      <c r="Y848">
        <v>3000</v>
      </c>
      <c r="Z848" s="2">
        <v>5.9</v>
      </c>
      <c r="AA848">
        <v>2.35</v>
      </c>
      <c r="AB848">
        <v>672</v>
      </c>
      <c r="AQ848">
        <v>172</v>
      </c>
      <c r="AR848">
        <v>5.9</v>
      </c>
      <c r="BH848" t="str">
        <v>Alfred Hitchcock</v>
      </c>
      <c r="BI848">
        <f t="shared" si="40"/>
        <v>8.5</v>
      </c>
      <c r="BJ848" t="str">
        <f t="shared" si="41"/>
        <v>TRUE</v>
      </c>
      <c r="BO848">
        <v>58879132</v>
      </c>
      <c r="BP848">
        <v>31000000</v>
      </c>
      <c r="BR848">
        <f t="shared" si="39"/>
        <v>27879132</v>
      </c>
      <c r="BS848" t="str">
        <f>_xlfn.XLOOKUP(BO848,I:I,L:L)</f>
        <v>VacationÂ </v>
      </c>
    </row>
    <row r="849" spans="1:71" x14ac:dyDescent="0.25">
      <c r="A849" t="s">
        <v>33</v>
      </c>
      <c r="B849" t="s">
        <v>405</v>
      </c>
      <c r="C849">
        <v>194</v>
      </c>
      <c r="D849">
        <v>141</v>
      </c>
      <c r="E849">
        <v>14000</v>
      </c>
      <c r="F849">
        <v>3000</v>
      </c>
      <c r="G849" t="s">
        <v>434</v>
      </c>
      <c r="H849">
        <v>29000</v>
      </c>
      <c r="I849">
        <v>164435221</v>
      </c>
      <c r="J849" t="s">
        <v>1050</v>
      </c>
      <c r="K849" t="s">
        <v>282</v>
      </c>
      <c r="L849" t="s">
        <v>1455</v>
      </c>
      <c r="M849">
        <v>525801</v>
      </c>
      <c r="N849">
        <v>48153</v>
      </c>
      <c r="O849" t="s">
        <v>919</v>
      </c>
      <c r="P849">
        <v>0</v>
      </c>
      <c r="Q849" t="s">
        <v>6075</v>
      </c>
      <c r="R849" t="s">
        <v>6076</v>
      </c>
      <c r="S849">
        <v>667</v>
      </c>
      <c r="T849" t="s">
        <v>42</v>
      </c>
      <c r="U849" t="s">
        <v>43</v>
      </c>
      <c r="V849" t="s">
        <v>44</v>
      </c>
      <c r="W849">
        <v>52000000</v>
      </c>
      <c r="X849">
        <v>2002</v>
      </c>
      <c r="Y849">
        <v>15000</v>
      </c>
      <c r="Z849" s="2">
        <v>8</v>
      </c>
      <c r="AA849">
        <v>1.85</v>
      </c>
      <c r="AB849">
        <v>15000</v>
      </c>
      <c r="AQ849">
        <v>124</v>
      </c>
      <c r="AR849">
        <v>5.9</v>
      </c>
      <c r="BH849" t="str">
        <v>Shana Feste</v>
      </c>
      <c r="BI849">
        <f t="shared" si="40"/>
        <v>6.4</v>
      </c>
      <c r="BJ849" t="b">
        <f t="shared" si="41"/>
        <v>0</v>
      </c>
      <c r="BO849">
        <v>47852604</v>
      </c>
      <c r="BP849">
        <v>20000000</v>
      </c>
      <c r="BR849">
        <f t="shared" si="39"/>
        <v>27852604</v>
      </c>
      <c r="BS849" t="str">
        <f>_xlfn.XLOOKUP(BO849,I:I,L:L)</f>
        <v>PremonitionÂ </v>
      </c>
    </row>
    <row r="850" spans="1:71" x14ac:dyDescent="0.25">
      <c r="A850" t="s">
        <v>33</v>
      </c>
      <c r="B850" t="s">
        <v>1654</v>
      </c>
      <c r="C850">
        <v>558</v>
      </c>
      <c r="D850">
        <v>157</v>
      </c>
      <c r="E850">
        <v>0</v>
      </c>
      <c r="F850">
        <v>304</v>
      </c>
      <c r="G850" t="s">
        <v>6079</v>
      </c>
      <c r="H850">
        <v>1000</v>
      </c>
      <c r="I850">
        <v>95720716</v>
      </c>
      <c r="J850" t="s">
        <v>1678</v>
      </c>
      <c r="K850" t="s">
        <v>1741</v>
      </c>
      <c r="L850" t="s">
        <v>3308</v>
      </c>
      <c r="M850">
        <v>216032</v>
      </c>
      <c r="N850">
        <v>2759</v>
      </c>
      <c r="O850" t="s">
        <v>6080</v>
      </c>
      <c r="P850">
        <v>0</v>
      </c>
      <c r="Q850" t="s">
        <v>6081</v>
      </c>
      <c r="R850" t="s">
        <v>6082</v>
      </c>
      <c r="S850">
        <v>640</v>
      </c>
      <c r="T850" t="s">
        <v>42</v>
      </c>
      <c r="U850" t="s">
        <v>43</v>
      </c>
      <c r="V850" t="s">
        <v>811</v>
      </c>
      <c r="W850">
        <v>40000000</v>
      </c>
      <c r="X850">
        <v>2012</v>
      </c>
      <c r="Y850">
        <v>1000</v>
      </c>
      <c r="Z850" s="2">
        <v>7.4</v>
      </c>
      <c r="AA850">
        <v>1.85</v>
      </c>
      <c r="AB850">
        <v>39000</v>
      </c>
      <c r="AQ850">
        <v>141</v>
      </c>
      <c r="AR850">
        <v>8</v>
      </c>
      <c r="BH850" t="str">
        <v>Steve Rash</v>
      </c>
      <c r="BI850">
        <f t="shared" si="40"/>
        <v>5.3</v>
      </c>
      <c r="BJ850" t="b">
        <f t="shared" si="41"/>
        <v>0</v>
      </c>
      <c r="BO850">
        <v>112703470</v>
      </c>
      <c r="BP850">
        <v>85000000</v>
      </c>
      <c r="BR850">
        <f t="shared" si="39"/>
        <v>27703470</v>
      </c>
      <c r="BS850" t="str">
        <f>_xlfn.XLOOKUP(BO850,I:I,L:L)</f>
        <v>It's ComplicatedÂ </v>
      </c>
    </row>
    <row r="851" spans="1:71" x14ac:dyDescent="0.25">
      <c r="A851" t="s">
        <v>33</v>
      </c>
      <c r="B851" t="s">
        <v>987</v>
      </c>
      <c r="C851">
        <v>183</v>
      </c>
      <c r="D851">
        <v>106</v>
      </c>
      <c r="E851">
        <v>235</v>
      </c>
      <c r="F851">
        <v>931</v>
      </c>
      <c r="G851" t="s">
        <v>1250</v>
      </c>
      <c r="H851">
        <v>4000</v>
      </c>
      <c r="I851">
        <v>118683135</v>
      </c>
      <c r="J851" t="s">
        <v>881</v>
      </c>
      <c r="K851" t="s">
        <v>333</v>
      </c>
      <c r="L851" t="s">
        <v>2835</v>
      </c>
      <c r="M851">
        <v>102167</v>
      </c>
      <c r="N851">
        <v>8315</v>
      </c>
      <c r="O851" t="s">
        <v>6084</v>
      </c>
      <c r="P851">
        <v>1</v>
      </c>
      <c r="Q851" t="s">
        <v>6085</v>
      </c>
      <c r="R851" t="s">
        <v>6086</v>
      </c>
      <c r="S851">
        <v>483</v>
      </c>
      <c r="T851" t="s">
        <v>42</v>
      </c>
      <c r="U851" t="s">
        <v>43</v>
      </c>
      <c r="V851" t="s">
        <v>44</v>
      </c>
      <c r="W851">
        <v>52000000</v>
      </c>
      <c r="X851">
        <v>2006</v>
      </c>
      <c r="Y851">
        <v>957</v>
      </c>
      <c r="Z851" s="2">
        <v>5.8</v>
      </c>
      <c r="AA851">
        <v>1.85</v>
      </c>
      <c r="AB851">
        <v>0</v>
      </c>
      <c r="AQ851">
        <v>157</v>
      </c>
      <c r="AR851">
        <v>7.4</v>
      </c>
      <c r="BH851" t="str">
        <v>Mike Binder</v>
      </c>
      <c r="BI851">
        <f t="shared" si="40"/>
        <v>7</v>
      </c>
      <c r="BJ851" t="b">
        <f t="shared" si="41"/>
        <v>0</v>
      </c>
      <c r="BO851">
        <v>38201895</v>
      </c>
      <c r="BP851">
        <v>10500000</v>
      </c>
      <c r="BR851">
        <f t="shared" si="39"/>
        <v>27701895</v>
      </c>
      <c r="BS851" t="str">
        <f>_xlfn.XLOOKUP(BO851,I:I,L:L)</f>
        <v>Cruel IntentionsÂ </v>
      </c>
    </row>
    <row r="852" spans="1:71" x14ac:dyDescent="0.25">
      <c r="A852" t="s">
        <v>33</v>
      </c>
      <c r="B852" t="s">
        <v>3090</v>
      </c>
      <c r="C852">
        <v>238</v>
      </c>
      <c r="D852">
        <v>108</v>
      </c>
      <c r="E852">
        <v>58</v>
      </c>
      <c r="F852">
        <v>838</v>
      </c>
      <c r="G852" t="s">
        <v>2982</v>
      </c>
      <c r="H852">
        <v>14000</v>
      </c>
      <c r="I852">
        <v>143704210</v>
      </c>
      <c r="J852" t="s">
        <v>2638</v>
      </c>
      <c r="K852" t="s">
        <v>563</v>
      </c>
      <c r="L852" t="s">
        <v>1947</v>
      </c>
      <c r="M852">
        <v>145974</v>
      </c>
      <c r="N852">
        <v>26002</v>
      </c>
      <c r="O852" t="s">
        <v>5835</v>
      </c>
      <c r="P852">
        <v>1</v>
      </c>
      <c r="Q852" t="s">
        <v>6089</v>
      </c>
      <c r="R852" t="s">
        <v>6090</v>
      </c>
      <c r="S852">
        <v>611</v>
      </c>
      <c r="T852" t="s">
        <v>42</v>
      </c>
      <c r="U852" t="s">
        <v>43</v>
      </c>
      <c r="V852" t="s">
        <v>44</v>
      </c>
      <c r="W852">
        <v>52000000</v>
      </c>
      <c r="X852">
        <v>2008</v>
      </c>
      <c r="Y852">
        <v>11000</v>
      </c>
      <c r="Z852" s="2">
        <v>6.3</v>
      </c>
      <c r="AA852">
        <v>2.35</v>
      </c>
      <c r="AB852">
        <v>10000</v>
      </c>
      <c r="AQ852">
        <v>106</v>
      </c>
      <c r="AR852">
        <v>5.8</v>
      </c>
      <c r="BH852" t="str">
        <v>Michael J. Bassett</v>
      </c>
      <c r="BI852">
        <f t="shared" si="40"/>
        <v>5</v>
      </c>
      <c r="BJ852" t="b">
        <f t="shared" si="41"/>
        <v>0</v>
      </c>
      <c r="BO852">
        <v>50693162</v>
      </c>
      <c r="BP852">
        <v>23000000</v>
      </c>
      <c r="BR852">
        <f t="shared" si="39"/>
        <v>27693162</v>
      </c>
      <c r="BS852" t="str">
        <f>_xlfn.XLOOKUP(BO852,I:I,L:L)</f>
        <v>The CrowÂ </v>
      </c>
    </row>
    <row r="853" spans="1:71" x14ac:dyDescent="0.25">
      <c r="A853" t="s">
        <v>33</v>
      </c>
      <c r="B853" t="s">
        <v>2189</v>
      </c>
      <c r="C853">
        <v>186</v>
      </c>
      <c r="D853">
        <v>125</v>
      </c>
      <c r="E853">
        <v>0</v>
      </c>
      <c r="F853">
        <v>11000</v>
      </c>
      <c r="G853" t="s">
        <v>1379</v>
      </c>
      <c r="H853">
        <v>14000</v>
      </c>
      <c r="I853">
        <v>110476776</v>
      </c>
      <c r="J853" t="s">
        <v>1027</v>
      </c>
      <c r="K853" t="s">
        <v>814</v>
      </c>
      <c r="L853" t="s">
        <v>3164</v>
      </c>
      <c r="M853">
        <v>95437</v>
      </c>
      <c r="N853">
        <v>45696</v>
      </c>
      <c r="O853" t="s">
        <v>343</v>
      </c>
      <c r="P853">
        <v>12</v>
      </c>
      <c r="Q853" t="s">
        <v>6093</v>
      </c>
      <c r="R853" t="s">
        <v>6094</v>
      </c>
      <c r="S853">
        <v>211</v>
      </c>
      <c r="T853" t="s">
        <v>42</v>
      </c>
      <c r="U853" t="s">
        <v>43</v>
      </c>
      <c r="V853" t="s">
        <v>44</v>
      </c>
      <c r="W853">
        <v>52000000</v>
      </c>
      <c r="X853">
        <v>2010</v>
      </c>
      <c r="Y853">
        <v>12000</v>
      </c>
      <c r="Z853" s="2">
        <v>5.7</v>
      </c>
      <c r="AA853">
        <v>1.85</v>
      </c>
      <c r="AB853">
        <v>9000</v>
      </c>
      <c r="AQ853">
        <v>108</v>
      </c>
      <c r="AR853">
        <v>6.3</v>
      </c>
      <c r="BH853" t="str">
        <v>Frank Nissen</v>
      </c>
      <c r="BI853">
        <f t="shared" si="40"/>
        <v>6.4</v>
      </c>
      <c r="BJ853" t="b">
        <f t="shared" si="41"/>
        <v>0</v>
      </c>
      <c r="BO853">
        <v>97680195</v>
      </c>
      <c r="BP853">
        <v>70000000</v>
      </c>
      <c r="BR853">
        <f t="shared" si="39"/>
        <v>27680195</v>
      </c>
      <c r="BS853" t="str">
        <f>_xlfn.XLOOKUP(BO853,I:I,L:L)</f>
        <v>Yes ManÂ </v>
      </c>
    </row>
    <row r="854" spans="1:71" x14ac:dyDescent="0.25">
      <c r="A854" t="s">
        <v>33</v>
      </c>
      <c r="B854" t="s">
        <v>3098</v>
      </c>
      <c r="C854">
        <v>144</v>
      </c>
      <c r="D854">
        <v>107</v>
      </c>
      <c r="E854">
        <v>422</v>
      </c>
      <c r="F854">
        <v>379</v>
      </c>
      <c r="G854" t="s">
        <v>6097</v>
      </c>
      <c r="H854">
        <v>631</v>
      </c>
      <c r="I854">
        <v>80270227</v>
      </c>
      <c r="J854" t="s">
        <v>986</v>
      </c>
      <c r="K854" t="s">
        <v>6098</v>
      </c>
      <c r="L854" t="s">
        <v>5827</v>
      </c>
      <c r="M854">
        <v>66382</v>
      </c>
      <c r="N854">
        <v>2297</v>
      </c>
      <c r="O854" t="s">
        <v>6099</v>
      </c>
      <c r="P854">
        <v>5</v>
      </c>
      <c r="Q854" t="s">
        <v>6100</v>
      </c>
      <c r="R854" t="s">
        <v>6101</v>
      </c>
      <c r="S854">
        <v>612</v>
      </c>
      <c r="T854" t="s">
        <v>42</v>
      </c>
      <c r="U854" t="s">
        <v>43</v>
      </c>
      <c r="V854" t="s">
        <v>44</v>
      </c>
      <c r="W854">
        <v>50000000</v>
      </c>
      <c r="X854">
        <v>2005</v>
      </c>
      <c r="Y854">
        <v>534</v>
      </c>
      <c r="Z854" s="2">
        <v>5.0999999999999996</v>
      </c>
      <c r="AA854">
        <v>2.35</v>
      </c>
      <c r="AB854">
        <v>0</v>
      </c>
      <c r="AQ854">
        <v>125</v>
      </c>
      <c r="AR854">
        <v>5.7</v>
      </c>
      <c r="BH854" t="str">
        <v>Stephen Chow</v>
      </c>
      <c r="BI854">
        <f t="shared" si="40"/>
        <v>7.6</v>
      </c>
      <c r="BJ854" t="str">
        <f t="shared" si="41"/>
        <v>TRUE</v>
      </c>
      <c r="BO854">
        <v>39647595</v>
      </c>
      <c r="BP854">
        <v>12000000</v>
      </c>
      <c r="BR854">
        <f t="shared" si="39"/>
        <v>27647595</v>
      </c>
      <c r="BS854" t="str">
        <f>_xlfn.XLOOKUP(BO854,I:I,L:L)</f>
        <v>Jackie BrownÂ </v>
      </c>
    </row>
    <row r="855" spans="1:71" x14ac:dyDescent="0.25">
      <c r="A855" t="s">
        <v>33</v>
      </c>
      <c r="B855" t="s">
        <v>3106</v>
      </c>
      <c r="C855">
        <v>156</v>
      </c>
      <c r="D855">
        <v>215</v>
      </c>
      <c r="E855">
        <v>0</v>
      </c>
      <c r="F855">
        <v>463</v>
      </c>
      <c r="G855" t="s">
        <v>2628</v>
      </c>
      <c r="H855">
        <v>648</v>
      </c>
      <c r="I855">
        <v>36385763</v>
      </c>
      <c r="J855" t="s">
        <v>1999</v>
      </c>
      <c r="K855" t="s">
        <v>806</v>
      </c>
      <c r="L855" t="s">
        <v>6104</v>
      </c>
      <c r="M855">
        <v>138941</v>
      </c>
      <c r="N855">
        <v>1937</v>
      </c>
      <c r="O855" t="s">
        <v>6105</v>
      </c>
      <c r="P855">
        <v>0</v>
      </c>
      <c r="Q855" t="s">
        <v>6106</v>
      </c>
      <c r="R855" t="s">
        <v>6107</v>
      </c>
      <c r="S855">
        <v>1448</v>
      </c>
      <c r="T855" t="s">
        <v>42</v>
      </c>
      <c r="U855" t="s">
        <v>43</v>
      </c>
      <c r="V855" t="s">
        <v>811</v>
      </c>
      <c r="W855">
        <v>52000000</v>
      </c>
      <c r="X855">
        <v>1998</v>
      </c>
      <c r="Y855">
        <v>568</v>
      </c>
      <c r="Z855" s="2">
        <v>7.6</v>
      </c>
      <c r="AA855">
        <v>2.35</v>
      </c>
      <c r="AB855">
        <v>0</v>
      </c>
      <c r="AQ855">
        <v>107</v>
      </c>
      <c r="AR855">
        <v>5.0999999999999996</v>
      </c>
      <c r="BH855" t="str">
        <v>Peter Hastings</v>
      </c>
      <c r="BI855">
        <f t="shared" si="40"/>
        <v>4</v>
      </c>
      <c r="BJ855" t="b">
        <f t="shared" si="41"/>
        <v>0</v>
      </c>
      <c r="BO855">
        <v>81645152</v>
      </c>
      <c r="BP855">
        <v>54000000</v>
      </c>
      <c r="BR855">
        <f t="shared" si="39"/>
        <v>27645152</v>
      </c>
      <c r="BS855" t="str">
        <f>_xlfn.XLOOKUP(BO855,I:I,L:L)</f>
        <v>Blade IIÂ </v>
      </c>
    </row>
    <row r="856" spans="1:71" x14ac:dyDescent="0.25">
      <c r="A856" t="s">
        <v>33</v>
      </c>
      <c r="B856" t="s">
        <v>3113</v>
      </c>
      <c r="C856">
        <v>215</v>
      </c>
      <c r="D856">
        <v>118</v>
      </c>
      <c r="E856">
        <v>71</v>
      </c>
      <c r="F856">
        <v>634</v>
      </c>
      <c r="G856" t="s">
        <v>407</v>
      </c>
      <c r="H856">
        <v>16000</v>
      </c>
      <c r="I856">
        <v>37035845</v>
      </c>
      <c r="J856" t="s">
        <v>2645</v>
      </c>
      <c r="K856" t="s">
        <v>425</v>
      </c>
      <c r="L856" t="s">
        <v>6109</v>
      </c>
      <c r="M856">
        <v>136680</v>
      </c>
      <c r="N856">
        <v>28045</v>
      </c>
      <c r="O856" t="s">
        <v>6110</v>
      </c>
      <c r="P856">
        <v>2</v>
      </c>
      <c r="Q856" t="s">
        <v>6111</v>
      </c>
      <c r="R856" t="s">
        <v>6112</v>
      </c>
      <c r="S856">
        <v>149</v>
      </c>
      <c r="T856" t="s">
        <v>42</v>
      </c>
      <c r="U856" t="s">
        <v>43</v>
      </c>
      <c r="V856" t="s">
        <v>811</v>
      </c>
      <c r="W856">
        <v>52000000</v>
      </c>
      <c r="X856">
        <v>2011</v>
      </c>
      <c r="Y856">
        <v>10000</v>
      </c>
      <c r="Z856" s="2">
        <v>6.4</v>
      </c>
      <c r="AA856">
        <v>2.35</v>
      </c>
      <c r="AB856">
        <v>13000</v>
      </c>
      <c r="AQ856">
        <v>215</v>
      </c>
      <c r="AR856">
        <v>7.6</v>
      </c>
      <c r="BH856" t="str">
        <v>Paul Abascal</v>
      </c>
      <c r="BI856">
        <f t="shared" si="40"/>
        <v>5.8</v>
      </c>
      <c r="BJ856" t="b">
        <f t="shared" si="41"/>
        <v>0</v>
      </c>
      <c r="BO856">
        <v>42592530</v>
      </c>
      <c r="BP856">
        <v>15000000</v>
      </c>
      <c r="BR856">
        <f t="shared" si="39"/>
        <v>27592530</v>
      </c>
      <c r="BS856" t="str">
        <f>_xlfn.XLOOKUP(BO856,I:I,L:L)</f>
        <v>KrampusÂ </v>
      </c>
    </row>
    <row r="857" spans="1:71" x14ac:dyDescent="0.25">
      <c r="A857" t="s">
        <v>33</v>
      </c>
      <c r="B857" t="s">
        <v>3118</v>
      </c>
      <c r="C857">
        <v>140</v>
      </c>
      <c r="D857">
        <v>118</v>
      </c>
      <c r="E857">
        <v>869</v>
      </c>
      <c r="F857">
        <v>21</v>
      </c>
      <c r="G857" t="s">
        <v>6115</v>
      </c>
      <c r="H857">
        <v>134</v>
      </c>
      <c r="I857">
        <v>34580635</v>
      </c>
      <c r="J857" t="s">
        <v>2295</v>
      </c>
      <c r="K857" t="s">
        <v>6116</v>
      </c>
      <c r="L857" t="s">
        <v>6117</v>
      </c>
      <c r="M857">
        <v>100743</v>
      </c>
      <c r="N857">
        <v>209</v>
      </c>
      <c r="O857" t="s">
        <v>6118</v>
      </c>
      <c r="P857">
        <v>1</v>
      </c>
      <c r="Q857" t="s">
        <v>6119</v>
      </c>
      <c r="R857" t="s">
        <v>6120</v>
      </c>
      <c r="S857">
        <v>549</v>
      </c>
      <c r="T857" t="s">
        <v>42</v>
      </c>
      <c r="U857" t="s">
        <v>74</v>
      </c>
      <c r="V857" t="s">
        <v>811</v>
      </c>
      <c r="W857">
        <v>52000000</v>
      </c>
      <c r="X857">
        <v>1999</v>
      </c>
      <c r="Y857">
        <v>27</v>
      </c>
      <c r="Z857" s="2">
        <v>7.4</v>
      </c>
      <c r="AA857">
        <v>2.35</v>
      </c>
      <c r="AB857">
        <v>0</v>
      </c>
      <c r="AQ857">
        <v>118</v>
      </c>
      <c r="AR857">
        <v>6.4</v>
      </c>
      <c r="BH857" t="str">
        <v>Chris Koch</v>
      </c>
      <c r="BI857">
        <f t="shared" si="40"/>
        <v>5.3</v>
      </c>
      <c r="BJ857" t="b">
        <f t="shared" si="41"/>
        <v>0</v>
      </c>
      <c r="BO857">
        <v>52528330</v>
      </c>
      <c r="BP857">
        <v>25000000</v>
      </c>
      <c r="BR857">
        <f t="shared" si="39"/>
        <v>27528330</v>
      </c>
      <c r="BS857" t="str">
        <f>_xlfn.XLOOKUP(BO857,I:I,L:L)</f>
        <v>A Madea ChristmasÂ </v>
      </c>
    </row>
    <row r="858" spans="1:71" x14ac:dyDescent="0.25">
      <c r="A858" t="s">
        <v>33</v>
      </c>
      <c r="B858" t="s">
        <v>467</v>
      </c>
      <c r="C858">
        <v>133</v>
      </c>
      <c r="D858">
        <v>178</v>
      </c>
      <c r="E858">
        <v>17000</v>
      </c>
      <c r="F858">
        <v>574</v>
      </c>
      <c r="G858" t="s">
        <v>435</v>
      </c>
      <c r="H858">
        <v>22000</v>
      </c>
      <c r="I858">
        <v>42438300</v>
      </c>
      <c r="J858" t="s">
        <v>1050</v>
      </c>
      <c r="K858" t="s">
        <v>2176</v>
      </c>
      <c r="L858" t="s">
        <v>6123</v>
      </c>
      <c r="M858">
        <v>333542</v>
      </c>
      <c r="N858">
        <v>24183</v>
      </c>
      <c r="O858" t="s">
        <v>3992</v>
      </c>
      <c r="P858">
        <v>2</v>
      </c>
      <c r="Q858" t="s">
        <v>6124</v>
      </c>
      <c r="R858" t="s">
        <v>6125</v>
      </c>
      <c r="S858">
        <v>533</v>
      </c>
      <c r="T858" t="s">
        <v>42</v>
      </c>
      <c r="U858" t="s">
        <v>43</v>
      </c>
      <c r="V858" t="s">
        <v>811</v>
      </c>
      <c r="W858">
        <v>52000000</v>
      </c>
      <c r="X858">
        <v>1995</v>
      </c>
      <c r="Y858">
        <v>721</v>
      </c>
      <c r="Z858" s="2">
        <v>8.1999999999999993</v>
      </c>
      <c r="AA858">
        <v>2.35</v>
      </c>
      <c r="AB858">
        <v>11000</v>
      </c>
      <c r="AQ858">
        <v>118</v>
      </c>
      <c r="AR858">
        <v>7.4</v>
      </c>
      <c r="BH858" t="str">
        <v>Amy Heckerling</v>
      </c>
      <c r="BI858">
        <f t="shared" si="40"/>
        <v>5.7</v>
      </c>
      <c r="BJ858" t="b">
        <f t="shared" si="41"/>
        <v>0</v>
      </c>
      <c r="BO858">
        <v>37470017</v>
      </c>
      <c r="BP858">
        <v>10000000</v>
      </c>
      <c r="BR858">
        <f t="shared" si="39"/>
        <v>27470017</v>
      </c>
      <c r="BS858" t="str">
        <f>_xlfn.XLOOKUP(BO858,I:I,L:L)</f>
        <v>Jeepers CreepersÂ </v>
      </c>
    </row>
    <row r="859" spans="1:71" x14ac:dyDescent="0.25">
      <c r="A859" t="s">
        <v>33</v>
      </c>
      <c r="B859" t="s">
        <v>3125</v>
      </c>
      <c r="C859">
        <v>203</v>
      </c>
      <c r="D859">
        <v>92</v>
      </c>
      <c r="E859">
        <v>180</v>
      </c>
      <c r="F859">
        <v>75</v>
      </c>
      <c r="G859" t="s">
        <v>6128</v>
      </c>
      <c r="H859">
        <v>211</v>
      </c>
      <c r="I859">
        <v>23324666</v>
      </c>
      <c r="J859" t="s">
        <v>79</v>
      </c>
      <c r="K859" t="s">
        <v>6129</v>
      </c>
      <c r="L859" t="s">
        <v>6130</v>
      </c>
      <c r="M859">
        <v>97775</v>
      </c>
      <c r="N859">
        <v>488</v>
      </c>
      <c r="O859" t="s">
        <v>6131</v>
      </c>
      <c r="P859">
        <v>1</v>
      </c>
      <c r="Q859" t="s">
        <v>6132</v>
      </c>
      <c r="R859" t="s">
        <v>6133</v>
      </c>
      <c r="S859">
        <v>211</v>
      </c>
      <c r="T859" t="s">
        <v>42</v>
      </c>
      <c r="U859" t="s">
        <v>1816</v>
      </c>
      <c r="V859" t="s">
        <v>811</v>
      </c>
      <c r="W859">
        <v>52000000</v>
      </c>
      <c r="X859">
        <v>2010</v>
      </c>
      <c r="Y859">
        <v>135</v>
      </c>
      <c r="Z859" s="2">
        <v>6.5</v>
      </c>
      <c r="AA859">
        <v>2.35</v>
      </c>
      <c r="AB859">
        <v>0</v>
      </c>
      <c r="AQ859">
        <v>178</v>
      </c>
      <c r="AR859">
        <v>8.1999999999999993</v>
      </c>
      <c r="BH859" t="str">
        <v>George Stevens</v>
      </c>
      <c r="BI859">
        <f t="shared" si="40"/>
        <v>6.6</v>
      </c>
      <c r="BJ859" t="b">
        <f t="shared" si="41"/>
        <v>0</v>
      </c>
      <c r="BO859">
        <v>44469602</v>
      </c>
      <c r="BP859">
        <v>17000000</v>
      </c>
      <c r="BR859">
        <f t="shared" si="39"/>
        <v>27469602</v>
      </c>
      <c r="BS859" t="str">
        <f>_xlfn.XLOOKUP(BO859,I:I,L:L)</f>
        <v>McFarland, USAÂ </v>
      </c>
    </row>
    <row r="860" spans="1:71" x14ac:dyDescent="0.25">
      <c r="A860" t="s">
        <v>33</v>
      </c>
      <c r="B860" t="s">
        <v>3132</v>
      </c>
      <c r="C860">
        <v>127</v>
      </c>
      <c r="D860">
        <v>104</v>
      </c>
      <c r="E860">
        <v>13</v>
      </c>
      <c r="F860">
        <v>343</v>
      </c>
      <c r="G860" t="s">
        <v>921</v>
      </c>
      <c r="H860">
        <v>961</v>
      </c>
      <c r="I860">
        <v>23020488</v>
      </c>
      <c r="J860" t="s">
        <v>803</v>
      </c>
      <c r="K860" t="s">
        <v>918</v>
      </c>
      <c r="L860" t="s">
        <v>6136</v>
      </c>
      <c r="M860">
        <v>42324</v>
      </c>
      <c r="N860">
        <v>2422</v>
      </c>
      <c r="O860" t="s">
        <v>6137</v>
      </c>
      <c r="P860">
        <v>3</v>
      </c>
      <c r="Q860" t="s">
        <v>6138</v>
      </c>
      <c r="R860" t="s">
        <v>6139</v>
      </c>
      <c r="S860">
        <v>180</v>
      </c>
      <c r="T860" t="s">
        <v>42</v>
      </c>
      <c r="U860" t="s">
        <v>43</v>
      </c>
      <c r="V860" t="s">
        <v>44</v>
      </c>
      <c r="W860">
        <v>52000000</v>
      </c>
      <c r="X860">
        <v>2003</v>
      </c>
      <c r="Y860">
        <v>691</v>
      </c>
      <c r="Z860" s="2">
        <v>5.5</v>
      </c>
      <c r="AA860">
        <v>2.35</v>
      </c>
      <c r="AB860">
        <v>846</v>
      </c>
      <c r="AQ860">
        <v>92</v>
      </c>
      <c r="AR860">
        <v>6.5</v>
      </c>
      <c r="BH860" t="str">
        <v>Mark Mylod</v>
      </c>
      <c r="BI860">
        <f t="shared" si="40"/>
        <v>6</v>
      </c>
      <c r="BJ860" t="b">
        <f t="shared" si="41"/>
        <v>0</v>
      </c>
      <c r="BO860">
        <v>55210049</v>
      </c>
      <c r="BP860">
        <v>27800000</v>
      </c>
      <c r="BR860">
        <f t="shared" si="39"/>
        <v>27410049</v>
      </c>
      <c r="BS860" t="str">
        <f>_xlfn.XLOOKUP(BO860,I:I,L:L)</f>
        <v>Star Trek V: The Final FrontierÂ </v>
      </c>
    </row>
    <row r="861" spans="1:71" x14ac:dyDescent="0.25">
      <c r="A861" t="s">
        <v>33</v>
      </c>
      <c r="B861" t="s">
        <v>2289</v>
      </c>
      <c r="C861">
        <v>155</v>
      </c>
      <c r="D861">
        <v>116</v>
      </c>
      <c r="E861">
        <v>101</v>
      </c>
      <c r="F861">
        <v>79</v>
      </c>
      <c r="G861" t="s">
        <v>6142</v>
      </c>
      <c r="H861">
        <v>889</v>
      </c>
      <c r="I861">
        <v>90567722</v>
      </c>
      <c r="J861" t="s">
        <v>1247</v>
      </c>
      <c r="K861" t="s">
        <v>5413</v>
      </c>
      <c r="L861" t="s">
        <v>4719</v>
      </c>
      <c r="M861">
        <v>185878</v>
      </c>
      <c r="N861">
        <v>1711</v>
      </c>
      <c r="O861" t="s">
        <v>6143</v>
      </c>
      <c r="P861">
        <v>1</v>
      </c>
      <c r="Q861" t="s">
        <v>6144</v>
      </c>
      <c r="R861" t="s">
        <v>6145</v>
      </c>
      <c r="S861">
        <v>481</v>
      </c>
      <c r="T861" t="s">
        <v>42</v>
      </c>
      <c r="U861" t="s">
        <v>43</v>
      </c>
      <c r="V861" t="s">
        <v>811</v>
      </c>
      <c r="W861">
        <v>51000000</v>
      </c>
      <c r="X861">
        <v>2000</v>
      </c>
      <c r="Y861">
        <v>624</v>
      </c>
      <c r="Z861" s="2">
        <v>6.5</v>
      </c>
      <c r="AA861">
        <v>1.85</v>
      </c>
      <c r="AB861">
        <v>0</v>
      </c>
      <c r="AQ861">
        <v>104</v>
      </c>
      <c r="AR861">
        <v>5.5</v>
      </c>
      <c r="BH861" t="str">
        <v>James Mather</v>
      </c>
      <c r="BI861">
        <f t="shared" si="40"/>
        <v>6.1</v>
      </c>
      <c r="BJ861" t="b">
        <f t="shared" si="41"/>
        <v>0</v>
      </c>
      <c r="BO861">
        <v>38317535</v>
      </c>
      <c r="BP861">
        <v>11000000</v>
      </c>
      <c r="BR861">
        <f t="shared" si="39"/>
        <v>27317535</v>
      </c>
      <c r="BS861" t="str">
        <f>_xlfn.XLOOKUP(BO861,I:I,L:L)</f>
        <v>BrooklynÂ </v>
      </c>
    </row>
    <row r="862" spans="1:71" x14ac:dyDescent="0.25">
      <c r="A862" t="s">
        <v>33</v>
      </c>
      <c r="B862" t="s">
        <v>3139</v>
      </c>
      <c r="C862">
        <v>98</v>
      </c>
      <c r="D862">
        <v>90</v>
      </c>
      <c r="E862">
        <v>176</v>
      </c>
      <c r="F862">
        <v>523</v>
      </c>
      <c r="G862" t="s">
        <v>2822</v>
      </c>
      <c r="H862">
        <v>677</v>
      </c>
      <c r="I862">
        <v>72601713</v>
      </c>
      <c r="J862" t="s">
        <v>1753</v>
      </c>
      <c r="K862" t="s">
        <v>6148</v>
      </c>
      <c r="L862" t="s">
        <v>6149</v>
      </c>
      <c r="M862">
        <v>21396</v>
      </c>
      <c r="N862">
        <v>2055</v>
      </c>
      <c r="O862" t="s">
        <v>1013</v>
      </c>
      <c r="P862">
        <v>1</v>
      </c>
      <c r="Q862" t="s">
        <v>6150</v>
      </c>
      <c r="R862" t="s">
        <v>6151</v>
      </c>
      <c r="S862">
        <v>155</v>
      </c>
      <c r="T862" t="s">
        <v>42</v>
      </c>
      <c r="U862" t="s">
        <v>939</v>
      </c>
      <c r="V862" t="s">
        <v>115</v>
      </c>
      <c r="W862">
        <v>51000000</v>
      </c>
      <c r="X862">
        <v>2006</v>
      </c>
      <c r="Y862">
        <v>560</v>
      </c>
      <c r="Z862" s="2">
        <v>5.6</v>
      </c>
      <c r="AA862">
        <v>1.85</v>
      </c>
      <c r="AB862">
        <v>605</v>
      </c>
      <c r="AQ862">
        <v>116</v>
      </c>
      <c r="AR862">
        <v>6.5</v>
      </c>
      <c r="BH862" t="str">
        <v>Michael O. Sajbel</v>
      </c>
      <c r="BI862">
        <f t="shared" si="40"/>
        <v>6.3</v>
      </c>
      <c r="BJ862" t="b">
        <f t="shared" si="41"/>
        <v>0</v>
      </c>
      <c r="BO862">
        <v>31252964</v>
      </c>
      <c r="BP862">
        <v>4000000</v>
      </c>
      <c r="BR862">
        <f t="shared" si="39"/>
        <v>27252964</v>
      </c>
      <c r="BS862" t="str">
        <f>_xlfn.XLOOKUP(BO862,I:I,L:L)</f>
        <v>Monster's BallÂ </v>
      </c>
    </row>
    <row r="863" spans="1:71" x14ac:dyDescent="0.25">
      <c r="A863" t="s">
        <v>33</v>
      </c>
      <c r="B863" t="s">
        <v>233</v>
      </c>
      <c r="C863">
        <v>299</v>
      </c>
      <c r="D863">
        <v>130</v>
      </c>
      <c r="E863">
        <v>129</v>
      </c>
      <c r="F863">
        <v>12000</v>
      </c>
      <c r="G863" t="s">
        <v>715</v>
      </c>
      <c r="H863">
        <v>21000</v>
      </c>
      <c r="I863">
        <v>296623634</v>
      </c>
      <c r="J863" t="s">
        <v>699</v>
      </c>
      <c r="K863" t="s">
        <v>943</v>
      </c>
      <c r="L863" t="s">
        <v>325</v>
      </c>
      <c r="M863">
        <v>220758</v>
      </c>
      <c r="N863">
        <v>64040</v>
      </c>
      <c r="O863" t="s">
        <v>1379</v>
      </c>
      <c r="P863">
        <v>2</v>
      </c>
      <c r="Q863" t="s">
        <v>6154</v>
      </c>
      <c r="R863" t="s">
        <v>6155</v>
      </c>
      <c r="S863">
        <v>919</v>
      </c>
      <c r="T863" t="s">
        <v>42</v>
      </c>
      <c r="U863" t="s">
        <v>43</v>
      </c>
      <c r="V863" t="s">
        <v>44</v>
      </c>
      <c r="W863">
        <v>50000000</v>
      </c>
      <c r="X863">
        <v>2009</v>
      </c>
      <c r="Y863">
        <v>17000</v>
      </c>
      <c r="Z863" s="2">
        <v>4.5999999999999996</v>
      </c>
      <c r="AA863">
        <v>2.35</v>
      </c>
      <c r="AB863">
        <v>13000</v>
      </c>
      <c r="AQ863">
        <v>90</v>
      </c>
      <c r="AR863">
        <v>5.6</v>
      </c>
      <c r="BH863" t="str">
        <v>Charles T. Kanganis</v>
      </c>
      <c r="BI863">
        <f t="shared" si="40"/>
        <v>4.3</v>
      </c>
      <c r="BJ863" t="b">
        <f t="shared" si="41"/>
        <v>0</v>
      </c>
      <c r="BO863">
        <v>177243721</v>
      </c>
      <c r="BP863">
        <v>150000000</v>
      </c>
      <c r="BR863">
        <f t="shared" si="39"/>
        <v>27243721</v>
      </c>
      <c r="BS863" t="str">
        <f>_xlfn.XLOOKUP(BO863,I:I,L:L)</f>
        <v>Night at the Museum: Battle of the SmithsonianÂ </v>
      </c>
    </row>
    <row r="864" spans="1:71" x14ac:dyDescent="0.25">
      <c r="A864" t="s">
        <v>33</v>
      </c>
      <c r="B864" t="s">
        <v>178</v>
      </c>
      <c r="C864">
        <v>212</v>
      </c>
      <c r="D864">
        <v>90</v>
      </c>
      <c r="E864">
        <v>80</v>
      </c>
      <c r="F864">
        <v>21</v>
      </c>
      <c r="G864" t="s">
        <v>652</v>
      </c>
      <c r="H864">
        <v>145</v>
      </c>
      <c r="I864">
        <v>267652016</v>
      </c>
      <c r="J864" t="s">
        <v>251</v>
      </c>
      <c r="K864" t="s">
        <v>6157</v>
      </c>
      <c r="L864" t="s">
        <v>454</v>
      </c>
      <c r="M864">
        <v>467113</v>
      </c>
      <c r="N864">
        <v>275</v>
      </c>
      <c r="O864" t="s">
        <v>6158</v>
      </c>
      <c r="P864">
        <v>1</v>
      </c>
      <c r="Q864" t="s">
        <v>6159</v>
      </c>
      <c r="R864" t="s">
        <v>6160</v>
      </c>
      <c r="S864">
        <v>945</v>
      </c>
      <c r="T864" t="s">
        <v>42</v>
      </c>
      <c r="U864" t="s">
        <v>43</v>
      </c>
      <c r="V864" t="s">
        <v>115</v>
      </c>
      <c r="W864">
        <v>60000000</v>
      </c>
      <c r="X864">
        <v>2001</v>
      </c>
      <c r="Y864">
        <v>50</v>
      </c>
      <c r="Z864" s="2">
        <v>7.9</v>
      </c>
      <c r="AA864">
        <v>1.85</v>
      </c>
      <c r="AB864">
        <v>0</v>
      </c>
      <c r="AQ864">
        <v>130</v>
      </c>
      <c r="AR864">
        <v>4.5999999999999996</v>
      </c>
      <c r="BH864" t="str">
        <v>Damon Santostefano</v>
      </c>
      <c r="BI864">
        <f t="shared" si="40"/>
        <v>6.1</v>
      </c>
      <c r="BJ864" t="b">
        <f t="shared" si="41"/>
        <v>0</v>
      </c>
      <c r="BO864">
        <v>54200000</v>
      </c>
      <c r="BP864">
        <v>27000000</v>
      </c>
      <c r="BR864">
        <f t="shared" si="39"/>
        <v>27200000</v>
      </c>
      <c r="BS864" t="str">
        <f>_xlfn.XLOOKUP(BO864,I:I,L:L)</f>
        <v>The Blues BrothersÂ </v>
      </c>
    </row>
    <row r="865" spans="1:71" x14ac:dyDescent="0.25">
      <c r="A865" t="s">
        <v>33</v>
      </c>
      <c r="B865" t="s">
        <v>3146</v>
      </c>
      <c r="C865">
        <v>413</v>
      </c>
      <c r="D865">
        <v>106</v>
      </c>
      <c r="E865">
        <v>53</v>
      </c>
      <c r="F865">
        <v>593</v>
      </c>
      <c r="G865" t="s">
        <v>3760</v>
      </c>
      <c r="H865">
        <v>13000</v>
      </c>
      <c r="I865">
        <v>62453315</v>
      </c>
      <c r="J865" t="s">
        <v>2653</v>
      </c>
      <c r="K865" t="s">
        <v>1437</v>
      </c>
      <c r="L865" t="s">
        <v>6162</v>
      </c>
      <c r="M865">
        <v>200035</v>
      </c>
      <c r="N865">
        <v>14607</v>
      </c>
      <c r="O865" t="s">
        <v>6163</v>
      </c>
      <c r="P865">
        <v>2</v>
      </c>
      <c r="Q865" t="s">
        <v>6164</v>
      </c>
      <c r="R865" t="s">
        <v>6165</v>
      </c>
      <c r="S865">
        <v>407</v>
      </c>
      <c r="T865" t="s">
        <v>42</v>
      </c>
      <c r="U865" t="s">
        <v>43</v>
      </c>
      <c r="V865" t="s">
        <v>44</v>
      </c>
      <c r="W865">
        <v>50200000</v>
      </c>
      <c r="X865">
        <v>2011</v>
      </c>
      <c r="Y865">
        <v>963</v>
      </c>
      <c r="Z865" s="2">
        <v>7.1</v>
      </c>
      <c r="AA865">
        <v>1.85</v>
      </c>
      <c r="AB865">
        <v>36000</v>
      </c>
      <c r="AQ865">
        <v>90</v>
      </c>
      <c r="AR865">
        <v>7.9</v>
      </c>
      <c r="BH865" t="str">
        <v>Bob Clark</v>
      </c>
      <c r="BI865">
        <f t="shared" si="40"/>
        <v>4.0999999999999996</v>
      </c>
      <c r="BJ865" t="b">
        <f t="shared" si="41"/>
        <v>0</v>
      </c>
      <c r="BO865">
        <v>67061228</v>
      </c>
      <c r="BP865">
        <v>40000000</v>
      </c>
      <c r="BR865">
        <f t="shared" si="39"/>
        <v>27061228</v>
      </c>
      <c r="BS865" t="str">
        <f>_xlfn.XLOOKUP(BO865,I:I,L:L)</f>
        <v>The Bounty HunterÂ </v>
      </c>
    </row>
    <row r="866" spans="1:71" x14ac:dyDescent="0.25">
      <c r="A866" t="s">
        <v>33</v>
      </c>
      <c r="B866" t="s">
        <v>510</v>
      </c>
      <c r="C866">
        <v>67</v>
      </c>
      <c r="D866">
        <v>155</v>
      </c>
      <c r="E866">
        <v>58</v>
      </c>
      <c r="F866">
        <v>720</v>
      </c>
      <c r="G866" t="s">
        <v>603</v>
      </c>
      <c r="H866">
        <v>25000</v>
      </c>
      <c r="I866">
        <v>165500000</v>
      </c>
      <c r="J866" t="s">
        <v>201</v>
      </c>
      <c r="K866" t="s">
        <v>129</v>
      </c>
      <c r="L866" t="s">
        <v>1307</v>
      </c>
      <c r="M866">
        <v>145257</v>
      </c>
      <c r="N866">
        <v>38518</v>
      </c>
      <c r="O866" t="s">
        <v>2335</v>
      </c>
      <c r="P866">
        <v>0</v>
      </c>
      <c r="Q866" t="s">
        <v>6168</v>
      </c>
      <c r="R866" t="s">
        <v>6169</v>
      </c>
      <c r="S866">
        <v>322</v>
      </c>
      <c r="T866" t="s">
        <v>42</v>
      </c>
      <c r="U866" t="s">
        <v>43</v>
      </c>
      <c r="V866" t="s">
        <v>44</v>
      </c>
      <c r="W866">
        <v>48000000</v>
      </c>
      <c r="X866">
        <v>1991</v>
      </c>
      <c r="Y866">
        <v>11000</v>
      </c>
      <c r="Z866" s="2">
        <v>6.9</v>
      </c>
      <c r="AA866">
        <v>1.85</v>
      </c>
      <c r="AB866">
        <v>0</v>
      </c>
      <c r="AQ866">
        <v>106</v>
      </c>
      <c r="AR866">
        <v>7.1</v>
      </c>
      <c r="BH866" t="str">
        <v>Dave Borthwick</v>
      </c>
      <c r="BI866">
        <f t="shared" si="40"/>
        <v>2.8</v>
      </c>
      <c r="BJ866" t="b">
        <f t="shared" si="41"/>
        <v>0</v>
      </c>
      <c r="BO866">
        <v>36049108</v>
      </c>
      <c r="BP866">
        <v>9000000</v>
      </c>
      <c r="BR866">
        <f t="shared" si="39"/>
        <v>27049108</v>
      </c>
      <c r="BS866" t="str">
        <f>_xlfn.XLOOKUP(BO866,I:I,L:L)</f>
        <v>Set It OffÂ </v>
      </c>
    </row>
    <row r="867" spans="1:71" x14ac:dyDescent="0.25">
      <c r="A867" t="s">
        <v>33</v>
      </c>
      <c r="B867" t="s">
        <v>2211</v>
      </c>
      <c r="C867">
        <v>109</v>
      </c>
      <c r="D867">
        <v>139</v>
      </c>
      <c r="E867">
        <v>488</v>
      </c>
      <c r="F867">
        <v>597</v>
      </c>
      <c r="G867" t="s">
        <v>2037</v>
      </c>
      <c r="H867">
        <v>10000</v>
      </c>
      <c r="I867">
        <v>153620822</v>
      </c>
      <c r="J867" t="s">
        <v>2472</v>
      </c>
      <c r="K867" t="s">
        <v>670</v>
      </c>
      <c r="L867" t="s">
        <v>1688</v>
      </c>
      <c r="M867">
        <v>189923</v>
      </c>
      <c r="N867">
        <v>12182</v>
      </c>
      <c r="O867" t="s">
        <v>5848</v>
      </c>
      <c r="P867">
        <v>0</v>
      </c>
      <c r="Q867" t="s">
        <v>6171</v>
      </c>
      <c r="R867" t="s">
        <v>6172</v>
      </c>
      <c r="S867">
        <v>318</v>
      </c>
      <c r="T867" t="s">
        <v>42</v>
      </c>
      <c r="U867" t="s">
        <v>43</v>
      </c>
      <c r="V867" t="s">
        <v>811</v>
      </c>
      <c r="W867">
        <v>50000000</v>
      </c>
      <c r="X867">
        <v>1996</v>
      </c>
      <c r="Y867">
        <v>743</v>
      </c>
      <c r="Z867" s="2">
        <v>7.3</v>
      </c>
      <c r="AA867">
        <v>1.85</v>
      </c>
      <c r="AB867">
        <v>0</v>
      </c>
      <c r="AQ867">
        <v>155</v>
      </c>
      <c r="AR867">
        <v>6.9</v>
      </c>
      <c r="BH867" t="str">
        <v>Glen Morgan</v>
      </c>
      <c r="BI867">
        <f t="shared" si="40"/>
        <v>5.4</v>
      </c>
      <c r="BJ867" t="b">
        <f t="shared" si="41"/>
        <v>0</v>
      </c>
      <c r="BO867">
        <v>49002815</v>
      </c>
      <c r="BP867">
        <v>22000000</v>
      </c>
      <c r="BR867">
        <f t="shared" si="39"/>
        <v>27002815</v>
      </c>
      <c r="BS867" t="str">
        <f>_xlfn.XLOOKUP(BO867,I:I,L:L)</f>
        <v>Diary of a Wimpy Kid: Dog DaysÂ </v>
      </c>
    </row>
    <row r="868" spans="1:71" x14ac:dyDescent="0.25">
      <c r="A868" t="s">
        <v>33</v>
      </c>
      <c r="B868" t="s">
        <v>2339</v>
      </c>
      <c r="C868">
        <v>457</v>
      </c>
      <c r="D868">
        <v>112</v>
      </c>
      <c r="E868">
        <v>3000</v>
      </c>
      <c r="F868">
        <v>1000</v>
      </c>
      <c r="G868" t="s">
        <v>2339</v>
      </c>
      <c r="H868">
        <v>15000</v>
      </c>
      <c r="I868">
        <v>218628680</v>
      </c>
      <c r="J868" t="s">
        <v>2645</v>
      </c>
      <c r="K868" t="s">
        <v>390</v>
      </c>
      <c r="L868" t="s">
        <v>694</v>
      </c>
      <c r="M868">
        <v>471644</v>
      </c>
      <c r="N868">
        <v>21773</v>
      </c>
      <c r="O868" t="s">
        <v>2754</v>
      </c>
      <c r="P868">
        <v>1</v>
      </c>
      <c r="Q868" t="s">
        <v>6175</v>
      </c>
      <c r="R868" t="s">
        <v>6176</v>
      </c>
      <c r="S868">
        <v>623</v>
      </c>
      <c r="T868" t="s">
        <v>42</v>
      </c>
      <c r="U868" t="s">
        <v>43</v>
      </c>
      <c r="V868" t="s">
        <v>811</v>
      </c>
      <c r="W868">
        <v>50000000</v>
      </c>
      <c r="X868">
        <v>2012</v>
      </c>
      <c r="Y868">
        <v>3000</v>
      </c>
      <c r="Z868" s="2">
        <v>7</v>
      </c>
      <c r="AA868">
        <v>1.85</v>
      </c>
      <c r="AB868">
        <v>74000</v>
      </c>
      <c r="AQ868">
        <v>139</v>
      </c>
      <c r="AR868">
        <v>7.3</v>
      </c>
      <c r="BH868" t="str">
        <v>Mike Leigh</v>
      </c>
      <c r="BI868">
        <f t="shared" si="40"/>
        <v>7.4</v>
      </c>
      <c r="BJ868" t="b">
        <f t="shared" si="41"/>
        <v>0</v>
      </c>
      <c r="BO868">
        <v>51853450</v>
      </c>
      <c r="BP868">
        <v>25000000</v>
      </c>
      <c r="BR868">
        <f t="shared" si="39"/>
        <v>26853450</v>
      </c>
      <c r="BS868" t="str">
        <f>_xlfn.XLOOKUP(BO868,I:I,L:L)</f>
        <v>The Odd Life of Timothy GreenÂ </v>
      </c>
    </row>
    <row r="869" spans="1:71" x14ac:dyDescent="0.25">
      <c r="A869" t="s">
        <v>33</v>
      </c>
      <c r="B869" t="s">
        <v>1135</v>
      </c>
      <c r="C869">
        <v>156</v>
      </c>
      <c r="D869">
        <v>139</v>
      </c>
      <c r="E869">
        <v>274</v>
      </c>
      <c r="F869">
        <v>285</v>
      </c>
      <c r="G869" t="s">
        <v>4015</v>
      </c>
      <c r="H869">
        <v>625</v>
      </c>
      <c r="I869">
        <v>147637474</v>
      </c>
      <c r="J869" t="s">
        <v>881</v>
      </c>
      <c r="K869" t="s">
        <v>6179</v>
      </c>
      <c r="L869" t="s">
        <v>1819</v>
      </c>
      <c r="M869">
        <v>224671</v>
      </c>
      <c r="N869">
        <v>1474</v>
      </c>
      <c r="O869" t="s">
        <v>6180</v>
      </c>
      <c r="P869">
        <v>0</v>
      </c>
      <c r="Q869" t="s">
        <v>6181</v>
      </c>
      <c r="R869" t="s">
        <v>6182</v>
      </c>
      <c r="S869">
        <v>470</v>
      </c>
      <c r="T869" t="s">
        <v>42</v>
      </c>
      <c r="U869" t="s">
        <v>43</v>
      </c>
      <c r="V869" t="s">
        <v>44</v>
      </c>
      <c r="W869">
        <v>50000000</v>
      </c>
      <c r="X869">
        <v>1997</v>
      </c>
      <c r="Y869">
        <v>440</v>
      </c>
      <c r="Z869" s="2">
        <v>7.7</v>
      </c>
      <c r="AA869">
        <v>1.85</v>
      </c>
      <c r="AB869">
        <v>11000</v>
      </c>
      <c r="AQ869">
        <v>112</v>
      </c>
      <c r="AR869">
        <v>7</v>
      </c>
      <c r="BH869" t="str">
        <v>Alejandro Monteverde</v>
      </c>
      <c r="BI869">
        <f t="shared" si="40"/>
        <v>7.4</v>
      </c>
      <c r="BJ869" t="b">
        <f t="shared" si="41"/>
        <v>0</v>
      </c>
      <c r="BO869">
        <v>55845943</v>
      </c>
      <c r="BP869">
        <v>29000000</v>
      </c>
      <c r="BR869">
        <f t="shared" si="39"/>
        <v>26845943</v>
      </c>
      <c r="BS869" t="str">
        <f>_xlfn.XLOOKUP(BO869,I:I,L:L)</f>
        <v>Once Upon a Time in MexicoÂ </v>
      </c>
    </row>
    <row r="870" spans="1:71" x14ac:dyDescent="0.25">
      <c r="A870" t="s">
        <v>33</v>
      </c>
      <c r="B870" t="s">
        <v>492</v>
      </c>
      <c r="C870">
        <v>55</v>
      </c>
      <c r="D870">
        <v>115</v>
      </c>
      <c r="E870">
        <v>293</v>
      </c>
      <c r="F870">
        <v>878</v>
      </c>
      <c r="G870" t="s">
        <v>854</v>
      </c>
      <c r="H870">
        <v>49000</v>
      </c>
      <c r="I870">
        <v>135014968</v>
      </c>
      <c r="J870" t="s">
        <v>2661</v>
      </c>
      <c r="K870" t="s">
        <v>989</v>
      </c>
      <c r="L870" t="s">
        <v>2138</v>
      </c>
      <c r="M870">
        <v>80580</v>
      </c>
      <c r="N870">
        <v>74382</v>
      </c>
      <c r="O870" t="s">
        <v>3287</v>
      </c>
      <c r="P870">
        <v>1</v>
      </c>
      <c r="Q870" t="s">
        <v>6185</v>
      </c>
      <c r="R870" t="s">
        <v>6186</v>
      </c>
      <c r="S870">
        <v>375</v>
      </c>
      <c r="T870" t="s">
        <v>42</v>
      </c>
      <c r="U870" t="s">
        <v>43</v>
      </c>
      <c r="V870" t="s">
        <v>44</v>
      </c>
      <c r="W870">
        <v>50000000</v>
      </c>
      <c r="X870">
        <v>1998</v>
      </c>
      <c r="Y870">
        <v>22000</v>
      </c>
      <c r="Z870" s="2">
        <v>6.7</v>
      </c>
      <c r="AA870">
        <v>2.35</v>
      </c>
      <c r="AB870">
        <v>0</v>
      </c>
      <c r="AQ870">
        <v>139</v>
      </c>
      <c r="AR870">
        <v>7.7</v>
      </c>
      <c r="BH870" t="str">
        <v>Jonathan Glazer</v>
      </c>
      <c r="BI870">
        <f t="shared" si="40"/>
        <v>6.1</v>
      </c>
      <c r="BJ870" t="b">
        <f t="shared" si="41"/>
        <v>0</v>
      </c>
      <c r="BO870">
        <v>41777564</v>
      </c>
      <c r="BP870">
        <v>15000000</v>
      </c>
      <c r="BR870">
        <f t="shared" si="39"/>
        <v>26777564</v>
      </c>
      <c r="BS870" t="str">
        <f>_xlfn.XLOOKUP(BO870,I:I,L:L)</f>
        <v>The Hills Have EyesÂ </v>
      </c>
    </row>
    <row r="871" spans="1:71" x14ac:dyDescent="0.25">
      <c r="A871" t="s">
        <v>33</v>
      </c>
      <c r="B871" t="s">
        <v>1332</v>
      </c>
      <c r="C871">
        <v>272</v>
      </c>
      <c r="D871">
        <v>143</v>
      </c>
      <c r="E871">
        <v>285</v>
      </c>
      <c r="F871">
        <v>7000</v>
      </c>
      <c r="G871" t="s">
        <v>1554</v>
      </c>
      <c r="H871">
        <v>11000</v>
      </c>
      <c r="I871">
        <v>2175312</v>
      </c>
      <c r="J871" t="s">
        <v>1247</v>
      </c>
      <c r="K871" t="s">
        <v>520</v>
      </c>
      <c r="L871" t="s">
        <v>6188</v>
      </c>
      <c r="M871">
        <v>131227</v>
      </c>
      <c r="N871">
        <v>28176</v>
      </c>
      <c r="O871" t="s">
        <v>664</v>
      </c>
      <c r="P871">
        <v>2</v>
      </c>
      <c r="Q871" t="s">
        <v>6189</v>
      </c>
      <c r="R871" t="s">
        <v>6190</v>
      </c>
      <c r="S871">
        <v>346</v>
      </c>
      <c r="T871" t="s">
        <v>42</v>
      </c>
      <c r="U871" t="s">
        <v>43</v>
      </c>
      <c r="V871" t="s">
        <v>44</v>
      </c>
      <c r="W871">
        <v>50000000</v>
      </c>
      <c r="X871">
        <v>2013</v>
      </c>
      <c r="Y871">
        <v>8000</v>
      </c>
      <c r="Z871" s="2">
        <v>6.3</v>
      </c>
      <c r="AA871">
        <v>2.35</v>
      </c>
      <c r="AB871">
        <v>41000</v>
      </c>
      <c r="AQ871">
        <v>115</v>
      </c>
      <c r="AR871">
        <v>6.7</v>
      </c>
      <c r="BH871" t="str">
        <v>J.C. Chandor</v>
      </c>
      <c r="BI871">
        <f t="shared" si="40"/>
        <v>7</v>
      </c>
      <c r="BJ871" t="b">
        <f t="shared" si="41"/>
        <v>0</v>
      </c>
      <c r="BO871">
        <v>37766350</v>
      </c>
      <c r="BP871">
        <v>11000000</v>
      </c>
      <c r="BR871">
        <f t="shared" si="39"/>
        <v>26766350</v>
      </c>
      <c r="BS871" t="str">
        <f>_xlfn.XLOOKUP(BO871,I:I,L:L)</f>
        <v>The Secret Life of BeesÂ </v>
      </c>
    </row>
    <row r="872" spans="1:71" x14ac:dyDescent="0.25">
      <c r="A872" t="s">
        <v>33</v>
      </c>
      <c r="B872" t="s">
        <v>3153</v>
      </c>
      <c r="C872">
        <v>117</v>
      </c>
      <c r="D872">
        <v>96</v>
      </c>
      <c r="E872">
        <v>65</v>
      </c>
      <c r="F872">
        <v>828</v>
      </c>
      <c r="G872" t="s">
        <v>2729</v>
      </c>
      <c r="H872">
        <v>12000</v>
      </c>
      <c r="I872">
        <v>126203320</v>
      </c>
      <c r="J872" t="s">
        <v>1027</v>
      </c>
      <c r="K872" t="s">
        <v>361</v>
      </c>
      <c r="L872" t="s">
        <v>2504</v>
      </c>
      <c r="M872">
        <v>110432</v>
      </c>
      <c r="N872">
        <v>26826</v>
      </c>
      <c r="O872" t="s">
        <v>5947</v>
      </c>
      <c r="P872">
        <v>1</v>
      </c>
      <c r="Q872" t="s">
        <v>6193</v>
      </c>
      <c r="R872" t="s">
        <v>6194</v>
      </c>
      <c r="S872">
        <v>309</v>
      </c>
      <c r="T872" t="s">
        <v>42</v>
      </c>
      <c r="U872" t="s">
        <v>43</v>
      </c>
      <c r="V872" t="s">
        <v>44</v>
      </c>
      <c r="W872">
        <v>50000000</v>
      </c>
      <c r="X872">
        <v>2002</v>
      </c>
      <c r="Y872">
        <v>11000</v>
      </c>
      <c r="Z872" s="2">
        <v>5.8</v>
      </c>
      <c r="AA872">
        <v>1.85</v>
      </c>
      <c r="AB872">
        <v>0</v>
      </c>
      <c r="AQ872">
        <v>143</v>
      </c>
      <c r="AR872">
        <v>6.3</v>
      </c>
      <c r="BH872" t="str">
        <v>Marc Abraham</v>
      </c>
      <c r="BI872">
        <f t="shared" si="40"/>
        <v>7</v>
      </c>
      <c r="BJ872" t="b">
        <f t="shared" si="41"/>
        <v>0</v>
      </c>
      <c r="BO872">
        <v>34746109</v>
      </c>
      <c r="BP872">
        <v>8000000</v>
      </c>
      <c r="BR872">
        <f t="shared" si="39"/>
        <v>26746109</v>
      </c>
      <c r="BS872" t="str">
        <f>_xlfn.XLOOKUP(BO872,I:I,L:L)</f>
        <v>A Thin Line Between Love and HateÂ </v>
      </c>
    </row>
    <row r="873" spans="1:71" x14ac:dyDescent="0.25">
      <c r="A873" t="s">
        <v>33</v>
      </c>
      <c r="B873" t="s">
        <v>369</v>
      </c>
      <c r="C873">
        <v>539</v>
      </c>
      <c r="D873">
        <v>112</v>
      </c>
      <c r="E873">
        <v>14000</v>
      </c>
      <c r="F873">
        <v>417</v>
      </c>
      <c r="G873" t="s">
        <v>2497</v>
      </c>
      <c r="H873">
        <v>1000</v>
      </c>
      <c r="I873">
        <v>126975169</v>
      </c>
      <c r="J873" t="s">
        <v>2666</v>
      </c>
      <c r="K873" t="s">
        <v>6197</v>
      </c>
      <c r="L873" t="s">
        <v>2458</v>
      </c>
      <c r="M873">
        <v>287822</v>
      </c>
      <c r="N873">
        <v>3388</v>
      </c>
      <c r="O873" t="s">
        <v>6198</v>
      </c>
      <c r="P873">
        <v>0</v>
      </c>
      <c r="Q873" t="s">
        <v>6199</v>
      </c>
      <c r="R873" t="s">
        <v>6200</v>
      </c>
      <c r="S873">
        <v>849</v>
      </c>
      <c r="T873" t="s">
        <v>42</v>
      </c>
      <c r="U873" t="s">
        <v>43</v>
      </c>
      <c r="V873" t="s">
        <v>44</v>
      </c>
      <c r="W873">
        <v>50000000</v>
      </c>
      <c r="X873">
        <v>2011</v>
      </c>
      <c r="Y873">
        <v>560</v>
      </c>
      <c r="Z873" s="2">
        <v>7.1</v>
      </c>
      <c r="AA873">
        <v>2.35</v>
      </c>
      <c r="AB873">
        <v>37000</v>
      </c>
      <c r="AQ873">
        <v>96</v>
      </c>
      <c r="AR873">
        <v>5.8</v>
      </c>
      <c r="BH873" t="str">
        <v>Todd Haynes</v>
      </c>
      <c r="BI873">
        <f t="shared" si="40"/>
        <v>7.2</v>
      </c>
      <c r="BJ873" t="b">
        <f t="shared" si="41"/>
        <v>0</v>
      </c>
      <c r="BO873">
        <v>51676606</v>
      </c>
      <c r="BP873">
        <v>25000000</v>
      </c>
      <c r="BR873">
        <f t="shared" si="39"/>
        <v>26676606</v>
      </c>
      <c r="BS873" t="str">
        <f>_xlfn.XLOOKUP(BO873,I:I,L:L)</f>
        <v>Finding NeverlandÂ </v>
      </c>
    </row>
    <row r="874" spans="1:71" x14ac:dyDescent="0.25">
      <c r="A874" t="s">
        <v>33</v>
      </c>
      <c r="B874" t="s">
        <v>1220</v>
      </c>
      <c r="C874">
        <v>169</v>
      </c>
      <c r="D874">
        <v>131</v>
      </c>
      <c r="E874">
        <v>0</v>
      </c>
      <c r="F874">
        <v>658</v>
      </c>
      <c r="G874" t="s">
        <v>318</v>
      </c>
      <c r="H874">
        <v>8000</v>
      </c>
      <c r="I874">
        <v>125548685</v>
      </c>
      <c r="J874" t="s">
        <v>948</v>
      </c>
      <c r="K874" t="s">
        <v>1902</v>
      </c>
      <c r="L874" t="s">
        <v>2625</v>
      </c>
      <c r="M874">
        <v>135246</v>
      </c>
      <c r="N874">
        <v>10003</v>
      </c>
      <c r="O874" t="s">
        <v>6203</v>
      </c>
      <c r="P874">
        <v>0</v>
      </c>
      <c r="Q874" t="s">
        <v>6204</v>
      </c>
      <c r="R874" t="s">
        <v>6205</v>
      </c>
      <c r="S874">
        <v>498</v>
      </c>
      <c r="T874" t="s">
        <v>42</v>
      </c>
      <c r="U874" t="s">
        <v>43</v>
      </c>
      <c r="V874" t="s">
        <v>811</v>
      </c>
      <c r="W874">
        <v>52000000</v>
      </c>
      <c r="X874">
        <v>2000</v>
      </c>
      <c r="Y874">
        <v>883</v>
      </c>
      <c r="Z874" s="2">
        <v>7.3</v>
      </c>
      <c r="AA874">
        <v>1.85</v>
      </c>
      <c r="AB874">
        <v>0</v>
      </c>
      <c r="AQ874">
        <v>112</v>
      </c>
      <c r="AR874">
        <v>7.1</v>
      </c>
      <c r="BH874" t="str">
        <v>Mabrouk El Mechri</v>
      </c>
      <c r="BI874">
        <f t="shared" si="40"/>
        <v>4.9000000000000004</v>
      </c>
      <c r="BJ874" t="b">
        <f t="shared" si="41"/>
        <v>0</v>
      </c>
      <c r="BO874">
        <v>42638165</v>
      </c>
      <c r="BP874">
        <v>16000000</v>
      </c>
      <c r="BR874">
        <f t="shared" si="39"/>
        <v>26638165</v>
      </c>
      <c r="BS874" t="str">
        <f>_xlfn.XLOOKUP(BO874,I:I,L:L)</f>
        <v>The UnbornÂ </v>
      </c>
    </row>
    <row r="875" spans="1:71" x14ac:dyDescent="0.25">
      <c r="A875" t="s">
        <v>33</v>
      </c>
      <c r="B875" t="s">
        <v>2735</v>
      </c>
      <c r="C875">
        <v>140</v>
      </c>
      <c r="D875">
        <v>116</v>
      </c>
      <c r="E875">
        <v>80</v>
      </c>
      <c r="F875">
        <v>651</v>
      </c>
      <c r="G875" t="s">
        <v>3587</v>
      </c>
      <c r="H875">
        <v>11000</v>
      </c>
      <c r="I875">
        <v>105807520</v>
      </c>
      <c r="J875" t="s">
        <v>1027</v>
      </c>
      <c r="K875" t="s">
        <v>821</v>
      </c>
      <c r="L875" t="s">
        <v>3294</v>
      </c>
      <c r="M875">
        <v>156717</v>
      </c>
      <c r="N875">
        <v>14087</v>
      </c>
      <c r="O875" t="s">
        <v>6208</v>
      </c>
      <c r="P875">
        <v>2</v>
      </c>
      <c r="Q875" t="s">
        <v>6209</v>
      </c>
      <c r="R875" t="s">
        <v>6210</v>
      </c>
      <c r="S875">
        <v>357</v>
      </c>
      <c r="T875" t="s">
        <v>42</v>
      </c>
      <c r="U875" t="s">
        <v>43</v>
      </c>
      <c r="V875" t="s">
        <v>44</v>
      </c>
      <c r="W875">
        <v>50000000</v>
      </c>
      <c r="X875">
        <v>2003</v>
      </c>
      <c r="Y875">
        <v>1000</v>
      </c>
      <c r="Z875" s="2">
        <v>6.4</v>
      </c>
      <c r="AA875">
        <v>1.85</v>
      </c>
      <c r="AB875">
        <v>0</v>
      </c>
      <c r="AQ875">
        <v>131</v>
      </c>
      <c r="AR875">
        <v>7.3</v>
      </c>
      <c r="BH875" t="str">
        <v>Charlie Kaufman</v>
      </c>
      <c r="BI875">
        <f t="shared" si="40"/>
        <v>7.5</v>
      </c>
      <c r="BJ875" t="str">
        <f t="shared" si="41"/>
        <v>TRUE</v>
      </c>
      <c r="BO875">
        <v>42638165</v>
      </c>
      <c r="BP875">
        <v>16000000</v>
      </c>
      <c r="BR875">
        <f t="shared" si="39"/>
        <v>26638165</v>
      </c>
      <c r="BS875" t="str">
        <f>_xlfn.XLOOKUP(BO875,I:I,L:L)</f>
        <v>The UnbornÂ </v>
      </c>
    </row>
    <row r="876" spans="1:71" x14ac:dyDescent="0.25">
      <c r="A876" t="s">
        <v>33</v>
      </c>
      <c r="B876" t="s">
        <v>1570</v>
      </c>
      <c r="C876">
        <v>330</v>
      </c>
      <c r="D876">
        <v>112</v>
      </c>
      <c r="E876">
        <v>97</v>
      </c>
      <c r="F876">
        <v>584</v>
      </c>
      <c r="G876" t="s">
        <v>6212</v>
      </c>
      <c r="H876">
        <v>17000</v>
      </c>
      <c r="I876">
        <v>191616238</v>
      </c>
      <c r="J876" t="s">
        <v>1064</v>
      </c>
      <c r="K876" t="s">
        <v>572</v>
      </c>
      <c r="L876" t="s">
        <v>996</v>
      </c>
      <c r="M876">
        <v>258186</v>
      </c>
      <c r="N876">
        <v>19428</v>
      </c>
      <c r="O876" t="s">
        <v>3039</v>
      </c>
      <c r="P876">
        <v>2</v>
      </c>
      <c r="Q876" t="s">
        <v>6213</v>
      </c>
      <c r="R876" t="s">
        <v>6214</v>
      </c>
      <c r="S876">
        <v>322</v>
      </c>
      <c r="T876" t="s">
        <v>42</v>
      </c>
      <c r="U876" t="s">
        <v>43</v>
      </c>
      <c r="V876" t="s">
        <v>811</v>
      </c>
      <c r="W876">
        <v>50000000</v>
      </c>
      <c r="X876">
        <v>2014</v>
      </c>
      <c r="Y876">
        <v>920</v>
      </c>
      <c r="Z876" s="2">
        <v>7.1</v>
      </c>
      <c r="AA876">
        <v>2.35</v>
      </c>
      <c r="AB876">
        <v>24000</v>
      </c>
      <c r="AQ876">
        <v>116</v>
      </c>
      <c r="AR876">
        <v>6.4</v>
      </c>
      <c r="BH876" t="str">
        <v>Jean-Paul Rappeneau</v>
      </c>
      <c r="BI876">
        <f t="shared" si="40"/>
        <v>6.9</v>
      </c>
      <c r="BJ876" t="b">
        <f t="shared" si="41"/>
        <v>0</v>
      </c>
      <c r="BO876">
        <v>57750000</v>
      </c>
      <c r="BP876">
        <v>31115000</v>
      </c>
      <c r="BR876">
        <f t="shared" si="39"/>
        <v>26635000</v>
      </c>
      <c r="BS876" t="str">
        <f>_xlfn.XLOOKUP(BO876,I:I,L:L)</f>
        <v>CleopatraÂ </v>
      </c>
    </row>
    <row r="877" spans="1:71" x14ac:dyDescent="0.25">
      <c r="A877" t="s">
        <v>33</v>
      </c>
      <c r="B877" t="s">
        <v>3158</v>
      </c>
      <c r="C877">
        <v>120</v>
      </c>
      <c r="D877">
        <v>123</v>
      </c>
      <c r="E877">
        <v>277</v>
      </c>
      <c r="F877">
        <v>4000</v>
      </c>
      <c r="G877" t="s">
        <v>670</v>
      </c>
      <c r="H877">
        <v>11000</v>
      </c>
      <c r="I877">
        <v>105264608</v>
      </c>
      <c r="J877" t="s">
        <v>2673</v>
      </c>
      <c r="K877" t="s">
        <v>455</v>
      </c>
      <c r="L877" t="s">
        <v>4232</v>
      </c>
      <c r="M877">
        <v>239752</v>
      </c>
      <c r="N877">
        <v>25697</v>
      </c>
      <c r="O877" t="s">
        <v>102</v>
      </c>
      <c r="P877">
        <v>0</v>
      </c>
      <c r="Q877" t="s">
        <v>6217</v>
      </c>
      <c r="R877" t="s">
        <v>6218</v>
      </c>
      <c r="S877">
        <v>406</v>
      </c>
      <c r="T877" t="s">
        <v>42</v>
      </c>
      <c r="U877" t="s">
        <v>43</v>
      </c>
      <c r="V877" t="s">
        <v>811</v>
      </c>
      <c r="W877">
        <v>60000000</v>
      </c>
      <c r="X877">
        <v>1994</v>
      </c>
      <c r="Y877">
        <v>10000</v>
      </c>
      <c r="Z877" s="2">
        <v>7.6</v>
      </c>
      <c r="AA877">
        <v>1.85</v>
      </c>
      <c r="AB877">
        <v>11000</v>
      </c>
      <c r="AQ877">
        <v>112</v>
      </c>
      <c r="AR877">
        <v>7.1</v>
      </c>
      <c r="BH877" t="str">
        <v>Nancy Walker</v>
      </c>
      <c r="BI877">
        <f t="shared" si="40"/>
        <v>4.5</v>
      </c>
      <c r="BJ877" t="b">
        <f t="shared" si="41"/>
        <v>0</v>
      </c>
      <c r="BO877">
        <v>38624000</v>
      </c>
      <c r="BP877">
        <v>12000000</v>
      </c>
      <c r="BR877">
        <f t="shared" si="39"/>
        <v>26624000</v>
      </c>
      <c r="BS877" t="str">
        <f>_xlfn.XLOOKUP(BO877,I:I,L:L)</f>
        <v>Happy GilmoreÂ </v>
      </c>
    </row>
    <row r="878" spans="1:71" x14ac:dyDescent="0.25">
      <c r="A878" t="s">
        <v>33</v>
      </c>
      <c r="B878" t="s">
        <v>987</v>
      </c>
      <c r="C878">
        <v>190</v>
      </c>
      <c r="D878">
        <v>104</v>
      </c>
      <c r="E878">
        <v>235</v>
      </c>
      <c r="F878">
        <v>1000</v>
      </c>
      <c r="G878" t="s">
        <v>2429</v>
      </c>
      <c r="H878">
        <v>14000</v>
      </c>
      <c r="I878">
        <v>97680195</v>
      </c>
      <c r="J878" t="s">
        <v>1027</v>
      </c>
      <c r="K878" t="s">
        <v>814</v>
      </c>
      <c r="L878" t="s">
        <v>6096</v>
      </c>
      <c r="M878">
        <v>271691</v>
      </c>
      <c r="N878">
        <v>29505</v>
      </c>
      <c r="O878" t="s">
        <v>6221</v>
      </c>
      <c r="P878">
        <v>1</v>
      </c>
      <c r="Q878" t="s">
        <v>6222</v>
      </c>
      <c r="R878" t="s">
        <v>6223</v>
      </c>
      <c r="S878">
        <v>243</v>
      </c>
      <c r="T878" t="s">
        <v>42</v>
      </c>
      <c r="U878" t="s">
        <v>43</v>
      </c>
      <c r="V878" t="s">
        <v>44</v>
      </c>
      <c r="W878">
        <v>70000000</v>
      </c>
      <c r="X878">
        <v>2008</v>
      </c>
      <c r="Y878">
        <v>11000</v>
      </c>
      <c r="Z878" s="2">
        <v>6.8</v>
      </c>
      <c r="AA878">
        <v>2.35</v>
      </c>
      <c r="AB878">
        <v>0</v>
      </c>
      <c r="AQ878">
        <v>123</v>
      </c>
      <c r="AR878">
        <v>7.6</v>
      </c>
      <c r="BH878" t="str">
        <v>Matthew Diamond</v>
      </c>
      <c r="BI878">
        <f t="shared" si="40"/>
        <v>6.7</v>
      </c>
      <c r="BJ878" t="b">
        <f t="shared" si="41"/>
        <v>0</v>
      </c>
      <c r="BO878">
        <v>51533608</v>
      </c>
      <c r="BP878">
        <v>25000000</v>
      </c>
      <c r="BR878">
        <f t="shared" si="39"/>
        <v>26533608</v>
      </c>
      <c r="BS878" t="str">
        <f>_xlfn.XLOOKUP(BO878,I:I,L:L)</f>
        <v>The GreyÂ </v>
      </c>
    </row>
    <row r="879" spans="1:71" x14ac:dyDescent="0.25">
      <c r="A879" t="s">
        <v>33</v>
      </c>
      <c r="B879" t="s">
        <v>3163</v>
      </c>
      <c r="C879">
        <v>177</v>
      </c>
      <c r="D879">
        <v>107</v>
      </c>
      <c r="E879">
        <v>43</v>
      </c>
      <c r="F879">
        <v>569</v>
      </c>
      <c r="G879" t="s">
        <v>272</v>
      </c>
      <c r="H879">
        <v>12000</v>
      </c>
      <c r="I879">
        <v>126088877</v>
      </c>
      <c r="J879" t="s">
        <v>1064</v>
      </c>
      <c r="K879" t="s">
        <v>1334</v>
      </c>
      <c r="L879" t="s">
        <v>2521</v>
      </c>
      <c r="M879">
        <v>33354</v>
      </c>
      <c r="N879">
        <v>14569</v>
      </c>
      <c r="O879" t="s">
        <v>6226</v>
      </c>
      <c r="P879">
        <v>2</v>
      </c>
      <c r="Q879" t="s">
        <v>6227</v>
      </c>
      <c r="R879" t="s">
        <v>6228</v>
      </c>
      <c r="S879">
        <v>110</v>
      </c>
      <c r="T879" t="s">
        <v>42</v>
      </c>
      <c r="U879" t="s">
        <v>43</v>
      </c>
      <c r="V879" t="s">
        <v>44</v>
      </c>
      <c r="W879">
        <v>50000000</v>
      </c>
      <c r="X879">
        <v>2016</v>
      </c>
      <c r="Y879">
        <v>919</v>
      </c>
      <c r="Z879" s="2">
        <v>6.6</v>
      </c>
      <c r="AA879">
        <v>2.35</v>
      </c>
      <c r="AB879">
        <v>10000</v>
      </c>
      <c r="AQ879">
        <v>104</v>
      </c>
      <c r="AR879">
        <v>6.8</v>
      </c>
      <c r="BH879" t="str">
        <v>Katsuhiro Ã”tomo</v>
      </c>
      <c r="BI879">
        <f t="shared" si="40"/>
        <v>7.5</v>
      </c>
      <c r="BJ879" t="str">
        <f t="shared" si="41"/>
        <v>TRUE</v>
      </c>
      <c r="BO879">
        <v>66466372</v>
      </c>
      <c r="BP879">
        <v>40000000</v>
      </c>
      <c r="BR879">
        <f t="shared" si="39"/>
        <v>26466372</v>
      </c>
      <c r="BS879" t="str">
        <f>_xlfn.XLOOKUP(BO879,I:I,L:L)</f>
        <v>The Final DestinationÂ </v>
      </c>
    </row>
    <row r="880" spans="1:71" x14ac:dyDescent="0.25">
      <c r="A880" t="s">
        <v>33</v>
      </c>
      <c r="B880" t="s">
        <v>1043</v>
      </c>
      <c r="C880">
        <v>65</v>
      </c>
      <c r="D880">
        <v>124</v>
      </c>
      <c r="E880">
        <v>0</v>
      </c>
      <c r="F880">
        <v>701</v>
      </c>
      <c r="G880" t="s">
        <v>3274</v>
      </c>
      <c r="H880">
        <v>8000</v>
      </c>
      <c r="I880">
        <v>91030827</v>
      </c>
      <c r="J880" t="s">
        <v>1544</v>
      </c>
      <c r="K880" t="s">
        <v>1902</v>
      </c>
      <c r="L880" t="s">
        <v>4601</v>
      </c>
      <c r="M880">
        <v>46482</v>
      </c>
      <c r="N880">
        <v>9988</v>
      </c>
      <c r="O880" t="s">
        <v>6231</v>
      </c>
      <c r="P880">
        <v>2</v>
      </c>
      <c r="Q880" t="s">
        <v>6232</v>
      </c>
      <c r="R880" t="s">
        <v>6233</v>
      </c>
      <c r="S880">
        <v>252</v>
      </c>
      <c r="T880" t="s">
        <v>42</v>
      </c>
      <c r="U880" t="s">
        <v>43</v>
      </c>
      <c r="V880" t="s">
        <v>44</v>
      </c>
      <c r="W880">
        <v>50000000</v>
      </c>
      <c r="X880">
        <v>1998</v>
      </c>
      <c r="Y880">
        <v>818</v>
      </c>
      <c r="Z880" s="2">
        <v>6.7</v>
      </c>
      <c r="AA880">
        <v>2.35</v>
      </c>
      <c r="AB880">
        <v>0</v>
      </c>
      <c r="AQ880">
        <v>107</v>
      </c>
      <c r="AR880">
        <v>6.6</v>
      </c>
      <c r="BH880" t="str">
        <v>David Anspaugh</v>
      </c>
      <c r="BI880">
        <f t="shared" si="40"/>
        <v>6.2</v>
      </c>
      <c r="BJ880" t="b">
        <f t="shared" si="41"/>
        <v>0</v>
      </c>
      <c r="BO880">
        <v>71423726</v>
      </c>
      <c r="BP880">
        <v>45000000</v>
      </c>
      <c r="BR880">
        <f t="shared" si="39"/>
        <v>26423726</v>
      </c>
      <c r="BS880" t="str">
        <f>_xlfn.XLOOKUP(BO880,I:I,L:L)</f>
        <v>Galaxy QuestÂ </v>
      </c>
    </row>
    <row r="881" spans="1:71" x14ac:dyDescent="0.25">
      <c r="A881" t="s">
        <v>33</v>
      </c>
      <c r="B881" t="s">
        <v>187</v>
      </c>
      <c r="C881">
        <v>321</v>
      </c>
      <c r="D881">
        <v>125</v>
      </c>
      <c r="E881">
        <v>252</v>
      </c>
      <c r="F881">
        <v>10000</v>
      </c>
      <c r="G881" t="s">
        <v>2982</v>
      </c>
      <c r="H881">
        <v>40000</v>
      </c>
      <c r="I881">
        <v>127997349</v>
      </c>
      <c r="J881" t="s">
        <v>2680</v>
      </c>
      <c r="K881" t="s">
        <v>60</v>
      </c>
      <c r="L881" t="s">
        <v>2414</v>
      </c>
      <c r="M881">
        <v>101178</v>
      </c>
      <c r="N881">
        <v>62837</v>
      </c>
      <c r="O881" t="s">
        <v>3076</v>
      </c>
      <c r="P881">
        <v>1</v>
      </c>
      <c r="Q881" t="s">
        <v>6236</v>
      </c>
      <c r="R881" t="s">
        <v>6237</v>
      </c>
      <c r="S881">
        <v>779</v>
      </c>
      <c r="T881" t="s">
        <v>42</v>
      </c>
      <c r="U881" t="s">
        <v>43</v>
      </c>
      <c r="V881" t="s">
        <v>115</v>
      </c>
      <c r="W881">
        <v>50000000</v>
      </c>
      <c r="X881">
        <v>2014</v>
      </c>
      <c r="Y881">
        <v>11000</v>
      </c>
      <c r="Z881" s="2">
        <v>6</v>
      </c>
      <c r="AA881">
        <v>2.39</v>
      </c>
      <c r="AB881">
        <v>90000</v>
      </c>
      <c r="AQ881">
        <v>124</v>
      </c>
      <c r="AR881">
        <v>6.7</v>
      </c>
      <c r="BH881" t="str">
        <v>Daniel Algrant</v>
      </c>
      <c r="BI881">
        <f t="shared" si="40"/>
        <v>5.5</v>
      </c>
      <c r="BJ881" t="b">
        <f t="shared" si="41"/>
        <v>0</v>
      </c>
      <c r="BO881">
        <v>34872293</v>
      </c>
      <c r="BP881">
        <v>8500000</v>
      </c>
      <c r="BR881">
        <f t="shared" si="39"/>
        <v>26372293</v>
      </c>
      <c r="BS881" t="str">
        <f>_xlfn.XLOOKUP(BO881,I:I,L:L)</f>
        <v>Freddy's Dead: The Final NightmareÂ </v>
      </c>
    </row>
    <row r="882" spans="1:71" x14ac:dyDescent="0.25">
      <c r="A882" t="s">
        <v>33</v>
      </c>
      <c r="B882" t="s">
        <v>3169</v>
      </c>
      <c r="C882">
        <v>230</v>
      </c>
      <c r="D882">
        <v>129</v>
      </c>
      <c r="E882">
        <v>0</v>
      </c>
      <c r="F882">
        <v>277</v>
      </c>
      <c r="G882" t="s">
        <v>6240</v>
      </c>
      <c r="H882">
        <v>18000</v>
      </c>
      <c r="I882">
        <v>88504640</v>
      </c>
      <c r="J882" t="s">
        <v>1359</v>
      </c>
      <c r="K882" t="s">
        <v>2152</v>
      </c>
      <c r="L882" t="s">
        <v>4391</v>
      </c>
      <c r="M882">
        <v>273108</v>
      </c>
      <c r="N882">
        <v>19148</v>
      </c>
      <c r="O882" t="s">
        <v>4191</v>
      </c>
      <c r="P882">
        <v>2</v>
      </c>
      <c r="Q882" t="s">
        <v>6241</v>
      </c>
      <c r="R882" t="s">
        <v>6242</v>
      </c>
      <c r="S882">
        <v>646</v>
      </c>
      <c r="T882" t="s">
        <v>42</v>
      </c>
      <c r="U882" t="s">
        <v>43</v>
      </c>
      <c r="V882" t="s">
        <v>811</v>
      </c>
      <c r="W882">
        <v>45000000</v>
      </c>
      <c r="X882">
        <v>2006</v>
      </c>
      <c r="Y882">
        <v>412</v>
      </c>
      <c r="Z882" s="2">
        <v>7.6</v>
      </c>
      <c r="AA882">
        <v>2.35</v>
      </c>
      <c r="AB882">
        <v>0</v>
      </c>
      <c r="AQ882">
        <v>125</v>
      </c>
      <c r="AR882">
        <v>6</v>
      </c>
      <c r="BH882" t="str">
        <v>Mark Rosman</v>
      </c>
      <c r="BI882">
        <f t="shared" si="40"/>
        <v>5.7</v>
      </c>
      <c r="BJ882" t="b">
        <f t="shared" si="41"/>
        <v>0</v>
      </c>
      <c r="BO882">
        <v>46363118</v>
      </c>
      <c r="BP882">
        <v>20000000</v>
      </c>
      <c r="BR882">
        <f t="shared" si="39"/>
        <v>26363118</v>
      </c>
      <c r="BS882" t="str">
        <f>_xlfn.XLOOKUP(BO882,I:I,L:L)</f>
        <v>BoogeymanÂ </v>
      </c>
    </row>
    <row r="883" spans="1:71" x14ac:dyDescent="0.25">
      <c r="A883" t="s">
        <v>33</v>
      </c>
      <c r="B883" t="s">
        <v>3175</v>
      </c>
      <c r="C883">
        <v>143</v>
      </c>
      <c r="D883">
        <v>90</v>
      </c>
      <c r="E883">
        <v>241</v>
      </c>
      <c r="F883">
        <v>416</v>
      </c>
      <c r="G883" t="s">
        <v>6245</v>
      </c>
      <c r="H883">
        <v>1000</v>
      </c>
      <c r="I883">
        <v>81517441</v>
      </c>
      <c r="J883" t="s">
        <v>313</v>
      </c>
      <c r="K883" t="s">
        <v>6246</v>
      </c>
      <c r="L883" t="s">
        <v>5648</v>
      </c>
      <c r="M883">
        <v>111368</v>
      </c>
      <c r="N883">
        <v>3148</v>
      </c>
      <c r="O883" t="s">
        <v>4568</v>
      </c>
      <c r="P883">
        <v>1</v>
      </c>
      <c r="Q883" t="s">
        <v>6247</v>
      </c>
      <c r="R883" t="s">
        <v>6248</v>
      </c>
      <c r="S883">
        <v>394</v>
      </c>
      <c r="T883" t="s">
        <v>42</v>
      </c>
      <c r="U883" t="s">
        <v>43</v>
      </c>
      <c r="V883" t="s">
        <v>811</v>
      </c>
      <c r="W883">
        <v>50000000</v>
      </c>
      <c r="X883">
        <v>1999</v>
      </c>
      <c r="Y883">
        <v>495</v>
      </c>
      <c r="Z883" s="2">
        <v>7.1</v>
      </c>
      <c r="AA883">
        <v>2.35</v>
      </c>
      <c r="AB883">
        <v>0</v>
      </c>
      <c r="AQ883">
        <v>129</v>
      </c>
      <c r="AR883">
        <v>7.6</v>
      </c>
      <c r="BH883" t="str">
        <v>Britt Allcroft</v>
      </c>
      <c r="BI883">
        <f t="shared" si="40"/>
        <v>3.6</v>
      </c>
      <c r="BJ883" t="b">
        <f t="shared" si="41"/>
        <v>0</v>
      </c>
      <c r="BO883">
        <v>71277420</v>
      </c>
      <c r="BP883">
        <v>45000000</v>
      </c>
      <c r="BR883">
        <f t="shared" si="39"/>
        <v>26277420</v>
      </c>
      <c r="BS883" t="str">
        <f>_xlfn.XLOOKUP(BO883,I:I,L:L)</f>
        <v>Scary Movie 2Â </v>
      </c>
    </row>
    <row r="884" spans="1:71" x14ac:dyDescent="0.25">
      <c r="A884" t="s">
        <v>33</v>
      </c>
      <c r="B884" t="s">
        <v>3182</v>
      </c>
      <c r="C884">
        <v>55</v>
      </c>
      <c r="D884">
        <v>109</v>
      </c>
      <c r="E884">
        <v>155</v>
      </c>
      <c r="F884">
        <v>293</v>
      </c>
      <c r="G884" t="s">
        <v>1889</v>
      </c>
      <c r="H884">
        <v>426</v>
      </c>
      <c r="I884">
        <v>81022333</v>
      </c>
      <c r="J884" t="s">
        <v>898</v>
      </c>
      <c r="K884" t="s">
        <v>6251</v>
      </c>
      <c r="L884" t="s">
        <v>5721</v>
      </c>
      <c r="M884">
        <v>34471</v>
      </c>
      <c r="N884">
        <v>1761</v>
      </c>
      <c r="O884" t="s">
        <v>1851</v>
      </c>
      <c r="P884">
        <v>0</v>
      </c>
      <c r="Q884" t="s">
        <v>6252</v>
      </c>
      <c r="R884" t="s">
        <v>6253</v>
      </c>
      <c r="S884">
        <v>147</v>
      </c>
      <c r="T884" t="s">
        <v>42</v>
      </c>
      <c r="U884" t="s">
        <v>43</v>
      </c>
      <c r="V884" t="s">
        <v>44</v>
      </c>
      <c r="W884">
        <v>50000000</v>
      </c>
      <c r="X884">
        <v>1995</v>
      </c>
      <c r="Y884">
        <v>387</v>
      </c>
      <c r="Z884" s="2">
        <v>5</v>
      </c>
      <c r="AA884">
        <v>1.85</v>
      </c>
      <c r="AB884">
        <v>0</v>
      </c>
      <c r="AQ884">
        <v>90</v>
      </c>
      <c r="AR884">
        <v>7.1</v>
      </c>
      <c r="BH884" t="str">
        <v>Brian Percival</v>
      </c>
      <c r="BI884">
        <f t="shared" si="40"/>
        <v>7.6</v>
      </c>
      <c r="BJ884" t="str">
        <f t="shared" si="41"/>
        <v>TRUE</v>
      </c>
      <c r="BO884">
        <v>42700000</v>
      </c>
      <c r="BP884">
        <v>16500000</v>
      </c>
      <c r="BR884">
        <f t="shared" si="39"/>
        <v>26200000</v>
      </c>
      <c r="BS884" t="str">
        <f>_xlfn.XLOOKUP(BO884,I:I,L:L)</f>
        <v>Sense and SensibilityÂ </v>
      </c>
    </row>
    <row r="885" spans="1:71" x14ac:dyDescent="0.25">
      <c r="A885" t="s">
        <v>33</v>
      </c>
      <c r="B885" t="s">
        <v>882</v>
      </c>
      <c r="C885">
        <v>279</v>
      </c>
      <c r="D885">
        <v>121</v>
      </c>
      <c r="E885">
        <v>295</v>
      </c>
      <c r="F885">
        <v>329</v>
      </c>
      <c r="G885" t="s">
        <v>1268</v>
      </c>
      <c r="H885">
        <v>12000</v>
      </c>
      <c r="I885">
        <v>79948113</v>
      </c>
      <c r="J885" t="s">
        <v>1395</v>
      </c>
      <c r="K885" t="s">
        <v>863</v>
      </c>
      <c r="L885" t="s">
        <v>5904</v>
      </c>
      <c r="M885">
        <v>186879</v>
      </c>
      <c r="N885">
        <v>13421</v>
      </c>
      <c r="O885" t="s">
        <v>6256</v>
      </c>
      <c r="P885">
        <v>0</v>
      </c>
      <c r="Q885" t="s">
        <v>6257</v>
      </c>
      <c r="R885" t="s">
        <v>6258</v>
      </c>
      <c r="S885">
        <v>791</v>
      </c>
      <c r="T885" t="s">
        <v>42</v>
      </c>
      <c r="U885" t="s">
        <v>43</v>
      </c>
      <c r="V885" t="s">
        <v>44</v>
      </c>
      <c r="W885">
        <v>50000000</v>
      </c>
      <c r="X885">
        <v>2009</v>
      </c>
      <c r="Y885">
        <v>748</v>
      </c>
      <c r="Z885" s="2">
        <v>6.2</v>
      </c>
      <c r="AA885">
        <v>2.35</v>
      </c>
      <c r="AB885">
        <v>0</v>
      </c>
      <c r="AQ885">
        <v>109</v>
      </c>
      <c r="AR885">
        <v>5</v>
      </c>
      <c r="BH885" t="str">
        <v>Anand Tucker</v>
      </c>
      <c r="BI885">
        <f t="shared" si="40"/>
        <v>6.7</v>
      </c>
      <c r="BJ885" t="b">
        <f t="shared" si="41"/>
        <v>0</v>
      </c>
      <c r="BO885">
        <v>101087161</v>
      </c>
      <c r="BP885">
        <v>75000000</v>
      </c>
      <c r="BR885">
        <f t="shared" si="39"/>
        <v>26087161</v>
      </c>
      <c r="BS885" t="str">
        <f>_xlfn.XLOOKUP(BO885,I:I,L:L)</f>
        <v>Con AirÂ </v>
      </c>
    </row>
    <row r="886" spans="1:71" x14ac:dyDescent="0.25">
      <c r="A886" t="s">
        <v>33</v>
      </c>
      <c r="B886" t="s">
        <v>2939</v>
      </c>
      <c r="C886">
        <v>143</v>
      </c>
      <c r="D886">
        <v>95</v>
      </c>
      <c r="E886">
        <v>9</v>
      </c>
      <c r="F886">
        <v>11000</v>
      </c>
      <c r="G886" t="s">
        <v>821</v>
      </c>
      <c r="H886">
        <v>14000</v>
      </c>
      <c r="I886">
        <v>88658172</v>
      </c>
      <c r="J886" t="s">
        <v>1027</v>
      </c>
      <c r="K886" t="s">
        <v>814</v>
      </c>
      <c r="L886" t="s">
        <v>4834</v>
      </c>
      <c r="M886">
        <v>58412</v>
      </c>
      <c r="N886">
        <v>37967</v>
      </c>
      <c r="O886" t="s">
        <v>2429</v>
      </c>
      <c r="P886">
        <v>2</v>
      </c>
      <c r="Q886" t="s">
        <v>6260</v>
      </c>
      <c r="R886" t="s">
        <v>6261</v>
      </c>
      <c r="S886">
        <v>242</v>
      </c>
      <c r="T886" t="s">
        <v>42</v>
      </c>
      <c r="U886" t="s">
        <v>43</v>
      </c>
      <c r="V886" t="s">
        <v>44</v>
      </c>
      <c r="W886">
        <v>50000000</v>
      </c>
      <c r="X886">
        <v>2006</v>
      </c>
      <c r="Y886">
        <v>11000</v>
      </c>
      <c r="Z886" s="2">
        <v>5.6</v>
      </c>
      <c r="AA886">
        <v>2.35</v>
      </c>
      <c r="AB886">
        <v>2000</v>
      </c>
      <c r="AQ886">
        <v>121</v>
      </c>
      <c r="AR886">
        <v>6.2</v>
      </c>
      <c r="BH886" t="str">
        <v>Michael Dowse</v>
      </c>
      <c r="BI886">
        <f t="shared" si="40"/>
        <v>6.3</v>
      </c>
      <c r="BJ886" t="b">
        <f t="shared" si="41"/>
        <v>0</v>
      </c>
      <c r="BO886">
        <v>56068547</v>
      </c>
      <c r="BP886">
        <v>30000000</v>
      </c>
      <c r="BR886">
        <f t="shared" si="39"/>
        <v>26068547</v>
      </c>
      <c r="BS886" t="str">
        <f>_xlfn.XLOOKUP(BO886,I:I,L:L)</f>
        <v>The Curse of the Were-RabbitÂ </v>
      </c>
    </row>
    <row r="887" spans="1:71" x14ac:dyDescent="0.25">
      <c r="A887" t="s">
        <v>33</v>
      </c>
      <c r="B887" t="s">
        <v>2449</v>
      </c>
      <c r="C887">
        <v>310</v>
      </c>
      <c r="D887">
        <v>118</v>
      </c>
      <c r="E887">
        <v>43</v>
      </c>
      <c r="F887">
        <v>7000</v>
      </c>
      <c r="G887" t="s">
        <v>236</v>
      </c>
      <c r="H887">
        <v>33000</v>
      </c>
      <c r="I887">
        <v>84244877</v>
      </c>
      <c r="J887" t="s">
        <v>881</v>
      </c>
      <c r="K887" t="s">
        <v>5254</v>
      </c>
      <c r="L887" t="s">
        <v>5261</v>
      </c>
      <c r="M887">
        <v>375456</v>
      </c>
      <c r="N887">
        <v>57426</v>
      </c>
      <c r="O887" t="s">
        <v>664</v>
      </c>
      <c r="P887">
        <v>7</v>
      </c>
      <c r="Q887" t="s">
        <v>6264</v>
      </c>
      <c r="R887" t="s">
        <v>6265</v>
      </c>
      <c r="S887">
        <v>292</v>
      </c>
      <c r="T887" t="s">
        <v>42</v>
      </c>
      <c r="U887" t="s">
        <v>43</v>
      </c>
      <c r="V887" t="s">
        <v>44</v>
      </c>
      <c r="W887">
        <v>50000000</v>
      </c>
      <c r="X887">
        <v>2011</v>
      </c>
      <c r="Y887">
        <v>15000</v>
      </c>
      <c r="Z887" s="2">
        <v>7.4</v>
      </c>
      <c r="AA887">
        <v>2.39</v>
      </c>
      <c r="AB887">
        <v>44000</v>
      </c>
      <c r="AQ887">
        <v>95</v>
      </c>
      <c r="AR887">
        <v>5.6</v>
      </c>
      <c r="BH887" t="str">
        <v>Emile Ardolino</v>
      </c>
      <c r="BI887">
        <f t="shared" si="40"/>
        <v>5.7</v>
      </c>
      <c r="BJ887" t="b">
        <f t="shared" si="41"/>
        <v>0</v>
      </c>
      <c r="BO887">
        <v>38916903</v>
      </c>
      <c r="BP887">
        <v>13000000</v>
      </c>
      <c r="BR887">
        <f t="shared" si="39"/>
        <v>25916903</v>
      </c>
      <c r="BS887" t="str">
        <f>_xlfn.XLOOKUP(BO887,I:I,L:L)</f>
        <v>Earth to EchoÂ </v>
      </c>
    </row>
    <row r="888" spans="1:71" x14ac:dyDescent="0.25">
      <c r="A888" t="s">
        <v>33</v>
      </c>
      <c r="B888" t="s">
        <v>3187</v>
      </c>
      <c r="C888">
        <v>116</v>
      </c>
      <c r="D888">
        <v>80</v>
      </c>
      <c r="E888">
        <v>12</v>
      </c>
      <c r="F888">
        <v>58</v>
      </c>
      <c r="G888" t="s">
        <v>6268</v>
      </c>
      <c r="H888">
        <v>13000</v>
      </c>
      <c r="I888">
        <v>75367693</v>
      </c>
      <c r="J888" t="s">
        <v>534</v>
      </c>
      <c r="K888" t="s">
        <v>702</v>
      </c>
      <c r="L888" t="s">
        <v>4644</v>
      </c>
      <c r="M888">
        <v>58961</v>
      </c>
      <c r="N888">
        <v>13430</v>
      </c>
      <c r="O888" t="s">
        <v>6269</v>
      </c>
      <c r="P888">
        <v>0</v>
      </c>
      <c r="Q888" t="s">
        <v>6270</v>
      </c>
      <c r="R888" t="s">
        <v>6271</v>
      </c>
      <c r="S888">
        <v>232</v>
      </c>
      <c r="T888" t="s">
        <v>42</v>
      </c>
      <c r="U888" t="s">
        <v>43</v>
      </c>
      <c r="V888" t="s">
        <v>115</v>
      </c>
      <c r="W888">
        <v>35000000</v>
      </c>
      <c r="X888">
        <v>2004</v>
      </c>
      <c r="Y888">
        <v>258</v>
      </c>
      <c r="Z888" s="2">
        <v>5</v>
      </c>
      <c r="AA888">
        <v>1.85</v>
      </c>
      <c r="AB888">
        <v>795</v>
      </c>
      <c r="AQ888">
        <v>118</v>
      </c>
      <c r="AR888">
        <v>7.4</v>
      </c>
      <c r="BH888" t="str">
        <v>Robert Altman</v>
      </c>
      <c r="BI888">
        <f t="shared" si="40"/>
        <v>6.8</v>
      </c>
      <c r="BJ888" t="b">
        <f t="shared" si="41"/>
        <v>0</v>
      </c>
      <c r="BO888">
        <v>43853424</v>
      </c>
      <c r="BP888">
        <v>18000000</v>
      </c>
      <c r="BR888">
        <f t="shared" si="39"/>
        <v>25853424</v>
      </c>
      <c r="BS888" t="str">
        <f>_xlfn.XLOOKUP(BO888,I:I,L:L)</f>
        <v>Soul SurferÂ </v>
      </c>
    </row>
    <row r="889" spans="1:71" x14ac:dyDescent="0.25">
      <c r="A889" t="s">
        <v>33</v>
      </c>
      <c r="B889" t="s">
        <v>3192</v>
      </c>
      <c r="C889">
        <v>105</v>
      </c>
      <c r="D889">
        <v>99</v>
      </c>
      <c r="E889">
        <v>148</v>
      </c>
      <c r="F889">
        <v>660</v>
      </c>
      <c r="G889" t="s">
        <v>4071</v>
      </c>
      <c r="H889">
        <v>2000</v>
      </c>
      <c r="I889">
        <v>73701902</v>
      </c>
      <c r="J889" t="s">
        <v>1787</v>
      </c>
      <c r="K889" t="s">
        <v>2160</v>
      </c>
      <c r="L889" t="s">
        <v>6274</v>
      </c>
      <c r="M889">
        <v>27548</v>
      </c>
      <c r="N889">
        <v>6729</v>
      </c>
      <c r="O889" t="s">
        <v>2298</v>
      </c>
      <c r="P889">
        <v>1</v>
      </c>
      <c r="Q889" t="s">
        <v>6275</v>
      </c>
      <c r="R889" t="s">
        <v>6276</v>
      </c>
      <c r="S889">
        <v>209</v>
      </c>
      <c r="T889" t="s">
        <v>42</v>
      </c>
      <c r="U889" t="s">
        <v>43</v>
      </c>
      <c r="V889" t="s">
        <v>115</v>
      </c>
      <c r="W889">
        <v>60000000</v>
      </c>
      <c r="X889">
        <v>2004</v>
      </c>
      <c r="Y889">
        <v>843</v>
      </c>
      <c r="Z889" s="2">
        <v>5.2</v>
      </c>
      <c r="AA889">
        <v>2.35</v>
      </c>
      <c r="AB889">
        <v>0</v>
      </c>
      <c r="AQ889">
        <v>80</v>
      </c>
      <c r="AR889">
        <v>5</v>
      </c>
      <c r="BH889" t="str">
        <v>Andrew Douglas</v>
      </c>
      <c r="BI889">
        <f t="shared" si="40"/>
        <v>6</v>
      </c>
      <c r="BJ889" t="b">
        <f t="shared" si="41"/>
        <v>0</v>
      </c>
      <c r="BO889">
        <v>35794166</v>
      </c>
      <c r="BP889">
        <v>10000000</v>
      </c>
      <c r="BR889">
        <f t="shared" si="39"/>
        <v>25794166</v>
      </c>
      <c r="BS889" t="str">
        <f>_xlfn.XLOOKUP(BO889,I:I,L:L)</f>
        <v>The BoyÂ </v>
      </c>
    </row>
    <row r="890" spans="1:71" x14ac:dyDescent="0.25">
      <c r="A890" t="s">
        <v>33</v>
      </c>
      <c r="B890" t="s">
        <v>3199</v>
      </c>
      <c r="C890">
        <v>419</v>
      </c>
      <c r="D890">
        <v>133</v>
      </c>
      <c r="E890">
        <v>152</v>
      </c>
      <c r="F890">
        <v>11000</v>
      </c>
      <c r="G890" t="s">
        <v>564</v>
      </c>
      <c r="H890">
        <v>22000</v>
      </c>
      <c r="I890">
        <v>75605492</v>
      </c>
      <c r="J890" t="s">
        <v>994</v>
      </c>
      <c r="K890" t="s">
        <v>854</v>
      </c>
      <c r="L890" t="s">
        <v>6279</v>
      </c>
      <c r="M890">
        <v>283563</v>
      </c>
      <c r="N890">
        <v>53094</v>
      </c>
      <c r="O890" t="s">
        <v>455</v>
      </c>
      <c r="P890">
        <v>1</v>
      </c>
      <c r="Q890" t="s">
        <v>6280</v>
      </c>
      <c r="R890" t="s">
        <v>6281</v>
      </c>
      <c r="S890">
        <v>312</v>
      </c>
      <c r="T890" t="s">
        <v>42</v>
      </c>
      <c r="U890" t="s">
        <v>43</v>
      </c>
      <c r="V890" t="s">
        <v>44</v>
      </c>
      <c r="W890">
        <v>50000000</v>
      </c>
      <c r="X890">
        <v>2011</v>
      </c>
      <c r="Y890">
        <v>18000</v>
      </c>
      <c r="Z890" s="2">
        <v>7.6</v>
      </c>
      <c r="AA890">
        <v>1.85</v>
      </c>
      <c r="AB890">
        <v>27000</v>
      </c>
      <c r="AQ890">
        <v>99</v>
      </c>
      <c r="AR890">
        <v>5.2</v>
      </c>
      <c r="BH890" t="str">
        <v>George A. Romero</v>
      </c>
      <c r="BI890">
        <f t="shared" si="40"/>
        <v>6</v>
      </c>
      <c r="BJ890" t="b">
        <f t="shared" si="41"/>
        <v>0</v>
      </c>
      <c r="BO890">
        <v>37707719</v>
      </c>
      <c r="BP890">
        <v>12000000</v>
      </c>
      <c r="BR890">
        <f t="shared" si="39"/>
        <v>25707719</v>
      </c>
      <c r="BS890" t="str">
        <f>_xlfn.XLOOKUP(BO890,I:I,L:L)</f>
        <v>PhilomenaÂ </v>
      </c>
    </row>
    <row r="891" spans="1:71" x14ac:dyDescent="0.25">
      <c r="A891" t="s">
        <v>33</v>
      </c>
      <c r="B891" t="s">
        <v>636</v>
      </c>
      <c r="C891">
        <v>64</v>
      </c>
      <c r="D891">
        <v>127</v>
      </c>
      <c r="E891">
        <v>249</v>
      </c>
      <c r="F891">
        <v>808</v>
      </c>
      <c r="G891" t="s">
        <v>603</v>
      </c>
      <c r="H891">
        <v>18000</v>
      </c>
      <c r="I891">
        <v>67823573</v>
      </c>
      <c r="J891" t="s">
        <v>599</v>
      </c>
      <c r="K891" t="s">
        <v>148</v>
      </c>
      <c r="L891" t="s">
        <v>6284</v>
      </c>
      <c r="M891">
        <v>91176</v>
      </c>
      <c r="N891">
        <v>30383</v>
      </c>
      <c r="O891" t="s">
        <v>1317</v>
      </c>
      <c r="P891">
        <v>3</v>
      </c>
      <c r="Q891" t="s">
        <v>6285</v>
      </c>
      <c r="R891" t="s">
        <v>6286</v>
      </c>
      <c r="S891">
        <v>130</v>
      </c>
      <c r="T891" t="s">
        <v>42</v>
      </c>
      <c r="U891" t="s">
        <v>43</v>
      </c>
      <c r="V891" t="s">
        <v>811</v>
      </c>
      <c r="W891">
        <v>50000000</v>
      </c>
      <c r="X891">
        <v>1995</v>
      </c>
      <c r="Y891">
        <v>11000</v>
      </c>
      <c r="Z891" s="2">
        <v>6.6</v>
      </c>
      <c r="AA891">
        <v>1.85</v>
      </c>
      <c r="AB891">
        <v>0</v>
      </c>
      <c r="AQ891">
        <v>133</v>
      </c>
      <c r="AR891">
        <v>7.6</v>
      </c>
      <c r="BH891" t="str">
        <v>Ricky Gervais</v>
      </c>
      <c r="BI891">
        <f t="shared" si="40"/>
        <v>6.4</v>
      </c>
      <c r="BJ891" t="b">
        <f t="shared" si="41"/>
        <v>0</v>
      </c>
      <c r="BO891">
        <v>46700000</v>
      </c>
      <c r="BP891">
        <v>21000000</v>
      </c>
      <c r="BR891">
        <f t="shared" si="39"/>
        <v>25700000</v>
      </c>
      <c r="BS891" t="str">
        <f>_xlfn.XLOOKUP(BO891,I:I,L:L)</f>
        <v>FirefoxÂ </v>
      </c>
    </row>
    <row r="892" spans="1:71" x14ac:dyDescent="0.25">
      <c r="A892" t="s">
        <v>33</v>
      </c>
      <c r="B892" t="s">
        <v>3204</v>
      </c>
      <c r="C892">
        <v>359</v>
      </c>
      <c r="D892">
        <v>106</v>
      </c>
      <c r="E892">
        <v>174</v>
      </c>
      <c r="F892">
        <v>660</v>
      </c>
      <c r="G892" t="s">
        <v>5573</v>
      </c>
      <c r="H892">
        <v>14000</v>
      </c>
      <c r="I892">
        <v>91439400</v>
      </c>
      <c r="J892" t="s">
        <v>735</v>
      </c>
      <c r="K892" t="s">
        <v>299</v>
      </c>
      <c r="L892" t="s">
        <v>4558</v>
      </c>
      <c r="M892">
        <v>200647</v>
      </c>
      <c r="N892">
        <v>16967</v>
      </c>
      <c r="O892" t="s">
        <v>6289</v>
      </c>
      <c r="P892">
        <v>0</v>
      </c>
      <c r="Q892" t="s">
        <v>6290</v>
      </c>
      <c r="R892" t="s">
        <v>6291</v>
      </c>
      <c r="S892">
        <v>384</v>
      </c>
      <c r="T892" t="s">
        <v>42</v>
      </c>
      <c r="U892" t="s">
        <v>74</v>
      </c>
      <c r="V892" t="s">
        <v>44</v>
      </c>
      <c r="W892">
        <v>50000000</v>
      </c>
      <c r="X892">
        <v>2014</v>
      </c>
      <c r="Y892">
        <v>664</v>
      </c>
      <c r="Z892" s="2">
        <v>7</v>
      </c>
      <c r="AA892">
        <v>2.35</v>
      </c>
      <c r="AB892">
        <v>24000</v>
      </c>
      <c r="AQ892">
        <v>127</v>
      </c>
      <c r="AR892">
        <v>6.6</v>
      </c>
      <c r="BH892" t="str">
        <v>Vic Armstrong</v>
      </c>
      <c r="BI892">
        <f t="shared" si="40"/>
        <v>3.1</v>
      </c>
      <c r="BJ892" t="b">
        <f t="shared" si="41"/>
        <v>0</v>
      </c>
      <c r="BO892">
        <v>42672630</v>
      </c>
      <c r="BP892">
        <v>17000000</v>
      </c>
      <c r="BR892">
        <f t="shared" si="39"/>
        <v>25672630</v>
      </c>
      <c r="BS892" t="str">
        <f>_xlfn.XLOOKUP(BO892,I:I,L:L)</f>
        <v>The Lizzie McGuire MovieÂ </v>
      </c>
    </row>
    <row r="893" spans="1:71" x14ac:dyDescent="0.25">
      <c r="A893" t="s">
        <v>33</v>
      </c>
      <c r="B893" t="s">
        <v>3210</v>
      </c>
      <c r="C893">
        <v>166</v>
      </c>
      <c r="D893">
        <v>98</v>
      </c>
      <c r="E893">
        <v>99</v>
      </c>
      <c r="F893">
        <v>433</v>
      </c>
      <c r="G893" t="s">
        <v>6294</v>
      </c>
      <c r="H893">
        <v>12000</v>
      </c>
      <c r="I893">
        <v>67128202</v>
      </c>
      <c r="J893" t="s">
        <v>2688</v>
      </c>
      <c r="K893" t="s">
        <v>1334</v>
      </c>
      <c r="L893" t="s">
        <v>6295</v>
      </c>
      <c r="M893">
        <v>43328</v>
      </c>
      <c r="N893">
        <v>14007</v>
      </c>
      <c r="O893" t="s">
        <v>1147</v>
      </c>
      <c r="P893">
        <v>3</v>
      </c>
      <c r="Q893" t="s">
        <v>6296</v>
      </c>
      <c r="R893" t="s">
        <v>6297</v>
      </c>
      <c r="S893">
        <v>110</v>
      </c>
      <c r="T893" t="s">
        <v>42</v>
      </c>
      <c r="U893" t="s">
        <v>43</v>
      </c>
      <c r="V893" t="s">
        <v>115</v>
      </c>
      <c r="W893">
        <v>65000000</v>
      </c>
      <c r="X893">
        <v>2009</v>
      </c>
      <c r="Y893">
        <v>536</v>
      </c>
      <c r="Z893" s="2">
        <v>5.7</v>
      </c>
      <c r="AA893">
        <v>2.35</v>
      </c>
      <c r="AB893">
        <v>0</v>
      </c>
      <c r="AQ893">
        <v>106</v>
      </c>
      <c r="AR893">
        <v>7</v>
      </c>
      <c r="BH893" t="str">
        <v>Terry Zwigoff</v>
      </c>
      <c r="BI893">
        <f t="shared" si="40"/>
        <v>7.3</v>
      </c>
      <c r="BJ893" t="b">
        <f t="shared" si="41"/>
        <v>0</v>
      </c>
      <c r="BO893">
        <v>45670855</v>
      </c>
      <c r="BP893">
        <v>20000000</v>
      </c>
      <c r="BR893">
        <f t="shared" ref="BR893:BR956" si="42">BO893-BP893</f>
        <v>25670855</v>
      </c>
      <c r="BS893" t="str">
        <f>_xlfn.XLOOKUP(BO893,I:I,L:L)</f>
        <v>Saw 3D: The Final ChapterÂ </v>
      </c>
    </row>
    <row r="894" spans="1:71" x14ac:dyDescent="0.25">
      <c r="A894" t="s">
        <v>33</v>
      </c>
      <c r="B894" t="s">
        <v>3217</v>
      </c>
      <c r="C894">
        <v>525</v>
      </c>
      <c r="D894">
        <v>132</v>
      </c>
      <c r="E894">
        <v>160</v>
      </c>
      <c r="F894">
        <v>443</v>
      </c>
      <c r="G894" t="s">
        <v>478</v>
      </c>
      <c r="H894">
        <v>20000</v>
      </c>
      <c r="I894">
        <v>70496802</v>
      </c>
      <c r="J894" t="s">
        <v>599</v>
      </c>
      <c r="K894" t="s">
        <v>1030</v>
      </c>
      <c r="L894" t="s">
        <v>6300</v>
      </c>
      <c r="M894">
        <v>791783</v>
      </c>
      <c r="N894">
        <v>22417</v>
      </c>
      <c r="O894" t="s">
        <v>6301</v>
      </c>
      <c r="P894">
        <v>1</v>
      </c>
      <c r="Q894" t="s">
        <v>6302</v>
      </c>
      <c r="R894" t="s">
        <v>6303</v>
      </c>
      <c r="S894">
        <v>2042</v>
      </c>
      <c r="T894" t="s">
        <v>42</v>
      </c>
      <c r="U894" t="s">
        <v>43</v>
      </c>
      <c r="V894" t="s">
        <v>811</v>
      </c>
      <c r="W894">
        <v>54000000</v>
      </c>
      <c r="X894">
        <v>2005</v>
      </c>
      <c r="Y894">
        <v>979</v>
      </c>
      <c r="Z894" s="2">
        <v>8.1999999999999993</v>
      </c>
      <c r="AA894">
        <v>2.35</v>
      </c>
      <c r="AB894">
        <v>48000</v>
      </c>
      <c r="AQ894">
        <v>98</v>
      </c>
      <c r="AR894">
        <v>5.7</v>
      </c>
      <c r="BH894" t="str">
        <v>Nelson McCormick</v>
      </c>
      <c r="BI894">
        <f t="shared" si="40"/>
        <v>3.9</v>
      </c>
      <c r="BJ894" t="b">
        <f t="shared" si="41"/>
        <v>0</v>
      </c>
      <c r="BO894">
        <v>42660000</v>
      </c>
      <c r="BP894">
        <v>17000000</v>
      </c>
      <c r="BR894">
        <f t="shared" si="42"/>
        <v>25660000</v>
      </c>
      <c r="BS894" t="str">
        <f>_xlfn.XLOOKUP(BO894,I:I,L:L)</f>
        <v>Teenage Mutant Ninja Turtles IIIÂ </v>
      </c>
    </row>
    <row r="895" spans="1:71" x14ac:dyDescent="0.25">
      <c r="A895" t="s">
        <v>33</v>
      </c>
      <c r="B895" t="s">
        <v>3113</v>
      </c>
      <c r="C895">
        <v>165</v>
      </c>
      <c r="D895">
        <v>114</v>
      </c>
      <c r="E895">
        <v>71</v>
      </c>
      <c r="F895">
        <v>55</v>
      </c>
      <c r="G895" t="s">
        <v>6306</v>
      </c>
      <c r="H895">
        <v>154</v>
      </c>
      <c r="I895">
        <v>60470220</v>
      </c>
      <c r="J895" t="s">
        <v>986</v>
      </c>
      <c r="K895" t="s">
        <v>6307</v>
      </c>
      <c r="L895" t="s">
        <v>6308</v>
      </c>
      <c r="M895">
        <v>81444</v>
      </c>
      <c r="N895">
        <v>428</v>
      </c>
      <c r="O895" t="s">
        <v>6309</v>
      </c>
      <c r="P895">
        <v>2</v>
      </c>
      <c r="Q895" t="s">
        <v>6310</v>
      </c>
      <c r="R895" t="s">
        <v>6311</v>
      </c>
      <c r="S895">
        <v>192</v>
      </c>
      <c r="T895" t="s">
        <v>42</v>
      </c>
      <c r="U895" t="s">
        <v>43</v>
      </c>
      <c r="V895" t="s">
        <v>44</v>
      </c>
      <c r="W895">
        <v>50000000</v>
      </c>
      <c r="X895">
        <v>2003</v>
      </c>
      <c r="Y895">
        <v>131</v>
      </c>
      <c r="Z895" s="2">
        <v>6.2</v>
      </c>
      <c r="AA895">
        <v>2.35</v>
      </c>
      <c r="AB895">
        <v>955</v>
      </c>
      <c r="AQ895">
        <v>132</v>
      </c>
      <c r="AR895">
        <v>8.1999999999999993</v>
      </c>
      <c r="BH895" t="str">
        <v>Audrey Wells</v>
      </c>
      <c r="BI895">
        <f t="shared" si="40"/>
        <v>6.7</v>
      </c>
      <c r="BJ895" t="b">
        <f t="shared" si="41"/>
        <v>0</v>
      </c>
      <c r="BO895">
        <v>75605492</v>
      </c>
      <c r="BP895">
        <v>50000000</v>
      </c>
      <c r="BR895">
        <f t="shared" si="42"/>
        <v>25605492</v>
      </c>
      <c r="BS895" t="str">
        <f>_xlfn.XLOOKUP(BO895,I:I,L:L)</f>
        <v>MoneyballÂ </v>
      </c>
    </row>
    <row r="896" spans="1:71" x14ac:dyDescent="0.25">
      <c r="A896" t="s">
        <v>33</v>
      </c>
      <c r="B896" t="s">
        <v>3223</v>
      </c>
      <c r="C896">
        <v>87</v>
      </c>
      <c r="D896">
        <v>78</v>
      </c>
      <c r="E896">
        <v>5</v>
      </c>
      <c r="F896">
        <v>1000</v>
      </c>
      <c r="G896" t="s">
        <v>2476</v>
      </c>
      <c r="H896">
        <v>8000</v>
      </c>
      <c r="I896">
        <v>58336565</v>
      </c>
      <c r="J896" t="s">
        <v>322</v>
      </c>
      <c r="K896" t="s">
        <v>1554</v>
      </c>
      <c r="L896" t="s">
        <v>6313</v>
      </c>
      <c r="M896">
        <v>12845</v>
      </c>
      <c r="N896">
        <v>11124</v>
      </c>
      <c r="O896" t="s">
        <v>2505</v>
      </c>
      <c r="P896">
        <v>0</v>
      </c>
      <c r="Q896" t="s">
        <v>6314</v>
      </c>
      <c r="R896" t="s">
        <v>6315</v>
      </c>
      <c r="S896">
        <v>118</v>
      </c>
      <c r="T896" t="s">
        <v>42</v>
      </c>
      <c r="U896" t="s">
        <v>43</v>
      </c>
      <c r="V896" t="s">
        <v>366</v>
      </c>
      <c r="W896">
        <v>50000000</v>
      </c>
      <c r="X896">
        <v>2006</v>
      </c>
      <c r="Y896">
        <v>2000</v>
      </c>
      <c r="Z896" s="2">
        <v>6.6</v>
      </c>
      <c r="AA896">
        <v>1.85</v>
      </c>
      <c r="AB896">
        <v>624</v>
      </c>
      <c r="AQ896">
        <v>114</v>
      </c>
      <c r="AR896">
        <v>6.2</v>
      </c>
      <c r="BH896" t="str">
        <v>Bille Woodruff</v>
      </c>
      <c r="BI896">
        <f t="shared" si="40"/>
        <v>5</v>
      </c>
      <c r="BJ896" t="b">
        <f t="shared" si="41"/>
        <v>0</v>
      </c>
      <c r="BO896">
        <v>43601508</v>
      </c>
      <c r="BP896">
        <v>18000000</v>
      </c>
      <c r="BR896">
        <f t="shared" si="42"/>
        <v>25601508</v>
      </c>
      <c r="BS896" t="str">
        <f>_xlfn.XLOOKUP(BO896,I:I,L:L)</f>
        <v>Under the Tuscan SunÂ </v>
      </c>
    </row>
    <row r="897" spans="1:71" x14ac:dyDescent="0.25">
      <c r="A897" t="s">
        <v>33</v>
      </c>
      <c r="B897" t="s">
        <v>3229</v>
      </c>
      <c r="C897">
        <v>117</v>
      </c>
      <c r="D897">
        <v>101</v>
      </c>
      <c r="E897">
        <v>23</v>
      </c>
      <c r="F897">
        <v>541</v>
      </c>
      <c r="G897" t="s">
        <v>6208</v>
      </c>
      <c r="H897">
        <v>660</v>
      </c>
      <c r="I897">
        <v>66002004</v>
      </c>
      <c r="J897" t="s">
        <v>2696</v>
      </c>
      <c r="K897" t="s">
        <v>6289</v>
      </c>
      <c r="L897" t="s">
        <v>6318</v>
      </c>
      <c r="M897">
        <v>36431</v>
      </c>
      <c r="N897">
        <v>2177</v>
      </c>
      <c r="O897" t="s">
        <v>6319</v>
      </c>
      <c r="P897">
        <v>1</v>
      </c>
      <c r="Q897" t="s">
        <v>6320</v>
      </c>
      <c r="R897" t="s">
        <v>6321</v>
      </c>
      <c r="S897">
        <v>168</v>
      </c>
      <c r="T897" t="s">
        <v>42</v>
      </c>
      <c r="U897" t="s">
        <v>43</v>
      </c>
      <c r="V897" t="s">
        <v>366</v>
      </c>
      <c r="W897">
        <v>50000000</v>
      </c>
      <c r="X897">
        <v>2005</v>
      </c>
      <c r="Y897">
        <v>651</v>
      </c>
      <c r="Z897" s="2">
        <v>4.7</v>
      </c>
      <c r="AA897">
        <v>1.85</v>
      </c>
      <c r="AB897">
        <v>1000</v>
      </c>
      <c r="AQ897">
        <v>78</v>
      </c>
      <c r="AR897">
        <v>6.6</v>
      </c>
      <c r="BH897" t="str">
        <v>Rick Friedberg</v>
      </c>
      <c r="BI897">
        <f t="shared" si="40"/>
        <v>5.3</v>
      </c>
      <c r="BJ897" t="b">
        <f t="shared" si="41"/>
        <v>0</v>
      </c>
      <c r="BO897">
        <v>34017854</v>
      </c>
      <c r="BP897">
        <v>8500000</v>
      </c>
      <c r="BR897">
        <f t="shared" si="42"/>
        <v>25517854</v>
      </c>
      <c r="BS897" t="str">
        <f>_xlfn.XLOOKUP(BO897,I:I,L:L)</f>
        <v>The DUFFÂ </v>
      </c>
    </row>
    <row r="898" spans="1:71" x14ac:dyDescent="0.25">
      <c r="A898" t="s">
        <v>33</v>
      </c>
      <c r="B898" t="s">
        <v>3235</v>
      </c>
      <c r="C898">
        <v>113</v>
      </c>
      <c r="D898">
        <v>113</v>
      </c>
      <c r="E898">
        <v>39</v>
      </c>
      <c r="F898">
        <v>477</v>
      </c>
      <c r="G898" t="s">
        <v>6324</v>
      </c>
      <c r="H898">
        <v>1000</v>
      </c>
      <c r="I898">
        <v>54997476</v>
      </c>
      <c r="J898" t="s">
        <v>1359</v>
      </c>
      <c r="K898" t="s">
        <v>555</v>
      </c>
      <c r="L898" t="s">
        <v>6325</v>
      </c>
      <c r="M898">
        <v>40362</v>
      </c>
      <c r="N898">
        <v>3341</v>
      </c>
      <c r="O898" t="s">
        <v>6326</v>
      </c>
      <c r="P898">
        <v>0</v>
      </c>
      <c r="Q898" t="s">
        <v>6327</v>
      </c>
      <c r="R898" t="s">
        <v>6328</v>
      </c>
      <c r="S898">
        <v>248</v>
      </c>
      <c r="T898" t="s">
        <v>42</v>
      </c>
      <c r="U898" t="s">
        <v>43</v>
      </c>
      <c r="V898" t="s">
        <v>811</v>
      </c>
      <c r="W898">
        <v>50000000</v>
      </c>
      <c r="X898">
        <v>2001</v>
      </c>
      <c r="Y898">
        <v>912</v>
      </c>
      <c r="Z898" s="2">
        <v>6.3</v>
      </c>
      <c r="AA898">
        <v>2.35</v>
      </c>
      <c r="AB898">
        <v>970</v>
      </c>
      <c r="AQ898">
        <v>101</v>
      </c>
      <c r="AR898">
        <v>4.7</v>
      </c>
      <c r="BH898" t="str">
        <v>Sean McNamara</v>
      </c>
      <c r="BI898">
        <f t="shared" si="40"/>
        <v>7.1</v>
      </c>
      <c r="BJ898" t="b">
        <f t="shared" si="41"/>
        <v>0</v>
      </c>
      <c r="BO898">
        <v>90454043</v>
      </c>
      <c r="BP898">
        <v>65000000</v>
      </c>
      <c r="BR898">
        <f t="shared" si="42"/>
        <v>25454043</v>
      </c>
      <c r="BS898" t="str">
        <f>_xlfn.XLOOKUP(BO898,I:I,L:L)</f>
        <v>Space CowboysÂ </v>
      </c>
    </row>
    <row r="899" spans="1:71" x14ac:dyDescent="0.25">
      <c r="A899" t="s">
        <v>33</v>
      </c>
      <c r="B899" t="s">
        <v>3243</v>
      </c>
      <c r="C899">
        <v>349</v>
      </c>
      <c r="D899">
        <v>98</v>
      </c>
      <c r="E899">
        <v>75</v>
      </c>
      <c r="F899">
        <v>467</v>
      </c>
      <c r="G899" t="s">
        <v>6330</v>
      </c>
      <c r="H899">
        <v>10000</v>
      </c>
      <c r="I899">
        <v>55682070</v>
      </c>
      <c r="J899" t="s">
        <v>2042</v>
      </c>
      <c r="K899" t="s">
        <v>1089</v>
      </c>
      <c r="L899" t="s">
        <v>6331</v>
      </c>
      <c r="M899">
        <v>159868</v>
      </c>
      <c r="N899">
        <v>11946</v>
      </c>
      <c r="O899" t="s">
        <v>2328</v>
      </c>
      <c r="P899">
        <v>2</v>
      </c>
      <c r="Q899" t="s">
        <v>6332</v>
      </c>
      <c r="R899" t="s">
        <v>6333</v>
      </c>
      <c r="S899">
        <v>304</v>
      </c>
      <c r="T899" t="s">
        <v>42</v>
      </c>
      <c r="U899" t="s">
        <v>939</v>
      </c>
      <c r="V899" t="s">
        <v>811</v>
      </c>
      <c r="W899">
        <v>50000000</v>
      </c>
      <c r="X899">
        <v>2013</v>
      </c>
      <c r="Y899">
        <v>520</v>
      </c>
      <c r="Z899" s="2">
        <v>6.1</v>
      </c>
      <c r="AA899">
        <v>2.35</v>
      </c>
      <c r="AB899">
        <v>45000</v>
      </c>
      <c r="AQ899">
        <v>113</v>
      </c>
      <c r="AR899">
        <v>6.3</v>
      </c>
      <c r="BH899" t="str">
        <v>Jody Hill</v>
      </c>
      <c r="BI899">
        <f t="shared" si="40"/>
        <v>5.8</v>
      </c>
      <c r="BJ899" t="b">
        <f t="shared" si="41"/>
        <v>0</v>
      </c>
      <c r="BO899">
        <v>60400856</v>
      </c>
      <c r="BP899">
        <v>35000000</v>
      </c>
      <c r="BR899">
        <f t="shared" si="42"/>
        <v>25400856</v>
      </c>
      <c r="BS899" t="str">
        <f>_xlfn.XLOOKUP(BO899,I:I,L:L)</f>
        <v>The Wedding PlannerÂ </v>
      </c>
    </row>
    <row r="900" spans="1:71" x14ac:dyDescent="0.25">
      <c r="A900" t="s">
        <v>33</v>
      </c>
      <c r="B900" t="s">
        <v>3250</v>
      </c>
      <c r="C900">
        <v>152</v>
      </c>
      <c r="D900">
        <v>124</v>
      </c>
      <c r="E900">
        <v>213</v>
      </c>
      <c r="F900">
        <v>372</v>
      </c>
      <c r="G900" t="s">
        <v>6336</v>
      </c>
      <c r="H900">
        <v>838</v>
      </c>
      <c r="I900">
        <v>52752475</v>
      </c>
      <c r="J900" t="s">
        <v>2275</v>
      </c>
      <c r="K900" t="s">
        <v>6337</v>
      </c>
      <c r="L900" t="s">
        <v>6338</v>
      </c>
      <c r="M900">
        <v>63067</v>
      </c>
      <c r="N900">
        <v>2583</v>
      </c>
      <c r="O900" t="s">
        <v>6339</v>
      </c>
      <c r="P900">
        <v>0</v>
      </c>
      <c r="Q900" t="s">
        <v>6340</v>
      </c>
      <c r="R900" t="s">
        <v>6341</v>
      </c>
      <c r="S900">
        <v>533</v>
      </c>
      <c r="T900" t="s">
        <v>42</v>
      </c>
      <c r="U900" t="s">
        <v>43</v>
      </c>
      <c r="V900" t="s">
        <v>811</v>
      </c>
      <c r="W900">
        <v>50000000</v>
      </c>
      <c r="X900">
        <v>2002</v>
      </c>
      <c r="Y900">
        <v>593</v>
      </c>
      <c r="Z900" s="2">
        <v>6.7</v>
      </c>
      <c r="AA900">
        <v>1.85</v>
      </c>
      <c r="AB900">
        <v>0</v>
      </c>
      <c r="AQ900">
        <v>98</v>
      </c>
      <c r="AR900">
        <v>6.1</v>
      </c>
      <c r="BH900" t="str">
        <v>Brandon Camp</v>
      </c>
      <c r="BI900">
        <f t="shared" ref="BI900:BI963" si="43">ROUND(AVERAGEIFS(Z:Z,B:B,BH900),1)</f>
        <v>5.6</v>
      </c>
      <c r="BJ900" t="b">
        <f t="shared" ref="BJ900:BJ963" si="44">IF(BI900&gt;=PERCENTILE($BI$3:$BI$1678,0.9),"TRUE")</f>
        <v>0</v>
      </c>
      <c r="BO900">
        <v>31899000</v>
      </c>
      <c r="BP900">
        <v>6500000</v>
      </c>
      <c r="BR900">
        <f t="shared" si="42"/>
        <v>25399000</v>
      </c>
      <c r="BS900" t="str">
        <f>_xlfn.XLOOKUP(BO900,I:I,L:L)</f>
        <v>Dressed to KillÂ </v>
      </c>
    </row>
    <row r="901" spans="1:71" x14ac:dyDescent="0.25">
      <c r="A901" t="s">
        <v>33</v>
      </c>
      <c r="B901" t="s">
        <v>1826</v>
      </c>
      <c r="C901">
        <v>288</v>
      </c>
      <c r="D901">
        <v>109</v>
      </c>
      <c r="E901">
        <v>154</v>
      </c>
      <c r="F901">
        <v>144</v>
      </c>
      <c r="G901" t="s">
        <v>6344</v>
      </c>
      <c r="H901">
        <v>15000</v>
      </c>
      <c r="I901">
        <v>55092830</v>
      </c>
      <c r="J901" t="s">
        <v>220</v>
      </c>
      <c r="K901" t="s">
        <v>6345</v>
      </c>
      <c r="L901" t="s">
        <v>6346</v>
      </c>
      <c r="M901">
        <v>195043</v>
      </c>
      <c r="N901">
        <v>15608</v>
      </c>
      <c r="O901" t="s">
        <v>6347</v>
      </c>
      <c r="P901">
        <v>1</v>
      </c>
      <c r="Q901" t="s">
        <v>6348</v>
      </c>
      <c r="R901" t="s">
        <v>6349</v>
      </c>
      <c r="S901">
        <v>329</v>
      </c>
      <c r="T901" t="s">
        <v>42</v>
      </c>
      <c r="U901" t="s">
        <v>43</v>
      </c>
      <c r="V901" t="s">
        <v>44</v>
      </c>
      <c r="W901">
        <v>60000000</v>
      </c>
      <c r="X901">
        <v>2011</v>
      </c>
      <c r="Y901">
        <v>348</v>
      </c>
      <c r="Z901" s="2">
        <v>6.1</v>
      </c>
      <c r="AA901">
        <v>1.85</v>
      </c>
      <c r="AB901">
        <v>27000</v>
      </c>
      <c r="AQ901">
        <v>124</v>
      </c>
      <c r="AR901">
        <v>6.7</v>
      </c>
      <c r="BH901" t="str">
        <v>Kevin Tancharoen</v>
      </c>
      <c r="BI901">
        <f t="shared" si="43"/>
        <v>5.2</v>
      </c>
      <c r="BJ901" t="b">
        <f t="shared" si="44"/>
        <v>0</v>
      </c>
      <c r="BO901">
        <v>37188667</v>
      </c>
      <c r="BP901">
        <v>12000000</v>
      </c>
      <c r="BR901">
        <f t="shared" si="42"/>
        <v>25188667</v>
      </c>
      <c r="BS901" t="str">
        <f>_xlfn.XLOOKUP(BO901,I:I,L:L)</f>
        <v>CrossroadsÂ </v>
      </c>
    </row>
    <row r="902" spans="1:71" x14ac:dyDescent="0.25">
      <c r="A902" t="s">
        <v>33</v>
      </c>
      <c r="B902" t="s">
        <v>3257</v>
      </c>
      <c r="C902">
        <v>358</v>
      </c>
      <c r="D902">
        <v>128</v>
      </c>
      <c r="E902">
        <v>79</v>
      </c>
      <c r="F902">
        <v>414</v>
      </c>
      <c r="G902" t="s">
        <v>6351</v>
      </c>
      <c r="H902">
        <v>13000</v>
      </c>
      <c r="I902">
        <v>50815288</v>
      </c>
      <c r="J902" t="s">
        <v>2275</v>
      </c>
      <c r="K902" t="s">
        <v>1437</v>
      </c>
      <c r="L902" t="s">
        <v>6352</v>
      </c>
      <c r="M902">
        <v>109188</v>
      </c>
      <c r="N902">
        <v>14747</v>
      </c>
      <c r="O902" t="s">
        <v>6353</v>
      </c>
      <c r="P902">
        <v>0</v>
      </c>
      <c r="Q902" t="s">
        <v>6354</v>
      </c>
      <c r="R902" t="s">
        <v>6355</v>
      </c>
      <c r="S902">
        <v>625</v>
      </c>
      <c r="T902" t="s">
        <v>42</v>
      </c>
      <c r="U902" t="s">
        <v>43</v>
      </c>
      <c r="V902" t="s">
        <v>811</v>
      </c>
      <c r="W902">
        <v>50000000</v>
      </c>
      <c r="X902">
        <v>2005</v>
      </c>
      <c r="Y902">
        <v>903</v>
      </c>
      <c r="Z902" s="2">
        <v>7</v>
      </c>
      <c r="AA902">
        <v>2.35</v>
      </c>
      <c r="AB902">
        <v>0</v>
      </c>
      <c r="AQ902">
        <v>109</v>
      </c>
      <c r="AR902">
        <v>6.1</v>
      </c>
      <c r="BH902" t="str">
        <v>Nicholas Hytner</v>
      </c>
      <c r="BI902">
        <f t="shared" si="43"/>
        <v>6.5</v>
      </c>
      <c r="BJ902" t="b">
        <f t="shared" si="44"/>
        <v>0</v>
      </c>
      <c r="BO902">
        <v>37188667</v>
      </c>
      <c r="BP902">
        <v>12000000</v>
      </c>
      <c r="BR902">
        <f t="shared" si="42"/>
        <v>25188667</v>
      </c>
      <c r="BS902" t="str">
        <f>_xlfn.XLOOKUP(BO902,I:I,L:L)</f>
        <v>CrossroadsÂ </v>
      </c>
    </row>
    <row r="903" spans="1:71" x14ac:dyDescent="0.25">
      <c r="A903" t="s">
        <v>33</v>
      </c>
      <c r="B903" t="s">
        <v>306</v>
      </c>
      <c r="C903">
        <v>204</v>
      </c>
      <c r="D903">
        <v>144</v>
      </c>
      <c r="E903">
        <v>0</v>
      </c>
      <c r="F903">
        <v>681</v>
      </c>
      <c r="G903" t="s">
        <v>6357</v>
      </c>
      <c r="H903">
        <v>769</v>
      </c>
      <c r="I903">
        <v>52822418</v>
      </c>
      <c r="J903" t="s">
        <v>1186</v>
      </c>
      <c r="K903" t="s">
        <v>1190</v>
      </c>
      <c r="L903" t="s">
        <v>6358</v>
      </c>
      <c r="M903">
        <v>47764</v>
      </c>
      <c r="N903">
        <v>3580</v>
      </c>
      <c r="O903" t="s">
        <v>6359</v>
      </c>
      <c r="P903">
        <v>0</v>
      </c>
      <c r="Q903" t="s">
        <v>6360</v>
      </c>
      <c r="R903" t="s">
        <v>6361</v>
      </c>
      <c r="S903">
        <v>219</v>
      </c>
      <c r="T903" t="s">
        <v>42</v>
      </c>
      <c r="U903" t="s">
        <v>43</v>
      </c>
      <c r="V903" t="s">
        <v>811</v>
      </c>
      <c r="W903">
        <v>50000000</v>
      </c>
      <c r="X903">
        <v>2016</v>
      </c>
      <c r="Y903">
        <v>726</v>
      </c>
      <c r="Z903" s="2">
        <v>7.4</v>
      </c>
      <c r="AA903">
        <v>2.35</v>
      </c>
      <c r="AB903">
        <v>44000</v>
      </c>
      <c r="AQ903">
        <v>128</v>
      </c>
      <c r="AR903">
        <v>7</v>
      </c>
      <c r="BH903" t="str">
        <v>Bart Freundlich</v>
      </c>
      <c r="BI903">
        <f t="shared" si="43"/>
        <v>5.5</v>
      </c>
      <c r="BJ903" t="b">
        <f t="shared" si="44"/>
        <v>0</v>
      </c>
      <c r="BO903">
        <v>34074895</v>
      </c>
      <c r="BP903">
        <v>9000000</v>
      </c>
      <c r="BR903">
        <f t="shared" si="42"/>
        <v>25074895</v>
      </c>
      <c r="BS903" t="str">
        <f>_xlfn.XLOOKUP(BO903,I:I,L:L)</f>
        <v>The Best ManÂ </v>
      </c>
    </row>
    <row r="904" spans="1:71" x14ac:dyDescent="0.25">
      <c r="A904" t="s">
        <v>33</v>
      </c>
      <c r="B904" t="s">
        <v>3263</v>
      </c>
      <c r="C904">
        <v>171</v>
      </c>
      <c r="D904">
        <v>105</v>
      </c>
      <c r="E904">
        <v>12</v>
      </c>
      <c r="F904">
        <v>935</v>
      </c>
      <c r="G904" t="s">
        <v>520</v>
      </c>
      <c r="H904">
        <v>87000</v>
      </c>
      <c r="I904">
        <v>48745150</v>
      </c>
      <c r="J904" t="s">
        <v>931</v>
      </c>
      <c r="K904" t="s">
        <v>662</v>
      </c>
      <c r="L904" t="s">
        <v>6364</v>
      </c>
      <c r="M904">
        <v>50170</v>
      </c>
      <c r="N904">
        <v>101383</v>
      </c>
      <c r="O904" t="s">
        <v>6365</v>
      </c>
      <c r="P904">
        <v>1</v>
      </c>
      <c r="Q904" t="s">
        <v>6366</v>
      </c>
      <c r="R904" t="s">
        <v>6367</v>
      </c>
      <c r="S904">
        <v>306</v>
      </c>
      <c r="T904" t="s">
        <v>42</v>
      </c>
      <c r="U904" t="s">
        <v>43</v>
      </c>
      <c r="V904" t="s">
        <v>44</v>
      </c>
      <c r="W904">
        <v>50000000</v>
      </c>
      <c r="X904">
        <v>2006</v>
      </c>
      <c r="Y904">
        <v>11000</v>
      </c>
      <c r="Z904" s="2">
        <v>5.8</v>
      </c>
      <c r="AA904">
        <v>2.35</v>
      </c>
      <c r="AB904">
        <v>773</v>
      </c>
      <c r="AQ904">
        <v>144</v>
      </c>
      <c r="AR904">
        <v>7.4</v>
      </c>
      <c r="BH904" t="str">
        <v>William A. Fraker</v>
      </c>
      <c r="BI904">
        <f t="shared" si="43"/>
        <v>5</v>
      </c>
      <c r="BJ904" t="b">
        <f t="shared" si="44"/>
        <v>0</v>
      </c>
      <c r="BO904">
        <v>40064955</v>
      </c>
      <c r="BP904">
        <v>15000000</v>
      </c>
      <c r="BR904">
        <f t="shared" si="42"/>
        <v>25064955</v>
      </c>
      <c r="BS904" t="str">
        <f>_xlfn.XLOOKUP(BO904,I:I,L:L)</f>
        <v>The FacultyÂ </v>
      </c>
    </row>
    <row r="905" spans="1:71" x14ac:dyDescent="0.25">
      <c r="A905" t="s">
        <v>33</v>
      </c>
      <c r="B905" t="s">
        <v>2419</v>
      </c>
      <c r="C905">
        <v>76</v>
      </c>
      <c r="D905">
        <v>121</v>
      </c>
      <c r="E905">
        <v>16000</v>
      </c>
      <c r="F905">
        <v>826</v>
      </c>
      <c r="G905" t="s">
        <v>2270</v>
      </c>
      <c r="H905">
        <v>16000</v>
      </c>
      <c r="I905">
        <v>50007168</v>
      </c>
      <c r="J905" t="s">
        <v>313</v>
      </c>
      <c r="K905" t="s">
        <v>2419</v>
      </c>
      <c r="L905" t="s">
        <v>6370</v>
      </c>
      <c r="M905">
        <v>39529</v>
      </c>
      <c r="N905">
        <v>19139</v>
      </c>
      <c r="O905" t="s">
        <v>1633</v>
      </c>
      <c r="P905">
        <v>0</v>
      </c>
      <c r="Q905" t="s">
        <v>6371</v>
      </c>
      <c r="R905" t="s">
        <v>6372</v>
      </c>
      <c r="S905">
        <v>142</v>
      </c>
      <c r="T905" t="s">
        <v>42</v>
      </c>
      <c r="U905" t="s">
        <v>43</v>
      </c>
      <c r="V905" t="s">
        <v>811</v>
      </c>
      <c r="W905">
        <v>50000000</v>
      </c>
      <c r="X905">
        <v>1997</v>
      </c>
      <c r="Y905">
        <v>1000</v>
      </c>
      <c r="Z905" s="2">
        <v>6.7</v>
      </c>
      <c r="AA905">
        <v>2.35</v>
      </c>
      <c r="AB905">
        <v>1000</v>
      </c>
      <c r="AQ905">
        <v>105</v>
      </c>
      <c r="AR905">
        <v>5.8</v>
      </c>
      <c r="BH905" t="str">
        <v>John Boorman</v>
      </c>
      <c r="BI905">
        <f t="shared" si="43"/>
        <v>6.1</v>
      </c>
      <c r="BJ905" t="b">
        <f t="shared" si="44"/>
        <v>0</v>
      </c>
      <c r="BO905">
        <v>60054449</v>
      </c>
      <c r="BP905">
        <v>35000000</v>
      </c>
      <c r="BR905">
        <f t="shared" si="42"/>
        <v>25054449</v>
      </c>
      <c r="BS905" t="str">
        <f>_xlfn.XLOOKUP(BO905,I:I,L:L)</f>
        <v>SpeciesÂ </v>
      </c>
    </row>
    <row r="906" spans="1:71" x14ac:dyDescent="0.25">
      <c r="A906" t="s">
        <v>33</v>
      </c>
      <c r="B906" t="s">
        <v>1596</v>
      </c>
      <c r="C906">
        <v>157</v>
      </c>
      <c r="D906">
        <v>129</v>
      </c>
      <c r="E906">
        <v>21000</v>
      </c>
      <c r="F906">
        <v>283</v>
      </c>
      <c r="G906" t="s">
        <v>1047</v>
      </c>
      <c r="H906">
        <v>495</v>
      </c>
      <c r="I906">
        <v>48265581</v>
      </c>
      <c r="J906" t="s">
        <v>1195</v>
      </c>
      <c r="K906" t="s">
        <v>6245</v>
      </c>
      <c r="L906" t="s">
        <v>6375</v>
      </c>
      <c r="M906">
        <v>261069</v>
      </c>
      <c r="N906">
        <v>1397</v>
      </c>
      <c r="O906" t="s">
        <v>6376</v>
      </c>
      <c r="P906">
        <v>1</v>
      </c>
      <c r="Q906" t="s">
        <v>6377</v>
      </c>
      <c r="R906" t="s">
        <v>6378</v>
      </c>
      <c r="S906">
        <v>506</v>
      </c>
      <c r="T906" t="s">
        <v>42</v>
      </c>
      <c r="U906" t="s">
        <v>43</v>
      </c>
      <c r="V906" t="s">
        <v>811</v>
      </c>
      <c r="W906">
        <v>50000000</v>
      </c>
      <c r="X906">
        <v>1997</v>
      </c>
      <c r="Y906">
        <v>294</v>
      </c>
      <c r="Z906" s="2">
        <v>7.8</v>
      </c>
      <c r="AA906">
        <v>2.35</v>
      </c>
      <c r="AB906">
        <v>25000</v>
      </c>
      <c r="AQ906">
        <v>121</v>
      </c>
      <c r="AR906">
        <v>6.7</v>
      </c>
      <c r="BH906" t="str">
        <v>Courtney Solomon</v>
      </c>
      <c r="BI906">
        <f t="shared" si="43"/>
        <v>4.7</v>
      </c>
      <c r="BJ906" t="b">
        <f t="shared" si="44"/>
        <v>0</v>
      </c>
      <c r="BO906">
        <v>70001065</v>
      </c>
      <c r="BP906">
        <v>45000000</v>
      </c>
      <c r="BR906">
        <f t="shared" si="42"/>
        <v>25001065</v>
      </c>
      <c r="BS906" t="str">
        <f>_xlfn.XLOOKUP(BO906,I:I,L:L)</f>
        <v>BladeÂ </v>
      </c>
    </row>
    <row r="907" spans="1:71" x14ac:dyDescent="0.25">
      <c r="A907" t="s">
        <v>33</v>
      </c>
      <c r="B907" t="s">
        <v>3270</v>
      </c>
      <c r="C907">
        <v>267</v>
      </c>
      <c r="D907">
        <v>132</v>
      </c>
      <c r="E907">
        <v>50</v>
      </c>
      <c r="F907">
        <v>368</v>
      </c>
      <c r="G907" t="s">
        <v>6245</v>
      </c>
      <c r="H907">
        <v>992</v>
      </c>
      <c r="I907">
        <v>46982632</v>
      </c>
      <c r="J907" t="s">
        <v>2702</v>
      </c>
      <c r="K907" t="s">
        <v>4165</v>
      </c>
      <c r="L907" t="s">
        <v>6381</v>
      </c>
      <c r="M907">
        <v>172792</v>
      </c>
      <c r="N907">
        <v>1933</v>
      </c>
      <c r="O907" t="s">
        <v>6382</v>
      </c>
      <c r="P907">
        <v>0</v>
      </c>
      <c r="Q907" t="s">
        <v>6383</v>
      </c>
      <c r="R907" t="s">
        <v>6384</v>
      </c>
      <c r="S907">
        <v>1740</v>
      </c>
      <c r="T907" t="s">
        <v>42</v>
      </c>
      <c r="U907" t="s">
        <v>356</v>
      </c>
      <c r="V907" t="s">
        <v>811</v>
      </c>
      <c r="W907">
        <v>50000000</v>
      </c>
      <c r="X907">
        <v>2006</v>
      </c>
      <c r="Y907">
        <v>495</v>
      </c>
      <c r="Z907" s="2">
        <v>6.6</v>
      </c>
      <c r="AA907">
        <v>2.35</v>
      </c>
      <c r="AB907">
        <v>0</v>
      </c>
      <c r="AQ907">
        <v>129</v>
      </c>
      <c r="AR907">
        <v>7.8</v>
      </c>
      <c r="BH907" t="str">
        <v>IstvÃ¡n SzabÃ³</v>
      </c>
      <c r="BI907">
        <f t="shared" si="43"/>
        <v>7.1</v>
      </c>
      <c r="BJ907" t="b">
        <f t="shared" si="44"/>
        <v>0</v>
      </c>
      <c r="BO907">
        <v>44988180</v>
      </c>
      <c r="BP907">
        <v>20000000</v>
      </c>
      <c r="BR907">
        <f t="shared" si="42"/>
        <v>24988180</v>
      </c>
      <c r="BS907" t="str">
        <f>_xlfn.XLOOKUP(BO907,I:I,L:L)</f>
        <v>SpotlightÂ </v>
      </c>
    </row>
    <row r="908" spans="1:71" x14ac:dyDescent="0.25">
      <c r="A908" t="s">
        <v>33</v>
      </c>
      <c r="B908" t="s">
        <v>3278</v>
      </c>
      <c r="C908">
        <v>118</v>
      </c>
      <c r="D908">
        <v>118</v>
      </c>
      <c r="E908">
        <v>41</v>
      </c>
      <c r="F908">
        <v>585</v>
      </c>
      <c r="G908" t="s">
        <v>333</v>
      </c>
      <c r="H908">
        <v>18000</v>
      </c>
      <c r="I908">
        <v>44737059</v>
      </c>
      <c r="J908" t="s">
        <v>2233</v>
      </c>
      <c r="K908" t="s">
        <v>739</v>
      </c>
      <c r="L908" t="s">
        <v>6387</v>
      </c>
      <c r="M908">
        <v>48322</v>
      </c>
      <c r="N908">
        <v>24024</v>
      </c>
      <c r="O908" t="s">
        <v>6388</v>
      </c>
      <c r="P908">
        <v>1</v>
      </c>
      <c r="Q908" t="s">
        <v>6389</v>
      </c>
      <c r="R908" t="s">
        <v>6390</v>
      </c>
      <c r="S908">
        <v>261</v>
      </c>
      <c r="T908" t="s">
        <v>42</v>
      </c>
      <c r="U908" t="s">
        <v>43</v>
      </c>
      <c r="V908" t="s">
        <v>44</v>
      </c>
      <c r="W908">
        <v>50000000</v>
      </c>
      <c r="X908">
        <v>2000</v>
      </c>
      <c r="Y908">
        <v>4000</v>
      </c>
      <c r="Z908" s="2">
        <v>6.5</v>
      </c>
      <c r="AA908">
        <v>1.85</v>
      </c>
      <c r="AB908">
        <v>0</v>
      </c>
      <c r="AQ908">
        <v>132</v>
      </c>
      <c r="AR908">
        <v>6.6</v>
      </c>
      <c r="BH908" t="str">
        <v>Matthew Robbins</v>
      </c>
      <c r="BI908">
        <f t="shared" si="43"/>
        <v>6.7</v>
      </c>
      <c r="BJ908" t="b">
        <f t="shared" si="44"/>
        <v>0</v>
      </c>
      <c r="BO908">
        <v>32391374</v>
      </c>
      <c r="BP908">
        <v>7500000</v>
      </c>
      <c r="BR908">
        <f t="shared" si="42"/>
        <v>24891374</v>
      </c>
      <c r="BS908" t="str">
        <f>_xlfn.XLOOKUP(BO908,I:I,L:L)</f>
        <v>500 Days of SummerÂ </v>
      </c>
    </row>
    <row r="909" spans="1:71" x14ac:dyDescent="0.25">
      <c r="A909" t="s">
        <v>33</v>
      </c>
      <c r="B909" t="s">
        <v>3285</v>
      </c>
      <c r="C909">
        <v>291</v>
      </c>
      <c r="D909">
        <v>113</v>
      </c>
      <c r="E909">
        <v>22</v>
      </c>
      <c r="F909">
        <v>1000</v>
      </c>
      <c r="G909" t="s">
        <v>6393</v>
      </c>
      <c r="H909">
        <v>3000</v>
      </c>
      <c r="I909">
        <v>56724080</v>
      </c>
      <c r="J909" t="s">
        <v>1247</v>
      </c>
      <c r="K909" t="s">
        <v>5678</v>
      </c>
      <c r="L909" t="s">
        <v>6394</v>
      </c>
      <c r="M909">
        <v>172112</v>
      </c>
      <c r="N909">
        <v>8398</v>
      </c>
      <c r="O909" t="s">
        <v>4645</v>
      </c>
      <c r="P909">
        <v>7</v>
      </c>
      <c r="Q909" t="s">
        <v>6395</v>
      </c>
      <c r="R909" t="s">
        <v>6396</v>
      </c>
      <c r="S909">
        <v>181</v>
      </c>
      <c r="T909" t="s">
        <v>42</v>
      </c>
      <c r="U909" t="s">
        <v>43</v>
      </c>
      <c r="V909" t="s">
        <v>811</v>
      </c>
      <c r="W909">
        <v>50000000</v>
      </c>
      <c r="X909">
        <v>2012</v>
      </c>
      <c r="Y909">
        <v>1000</v>
      </c>
      <c r="Z909" s="2">
        <v>6.7</v>
      </c>
      <c r="AA909">
        <v>1.85</v>
      </c>
      <c r="AB909">
        <v>39000</v>
      </c>
      <c r="AQ909">
        <v>118</v>
      </c>
      <c r="AR909">
        <v>6.5</v>
      </c>
      <c r="BH909" t="str">
        <v>Hal Needham</v>
      </c>
      <c r="BI909">
        <f t="shared" si="43"/>
        <v>3.5</v>
      </c>
      <c r="BJ909" t="b">
        <f t="shared" si="44"/>
        <v>0</v>
      </c>
      <c r="BO909">
        <v>124870275</v>
      </c>
      <c r="BP909">
        <v>100000000</v>
      </c>
      <c r="BR909">
        <f t="shared" si="42"/>
        <v>24870275</v>
      </c>
      <c r="BS909" t="str">
        <f>_xlfn.XLOOKUP(BO909,I:I,L:L)</f>
        <v>Cloudy with a Chance of MeatballsÂ </v>
      </c>
    </row>
    <row r="910" spans="1:71" x14ac:dyDescent="0.25">
      <c r="A910" t="s">
        <v>33</v>
      </c>
      <c r="B910" t="s">
        <v>2050</v>
      </c>
      <c r="C910">
        <v>68</v>
      </c>
      <c r="D910">
        <v>140</v>
      </c>
      <c r="E910">
        <v>473</v>
      </c>
      <c r="F910">
        <v>294</v>
      </c>
      <c r="G910" t="s">
        <v>6398</v>
      </c>
      <c r="H910">
        <v>18000</v>
      </c>
      <c r="I910">
        <v>44484065</v>
      </c>
      <c r="J910" t="s">
        <v>712</v>
      </c>
      <c r="K910" t="s">
        <v>148</v>
      </c>
      <c r="L910" t="s">
        <v>6399</v>
      </c>
      <c r="M910">
        <v>107227</v>
      </c>
      <c r="N910">
        <v>20152</v>
      </c>
      <c r="O910" t="s">
        <v>5635</v>
      </c>
      <c r="P910">
        <v>2</v>
      </c>
      <c r="Q910" t="s">
        <v>6400</v>
      </c>
      <c r="R910" t="s">
        <v>6401</v>
      </c>
      <c r="S910">
        <v>279</v>
      </c>
      <c r="T910" t="s">
        <v>42</v>
      </c>
      <c r="U910" t="s">
        <v>939</v>
      </c>
      <c r="V910" t="s">
        <v>811</v>
      </c>
      <c r="W910">
        <v>50000000</v>
      </c>
      <c r="X910">
        <v>1998</v>
      </c>
      <c r="Y910">
        <v>822</v>
      </c>
      <c r="Z910" s="2">
        <v>7.3</v>
      </c>
      <c r="AA910">
        <v>2.35</v>
      </c>
      <c r="AB910">
        <v>3000</v>
      </c>
      <c r="AQ910">
        <v>113</v>
      </c>
      <c r="AR910">
        <v>6.7</v>
      </c>
      <c r="BH910" t="str">
        <v>Jeff Nichols</v>
      </c>
      <c r="BI910">
        <f t="shared" si="43"/>
        <v>7.2</v>
      </c>
      <c r="BJ910" t="b">
        <f t="shared" si="44"/>
        <v>0</v>
      </c>
      <c r="BO910">
        <v>32333860</v>
      </c>
      <c r="BP910">
        <v>7500000</v>
      </c>
      <c r="BR910">
        <f t="shared" si="42"/>
        <v>24833860</v>
      </c>
      <c r="BS910" t="str">
        <f>_xlfn.XLOOKUP(BO910,I:I,L:L)</f>
        <v>Rumble in the BronxÂ </v>
      </c>
    </row>
    <row r="911" spans="1:71" x14ac:dyDescent="0.25">
      <c r="A911" t="s">
        <v>33</v>
      </c>
      <c r="B911" t="s">
        <v>3293</v>
      </c>
      <c r="C911">
        <v>228</v>
      </c>
      <c r="D911">
        <v>89</v>
      </c>
      <c r="E911">
        <v>77</v>
      </c>
      <c r="F911">
        <v>159</v>
      </c>
      <c r="G911" t="s">
        <v>6404</v>
      </c>
      <c r="H911">
        <v>490</v>
      </c>
      <c r="I911">
        <v>47553512</v>
      </c>
      <c r="J911" t="s">
        <v>79</v>
      </c>
      <c r="K911" t="s">
        <v>4553</v>
      </c>
      <c r="L911" t="s">
        <v>6405</v>
      </c>
      <c r="M911">
        <v>54101</v>
      </c>
      <c r="N911">
        <v>1367</v>
      </c>
      <c r="O911" t="s">
        <v>6406</v>
      </c>
      <c r="P911">
        <v>0</v>
      </c>
      <c r="Q911" t="s">
        <v>6407</v>
      </c>
      <c r="R911" t="s">
        <v>6408</v>
      </c>
      <c r="S911">
        <v>210</v>
      </c>
      <c r="T911" t="s">
        <v>42</v>
      </c>
      <c r="U911" t="s">
        <v>43</v>
      </c>
      <c r="V911" t="s">
        <v>44</v>
      </c>
      <c r="W911">
        <v>50000000</v>
      </c>
      <c r="X911">
        <v>2014</v>
      </c>
      <c r="Y911">
        <v>298</v>
      </c>
      <c r="Z911" s="2">
        <v>5.8</v>
      </c>
      <c r="AA911">
        <v>1.85</v>
      </c>
      <c r="AB911">
        <v>15000</v>
      </c>
      <c r="AQ911">
        <v>140</v>
      </c>
      <c r="AR911">
        <v>7.3</v>
      </c>
      <c r="BH911" t="str">
        <v>Jonathan Teplitzky</v>
      </c>
      <c r="BI911">
        <f t="shared" si="43"/>
        <v>7.1</v>
      </c>
      <c r="BJ911" t="b">
        <f t="shared" si="44"/>
        <v>0</v>
      </c>
      <c r="BO911">
        <v>103812241</v>
      </c>
      <c r="BP911">
        <v>79000000</v>
      </c>
      <c r="BR911">
        <f t="shared" si="42"/>
        <v>24812241</v>
      </c>
      <c r="BS911" t="str">
        <f>_xlfn.XLOOKUP(BO911,I:I,L:L)</f>
        <v>Journey 2: The Mysterious IslandÂ </v>
      </c>
    </row>
    <row r="912" spans="1:71" x14ac:dyDescent="0.25">
      <c r="A912" t="s">
        <v>33</v>
      </c>
      <c r="B912" t="s">
        <v>3301</v>
      </c>
      <c r="C912">
        <v>36</v>
      </c>
      <c r="D912">
        <v>104</v>
      </c>
      <c r="E912">
        <v>644</v>
      </c>
      <c r="F912">
        <v>174</v>
      </c>
      <c r="G912" t="s">
        <v>6410</v>
      </c>
      <c r="H912">
        <v>437</v>
      </c>
      <c r="I912">
        <v>42610000</v>
      </c>
      <c r="J912" t="s">
        <v>294</v>
      </c>
      <c r="K912" t="s">
        <v>6411</v>
      </c>
      <c r="L912" t="s">
        <v>6412</v>
      </c>
      <c r="M912">
        <v>60293</v>
      </c>
      <c r="N912">
        <v>1093</v>
      </c>
      <c r="O912" t="s">
        <v>6413</v>
      </c>
      <c r="P912">
        <v>1</v>
      </c>
      <c r="Q912" t="s">
        <v>6414</v>
      </c>
      <c r="R912" t="s">
        <v>6415</v>
      </c>
      <c r="S912">
        <v>114</v>
      </c>
      <c r="T912" t="s">
        <v>42</v>
      </c>
      <c r="U912" t="s">
        <v>43</v>
      </c>
      <c r="V912" t="s">
        <v>811</v>
      </c>
      <c r="W912">
        <v>55000000</v>
      </c>
      <c r="X912">
        <v>1994</v>
      </c>
      <c r="Y912">
        <v>289</v>
      </c>
      <c r="Z912" s="2">
        <v>5.5</v>
      </c>
      <c r="AA912">
        <v>1.85</v>
      </c>
      <c r="AB912">
        <v>669</v>
      </c>
      <c r="AQ912">
        <v>89</v>
      </c>
      <c r="AR912">
        <v>5.8</v>
      </c>
      <c r="BH912" t="str">
        <v>Mike Marvin</v>
      </c>
      <c r="BI912">
        <f t="shared" si="43"/>
        <v>5.9</v>
      </c>
      <c r="BJ912" t="b">
        <f t="shared" si="44"/>
        <v>0</v>
      </c>
      <c r="BO912">
        <v>50800000</v>
      </c>
      <c r="BP912">
        <v>26000000</v>
      </c>
      <c r="BR912">
        <f t="shared" si="42"/>
        <v>24800000</v>
      </c>
      <c r="BS912" t="str">
        <f>_xlfn.XLOOKUP(BO912,I:I,L:L)</f>
        <v>A Bridge Too FarÂ </v>
      </c>
    </row>
    <row r="913" spans="1:71" x14ac:dyDescent="0.25">
      <c r="A913" t="s">
        <v>33</v>
      </c>
      <c r="B913" t="s">
        <v>1946</v>
      </c>
      <c r="C913">
        <v>105</v>
      </c>
      <c r="D913">
        <v>106</v>
      </c>
      <c r="E913">
        <v>287</v>
      </c>
      <c r="F913">
        <v>767</v>
      </c>
      <c r="G913" t="s">
        <v>6418</v>
      </c>
      <c r="H913">
        <v>16000</v>
      </c>
      <c r="I913">
        <v>41482207</v>
      </c>
      <c r="J913" t="s">
        <v>583</v>
      </c>
      <c r="K913" t="s">
        <v>263</v>
      </c>
      <c r="L913" t="s">
        <v>6419</v>
      </c>
      <c r="M913">
        <v>68428</v>
      </c>
      <c r="N913">
        <v>19610</v>
      </c>
      <c r="O913" t="s">
        <v>6420</v>
      </c>
      <c r="P913">
        <v>0</v>
      </c>
      <c r="Q913" t="s">
        <v>6421</v>
      </c>
      <c r="R913" t="s">
        <v>6422</v>
      </c>
      <c r="S913">
        <v>148</v>
      </c>
      <c r="T913" t="s">
        <v>42</v>
      </c>
      <c r="U913" t="s">
        <v>43</v>
      </c>
      <c r="V913" t="s">
        <v>44</v>
      </c>
      <c r="W913">
        <v>50000000</v>
      </c>
      <c r="X913">
        <v>1990</v>
      </c>
      <c r="Y913">
        <v>823</v>
      </c>
      <c r="Z913" s="2">
        <v>6.3</v>
      </c>
      <c r="AA913">
        <v>1.85</v>
      </c>
      <c r="AB913">
        <v>0</v>
      </c>
      <c r="AQ913">
        <v>104</v>
      </c>
      <c r="AR913">
        <v>5.5</v>
      </c>
      <c r="BH913" t="str">
        <v>Lance Hool</v>
      </c>
      <c r="BI913">
        <f t="shared" si="43"/>
        <v>6.2</v>
      </c>
      <c r="BJ913" t="b">
        <f t="shared" si="44"/>
        <v>0</v>
      </c>
      <c r="BO913">
        <v>144795350</v>
      </c>
      <c r="BP913">
        <v>120000000</v>
      </c>
      <c r="BR913">
        <f t="shared" si="42"/>
        <v>24795350</v>
      </c>
      <c r="BS913" t="str">
        <f>_xlfn.XLOOKUP(BO913,I:I,L:L)</f>
        <v>I, RobotÂ </v>
      </c>
    </row>
    <row r="914" spans="1:71" x14ac:dyDescent="0.25">
      <c r="A914" t="s">
        <v>33</v>
      </c>
      <c r="B914" t="s">
        <v>3113</v>
      </c>
      <c r="C914">
        <v>276</v>
      </c>
      <c r="D914">
        <v>141</v>
      </c>
      <c r="E914">
        <v>71</v>
      </c>
      <c r="F914">
        <v>3000</v>
      </c>
      <c r="G914" t="s">
        <v>2097</v>
      </c>
      <c r="H914">
        <v>21000</v>
      </c>
      <c r="I914">
        <v>47105085</v>
      </c>
      <c r="J914" t="s">
        <v>1212</v>
      </c>
      <c r="K914" t="s">
        <v>119</v>
      </c>
      <c r="L914" t="s">
        <v>6424</v>
      </c>
      <c r="M914">
        <v>136973</v>
      </c>
      <c r="N914">
        <v>30183</v>
      </c>
      <c r="O914" t="s">
        <v>5587</v>
      </c>
      <c r="P914">
        <v>1</v>
      </c>
      <c r="Q914" t="s">
        <v>6425</v>
      </c>
      <c r="R914" t="s">
        <v>6426</v>
      </c>
      <c r="S914">
        <v>275</v>
      </c>
      <c r="T914" t="s">
        <v>42</v>
      </c>
      <c r="U914" t="s">
        <v>43</v>
      </c>
      <c r="V914" t="s">
        <v>811</v>
      </c>
      <c r="W914">
        <v>50000000</v>
      </c>
      <c r="X914">
        <v>2014</v>
      </c>
      <c r="Y914">
        <v>3000</v>
      </c>
      <c r="Z914" s="2">
        <v>7.4</v>
      </c>
      <c r="AA914">
        <v>2.35</v>
      </c>
      <c r="AB914">
        <v>47000</v>
      </c>
      <c r="AQ914">
        <v>106</v>
      </c>
      <c r="AR914">
        <v>6.3</v>
      </c>
      <c r="BH914" t="str">
        <v>Christian Volckman</v>
      </c>
      <c r="BI914">
        <f t="shared" si="43"/>
        <v>6.7</v>
      </c>
      <c r="BJ914" t="b">
        <f t="shared" si="44"/>
        <v>0</v>
      </c>
      <c r="BO914">
        <v>26505000</v>
      </c>
      <c r="BP914">
        <v>1800000</v>
      </c>
      <c r="BR914">
        <f t="shared" si="42"/>
        <v>24705000</v>
      </c>
      <c r="BS914" t="str">
        <f>_xlfn.XLOOKUP(BO914,I:I,L:L)</f>
        <v>A Nightmare on Elm StreetÂ </v>
      </c>
    </row>
    <row r="915" spans="1:71" x14ac:dyDescent="0.25">
      <c r="A915" t="s">
        <v>33</v>
      </c>
      <c r="B915" t="s">
        <v>1808</v>
      </c>
      <c r="C915">
        <v>93</v>
      </c>
      <c r="D915">
        <v>124</v>
      </c>
      <c r="E915">
        <v>75</v>
      </c>
      <c r="F915">
        <v>258</v>
      </c>
      <c r="G915" t="s">
        <v>5805</v>
      </c>
      <c r="H915">
        <v>294</v>
      </c>
      <c r="I915">
        <v>41256277</v>
      </c>
      <c r="J915" t="s">
        <v>79</v>
      </c>
      <c r="K915" t="s">
        <v>1047</v>
      </c>
      <c r="L915" t="s">
        <v>6429</v>
      </c>
      <c r="M915">
        <v>46451</v>
      </c>
      <c r="N915">
        <v>1289</v>
      </c>
      <c r="O915" t="s">
        <v>6430</v>
      </c>
      <c r="P915">
        <v>2</v>
      </c>
      <c r="Q915" t="s">
        <v>6431</v>
      </c>
      <c r="R915" t="s">
        <v>6432</v>
      </c>
      <c r="S915">
        <v>156</v>
      </c>
      <c r="T915" t="s">
        <v>42</v>
      </c>
      <c r="U915" t="s">
        <v>43</v>
      </c>
      <c r="V915" t="s">
        <v>811</v>
      </c>
      <c r="W915">
        <v>50000000</v>
      </c>
      <c r="X915">
        <v>1997</v>
      </c>
      <c r="Y915">
        <v>273</v>
      </c>
      <c r="Z915" s="2">
        <v>5.9</v>
      </c>
      <c r="AA915">
        <v>2.35</v>
      </c>
      <c r="AB915">
        <v>0</v>
      </c>
      <c r="AQ915">
        <v>141</v>
      </c>
      <c r="AR915">
        <v>7.4</v>
      </c>
      <c r="BH915" t="str">
        <v>Cory Edwards</v>
      </c>
      <c r="BI915">
        <f t="shared" si="43"/>
        <v>6.5</v>
      </c>
      <c r="BJ915" t="b">
        <f t="shared" si="44"/>
        <v>0</v>
      </c>
      <c r="BO915">
        <v>26505000</v>
      </c>
      <c r="BP915">
        <v>1800000</v>
      </c>
      <c r="BR915">
        <f t="shared" si="42"/>
        <v>24705000</v>
      </c>
      <c r="BS915" t="str">
        <f>_xlfn.XLOOKUP(BO915,I:I,L:L)</f>
        <v>A Nightmare on Elm StreetÂ </v>
      </c>
    </row>
    <row r="916" spans="1:71" x14ac:dyDescent="0.25">
      <c r="A916" t="s">
        <v>33</v>
      </c>
      <c r="B916" t="s">
        <v>3307</v>
      </c>
      <c r="C916">
        <v>191</v>
      </c>
      <c r="D916">
        <v>98</v>
      </c>
      <c r="E916">
        <v>38</v>
      </c>
      <c r="F916">
        <v>706</v>
      </c>
      <c r="G916" t="s">
        <v>272</v>
      </c>
      <c r="H916">
        <v>14000</v>
      </c>
      <c r="I916">
        <v>50740078</v>
      </c>
      <c r="J916" t="s">
        <v>2763</v>
      </c>
      <c r="K916" t="s">
        <v>2459</v>
      </c>
      <c r="L916" t="s">
        <v>6434</v>
      </c>
      <c r="M916">
        <v>151580</v>
      </c>
      <c r="N916">
        <v>16791</v>
      </c>
      <c r="O916" t="s">
        <v>6435</v>
      </c>
      <c r="P916">
        <v>1</v>
      </c>
      <c r="Q916" t="s">
        <v>6436</v>
      </c>
      <c r="R916" t="s">
        <v>6437</v>
      </c>
      <c r="S916">
        <v>672</v>
      </c>
      <c r="T916" t="s">
        <v>42</v>
      </c>
      <c r="U916" t="s">
        <v>939</v>
      </c>
      <c r="V916" t="s">
        <v>811</v>
      </c>
      <c r="W916">
        <v>45000000</v>
      </c>
      <c r="X916">
        <v>2004</v>
      </c>
      <c r="Y916">
        <v>919</v>
      </c>
      <c r="Z916" s="2">
        <v>6.2</v>
      </c>
      <c r="AA916">
        <v>2.35</v>
      </c>
      <c r="AB916">
        <v>0</v>
      </c>
      <c r="AQ916">
        <v>124</v>
      </c>
      <c r="AR916">
        <v>5.9</v>
      </c>
      <c r="BH916" t="str">
        <v>Terry George</v>
      </c>
      <c r="BI916">
        <f t="shared" si="43"/>
        <v>8.1</v>
      </c>
      <c r="BJ916" t="str">
        <f t="shared" si="44"/>
        <v>TRUE</v>
      </c>
      <c r="BO916">
        <v>59699513</v>
      </c>
      <c r="BP916">
        <v>35000000</v>
      </c>
      <c r="BR916">
        <f t="shared" si="42"/>
        <v>24699513</v>
      </c>
      <c r="BS916" t="str">
        <f>_xlfn.XLOOKUP(BO916,I:I,L:L)</f>
        <v>SecretariatÂ </v>
      </c>
    </row>
    <row r="917" spans="1:71" x14ac:dyDescent="0.25">
      <c r="A917" t="s">
        <v>33</v>
      </c>
      <c r="B917" t="s">
        <v>3313</v>
      </c>
      <c r="C917">
        <v>143</v>
      </c>
      <c r="D917">
        <v>108</v>
      </c>
      <c r="E917">
        <v>17</v>
      </c>
      <c r="F917">
        <v>186</v>
      </c>
      <c r="G917" t="s">
        <v>522</v>
      </c>
      <c r="H917">
        <v>14000</v>
      </c>
      <c r="I917">
        <v>40203020</v>
      </c>
      <c r="J917" t="s">
        <v>881</v>
      </c>
      <c r="K917" t="s">
        <v>563</v>
      </c>
      <c r="L917" t="s">
        <v>6440</v>
      </c>
      <c r="M917">
        <v>74315</v>
      </c>
      <c r="N917">
        <v>15634</v>
      </c>
      <c r="O917" t="s">
        <v>6441</v>
      </c>
      <c r="P917">
        <v>1</v>
      </c>
      <c r="Q917" t="s">
        <v>6442</v>
      </c>
      <c r="R917" t="s">
        <v>6443</v>
      </c>
      <c r="S917">
        <v>259</v>
      </c>
      <c r="T917" t="s">
        <v>42</v>
      </c>
      <c r="U917" t="s">
        <v>74</v>
      </c>
      <c r="V917" t="s">
        <v>811</v>
      </c>
      <c r="W917">
        <v>40000000</v>
      </c>
      <c r="X917">
        <v>2004</v>
      </c>
      <c r="Y917">
        <v>1000</v>
      </c>
      <c r="Z917" s="2">
        <v>5.9</v>
      </c>
      <c r="AA917">
        <v>2.35</v>
      </c>
      <c r="AB917">
        <v>0</v>
      </c>
      <c r="AQ917">
        <v>98</v>
      </c>
      <c r="AR917">
        <v>6.2</v>
      </c>
      <c r="BH917" t="str">
        <v>Xavier Gens</v>
      </c>
      <c r="BI917">
        <f t="shared" si="43"/>
        <v>6.3</v>
      </c>
      <c r="BJ917" t="b">
        <f t="shared" si="44"/>
        <v>0</v>
      </c>
      <c r="BO917">
        <v>57651794</v>
      </c>
      <c r="BP917">
        <v>33000000</v>
      </c>
      <c r="BR917">
        <f t="shared" si="42"/>
        <v>24651794</v>
      </c>
      <c r="BS917" t="str">
        <f>_xlfn.XLOOKUP(BO917,I:I,L:L)</f>
        <v>The BenchwarmersÂ </v>
      </c>
    </row>
    <row r="918" spans="1:71" x14ac:dyDescent="0.25">
      <c r="A918" t="s">
        <v>33</v>
      </c>
      <c r="B918" t="s">
        <v>3321</v>
      </c>
      <c r="C918">
        <v>124</v>
      </c>
      <c r="D918">
        <v>114</v>
      </c>
      <c r="E918">
        <v>73</v>
      </c>
      <c r="F918">
        <v>323</v>
      </c>
      <c r="G918" t="s">
        <v>2792</v>
      </c>
      <c r="H918">
        <v>18000</v>
      </c>
      <c r="I918">
        <v>40905277</v>
      </c>
      <c r="J918" t="s">
        <v>2710</v>
      </c>
      <c r="K918" t="s">
        <v>2152</v>
      </c>
      <c r="L918" t="s">
        <v>6446</v>
      </c>
      <c r="M918">
        <v>45895</v>
      </c>
      <c r="N918">
        <v>19739</v>
      </c>
      <c r="O918" t="s">
        <v>6447</v>
      </c>
      <c r="P918">
        <v>3</v>
      </c>
      <c r="Q918" t="s">
        <v>6448</v>
      </c>
      <c r="R918" t="s">
        <v>6449</v>
      </c>
      <c r="S918">
        <v>157</v>
      </c>
      <c r="T918" t="s">
        <v>42</v>
      </c>
      <c r="U918" t="s">
        <v>43</v>
      </c>
      <c r="V918" t="s">
        <v>811</v>
      </c>
      <c r="W918">
        <v>50000000</v>
      </c>
      <c r="X918">
        <v>2003</v>
      </c>
      <c r="Y918">
        <v>886</v>
      </c>
      <c r="Z918" s="2">
        <v>6.5</v>
      </c>
      <c r="AA918">
        <v>2.35</v>
      </c>
      <c r="AB918">
        <v>1000</v>
      </c>
      <c r="AQ918">
        <v>108</v>
      </c>
      <c r="AR918">
        <v>5.9</v>
      </c>
      <c r="BH918" t="str">
        <v>Kasi Lemmons</v>
      </c>
      <c r="BI918">
        <f t="shared" si="43"/>
        <v>5.9</v>
      </c>
      <c r="BJ918" t="b">
        <f t="shared" si="44"/>
        <v>0</v>
      </c>
      <c r="BO918">
        <v>134520804</v>
      </c>
      <c r="BP918">
        <v>110000000</v>
      </c>
      <c r="BR918">
        <f t="shared" si="42"/>
        <v>24520804</v>
      </c>
      <c r="BS918" t="str">
        <f>_xlfn.XLOOKUP(BO918,I:I,L:L)</f>
        <v>Live Free or Die HardÂ </v>
      </c>
    </row>
    <row r="919" spans="1:71" x14ac:dyDescent="0.25">
      <c r="A919" t="s">
        <v>33</v>
      </c>
      <c r="B919" t="s">
        <v>3329</v>
      </c>
      <c r="C919">
        <v>47</v>
      </c>
      <c r="D919">
        <v>101</v>
      </c>
      <c r="E919">
        <v>0</v>
      </c>
      <c r="F919">
        <v>158</v>
      </c>
      <c r="G919" t="s">
        <v>6451</v>
      </c>
      <c r="H919">
        <v>854</v>
      </c>
      <c r="I919">
        <v>38590500</v>
      </c>
      <c r="J919" t="s">
        <v>68</v>
      </c>
      <c r="K919" t="s">
        <v>3946</v>
      </c>
      <c r="L919" t="s">
        <v>6452</v>
      </c>
      <c r="M919">
        <v>17997</v>
      </c>
      <c r="N919">
        <v>1860</v>
      </c>
      <c r="O919" t="s">
        <v>6453</v>
      </c>
      <c r="P919">
        <v>1</v>
      </c>
      <c r="Q919" t="s">
        <v>6454</v>
      </c>
      <c r="R919" t="s">
        <v>6455</v>
      </c>
      <c r="S919">
        <v>140</v>
      </c>
      <c r="T919" t="s">
        <v>42</v>
      </c>
      <c r="U919" t="s">
        <v>43</v>
      </c>
      <c r="V919" t="s">
        <v>811</v>
      </c>
      <c r="W919">
        <v>50000000</v>
      </c>
      <c r="X919">
        <v>1994</v>
      </c>
      <c r="Y919">
        <v>643</v>
      </c>
      <c r="Z919" s="2">
        <v>4.4000000000000004</v>
      </c>
      <c r="AA919">
        <v>2.35</v>
      </c>
      <c r="AB919">
        <v>812</v>
      </c>
      <c r="AQ919">
        <v>114</v>
      </c>
      <c r="AR919">
        <v>6.5</v>
      </c>
      <c r="BH919" t="str">
        <v>Matt Dillon</v>
      </c>
      <c r="BI919">
        <f t="shared" si="43"/>
        <v>6</v>
      </c>
      <c r="BJ919" t="b">
        <f t="shared" si="44"/>
        <v>0</v>
      </c>
      <c r="BO919">
        <v>189412677</v>
      </c>
      <c r="BP919">
        <v>165000000</v>
      </c>
      <c r="BR919">
        <f t="shared" si="42"/>
        <v>24412677</v>
      </c>
      <c r="BS919" t="str">
        <f>_xlfn.XLOOKUP(BO919,I:I,L:L)</f>
        <v>Wreck-It RalphÂ </v>
      </c>
    </row>
    <row r="920" spans="1:71" x14ac:dyDescent="0.25">
      <c r="A920" t="s">
        <v>33</v>
      </c>
      <c r="B920" t="s">
        <v>3073</v>
      </c>
      <c r="C920">
        <v>66</v>
      </c>
      <c r="D920">
        <v>93</v>
      </c>
      <c r="E920">
        <v>0</v>
      </c>
      <c r="F920">
        <v>717</v>
      </c>
      <c r="G920" t="s">
        <v>2469</v>
      </c>
      <c r="H920">
        <v>12000</v>
      </c>
      <c r="I920">
        <v>39177541</v>
      </c>
      <c r="J920" t="s">
        <v>162</v>
      </c>
      <c r="K920" t="s">
        <v>1379</v>
      </c>
      <c r="L920" t="s">
        <v>6456</v>
      </c>
      <c r="M920">
        <v>20310</v>
      </c>
      <c r="N920">
        <v>14899</v>
      </c>
      <c r="O920" t="s">
        <v>6457</v>
      </c>
      <c r="P920">
        <v>1</v>
      </c>
      <c r="Q920" t="s">
        <v>6458</v>
      </c>
      <c r="R920" t="s">
        <v>6459</v>
      </c>
      <c r="S920">
        <v>177</v>
      </c>
      <c r="T920" t="s">
        <v>42</v>
      </c>
      <c r="U920" t="s">
        <v>43</v>
      </c>
      <c r="V920" t="s">
        <v>115</v>
      </c>
      <c r="W920">
        <v>50000000</v>
      </c>
      <c r="X920">
        <v>2005</v>
      </c>
      <c r="Y920">
        <v>722</v>
      </c>
      <c r="Z920" s="2">
        <v>3.5</v>
      </c>
      <c r="AA920">
        <v>1.85</v>
      </c>
      <c r="AB920">
        <v>0</v>
      </c>
      <c r="AQ920">
        <v>101</v>
      </c>
      <c r="AR920">
        <v>4.4000000000000004</v>
      </c>
      <c r="BH920" t="str">
        <v>George Cukor</v>
      </c>
      <c r="BI920">
        <f t="shared" si="43"/>
        <v>7.9</v>
      </c>
      <c r="BJ920" t="str">
        <f t="shared" si="44"/>
        <v>TRUE</v>
      </c>
      <c r="BO920">
        <v>63411478</v>
      </c>
      <c r="BP920">
        <v>39000000</v>
      </c>
      <c r="BR920">
        <f t="shared" si="42"/>
        <v>24411478</v>
      </c>
      <c r="BS920" t="str">
        <f>_xlfn.XLOOKUP(BO920,I:I,L:L)</f>
        <v>The Time Traveler's WifeÂ </v>
      </c>
    </row>
    <row r="921" spans="1:71" x14ac:dyDescent="0.25">
      <c r="A921" t="s">
        <v>33</v>
      </c>
      <c r="B921" t="s">
        <v>3335</v>
      </c>
      <c r="C921">
        <v>118</v>
      </c>
      <c r="D921">
        <v>119</v>
      </c>
      <c r="E921">
        <v>0</v>
      </c>
      <c r="F921">
        <v>39</v>
      </c>
      <c r="G921" t="s">
        <v>6461</v>
      </c>
      <c r="H921">
        <v>29000</v>
      </c>
      <c r="I921">
        <v>39778599</v>
      </c>
      <c r="J921" t="s">
        <v>1113</v>
      </c>
      <c r="K921" t="s">
        <v>282</v>
      </c>
      <c r="L921" t="s">
        <v>6462</v>
      </c>
      <c r="M921">
        <v>176169</v>
      </c>
      <c r="N921">
        <v>29461</v>
      </c>
      <c r="O921" t="s">
        <v>6463</v>
      </c>
      <c r="P921">
        <v>0</v>
      </c>
      <c r="Q921" t="s">
        <v>6464</v>
      </c>
      <c r="R921" t="s">
        <v>6465</v>
      </c>
      <c r="S921">
        <v>548</v>
      </c>
      <c r="T921" t="s">
        <v>42</v>
      </c>
      <c r="U921" t="s">
        <v>43</v>
      </c>
      <c r="V921" t="s">
        <v>811</v>
      </c>
      <c r="W921">
        <v>50000000</v>
      </c>
      <c r="X921">
        <v>2000</v>
      </c>
      <c r="Y921">
        <v>414</v>
      </c>
      <c r="Z921" s="2">
        <v>6.6</v>
      </c>
      <c r="AA921">
        <v>2.35</v>
      </c>
      <c r="AB921">
        <v>0</v>
      </c>
      <c r="AQ921">
        <v>93</v>
      </c>
      <c r="AR921">
        <v>3.5</v>
      </c>
      <c r="BH921" t="str">
        <v>Jim Gillespie</v>
      </c>
      <c r="BI921">
        <f t="shared" si="43"/>
        <v>5.6</v>
      </c>
      <c r="BJ921" t="b">
        <f t="shared" si="44"/>
        <v>0</v>
      </c>
      <c r="BO921">
        <v>27900000</v>
      </c>
      <c r="BP921">
        <v>3500000</v>
      </c>
      <c r="BR921">
        <f t="shared" si="42"/>
        <v>24400000</v>
      </c>
      <c r="BS921" t="str">
        <f>_xlfn.XLOOKUP(BO921,I:I,L:L)</f>
        <v>FridayÂ </v>
      </c>
    </row>
    <row r="922" spans="1:71" x14ac:dyDescent="0.25">
      <c r="A922" t="s">
        <v>33</v>
      </c>
      <c r="B922" t="s">
        <v>2189</v>
      </c>
      <c r="C922">
        <v>93</v>
      </c>
      <c r="D922">
        <v>119</v>
      </c>
      <c r="E922">
        <v>0</v>
      </c>
      <c r="F922">
        <v>434</v>
      </c>
      <c r="G922" t="s">
        <v>2401</v>
      </c>
      <c r="H922">
        <v>627</v>
      </c>
      <c r="I922">
        <v>37486138</v>
      </c>
      <c r="J922" t="s">
        <v>881</v>
      </c>
      <c r="K922" t="s">
        <v>2626</v>
      </c>
      <c r="L922" t="s">
        <v>6467</v>
      </c>
      <c r="M922">
        <v>30890</v>
      </c>
      <c r="N922">
        <v>2052</v>
      </c>
      <c r="O922" t="s">
        <v>2039</v>
      </c>
      <c r="P922">
        <v>1</v>
      </c>
      <c r="Q922" t="s">
        <v>6468</v>
      </c>
      <c r="R922" t="s">
        <v>6469</v>
      </c>
      <c r="S922">
        <v>106</v>
      </c>
      <c r="T922" t="s">
        <v>42</v>
      </c>
      <c r="U922" t="s">
        <v>43</v>
      </c>
      <c r="V922" t="s">
        <v>44</v>
      </c>
      <c r="W922">
        <v>50000000</v>
      </c>
      <c r="X922">
        <v>2004</v>
      </c>
      <c r="Y922">
        <v>508</v>
      </c>
      <c r="Z922" s="2">
        <v>6</v>
      </c>
      <c r="AA922">
        <v>1.85</v>
      </c>
      <c r="AB922">
        <v>718</v>
      </c>
      <c r="AQ922">
        <v>119</v>
      </c>
      <c r="AR922">
        <v>6.6</v>
      </c>
      <c r="BH922" t="str">
        <v>John Hoffman</v>
      </c>
      <c r="BI922">
        <f t="shared" si="43"/>
        <v>5.0999999999999996</v>
      </c>
      <c r="BJ922" t="b">
        <f t="shared" si="44"/>
        <v>0</v>
      </c>
      <c r="BO922">
        <v>27900000</v>
      </c>
      <c r="BP922">
        <v>3500000</v>
      </c>
      <c r="BR922">
        <f t="shared" si="42"/>
        <v>24400000</v>
      </c>
      <c r="BS922" t="str">
        <f>_xlfn.XLOOKUP(BO922,I:I,L:L)</f>
        <v>FridayÂ </v>
      </c>
    </row>
    <row r="923" spans="1:71" x14ac:dyDescent="0.25">
      <c r="A923" t="s">
        <v>33</v>
      </c>
      <c r="B923" t="s">
        <v>3217</v>
      </c>
      <c r="C923">
        <v>235</v>
      </c>
      <c r="D923">
        <v>99</v>
      </c>
      <c r="E923">
        <v>160</v>
      </c>
      <c r="F923">
        <v>72</v>
      </c>
      <c r="G923" t="s">
        <v>6470</v>
      </c>
      <c r="H923">
        <v>330</v>
      </c>
      <c r="I923">
        <v>38105077</v>
      </c>
      <c r="J923" t="s">
        <v>268</v>
      </c>
      <c r="K923" t="s">
        <v>6471</v>
      </c>
      <c r="L923" t="s">
        <v>6472</v>
      </c>
      <c r="M923">
        <v>58349</v>
      </c>
      <c r="N923">
        <v>701</v>
      </c>
      <c r="O923" t="s">
        <v>6473</v>
      </c>
      <c r="P923">
        <v>0</v>
      </c>
      <c r="Q923" t="s">
        <v>6474</v>
      </c>
      <c r="R923" t="s">
        <v>6475</v>
      </c>
      <c r="S923">
        <v>194</v>
      </c>
      <c r="T923" t="s">
        <v>42</v>
      </c>
      <c r="U923" t="s">
        <v>43</v>
      </c>
      <c r="V923" t="s">
        <v>811</v>
      </c>
      <c r="W923">
        <v>40000000</v>
      </c>
      <c r="X923">
        <v>2009</v>
      </c>
      <c r="Y923">
        <v>119</v>
      </c>
      <c r="Z923" s="2">
        <v>6.4</v>
      </c>
      <c r="AA923">
        <v>2.35</v>
      </c>
      <c r="AB923">
        <v>0</v>
      </c>
      <c r="AQ923">
        <v>119</v>
      </c>
      <c r="AR923">
        <v>6</v>
      </c>
      <c r="BH923" t="str">
        <v>Kevin Greutert</v>
      </c>
      <c r="BI923">
        <f t="shared" si="43"/>
        <v>5.8</v>
      </c>
      <c r="BJ923" t="b">
        <f t="shared" si="44"/>
        <v>0</v>
      </c>
      <c r="BO923">
        <v>40363530</v>
      </c>
      <c r="BP923">
        <v>16000000</v>
      </c>
      <c r="BR923">
        <f t="shared" si="42"/>
        <v>24363530</v>
      </c>
      <c r="BS923" t="str">
        <f>_xlfn.XLOOKUP(BO923,I:I,L:L)</f>
        <v>The Master of DisguiseÂ </v>
      </c>
    </row>
    <row r="924" spans="1:71" x14ac:dyDescent="0.25">
      <c r="A924" t="s">
        <v>33</v>
      </c>
      <c r="B924" t="s">
        <v>97</v>
      </c>
      <c r="C924">
        <v>113</v>
      </c>
      <c r="D924">
        <v>137</v>
      </c>
      <c r="E924">
        <v>0</v>
      </c>
      <c r="F924">
        <v>432</v>
      </c>
      <c r="G924" t="s">
        <v>2037</v>
      </c>
      <c r="H924">
        <v>24000</v>
      </c>
      <c r="I924">
        <v>35168395</v>
      </c>
      <c r="J924" t="s">
        <v>2631</v>
      </c>
      <c r="K924" t="s">
        <v>100</v>
      </c>
      <c r="L924" t="s">
        <v>6477</v>
      </c>
      <c r="M924">
        <v>26034</v>
      </c>
      <c r="N924">
        <v>25469</v>
      </c>
      <c r="O924" t="s">
        <v>6478</v>
      </c>
      <c r="P924">
        <v>0</v>
      </c>
      <c r="Q924" t="s">
        <v>6479</v>
      </c>
      <c r="R924" t="s">
        <v>6480</v>
      </c>
      <c r="S924">
        <v>226</v>
      </c>
      <c r="T924" t="s">
        <v>42</v>
      </c>
      <c r="U924" t="s">
        <v>43</v>
      </c>
      <c r="V924" t="s">
        <v>44</v>
      </c>
      <c r="W924">
        <v>50000000</v>
      </c>
      <c r="X924">
        <v>1999</v>
      </c>
      <c r="Y924">
        <v>743</v>
      </c>
      <c r="Z924" s="2">
        <v>6.5</v>
      </c>
      <c r="AA924">
        <v>2.35</v>
      </c>
      <c r="AB924">
        <v>0</v>
      </c>
      <c r="AQ924">
        <v>99</v>
      </c>
      <c r="AR924">
        <v>6.4</v>
      </c>
      <c r="BH924" t="str">
        <v>John Fortenberry</v>
      </c>
      <c r="BI924">
        <f t="shared" si="43"/>
        <v>6.2</v>
      </c>
      <c r="BJ924" t="b">
        <f t="shared" si="44"/>
        <v>0</v>
      </c>
      <c r="BO924">
        <v>234360014</v>
      </c>
      <c r="BP924">
        <v>210000000</v>
      </c>
      <c r="BR924">
        <f t="shared" si="42"/>
        <v>24360014</v>
      </c>
      <c r="BS924" t="str">
        <f>_xlfn.XLOOKUP(BO924,I:I,L:L)</f>
        <v>X-Men: The Last StandÂ </v>
      </c>
    </row>
    <row r="925" spans="1:71" x14ac:dyDescent="0.25">
      <c r="A925" t="s">
        <v>33</v>
      </c>
      <c r="B925" t="s">
        <v>3343</v>
      </c>
      <c r="C925">
        <v>51</v>
      </c>
      <c r="D925">
        <v>117</v>
      </c>
      <c r="E925">
        <v>31</v>
      </c>
      <c r="F925">
        <v>210</v>
      </c>
      <c r="G925" t="s">
        <v>6481</v>
      </c>
      <c r="H925">
        <v>2000</v>
      </c>
      <c r="I925">
        <v>32800000</v>
      </c>
      <c r="J925" t="s">
        <v>2719</v>
      </c>
      <c r="K925" t="s">
        <v>1704</v>
      </c>
      <c r="L925" t="s">
        <v>6482</v>
      </c>
      <c r="M925">
        <v>34896</v>
      </c>
      <c r="N925">
        <v>3016</v>
      </c>
      <c r="O925" t="s">
        <v>4659</v>
      </c>
      <c r="P925">
        <v>1</v>
      </c>
      <c r="Q925" t="s">
        <v>6483</v>
      </c>
      <c r="R925" t="s">
        <v>6484</v>
      </c>
      <c r="S925">
        <v>118</v>
      </c>
      <c r="T925" t="s">
        <v>42</v>
      </c>
      <c r="U925" t="s">
        <v>43</v>
      </c>
      <c r="V925" t="s">
        <v>811</v>
      </c>
      <c r="W925">
        <v>40000000</v>
      </c>
      <c r="X925">
        <v>1996</v>
      </c>
      <c r="Y925">
        <v>472</v>
      </c>
      <c r="Z925" s="2">
        <v>4.3</v>
      </c>
      <c r="AA925">
        <v>1.85</v>
      </c>
      <c r="AB925">
        <v>877</v>
      </c>
      <c r="AQ925">
        <v>137</v>
      </c>
      <c r="AR925">
        <v>6.5</v>
      </c>
      <c r="BH925" t="str">
        <v>Daniel Barnz</v>
      </c>
      <c r="BI925">
        <f t="shared" si="43"/>
        <v>5.6</v>
      </c>
      <c r="BJ925" t="b">
        <f t="shared" si="44"/>
        <v>0</v>
      </c>
      <c r="BO925">
        <v>42335698</v>
      </c>
      <c r="BP925">
        <v>18000000</v>
      </c>
      <c r="BR925">
        <f t="shared" si="42"/>
        <v>24335698</v>
      </c>
      <c r="BS925" t="str">
        <f>_xlfn.XLOOKUP(BO925,I:I,L:L)</f>
        <v>Birdman or (The Unexpected Virtue of Ignorance)Â </v>
      </c>
    </row>
    <row r="926" spans="1:71" x14ac:dyDescent="0.25">
      <c r="A926" t="s">
        <v>33</v>
      </c>
      <c r="B926" t="s">
        <v>2939</v>
      </c>
      <c r="C926">
        <v>98</v>
      </c>
      <c r="D926">
        <v>87</v>
      </c>
      <c r="E926">
        <v>9</v>
      </c>
      <c r="F926">
        <v>1000</v>
      </c>
      <c r="G926" t="s">
        <v>308</v>
      </c>
      <c r="H926">
        <v>15000</v>
      </c>
      <c r="I926">
        <v>33643461</v>
      </c>
      <c r="J926" t="s">
        <v>1787</v>
      </c>
      <c r="K926" t="s">
        <v>236</v>
      </c>
      <c r="L926" t="s">
        <v>6487</v>
      </c>
      <c r="M926">
        <v>11257</v>
      </c>
      <c r="N926">
        <v>20061</v>
      </c>
      <c r="O926" t="s">
        <v>991</v>
      </c>
      <c r="P926">
        <v>0</v>
      </c>
      <c r="Q926" t="s">
        <v>6488</v>
      </c>
      <c r="R926" t="s">
        <v>6489</v>
      </c>
      <c r="S926">
        <v>65</v>
      </c>
      <c r="T926" t="s">
        <v>42</v>
      </c>
      <c r="U926" t="s">
        <v>43</v>
      </c>
      <c r="V926" t="s">
        <v>115</v>
      </c>
      <c r="W926">
        <v>50000000</v>
      </c>
      <c r="X926">
        <v>2010</v>
      </c>
      <c r="Y926">
        <v>2000</v>
      </c>
      <c r="Z926" s="2">
        <v>4.2</v>
      </c>
      <c r="AA926">
        <v>2.35</v>
      </c>
      <c r="AB926">
        <v>0</v>
      </c>
      <c r="AQ926">
        <v>117</v>
      </c>
      <c r="AR926">
        <v>4.3</v>
      </c>
      <c r="BH926" t="str">
        <v>Jason Moore</v>
      </c>
      <c r="BI926">
        <f t="shared" si="43"/>
        <v>7.2</v>
      </c>
      <c r="BJ926" t="b">
        <f t="shared" si="44"/>
        <v>0</v>
      </c>
      <c r="BO926">
        <v>70327868</v>
      </c>
      <c r="BP926">
        <v>46000000</v>
      </c>
      <c r="BR926">
        <f t="shared" si="42"/>
        <v>24327868</v>
      </c>
      <c r="BS926" t="str">
        <f>_xlfn.XLOOKUP(BO926,I:I,L:L)</f>
        <v>ShaftÂ </v>
      </c>
    </row>
    <row r="927" spans="1:71" x14ac:dyDescent="0.25">
      <c r="A927" t="s">
        <v>33</v>
      </c>
      <c r="B927" t="s">
        <v>2419</v>
      </c>
      <c r="C927">
        <v>315</v>
      </c>
      <c r="D927">
        <v>129</v>
      </c>
      <c r="E927">
        <v>16000</v>
      </c>
      <c r="F927">
        <v>447</v>
      </c>
      <c r="G927" t="s">
        <v>6490</v>
      </c>
      <c r="H927">
        <v>13000</v>
      </c>
      <c r="I927">
        <v>32741596</v>
      </c>
      <c r="J927" t="s">
        <v>2725</v>
      </c>
      <c r="K927" t="s">
        <v>1437</v>
      </c>
      <c r="L927" t="s">
        <v>6491</v>
      </c>
      <c r="M927">
        <v>80140</v>
      </c>
      <c r="N927">
        <v>14344</v>
      </c>
      <c r="O927" t="s">
        <v>2025</v>
      </c>
      <c r="P927">
        <v>0</v>
      </c>
      <c r="Q927" t="s">
        <v>6492</v>
      </c>
      <c r="R927" t="s">
        <v>6493</v>
      </c>
      <c r="S927">
        <v>323</v>
      </c>
      <c r="T927" t="s">
        <v>42</v>
      </c>
      <c r="U927" t="s">
        <v>43</v>
      </c>
      <c r="V927" t="s">
        <v>44</v>
      </c>
      <c r="W927">
        <v>50000000</v>
      </c>
      <c r="X927">
        <v>2010</v>
      </c>
      <c r="Y927">
        <v>563</v>
      </c>
      <c r="Z927" s="2">
        <v>6.5</v>
      </c>
      <c r="AA927">
        <v>2.35</v>
      </c>
      <c r="AB927">
        <v>16000</v>
      </c>
      <c r="AQ927">
        <v>87</v>
      </c>
      <c r="AR927">
        <v>4.2</v>
      </c>
      <c r="BH927" t="str">
        <v>Robert Harmon</v>
      </c>
      <c r="BI927">
        <f t="shared" si="43"/>
        <v>5.2</v>
      </c>
      <c r="BJ927" t="b">
        <f t="shared" si="44"/>
        <v>0</v>
      </c>
      <c r="BO927">
        <v>26781723</v>
      </c>
      <c r="BP927">
        <v>2500000</v>
      </c>
      <c r="BR927">
        <f t="shared" si="42"/>
        <v>24281723</v>
      </c>
      <c r="BS927" t="str">
        <f>_xlfn.XLOOKUP(BO927,I:I,L:L)</f>
        <v>Garden StateÂ </v>
      </c>
    </row>
    <row r="928" spans="1:71" x14ac:dyDescent="0.25">
      <c r="A928" t="s">
        <v>33</v>
      </c>
      <c r="B928" t="s">
        <v>3350</v>
      </c>
      <c r="C928">
        <v>136</v>
      </c>
      <c r="D928">
        <v>115</v>
      </c>
      <c r="E928">
        <v>58</v>
      </c>
      <c r="F928">
        <v>401</v>
      </c>
      <c r="G928" t="s">
        <v>5602</v>
      </c>
      <c r="H928">
        <v>33000</v>
      </c>
      <c r="I928">
        <v>31874869</v>
      </c>
      <c r="J928" t="s">
        <v>1404</v>
      </c>
      <c r="K928" t="s">
        <v>5254</v>
      </c>
      <c r="L928" t="s">
        <v>6496</v>
      </c>
      <c r="M928">
        <v>43574</v>
      </c>
      <c r="N928">
        <v>34606</v>
      </c>
      <c r="O928" t="s">
        <v>6497</v>
      </c>
      <c r="P928">
        <v>0</v>
      </c>
      <c r="Q928" t="s">
        <v>6498</v>
      </c>
      <c r="R928" t="s">
        <v>6499</v>
      </c>
      <c r="S928">
        <v>302</v>
      </c>
      <c r="T928" t="s">
        <v>42</v>
      </c>
      <c r="U928" t="s">
        <v>43</v>
      </c>
      <c r="V928" t="s">
        <v>811</v>
      </c>
      <c r="W928">
        <v>50000000</v>
      </c>
      <c r="X928">
        <v>2002</v>
      </c>
      <c r="Y928">
        <v>455</v>
      </c>
      <c r="Z928" s="2">
        <v>6.1</v>
      </c>
      <c r="AA928">
        <v>1.85</v>
      </c>
      <c r="AB928">
        <v>0</v>
      </c>
      <c r="AQ928">
        <v>129</v>
      </c>
      <c r="AR928">
        <v>6.5</v>
      </c>
      <c r="BH928" t="str">
        <v>Trent Cooper</v>
      </c>
      <c r="BI928">
        <f t="shared" si="43"/>
        <v>3.1</v>
      </c>
      <c r="BJ928" t="b">
        <f t="shared" si="44"/>
        <v>0</v>
      </c>
      <c r="BO928">
        <v>33244684</v>
      </c>
      <c r="BP928">
        <v>9000000</v>
      </c>
      <c r="BR928">
        <f t="shared" si="42"/>
        <v>24244684</v>
      </c>
      <c r="BS928" t="str">
        <f>_xlfn.XLOOKUP(BO928,I:I,L:L)</f>
        <v>Child's PlayÂ </v>
      </c>
    </row>
    <row r="929" spans="1:71" x14ac:dyDescent="0.25">
      <c r="A929" t="s">
        <v>917</v>
      </c>
      <c r="B929" t="s">
        <v>890</v>
      </c>
      <c r="C929">
        <v>61</v>
      </c>
      <c r="D929">
        <v>132</v>
      </c>
      <c r="E929">
        <v>503</v>
      </c>
      <c r="F929">
        <v>282</v>
      </c>
      <c r="G929" t="s">
        <v>1794</v>
      </c>
      <c r="H929">
        <v>45000</v>
      </c>
      <c r="I929">
        <v>30306268</v>
      </c>
      <c r="J929" t="s">
        <v>268</v>
      </c>
      <c r="K929" t="s">
        <v>6502</v>
      </c>
      <c r="L929" t="s">
        <v>6503</v>
      </c>
      <c r="M929">
        <v>62981</v>
      </c>
      <c r="N929">
        <v>58528</v>
      </c>
      <c r="O929" t="s">
        <v>6504</v>
      </c>
      <c r="P929">
        <v>0</v>
      </c>
      <c r="Q929" t="s">
        <v>6505</v>
      </c>
      <c r="R929" t="s">
        <v>6506</v>
      </c>
      <c r="S929">
        <v>84</v>
      </c>
      <c r="T929" t="s">
        <v>42</v>
      </c>
      <c r="U929" t="s">
        <v>1816</v>
      </c>
      <c r="V929" t="s">
        <v>811</v>
      </c>
      <c r="W929">
        <v>50000000</v>
      </c>
      <c r="X929">
        <v>1995</v>
      </c>
      <c r="Y929">
        <v>13000</v>
      </c>
      <c r="Z929" s="2">
        <v>6.3</v>
      </c>
      <c r="AA929">
        <v>1.85</v>
      </c>
      <c r="AB929">
        <v>0</v>
      </c>
      <c r="AQ929">
        <v>115</v>
      </c>
      <c r="AR929">
        <v>6.1</v>
      </c>
      <c r="BH929" t="str">
        <v>Gary Halvorson</v>
      </c>
      <c r="BI929">
        <f t="shared" si="43"/>
        <v>5.8</v>
      </c>
      <c r="BJ929" t="b">
        <f t="shared" si="44"/>
        <v>0</v>
      </c>
      <c r="BO929">
        <v>27200000</v>
      </c>
      <c r="BP929">
        <v>3000000</v>
      </c>
      <c r="BR929">
        <f t="shared" si="42"/>
        <v>24200000</v>
      </c>
      <c r="BS929" t="str">
        <f>_xlfn.XLOOKUP(BO929,I:I,L:L)</f>
        <v>The Bridge on the River KwaiÂ </v>
      </c>
    </row>
    <row r="930" spans="1:71" x14ac:dyDescent="0.25">
      <c r="A930" t="s">
        <v>33</v>
      </c>
      <c r="B930" t="s">
        <v>3358</v>
      </c>
      <c r="C930">
        <v>209</v>
      </c>
      <c r="D930">
        <v>131</v>
      </c>
      <c r="E930">
        <v>73</v>
      </c>
      <c r="F930">
        <v>163</v>
      </c>
      <c r="G930" t="s">
        <v>6509</v>
      </c>
      <c r="H930">
        <v>879</v>
      </c>
      <c r="I930">
        <v>27667947</v>
      </c>
      <c r="J930" t="s">
        <v>1338</v>
      </c>
      <c r="K930" t="s">
        <v>3030</v>
      </c>
      <c r="L930" t="s">
        <v>6510</v>
      </c>
      <c r="M930">
        <v>86374</v>
      </c>
      <c r="N930">
        <v>1344</v>
      </c>
      <c r="O930" t="s">
        <v>6511</v>
      </c>
      <c r="P930">
        <v>0</v>
      </c>
      <c r="Q930" t="s">
        <v>6512</v>
      </c>
      <c r="R930" t="s">
        <v>6513</v>
      </c>
      <c r="S930">
        <v>392</v>
      </c>
      <c r="T930" t="s">
        <v>42</v>
      </c>
      <c r="U930" t="s">
        <v>74</v>
      </c>
      <c r="V930" t="s">
        <v>811</v>
      </c>
      <c r="W930">
        <v>50000000</v>
      </c>
      <c r="X930">
        <v>2007</v>
      </c>
      <c r="Y930">
        <v>184</v>
      </c>
      <c r="Z930" s="2">
        <v>6.2</v>
      </c>
      <c r="AA930">
        <v>2.35</v>
      </c>
      <c r="AB930">
        <v>3000</v>
      </c>
      <c r="AQ930">
        <v>132</v>
      </c>
      <c r="AR930">
        <v>6.3</v>
      </c>
      <c r="BH930" t="str">
        <v>Fede Alvarez</v>
      </c>
      <c r="BI930">
        <f t="shared" si="43"/>
        <v>6.5</v>
      </c>
      <c r="BJ930" t="b">
        <f t="shared" si="44"/>
        <v>0</v>
      </c>
      <c r="BO930">
        <v>37623143</v>
      </c>
      <c r="BP930">
        <v>13500000</v>
      </c>
      <c r="BR930">
        <f t="shared" si="42"/>
        <v>24123143</v>
      </c>
      <c r="BS930" t="str">
        <f>_xlfn.XLOOKUP(BO930,I:I,L:L)</f>
        <v>Pan's LabyrinthÂ </v>
      </c>
    </row>
    <row r="931" spans="1:71" x14ac:dyDescent="0.25">
      <c r="A931" t="s">
        <v>33</v>
      </c>
      <c r="B931" t="s">
        <v>2520</v>
      </c>
      <c r="C931">
        <v>99</v>
      </c>
      <c r="D931">
        <v>95</v>
      </c>
      <c r="E931">
        <v>0</v>
      </c>
      <c r="F931">
        <v>323</v>
      </c>
      <c r="G931" t="s">
        <v>6515</v>
      </c>
      <c r="H931">
        <v>13000</v>
      </c>
      <c r="I931">
        <v>27067160</v>
      </c>
      <c r="J931" t="s">
        <v>881</v>
      </c>
      <c r="K931" t="s">
        <v>1207</v>
      </c>
      <c r="L931" t="s">
        <v>6516</v>
      </c>
      <c r="M931">
        <v>18404</v>
      </c>
      <c r="N931">
        <v>14706</v>
      </c>
      <c r="O931" t="s">
        <v>6517</v>
      </c>
      <c r="P931">
        <v>1</v>
      </c>
      <c r="Q931" t="s">
        <v>6518</v>
      </c>
      <c r="R931" t="s">
        <v>6519</v>
      </c>
      <c r="S931">
        <v>150</v>
      </c>
      <c r="T931" t="s">
        <v>42</v>
      </c>
      <c r="U931" t="s">
        <v>43</v>
      </c>
      <c r="V931" t="s">
        <v>811</v>
      </c>
      <c r="W931">
        <v>50000000</v>
      </c>
      <c r="X931">
        <v>1999</v>
      </c>
      <c r="Y931">
        <v>559</v>
      </c>
      <c r="Z931" s="2">
        <v>5.9</v>
      </c>
      <c r="AA931">
        <v>1.85</v>
      </c>
      <c r="AB931">
        <v>0</v>
      </c>
      <c r="AQ931">
        <v>131</v>
      </c>
      <c r="AR931">
        <v>6.2</v>
      </c>
      <c r="BH931" t="str">
        <v>Sidney J. Furie</v>
      </c>
      <c r="BI931">
        <f t="shared" si="43"/>
        <v>3.6</v>
      </c>
      <c r="BJ931" t="b">
        <f t="shared" si="44"/>
        <v>0</v>
      </c>
      <c r="BO931">
        <v>30093107</v>
      </c>
      <c r="BP931">
        <v>6000000</v>
      </c>
      <c r="BR931">
        <f t="shared" si="42"/>
        <v>24093107</v>
      </c>
      <c r="BS931" t="str">
        <f>_xlfn.XLOOKUP(BO931,I:I,L:L)</f>
        <v>SnatchÂ </v>
      </c>
    </row>
    <row r="932" spans="1:71" x14ac:dyDescent="0.25">
      <c r="A932" t="s">
        <v>33</v>
      </c>
      <c r="B932" t="s">
        <v>3365</v>
      </c>
      <c r="C932">
        <v>298</v>
      </c>
      <c r="D932">
        <v>125</v>
      </c>
      <c r="E932">
        <v>487</v>
      </c>
      <c r="F932">
        <v>201</v>
      </c>
      <c r="G932" t="s">
        <v>6256</v>
      </c>
      <c r="H932">
        <v>430</v>
      </c>
      <c r="I932">
        <v>26616999</v>
      </c>
      <c r="J932" t="s">
        <v>1018</v>
      </c>
      <c r="K932" t="s">
        <v>6522</v>
      </c>
      <c r="L932" t="s">
        <v>6523</v>
      </c>
      <c r="M932">
        <v>92461</v>
      </c>
      <c r="N932">
        <v>1300</v>
      </c>
      <c r="O932" t="s">
        <v>6524</v>
      </c>
      <c r="P932">
        <v>3</v>
      </c>
      <c r="Q932" t="s">
        <v>6525</v>
      </c>
      <c r="R932" t="s">
        <v>6526</v>
      </c>
      <c r="S932">
        <v>347</v>
      </c>
      <c r="T932" t="s">
        <v>42</v>
      </c>
      <c r="U932" t="s">
        <v>43</v>
      </c>
      <c r="V932" t="s">
        <v>44</v>
      </c>
      <c r="W932">
        <v>40000000</v>
      </c>
      <c r="X932">
        <v>2013</v>
      </c>
      <c r="Y932">
        <v>329</v>
      </c>
      <c r="Z932" s="2">
        <v>5.9</v>
      </c>
      <c r="AA932">
        <v>2.35</v>
      </c>
      <c r="AB932">
        <v>43000</v>
      </c>
      <c r="AQ932">
        <v>95</v>
      </c>
      <c r="AR932">
        <v>5.9</v>
      </c>
      <c r="BH932" t="str">
        <v>Wayne Kramer</v>
      </c>
      <c r="BI932">
        <f t="shared" si="43"/>
        <v>7.2</v>
      </c>
      <c r="BJ932" t="b">
        <f t="shared" si="44"/>
        <v>0</v>
      </c>
      <c r="BO932">
        <v>30093107</v>
      </c>
      <c r="BP932">
        <v>6000000</v>
      </c>
      <c r="BR932">
        <f t="shared" si="42"/>
        <v>24093107</v>
      </c>
      <c r="BS932" t="str">
        <f>_xlfn.XLOOKUP(BO932,I:I,L:L)</f>
        <v>SnatchÂ </v>
      </c>
    </row>
    <row r="933" spans="1:71" x14ac:dyDescent="0.25">
      <c r="A933" t="s">
        <v>33</v>
      </c>
      <c r="B933" t="s">
        <v>1074</v>
      </c>
      <c r="C933">
        <v>131</v>
      </c>
      <c r="D933">
        <v>98</v>
      </c>
      <c r="E933">
        <v>323</v>
      </c>
      <c r="F933">
        <v>511</v>
      </c>
      <c r="G933" t="s">
        <v>6528</v>
      </c>
      <c r="H933">
        <v>933</v>
      </c>
      <c r="I933">
        <v>26536120</v>
      </c>
      <c r="J933" t="s">
        <v>712</v>
      </c>
      <c r="K933" t="s">
        <v>2103</v>
      </c>
      <c r="L933" t="s">
        <v>6529</v>
      </c>
      <c r="M933">
        <v>49926</v>
      </c>
      <c r="N933">
        <v>3357</v>
      </c>
      <c r="O933" t="s">
        <v>6530</v>
      </c>
      <c r="P933">
        <v>0</v>
      </c>
      <c r="Q933" t="s">
        <v>6531</v>
      </c>
      <c r="R933" t="s">
        <v>6532</v>
      </c>
      <c r="S933">
        <v>286</v>
      </c>
      <c r="T933" t="s">
        <v>42</v>
      </c>
      <c r="U933" t="s">
        <v>939</v>
      </c>
      <c r="V933" t="s">
        <v>811</v>
      </c>
      <c r="W933">
        <v>50000000</v>
      </c>
      <c r="X933">
        <v>2003</v>
      </c>
      <c r="Y933">
        <v>631</v>
      </c>
      <c r="Z933" s="2">
        <v>6.5</v>
      </c>
      <c r="AA933">
        <v>2.35</v>
      </c>
      <c r="AB933">
        <v>0</v>
      </c>
      <c r="AQ933">
        <v>125</v>
      </c>
      <c r="AR933">
        <v>5.9</v>
      </c>
      <c r="BH933" t="str">
        <v>Jim Goddard</v>
      </c>
      <c r="BI933">
        <f t="shared" si="43"/>
        <v>3</v>
      </c>
      <c r="BJ933" t="b">
        <f t="shared" si="44"/>
        <v>0</v>
      </c>
      <c r="BO933">
        <v>104054514</v>
      </c>
      <c r="BP933">
        <v>80000000</v>
      </c>
      <c r="BR933">
        <f t="shared" si="42"/>
        <v>24054514</v>
      </c>
      <c r="BS933" t="str">
        <f>_xlfn.XLOOKUP(BO933,I:I,L:L)</f>
        <v>Road to PerditionÂ </v>
      </c>
    </row>
    <row r="934" spans="1:71" x14ac:dyDescent="0.25">
      <c r="A934" t="s">
        <v>33</v>
      </c>
      <c r="B934" t="s">
        <v>2419</v>
      </c>
      <c r="C934">
        <v>146</v>
      </c>
      <c r="D934">
        <v>110</v>
      </c>
      <c r="E934">
        <v>16000</v>
      </c>
      <c r="F934">
        <v>581</v>
      </c>
      <c r="G934" t="s">
        <v>4940</v>
      </c>
      <c r="H934">
        <v>16000</v>
      </c>
      <c r="I934">
        <v>26199517</v>
      </c>
      <c r="J934" t="s">
        <v>712</v>
      </c>
      <c r="K934" t="s">
        <v>2419</v>
      </c>
      <c r="L934" t="s">
        <v>6534</v>
      </c>
      <c r="M934">
        <v>34356</v>
      </c>
      <c r="N934">
        <v>18635</v>
      </c>
      <c r="O934" t="s">
        <v>6535</v>
      </c>
      <c r="P934">
        <v>1</v>
      </c>
      <c r="Q934" t="s">
        <v>6536</v>
      </c>
      <c r="R934" t="s">
        <v>6537</v>
      </c>
      <c r="S934">
        <v>260</v>
      </c>
      <c r="T934" t="s">
        <v>42</v>
      </c>
      <c r="U934" t="s">
        <v>43</v>
      </c>
      <c r="V934" t="s">
        <v>811</v>
      </c>
      <c r="W934">
        <v>50000000</v>
      </c>
      <c r="X934">
        <v>2002</v>
      </c>
      <c r="Y934">
        <v>1000</v>
      </c>
      <c r="Z934" s="2">
        <v>6.4</v>
      </c>
      <c r="AA934">
        <v>2.35</v>
      </c>
      <c r="AB934">
        <v>705</v>
      </c>
      <c r="AQ934">
        <v>98</v>
      </c>
      <c r="AR934">
        <v>6.5</v>
      </c>
      <c r="BH934" t="str">
        <v>Noel Marshall</v>
      </c>
      <c r="BI934">
        <f t="shared" si="43"/>
        <v>6.4</v>
      </c>
      <c r="BJ934" t="b">
        <f t="shared" si="44"/>
        <v>0</v>
      </c>
      <c r="BO934">
        <v>38048637</v>
      </c>
      <c r="BP934">
        <v>14000000</v>
      </c>
      <c r="BR934">
        <f t="shared" si="42"/>
        <v>24048637</v>
      </c>
      <c r="BS934" t="str">
        <f>_xlfn.XLOOKUP(BO934,I:I,L:L)</f>
        <v>Urban LegendÂ </v>
      </c>
    </row>
    <row r="935" spans="1:71" x14ac:dyDescent="0.25">
      <c r="A935" t="s">
        <v>33</v>
      </c>
      <c r="B935" t="s">
        <v>1412</v>
      </c>
      <c r="C935">
        <v>245</v>
      </c>
      <c r="D935">
        <v>118</v>
      </c>
      <c r="E935">
        <v>670</v>
      </c>
      <c r="F935">
        <v>294</v>
      </c>
      <c r="G935" t="s">
        <v>3859</v>
      </c>
      <c r="H935">
        <v>6000</v>
      </c>
      <c r="I935">
        <v>25450527</v>
      </c>
      <c r="J935" t="s">
        <v>712</v>
      </c>
      <c r="K935" t="s">
        <v>273</v>
      </c>
      <c r="L935" t="s">
        <v>6540</v>
      </c>
      <c r="M935">
        <v>80196</v>
      </c>
      <c r="N935">
        <v>7654</v>
      </c>
      <c r="O935" t="s">
        <v>1047</v>
      </c>
      <c r="P935">
        <v>0</v>
      </c>
      <c r="Q935" t="s">
        <v>6541</v>
      </c>
      <c r="R935" t="s">
        <v>6542</v>
      </c>
      <c r="S935">
        <v>190</v>
      </c>
      <c r="T935" t="s">
        <v>42</v>
      </c>
      <c r="U935" t="s">
        <v>43</v>
      </c>
      <c r="V935" t="s">
        <v>811</v>
      </c>
      <c r="W935">
        <v>50000000</v>
      </c>
      <c r="X935">
        <v>2009</v>
      </c>
      <c r="Y935">
        <v>450</v>
      </c>
      <c r="Z935" s="2">
        <v>6.5</v>
      </c>
      <c r="AA935">
        <v>2.35</v>
      </c>
      <c r="AB935">
        <v>0</v>
      </c>
      <c r="AQ935">
        <v>110</v>
      </c>
      <c r="AR935">
        <v>6.4</v>
      </c>
      <c r="BH935" t="str">
        <v>Andrea Di Stefano</v>
      </c>
      <c r="BI935">
        <f t="shared" si="43"/>
        <v>6.6</v>
      </c>
      <c r="BJ935" t="b">
        <f t="shared" si="44"/>
        <v>0</v>
      </c>
      <c r="BO935">
        <v>35537564</v>
      </c>
      <c r="BP935">
        <v>11500000</v>
      </c>
      <c r="BR935">
        <f t="shared" si="42"/>
        <v>24037564</v>
      </c>
      <c r="BS935" t="str">
        <f>_xlfn.XLOOKUP(BO935,I:I,L:L)</f>
        <v>Dirty GrandpaÂ </v>
      </c>
    </row>
    <row r="936" spans="1:71" x14ac:dyDescent="0.25">
      <c r="A936" t="s">
        <v>33</v>
      </c>
      <c r="B936" t="s">
        <v>3371</v>
      </c>
      <c r="C936">
        <v>104</v>
      </c>
      <c r="D936">
        <v>101</v>
      </c>
      <c r="E936">
        <v>0</v>
      </c>
      <c r="F936">
        <v>764</v>
      </c>
      <c r="G936" t="s">
        <v>6545</v>
      </c>
      <c r="H936">
        <v>12000</v>
      </c>
      <c r="I936">
        <v>25407250</v>
      </c>
      <c r="J936" t="s">
        <v>220</v>
      </c>
      <c r="K936" t="s">
        <v>361</v>
      </c>
      <c r="L936" t="s">
        <v>6546</v>
      </c>
      <c r="M936">
        <v>54021</v>
      </c>
      <c r="N936">
        <v>15935</v>
      </c>
      <c r="O936" t="s">
        <v>6547</v>
      </c>
      <c r="P936">
        <v>0</v>
      </c>
      <c r="Q936" t="s">
        <v>6548</v>
      </c>
      <c r="R936" t="s">
        <v>6549</v>
      </c>
      <c r="S936">
        <v>227</v>
      </c>
      <c r="T936" t="s">
        <v>42</v>
      </c>
      <c r="U936" t="s">
        <v>43</v>
      </c>
      <c r="V936" t="s">
        <v>811</v>
      </c>
      <c r="W936">
        <v>50000000</v>
      </c>
      <c r="X936">
        <v>1996</v>
      </c>
      <c r="Y936">
        <v>898</v>
      </c>
      <c r="Z936" s="2">
        <v>5.7</v>
      </c>
      <c r="AA936">
        <v>2.35</v>
      </c>
      <c r="AB936">
        <v>0</v>
      </c>
      <c r="AQ936">
        <v>118</v>
      </c>
      <c r="AR936">
        <v>6.5</v>
      </c>
      <c r="BH936" t="str">
        <v>Todd Lincoln</v>
      </c>
      <c r="BI936">
        <f t="shared" si="43"/>
        <v>4.0999999999999996</v>
      </c>
      <c r="BJ936" t="b">
        <f t="shared" si="44"/>
        <v>0</v>
      </c>
      <c r="BO936">
        <v>31501218</v>
      </c>
      <c r="BP936">
        <v>7500000</v>
      </c>
      <c r="BR936">
        <f t="shared" si="42"/>
        <v>24001218</v>
      </c>
      <c r="BS936" t="str">
        <f>_xlfn.XLOOKUP(BO936,I:I,L:L)</f>
        <v>Good Night, and Good Luck.Â </v>
      </c>
    </row>
    <row r="937" spans="1:71" x14ac:dyDescent="0.25">
      <c r="A937" t="s">
        <v>33</v>
      </c>
      <c r="B937" t="s">
        <v>570</v>
      </c>
      <c r="C937">
        <v>162</v>
      </c>
      <c r="D937">
        <v>90</v>
      </c>
      <c r="E937">
        <v>663</v>
      </c>
      <c r="F937">
        <v>521</v>
      </c>
      <c r="G937" t="s">
        <v>6528</v>
      </c>
      <c r="H937">
        <v>14000</v>
      </c>
      <c r="I937">
        <v>23159305</v>
      </c>
      <c r="J937" t="s">
        <v>438</v>
      </c>
      <c r="K937" t="s">
        <v>449</v>
      </c>
      <c r="L937" t="s">
        <v>6552</v>
      </c>
      <c r="M937">
        <v>128455</v>
      </c>
      <c r="N937">
        <v>16358</v>
      </c>
      <c r="O937" t="s">
        <v>6553</v>
      </c>
      <c r="P937">
        <v>1</v>
      </c>
      <c r="Q937" t="s">
        <v>6554</v>
      </c>
      <c r="R937" t="s">
        <v>6555</v>
      </c>
      <c r="S937">
        <v>514</v>
      </c>
      <c r="T937" t="s">
        <v>42</v>
      </c>
      <c r="U937" t="s">
        <v>43</v>
      </c>
      <c r="V937" t="s">
        <v>115</v>
      </c>
      <c r="W937">
        <v>70000000</v>
      </c>
      <c r="X937">
        <v>1999</v>
      </c>
      <c r="Y937">
        <v>631</v>
      </c>
      <c r="Z937" s="2">
        <v>8</v>
      </c>
      <c r="AA937">
        <v>2.35</v>
      </c>
      <c r="AB937">
        <v>0</v>
      </c>
      <c r="AQ937">
        <v>101</v>
      </c>
      <c r="AR937">
        <v>5.7</v>
      </c>
      <c r="BH937" t="str">
        <v>Howard Zieff</v>
      </c>
      <c r="BI937">
        <f t="shared" si="43"/>
        <v>6.5</v>
      </c>
      <c r="BJ937" t="b">
        <f t="shared" si="44"/>
        <v>0</v>
      </c>
      <c r="BO937">
        <v>36200000</v>
      </c>
      <c r="BP937">
        <v>12305523</v>
      </c>
      <c r="BR937">
        <f t="shared" si="42"/>
        <v>23894477</v>
      </c>
      <c r="BS937" t="str">
        <f>_xlfn.XLOOKUP(BO937,I:I,L:L)</f>
        <v>Mad Max Beyond ThunderdomeÂ </v>
      </c>
    </row>
    <row r="938" spans="1:71" x14ac:dyDescent="0.25">
      <c r="A938" t="s">
        <v>33</v>
      </c>
      <c r="B938" t="s">
        <v>3379</v>
      </c>
      <c r="C938">
        <v>259</v>
      </c>
      <c r="D938">
        <v>119</v>
      </c>
      <c r="E938">
        <v>0</v>
      </c>
      <c r="F938">
        <v>639</v>
      </c>
      <c r="G938" t="s">
        <v>4940</v>
      </c>
      <c r="H938">
        <v>13000</v>
      </c>
      <c r="I938">
        <v>24006726</v>
      </c>
      <c r="J938" t="s">
        <v>2734</v>
      </c>
      <c r="K938" t="s">
        <v>702</v>
      </c>
      <c r="L938" t="s">
        <v>6557</v>
      </c>
      <c r="M938">
        <v>139535</v>
      </c>
      <c r="N938">
        <v>15757</v>
      </c>
      <c r="O938" t="s">
        <v>5643</v>
      </c>
      <c r="P938">
        <v>8</v>
      </c>
      <c r="Q938" t="s">
        <v>6558</v>
      </c>
      <c r="R938" t="s">
        <v>6559</v>
      </c>
      <c r="S938">
        <v>632</v>
      </c>
      <c r="T938" t="s">
        <v>42</v>
      </c>
      <c r="U938" t="s">
        <v>43</v>
      </c>
      <c r="V938" t="s">
        <v>811</v>
      </c>
      <c r="W938">
        <v>50000000</v>
      </c>
      <c r="X938">
        <v>2004</v>
      </c>
      <c r="Y938">
        <v>1000</v>
      </c>
      <c r="Z938" s="2">
        <v>7.3</v>
      </c>
      <c r="AA938">
        <v>2.35</v>
      </c>
      <c r="AB938">
        <v>0</v>
      </c>
      <c r="AQ938">
        <v>90</v>
      </c>
      <c r="AR938">
        <v>8</v>
      </c>
      <c r="BH938" t="str">
        <v>Steven Shainberg</v>
      </c>
      <c r="BI938">
        <f t="shared" si="43"/>
        <v>6.8</v>
      </c>
      <c r="BJ938" t="b">
        <f t="shared" si="44"/>
        <v>0</v>
      </c>
      <c r="BO938">
        <v>49874933</v>
      </c>
      <c r="BP938">
        <v>26000000</v>
      </c>
      <c r="BR938">
        <f t="shared" si="42"/>
        <v>23874933</v>
      </c>
      <c r="BS938" t="str">
        <f>_xlfn.XLOOKUP(BO938,I:I,L:L)</f>
        <v>Pain &amp; GainÂ </v>
      </c>
    </row>
    <row r="939" spans="1:71" x14ac:dyDescent="0.25">
      <c r="A939" t="s">
        <v>33</v>
      </c>
      <c r="B939" t="s">
        <v>1673</v>
      </c>
      <c r="C939">
        <v>79</v>
      </c>
      <c r="D939">
        <v>139</v>
      </c>
      <c r="E939">
        <v>378</v>
      </c>
      <c r="F939">
        <v>303</v>
      </c>
      <c r="G939" t="s">
        <v>6562</v>
      </c>
      <c r="H939">
        <v>11000</v>
      </c>
      <c r="I939">
        <v>20389967</v>
      </c>
      <c r="J939" t="s">
        <v>2742</v>
      </c>
      <c r="K939" t="s">
        <v>821</v>
      </c>
      <c r="L939" t="s">
        <v>6563</v>
      </c>
      <c r="M939">
        <v>3077</v>
      </c>
      <c r="N939">
        <v>12786</v>
      </c>
      <c r="O939" t="s">
        <v>6564</v>
      </c>
      <c r="P939">
        <v>1</v>
      </c>
      <c r="Q939" t="s">
        <v>6565</v>
      </c>
      <c r="R939" t="s">
        <v>6566</v>
      </c>
      <c r="S939">
        <v>47</v>
      </c>
      <c r="T939" t="s">
        <v>42</v>
      </c>
      <c r="U939" t="s">
        <v>43</v>
      </c>
      <c r="V939" t="s">
        <v>811</v>
      </c>
      <c r="W939">
        <v>50000000</v>
      </c>
      <c r="X939">
        <v>2016</v>
      </c>
      <c r="Y939">
        <v>552</v>
      </c>
      <c r="Z939" s="2">
        <v>6.7</v>
      </c>
      <c r="AA939">
        <v>1.85</v>
      </c>
      <c r="AB939">
        <v>10000</v>
      </c>
      <c r="AQ939">
        <v>119</v>
      </c>
      <c r="AR939">
        <v>7.3</v>
      </c>
      <c r="BH939" t="str">
        <v>Julian Jarrold</v>
      </c>
      <c r="BI939">
        <f t="shared" si="43"/>
        <v>7.1</v>
      </c>
      <c r="BJ939" t="b">
        <f t="shared" si="44"/>
        <v>0</v>
      </c>
      <c r="BO939">
        <v>39825798</v>
      </c>
      <c r="BP939">
        <v>16000000</v>
      </c>
      <c r="BR939">
        <f t="shared" si="42"/>
        <v>23825798</v>
      </c>
      <c r="BS939" t="str">
        <f>_xlfn.XLOOKUP(BO939,I:I,L:L)</f>
        <v>The IllusionistÂ </v>
      </c>
    </row>
    <row r="940" spans="1:71" x14ac:dyDescent="0.25">
      <c r="A940" t="s">
        <v>33</v>
      </c>
      <c r="B940" t="s">
        <v>2952</v>
      </c>
      <c r="C940">
        <v>141</v>
      </c>
      <c r="D940">
        <v>130</v>
      </c>
      <c r="E940">
        <v>317</v>
      </c>
      <c r="F940">
        <v>256</v>
      </c>
      <c r="G940" t="s">
        <v>281</v>
      </c>
      <c r="H940">
        <v>18000</v>
      </c>
      <c r="I940">
        <v>19593740</v>
      </c>
      <c r="J940" t="s">
        <v>1338</v>
      </c>
      <c r="K940" t="s">
        <v>148</v>
      </c>
      <c r="L940" t="s">
        <v>6569</v>
      </c>
      <c r="M940">
        <v>88270</v>
      </c>
      <c r="N940">
        <v>32637</v>
      </c>
      <c r="O940" t="s">
        <v>1138</v>
      </c>
      <c r="P940">
        <v>0</v>
      </c>
      <c r="Q940" t="s">
        <v>6570</v>
      </c>
      <c r="R940" t="s">
        <v>6571</v>
      </c>
      <c r="S940">
        <v>420</v>
      </c>
      <c r="T940" t="s">
        <v>42</v>
      </c>
      <c r="U940" t="s">
        <v>43</v>
      </c>
      <c r="V940" t="s">
        <v>811</v>
      </c>
      <c r="W940">
        <v>50000000</v>
      </c>
      <c r="X940">
        <v>2003</v>
      </c>
      <c r="Y940">
        <v>14000</v>
      </c>
      <c r="Z940" s="2">
        <v>7.5</v>
      </c>
      <c r="AA940">
        <v>2.35</v>
      </c>
      <c r="AB940">
        <v>0</v>
      </c>
      <c r="AQ940">
        <v>139</v>
      </c>
      <c r="AR940">
        <v>6.7</v>
      </c>
      <c r="BH940" t="str">
        <v>Joe Nussbaum</v>
      </c>
      <c r="BI940">
        <f t="shared" si="43"/>
        <v>5.7</v>
      </c>
      <c r="BJ940" t="b">
        <f t="shared" si="44"/>
        <v>0</v>
      </c>
      <c r="BO940">
        <v>39825798</v>
      </c>
      <c r="BP940">
        <v>16000000</v>
      </c>
      <c r="BR940">
        <f t="shared" si="42"/>
        <v>23825798</v>
      </c>
      <c r="BS940" t="str">
        <f>_xlfn.XLOOKUP(BO940,I:I,L:L)</f>
        <v>The IllusionistÂ </v>
      </c>
    </row>
    <row r="941" spans="1:71" x14ac:dyDescent="0.25">
      <c r="A941" t="s">
        <v>33</v>
      </c>
      <c r="B941" t="s">
        <v>2864</v>
      </c>
      <c r="C941">
        <v>59</v>
      </c>
      <c r="D941">
        <v>100</v>
      </c>
      <c r="E941">
        <v>65</v>
      </c>
      <c r="F941">
        <v>730</v>
      </c>
      <c r="G941" t="s">
        <v>6573</v>
      </c>
      <c r="H941">
        <v>1000</v>
      </c>
      <c r="I941">
        <v>19118247</v>
      </c>
      <c r="J941" t="s">
        <v>1352</v>
      </c>
      <c r="K941" t="s">
        <v>3811</v>
      </c>
      <c r="L941" t="s">
        <v>6574</v>
      </c>
      <c r="M941">
        <v>19829</v>
      </c>
      <c r="N941">
        <v>6171</v>
      </c>
      <c r="O941" t="s">
        <v>1068</v>
      </c>
      <c r="P941">
        <v>5</v>
      </c>
      <c r="Q941" t="s">
        <v>6575</v>
      </c>
      <c r="R941" t="s">
        <v>6576</v>
      </c>
      <c r="S941">
        <v>94</v>
      </c>
      <c r="T941" t="s">
        <v>42</v>
      </c>
      <c r="U941" t="s">
        <v>43</v>
      </c>
      <c r="V941" t="s">
        <v>44</v>
      </c>
      <c r="W941">
        <v>40000000</v>
      </c>
      <c r="X941">
        <v>2005</v>
      </c>
      <c r="Y941">
        <v>923</v>
      </c>
      <c r="Z941" s="2">
        <v>5.4</v>
      </c>
      <c r="AA941">
        <v>2.35</v>
      </c>
      <c r="AB941">
        <v>779</v>
      </c>
      <c r="AQ941">
        <v>130</v>
      </c>
      <c r="AR941">
        <v>7.5</v>
      </c>
      <c r="BH941" t="str">
        <v>Vadim Perelman</v>
      </c>
      <c r="BI941">
        <f t="shared" si="43"/>
        <v>7</v>
      </c>
      <c r="BJ941" t="b">
        <f t="shared" si="44"/>
        <v>0</v>
      </c>
      <c r="BO941">
        <v>43818159</v>
      </c>
      <c r="BP941">
        <v>20000000</v>
      </c>
      <c r="BR941">
        <f t="shared" si="42"/>
        <v>23818159</v>
      </c>
      <c r="BS941" t="str">
        <f>_xlfn.XLOOKUP(BO941,I:I,L:L)</f>
        <v>Prom NightÂ </v>
      </c>
    </row>
    <row r="942" spans="1:71" x14ac:dyDescent="0.25">
      <c r="A942" t="s">
        <v>33</v>
      </c>
      <c r="B942" t="s">
        <v>3204</v>
      </c>
      <c r="C942">
        <v>236</v>
      </c>
      <c r="D942">
        <v>114</v>
      </c>
      <c r="E942">
        <v>174</v>
      </c>
      <c r="F942">
        <v>655</v>
      </c>
      <c r="G942" t="s">
        <v>441</v>
      </c>
      <c r="H942">
        <v>14000</v>
      </c>
      <c r="I942">
        <v>26442251</v>
      </c>
      <c r="J942" t="s">
        <v>313</v>
      </c>
      <c r="K942" t="s">
        <v>299</v>
      </c>
      <c r="L942" t="s">
        <v>6579</v>
      </c>
      <c r="M942">
        <v>76010</v>
      </c>
      <c r="N942">
        <v>16992</v>
      </c>
      <c r="O942" t="s">
        <v>2865</v>
      </c>
      <c r="P942">
        <v>2</v>
      </c>
      <c r="Q942" t="s">
        <v>6580</v>
      </c>
      <c r="R942" t="s">
        <v>6581</v>
      </c>
      <c r="S942">
        <v>205</v>
      </c>
      <c r="T942" t="s">
        <v>42</v>
      </c>
      <c r="U942" t="s">
        <v>43</v>
      </c>
      <c r="V942" t="s">
        <v>811</v>
      </c>
      <c r="W942">
        <v>50000000</v>
      </c>
      <c r="X942">
        <v>2015</v>
      </c>
      <c r="Y942">
        <v>988</v>
      </c>
      <c r="Z942" s="2">
        <v>6.6</v>
      </c>
      <c r="AA942">
        <v>2.35</v>
      </c>
      <c r="AB942">
        <v>15000</v>
      </c>
      <c r="AQ942">
        <v>100</v>
      </c>
      <c r="AR942">
        <v>5.4</v>
      </c>
      <c r="BH942" t="str">
        <v>Peter Farrelly</v>
      </c>
      <c r="BI942">
        <f t="shared" si="43"/>
        <v>7.3</v>
      </c>
      <c r="BJ942" t="b">
        <f t="shared" si="44"/>
        <v>0</v>
      </c>
      <c r="BO942">
        <v>32279955</v>
      </c>
      <c r="BP942">
        <v>8500000</v>
      </c>
      <c r="BR942">
        <f t="shared" si="42"/>
        <v>23779955</v>
      </c>
      <c r="BS942" t="str">
        <f>_xlfn.XLOOKUP(BO942,I:I,L:L)</f>
        <v>NightcrawlerÂ </v>
      </c>
    </row>
    <row r="943" spans="1:71" x14ac:dyDescent="0.25">
      <c r="A943" t="s">
        <v>33</v>
      </c>
      <c r="B943" t="s">
        <v>3387</v>
      </c>
      <c r="C943">
        <v>356</v>
      </c>
      <c r="D943">
        <v>96</v>
      </c>
      <c r="E943">
        <v>0</v>
      </c>
      <c r="F943">
        <v>509</v>
      </c>
      <c r="G943" t="s">
        <v>273</v>
      </c>
      <c r="H943">
        <v>10000</v>
      </c>
      <c r="I943">
        <v>17114882</v>
      </c>
      <c r="J943" t="s">
        <v>1404</v>
      </c>
      <c r="K943" t="s">
        <v>3489</v>
      </c>
      <c r="L943" t="s">
        <v>6584</v>
      </c>
      <c r="M943">
        <v>189249</v>
      </c>
      <c r="N943">
        <v>17211</v>
      </c>
      <c r="O943" t="s">
        <v>6585</v>
      </c>
      <c r="P943">
        <v>1</v>
      </c>
      <c r="Q943" t="s">
        <v>6586</v>
      </c>
      <c r="R943" t="s">
        <v>6587</v>
      </c>
      <c r="S943">
        <v>398</v>
      </c>
      <c r="T943" t="s">
        <v>42</v>
      </c>
      <c r="U943" t="s">
        <v>43</v>
      </c>
      <c r="V943" t="s">
        <v>811</v>
      </c>
      <c r="W943">
        <v>25000000</v>
      </c>
      <c r="X943">
        <v>2007</v>
      </c>
      <c r="Y943">
        <v>6000</v>
      </c>
      <c r="Z943" s="2">
        <v>7.7</v>
      </c>
      <c r="AA943">
        <v>1.85</v>
      </c>
      <c r="AB943">
        <v>0</v>
      </c>
      <c r="AQ943">
        <v>114</v>
      </c>
      <c r="AR943">
        <v>6.6</v>
      </c>
      <c r="BH943" t="str">
        <v>Michel Hazanavicius</v>
      </c>
      <c r="BI943">
        <f t="shared" si="43"/>
        <v>8</v>
      </c>
      <c r="BJ943" t="str">
        <f t="shared" si="44"/>
        <v>TRUE</v>
      </c>
      <c r="BO943">
        <v>78745923</v>
      </c>
      <c r="BP943">
        <v>55000000</v>
      </c>
      <c r="BR943">
        <f t="shared" si="42"/>
        <v>23745923</v>
      </c>
      <c r="BS943" t="str">
        <f>_xlfn.XLOOKUP(BO943,I:I,L:L)</f>
        <v>City of AngelsÂ </v>
      </c>
    </row>
    <row r="944" spans="1:71" x14ac:dyDescent="0.25">
      <c r="A944" t="s">
        <v>33</v>
      </c>
      <c r="B944" t="s">
        <v>3395</v>
      </c>
      <c r="C944">
        <v>120</v>
      </c>
      <c r="D944">
        <v>110</v>
      </c>
      <c r="E944">
        <v>134</v>
      </c>
      <c r="F944">
        <v>795</v>
      </c>
      <c r="G944" t="s">
        <v>410</v>
      </c>
      <c r="H944">
        <v>23000</v>
      </c>
      <c r="I944">
        <v>18472363</v>
      </c>
      <c r="J944" t="s">
        <v>1962</v>
      </c>
      <c r="K944" t="s">
        <v>446</v>
      </c>
      <c r="L944" t="s">
        <v>6589</v>
      </c>
      <c r="M944">
        <v>63599</v>
      </c>
      <c r="N944">
        <v>25049</v>
      </c>
      <c r="O944" t="s">
        <v>5627</v>
      </c>
      <c r="P944">
        <v>3</v>
      </c>
      <c r="Q944" t="s">
        <v>6590</v>
      </c>
      <c r="R944" t="s">
        <v>6591</v>
      </c>
      <c r="S944">
        <v>208</v>
      </c>
      <c r="T944" t="s">
        <v>42</v>
      </c>
      <c r="U944" t="s">
        <v>43</v>
      </c>
      <c r="V944" t="s">
        <v>44</v>
      </c>
      <c r="W944">
        <v>50000000</v>
      </c>
      <c r="X944">
        <v>2005</v>
      </c>
      <c r="Y944">
        <v>1000</v>
      </c>
      <c r="Z944" s="2">
        <v>5.8</v>
      </c>
      <c r="AA944">
        <v>2.35</v>
      </c>
      <c r="AB944">
        <v>0</v>
      </c>
      <c r="AQ944">
        <v>96</v>
      </c>
      <c r="AR944">
        <v>7.7</v>
      </c>
      <c r="BH944" t="str">
        <v>Cyrus Nowrasteh</v>
      </c>
      <c r="BI944">
        <f t="shared" si="43"/>
        <v>5.4</v>
      </c>
      <c r="BJ944" t="b">
        <f t="shared" si="44"/>
        <v>0</v>
      </c>
      <c r="BO944">
        <v>53680848</v>
      </c>
      <c r="BP944">
        <v>30000000</v>
      </c>
      <c r="BR944">
        <f t="shared" si="42"/>
        <v>23680848</v>
      </c>
      <c r="BS944" t="str">
        <f>_xlfn.XLOOKUP(BO944,I:I,L:L)</f>
        <v>P.S. I Love YouÂ </v>
      </c>
    </row>
    <row r="945" spans="1:71" x14ac:dyDescent="0.25">
      <c r="A945" t="s">
        <v>33</v>
      </c>
      <c r="B945" t="s">
        <v>1501</v>
      </c>
      <c r="C945">
        <v>111</v>
      </c>
      <c r="D945">
        <v>158</v>
      </c>
      <c r="E945">
        <v>0</v>
      </c>
      <c r="F945">
        <v>15</v>
      </c>
      <c r="G945" t="s">
        <v>6594</v>
      </c>
      <c r="H945">
        <v>51</v>
      </c>
      <c r="I945">
        <v>14131298</v>
      </c>
      <c r="J945" t="s">
        <v>2028</v>
      </c>
      <c r="K945" t="s">
        <v>6595</v>
      </c>
      <c r="L945" t="s">
        <v>6596</v>
      </c>
      <c r="M945">
        <v>55889</v>
      </c>
      <c r="N945">
        <v>144</v>
      </c>
      <c r="O945" t="s">
        <v>6597</v>
      </c>
      <c r="P945">
        <v>0</v>
      </c>
      <c r="Q945" t="s">
        <v>6598</v>
      </c>
      <c r="R945" t="s">
        <v>6599</v>
      </c>
      <c r="S945">
        <v>390</v>
      </c>
      <c r="T945" t="s">
        <v>42</v>
      </c>
      <c r="U945" t="s">
        <v>1816</v>
      </c>
      <c r="V945" t="s">
        <v>811</v>
      </c>
      <c r="W945">
        <v>390000000</v>
      </c>
      <c r="X945">
        <v>1999</v>
      </c>
      <c r="Y945">
        <v>40</v>
      </c>
      <c r="Z945" s="2">
        <v>6.4</v>
      </c>
      <c r="AA945">
        <v>2.35</v>
      </c>
      <c r="AB945">
        <v>0</v>
      </c>
      <c r="AQ945">
        <v>110</v>
      </c>
      <c r="AR945">
        <v>5.8</v>
      </c>
      <c r="BH945" t="str">
        <v>Perry Andelin Blake</v>
      </c>
      <c r="BI945">
        <f t="shared" si="43"/>
        <v>3.3</v>
      </c>
      <c r="BJ945" t="b">
        <f t="shared" si="44"/>
        <v>0</v>
      </c>
      <c r="BO945">
        <v>24475416</v>
      </c>
      <c r="BP945">
        <v>890000</v>
      </c>
      <c r="BR945">
        <f t="shared" si="42"/>
        <v>23585416</v>
      </c>
      <c r="BS945" t="str">
        <f>_xlfn.XLOOKUP(BO945,I:I,L:L)</f>
        <v>Sling BladeÂ </v>
      </c>
    </row>
    <row r="946" spans="1:71" x14ac:dyDescent="0.25">
      <c r="A946" t="s">
        <v>33</v>
      </c>
      <c r="B946" t="s">
        <v>3402</v>
      </c>
      <c r="C946">
        <v>208</v>
      </c>
      <c r="D946">
        <v>102</v>
      </c>
      <c r="E946">
        <v>234</v>
      </c>
      <c r="F946">
        <v>11000</v>
      </c>
      <c r="G946" t="s">
        <v>2429</v>
      </c>
      <c r="H946">
        <v>20000</v>
      </c>
      <c r="I946">
        <v>21557240</v>
      </c>
      <c r="J946" t="s">
        <v>2751</v>
      </c>
      <c r="K946" t="s">
        <v>1030</v>
      </c>
      <c r="L946" t="s">
        <v>6602</v>
      </c>
      <c r="M946">
        <v>85237</v>
      </c>
      <c r="N946">
        <v>45202</v>
      </c>
      <c r="O946" t="s">
        <v>98</v>
      </c>
      <c r="P946">
        <v>3</v>
      </c>
      <c r="Q946" t="s">
        <v>6603</v>
      </c>
      <c r="R946" t="s">
        <v>6604</v>
      </c>
      <c r="S946">
        <v>274</v>
      </c>
      <c r="T946" t="s">
        <v>42</v>
      </c>
      <c r="U946" t="s">
        <v>43</v>
      </c>
      <c r="V946" t="s">
        <v>811</v>
      </c>
      <c r="W946">
        <v>49900000</v>
      </c>
      <c r="X946">
        <v>2011</v>
      </c>
      <c r="Y946">
        <v>11000</v>
      </c>
      <c r="Z946" s="2">
        <v>5.6</v>
      </c>
      <c r="AA946">
        <v>2.35</v>
      </c>
      <c r="AB946">
        <v>18000</v>
      </c>
      <c r="AQ946">
        <v>158</v>
      </c>
      <c r="AR946">
        <v>6.4</v>
      </c>
      <c r="BH946" t="str">
        <v>Christian E. Christiansen</v>
      </c>
      <c r="BI946">
        <f t="shared" si="43"/>
        <v>4.8</v>
      </c>
      <c r="BJ946" t="b">
        <f t="shared" si="44"/>
        <v>0</v>
      </c>
      <c r="BO946">
        <v>33583175</v>
      </c>
      <c r="BP946">
        <v>10000000</v>
      </c>
      <c r="BR946">
        <f t="shared" si="42"/>
        <v>23583175</v>
      </c>
      <c r="BS946" t="str">
        <f>_xlfn.XLOOKUP(BO946,I:I,L:L)</f>
        <v>DevilÂ </v>
      </c>
    </row>
    <row r="947" spans="1:71" x14ac:dyDescent="0.25">
      <c r="A947" t="s">
        <v>33</v>
      </c>
      <c r="B947" t="s">
        <v>3410</v>
      </c>
      <c r="C947">
        <v>174</v>
      </c>
      <c r="D947">
        <v>84</v>
      </c>
      <c r="E947">
        <v>260</v>
      </c>
      <c r="F947">
        <v>692</v>
      </c>
      <c r="G947" t="s">
        <v>6607</v>
      </c>
      <c r="H947">
        <v>6000</v>
      </c>
      <c r="I947">
        <v>21283440</v>
      </c>
      <c r="J947" t="s">
        <v>1195</v>
      </c>
      <c r="K947" t="s">
        <v>273</v>
      </c>
      <c r="L947" t="s">
        <v>6608</v>
      </c>
      <c r="M947">
        <v>46239</v>
      </c>
      <c r="N947">
        <v>8018</v>
      </c>
      <c r="O947" t="s">
        <v>4225</v>
      </c>
      <c r="P947">
        <v>0</v>
      </c>
      <c r="Q947" t="s">
        <v>6609</v>
      </c>
      <c r="R947" t="s">
        <v>6610</v>
      </c>
      <c r="S947">
        <v>137</v>
      </c>
      <c r="T947" t="s">
        <v>42</v>
      </c>
      <c r="U947" t="s">
        <v>43</v>
      </c>
      <c r="V947" t="s">
        <v>44</v>
      </c>
      <c r="W947">
        <v>55000000</v>
      </c>
      <c r="X947">
        <v>2011</v>
      </c>
      <c r="Y947">
        <v>694</v>
      </c>
      <c r="Z947" s="2">
        <v>6</v>
      </c>
      <c r="AA947">
        <v>2.35</v>
      </c>
      <c r="AB947">
        <v>0</v>
      </c>
      <c r="AQ947">
        <v>102</v>
      </c>
      <c r="AR947">
        <v>5.6</v>
      </c>
      <c r="BH947" t="str">
        <v>Sheldon Lettich</v>
      </c>
      <c r="BI947">
        <f t="shared" si="43"/>
        <v>6.1</v>
      </c>
      <c r="BJ947" t="b">
        <f t="shared" si="44"/>
        <v>0</v>
      </c>
      <c r="BO947">
        <v>24741700</v>
      </c>
      <c r="BP947">
        <v>1200000</v>
      </c>
      <c r="BR947">
        <f t="shared" si="42"/>
        <v>23541700</v>
      </c>
      <c r="BS947" t="str">
        <f>_xlfn.XLOOKUP(BO947,I:I,L:L)</f>
        <v>Sex, Lies, and VideotapeÂ </v>
      </c>
    </row>
    <row r="948" spans="1:71" x14ac:dyDescent="0.25">
      <c r="A948" t="s">
        <v>33</v>
      </c>
      <c r="B948" t="s">
        <v>3416</v>
      </c>
      <c r="C948">
        <v>59</v>
      </c>
      <c r="D948">
        <v>115</v>
      </c>
      <c r="E948">
        <v>333</v>
      </c>
      <c r="F948">
        <v>317</v>
      </c>
      <c r="G948" t="s">
        <v>2175</v>
      </c>
      <c r="H948">
        <v>972</v>
      </c>
      <c r="I948">
        <v>10556196</v>
      </c>
      <c r="J948" t="s">
        <v>1338</v>
      </c>
      <c r="K948" t="s">
        <v>5398</v>
      </c>
      <c r="L948" t="s">
        <v>6613</v>
      </c>
      <c r="M948">
        <v>16562</v>
      </c>
      <c r="N948">
        <v>2606</v>
      </c>
      <c r="O948" t="s">
        <v>6614</v>
      </c>
      <c r="P948">
        <v>2</v>
      </c>
      <c r="Q948" t="s">
        <v>6615</v>
      </c>
      <c r="R948" t="s">
        <v>6616</v>
      </c>
      <c r="S948">
        <v>73</v>
      </c>
      <c r="T948" t="s">
        <v>42</v>
      </c>
      <c r="U948" t="s">
        <v>43</v>
      </c>
      <c r="V948" t="s">
        <v>44</v>
      </c>
      <c r="W948">
        <v>50000000</v>
      </c>
      <c r="X948">
        <v>1997</v>
      </c>
      <c r="Y948">
        <v>713</v>
      </c>
      <c r="Z948" s="2">
        <v>6.2</v>
      </c>
      <c r="AA948">
        <v>2.35</v>
      </c>
      <c r="AB948">
        <v>697</v>
      </c>
      <c r="AQ948">
        <v>84</v>
      </c>
      <c r="AR948">
        <v>6</v>
      </c>
      <c r="BH948" t="str">
        <v>Diane English</v>
      </c>
      <c r="BI948">
        <f t="shared" si="43"/>
        <v>4.9000000000000004</v>
      </c>
      <c r="BJ948" t="b">
        <f t="shared" si="44"/>
        <v>0</v>
      </c>
      <c r="BO948">
        <v>39511038</v>
      </c>
      <c r="BP948">
        <v>16000000</v>
      </c>
      <c r="BR948">
        <f t="shared" si="42"/>
        <v>23511038</v>
      </c>
      <c r="BS948" t="str">
        <f>_xlfn.XLOOKUP(BO948,I:I,L:L)</f>
        <v>The Texas Chainsaw Massacre: The BeginningÂ </v>
      </c>
    </row>
    <row r="949" spans="1:71" x14ac:dyDescent="0.25">
      <c r="A949" t="s">
        <v>33</v>
      </c>
      <c r="B949" t="s">
        <v>3424</v>
      </c>
      <c r="C949">
        <v>22</v>
      </c>
      <c r="D949">
        <v>99</v>
      </c>
      <c r="E949">
        <v>32</v>
      </c>
      <c r="F949">
        <v>479</v>
      </c>
      <c r="G949" t="s">
        <v>6619</v>
      </c>
      <c r="H949">
        <v>1000</v>
      </c>
      <c r="I949">
        <v>16671505</v>
      </c>
      <c r="J949" t="s">
        <v>2759</v>
      </c>
      <c r="K949" t="s">
        <v>416</v>
      </c>
      <c r="L949" t="s">
        <v>6620</v>
      </c>
      <c r="M949">
        <v>33186</v>
      </c>
      <c r="N949">
        <v>2949</v>
      </c>
      <c r="O949" t="s">
        <v>6621</v>
      </c>
      <c r="P949">
        <v>1</v>
      </c>
      <c r="Q949" t="s">
        <v>6622</v>
      </c>
      <c r="R949" t="s">
        <v>6623</v>
      </c>
      <c r="S949">
        <v>78</v>
      </c>
      <c r="T949" t="s">
        <v>42</v>
      </c>
      <c r="U949" t="s">
        <v>43</v>
      </c>
      <c r="V949" t="s">
        <v>115</v>
      </c>
      <c r="W949">
        <v>50000000</v>
      </c>
      <c r="X949">
        <v>1994</v>
      </c>
      <c r="Y949">
        <v>619</v>
      </c>
      <c r="Z949" s="2">
        <v>5.9</v>
      </c>
      <c r="AA949">
        <v>1.85</v>
      </c>
      <c r="AB949">
        <v>0</v>
      </c>
      <c r="AQ949">
        <v>115</v>
      </c>
      <c r="AR949">
        <v>6.2</v>
      </c>
      <c r="BH949" t="str">
        <v>Robert Iscove</v>
      </c>
      <c r="BI949">
        <f t="shared" si="43"/>
        <v>4.4000000000000004</v>
      </c>
      <c r="BJ949" t="b">
        <f t="shared" si="44"/>
        <v>0</v>
      </c>
      <c r="BO949">
        <v>41382841</v>
      </c>
      <c r="BP949">
        <v>18000000</v>
      </c>
      <c r="BR949">
        <f t="shared" si="42"/>
        <v>23382841</v>
      </c>
      <c r="BS949" t="str">
        <f>_xlfn.XLOOKUP(BO949,I:I,L:L)</f>
        <v>Peggy Sue Got MarriedÂ </v>
      </c>
    </row>
    <row r="950" spans="1:71" x14ac:dyDescent="0.25">
      <c r="A950" t="s">
        <v>33</v>
      </c>
      <c r="B950" t="s">
        <v>3432</v>
      </c>
      <c r="C950">
        <v>34</v>
      </c>
      <c r="D950">
        <v>135</v>
      </c>
      <c r="E950">
        <v>596</v>
      </c>
      <c r="F950">
        <v>2000</v>
      </c>
      <c r="G950" t="s">
        <v>2097</v>
      </c>
      <c r="H950">
        <v>10000</v>
      </c>
      <c r="I950">
        <v>10400000</v>
      </c>
      <c r="J950" t="s">
        <v>210</v>
      </c>
      <c r="K950" t="s">
        <v>566</v>
      </c>
      <c r="L950" t="s">
        <v>6626</v>
      </c>
      <c r="M950">
        <v>12037</v>
      </c>
      <c r="N950">
        <v>15820</v>
      </c>
      <c r="O950" t="s">
        <v>1704</v>
      </c>
      <c r="P950">
        <v>1</v>
      </c>
      <c r="Q950" t="s">
        <v>6627</v>
      </c>
      <c r="R950" t="s">
        <v>6628</v>
      </c>
      <c r="S950">
        <v>90</v>
      </c>
      <c r="T950" t="s">
        <v>42</v>
      </c>
      <c r="U950" t="s">
        <v>43</v>
      </c>
      <c r="V950" t="s">
        <v>811</v>
      </c>
      <c r="W950">
        <v>50000000</v>
      </c>
      <c r="X950">
        <v>1995</v>
      </c>
      <c r="Y950">
        <v>3000</v>
      </c>
      <c r="Z950" s="2">
        <v>5.0999999999999996</v>
      </c>
      <c r="AA950">
        <v>2.35</v>
      </c>
      <c r="AB950">
        <v>943</v>
      </c>
      <c r="AQ950">
        <v>99</v>
      </c>
      <c r="AR950">
        <v>5.9</v>
      </c>
      <c r="BH950" t="str">
        <v>Peter Kosminsky</v>
      </c>
      <c r="BI950">
        <f t="shared" si="43"/>
        <v>7.2</v>
      </c>
      <c r="BJ950" t="b">
        <f t="shared" si="44"/>
        <v>0</v>
      </c>
      <c r="BO950">
        <v>73343413</v>
      </c>
      <c r="BP950">
        <v>50000000</v>
      </c>
      <c r="BR950">
        <f t="shared" si="42"/>
        <v>23343413</v>
      </c>
      <c r="BS950" t="str">
        <f>_xlfn.XLOOKUP(BO950,I:I,L:L)</f>
        <v>Law Abiding CitizenÂ </v>
      </c>
    </row>
    <row r="951" spans="1:71" x14ac:dyDescent="0.25">
      <c r="A951" t="s">
        <v>33</v>
      </c>
      <c r="B951" t="s">
        <v>501</v>
      </c>
      <c r="C951">
        <v>214</v>
      </c>
      <c r="D951">
        <v>108</v>
      </c>
      <c r="E951">
        <v>218</v>
      </c>
      <c r="F951">
        <v>405</v>
      </c>
      <c r="G951" t="s">
        <v>1167</v>
      </c>
      <c r="H951">
        <v>6000</v>
      </c>
      <c r="I951">
        <v>9528092</v>
      </c>
      <c r="J951" t="s">
        <v>2100</v>
      </c>
      <c r="K951" t="s">
        <v>273</v>
      </c>
      <c r="L951" t="s">
        <v>6630</v>
      </c>
      <c r="M951">
        <v>38513</v>
      </c>
      <c r="N951">
        <v>10191</v>
      </c>
      <c r="O951" t="s">
        <v>4259</v>
      </c>
      <c r="P951">
        <v>2</v>
      </c>
      <c r="Q951" t="s">
        <v>6631</v>
      </c>
      <c r="R951" t="s">
        <v>6632</v>
      </c>
      <c r="S951">
        <v>127</v>
      </c>
      <c r="T951" t="s">
        <v>42</v>
      </c>
      <c r="U951" t="s">
        <v>43</v>
      </c>
      <c r="V951" t="s">
        <v>44</v>
      </c>
      <c r="W951">
        <v>22000000</v>
      </c>
      <c r="X951">
        <v>2010</v>
      </c>
      <c r="Y951">
        <v>3000</v>
      </c>
      <c r="Z951" s="2">
        <v>6.8</v>
      </c>
      <c r="AA951">
        <v>2.35</v>
      </c>
      <c r="AB951">
        <v>9000</v>
      </c>
      <c r="AQ951">
        <v>135</v>
      </c>
      <c r="AR951">
        <v>5.0999999999999996</v>
      </c>
      <c r="BH951" t="str">
        <v>Nick Gomez</v>
      </c>
      <c r="BI951">
        <f t="shared" si="43"/>
        <v>5.6</v>
      </c>
      <c r="BJ951" t="b">
        <f t="shared" si="44"/>
        <v>0</v>
      </c>
      <c r="BO951">
        <v>60338891</v>
      </c>
      <c r="BP951">
        <v>37000000</v>
      </c>
      <c r="BR951">
        <f t="shared" si="42"/>
        <v>23338891</v>
      </c>
      <c r="BS951" t="str">
        <f>_xlfn.XLOOKUP(BO951,I:I,L:L)</f>
        <v>Burn After ReadingÂ </v>
      </c>
    </row>
    <row r="952" spans="1:71" x14ac:dyDescent="0.25">
      <c r="A952" t="s">
        <v>33</v>
      </c>
      <c r="B952" t="s">
        <v>1315</v>
      </c>
      <c r="C952">
        <v>186</v>
      </c>
      <c r="D952">
        <v>127</v>
      </c>
      <c r="E952">
        <v>12000</v>
      </c>
      <c r="F952">
        <v>897</v>
      </c>
      <c r="G952" t="s">
        <v>6635</v>
      </c>
      <c r="H952">
        <v>984</v>
      </c>
      <c r="I952">
        <v>10137232</v>
      </c>
      <c r="J952" t="s">
        <v>2768</v>
      </c>
      <c r="K952" t="s">
        <v>6636</v>
      </c>
      <c r="L952" t="s">
        <v>6637</v>
      </c>
      <c r="M952">
        <v>58015</v>
      </c>
      <c r="N952">
        <v>5702</v>
      </c>
      <c r="O952" t="s">
        <v>1076</v>
      </c>
      <c r="P952">
        <v>0</v>
      </c>
      <c r="Q952" t="s">
        <v>6638</v>
      </c>
      <c r="R952" t="s">
        <v>6639</v>
      </c>
      <c r="S952">
        <v>374</v>
      </c>
      <c r="T952" t="s">
        <v>42</v>
      </c>
      <c r="U952" t="s">
        <v>1816</v>
      </c>
      <c r="V952" t="s">
        <v>811</v>
      </c>
      <c r="W952">
        <v>50000000</v>
      </c>
      <c r="X952">
        <v>2005</v>
      </c>
      <c r="Y952">
        <v>940</v>
      </c>
      <c r="Z952" s="2">
        <v>6</v>
      </c>
      <c r="AA952">
        <v>2.35</v>
      </c>
      <c r="AB952">
        <v>0</v>
      </c>
      <c r="AQ952">
        <v>108</v>
      </c>
      <c r="AR952">
        <v>6.8</v>
      </c>
      <c r="BH952" t="str">
        <v>Allen Coulter</v>
      </c>
      <c r="BI952">
        <f t="shared" si="43"/>
        <v>7.2</v>
      </c>
      <c r="BJ952" t="b">
        <f t="shared" si="44"/>
        <v>0</v>
      </c>
      <c r="BO952">
        <v>34334256</v>
      </c>
      <c r="BP952">
        <v>11000000</v>
      </c>
      <c r="BR952">
        <f t="shared" si="42"/>
        <v>23334256</v>
      </c>
      <c r="BS952" t="str">
        <f>_xlfn.XLOOKUP(BO952,I:I,L:L)</f>
        <v>Texas Chainsaw 3DÂ </v>
      </c>
    </row>
    <row r="953" spans="1:71" x14ac:dyDescent="0.25">
      <c r="A953" t="s">
        <v>33</v>
      </c>
      <c r="B953" t="s">
        <v>2979</v>
      </c>
      <c r="C953">
        <v>50</v>
      </c>
      <c r="D953">
        <v>107</v>
      </c>
      <c r="E953">
        <v>607</v>
      </c>
      <c r="F953">
        <v>602</v>
      </c>
      <c r="G953" t="s">
        <v>2059</v>
      </c>
      <c r="H953">
        <v>2000</v>
      </c>
      <c r="I953">
        <v>9795017</v>
      </c>
      <c r="J953" t="s">
        <v>1338</v>
      </c>
      <c r="K953" t="s">
        <v>3716</v>
      </c>
      <c r="L953" t="s">
        <v>6642</v>
      </c>
      <c r="M953">
        <v>9227</v>
      </c>
      <c r="N953">
        <v>5461</v>
      </c>
      <c r="O953" t="s">
        <v>2600</v>
      </c>
      <c r="P953">
        <v>0</v>
      </c>
      <c r="Q953" t="s">
        <v>6643</v>
      </c>
      <c r="R953" t="s">
        <v>6644</v>
      </c>
      <c r="S953">
        <v>70</v>
      </c>
      <c r="T953" t="s">
        <v>42</v>
      </c>
      <c r="U953" t="s">
        <v>43</v>
      </c>
      <c r="V953" t="s">
        <v>811</v>
      </c>
      <c r="W953">
        <v>50000000</v>
      </c>
      <c r="X953">
        <v>1995</v>
      </c>
      <c r="Y953">
        <v>979</v>
      </c>
      <c r="Z953" s="2">
        <v>5.0999999999999996</v>
      </c>
      <c r="AA953">
        <v>1.85</v>
      </c>
      <c r="AB953">
        <v>422</v>
      </c>
      <c r="AQ953">
        <v>127</v>
      </c>
      <c r="AR953">
        <v>6</v>
      </c>
      <c r="BH953" t="str">
        <v>Clare Kilner</v>
      </c>
      <c r="BI953">
        <f t="shared" si="43"/>
        <v>5.9</v>
      </c>
      <c r="BJ953" t="b">
        <f t="shared" si="44"/>
        <v>0</v>
      </c>
      <c r="BO953">
        <v>198332128</v>
      </c>
      <c r="BP953">
        <v>175000000</v>
      </c>
      <c r="BR953">
        <f t="shared" si="42"/>
        <v>23332128</v>
      </c>
      <c r="BS953" t="str">
        <f>_xlfn.XLOOKUP(BO953,I:I,L:L)</f>
        <v>Monsters vs. AliensÂ </v>
      </c>
    </row>
    <row r="954" spans="1:71" x14ac:dyDescent="0.25">
      <c r="A954" t="s">
        <v>33</v>
      </c>
      <c r="B954" t="s">
        <v>2892</v>
      </c>
      <c r="C954">
        <v>180</v>
      </c>
      <c r="D954">
        <v>95</v>
      </c>
      <c r="E954">
        <v>83</v>
      </c>
      <c r="F954">
        <v>1000</v>
      </c>
      <c r="G954" t="s">
        <v>1505</v>
      </c>
      <c r="H954">
        <v>18000</v>
      </c>
      <c r="I954">
        <v>20488579</v>
      </c>
      <c r="J954" t="s">
        <v>1672</v>
      </c>
      <c r="K954" t="s">
        <v>798</v>
      </c>
      <c r="L954" t="s">
        <v>6646</v>
      </c>
      <c r="M954">
        <v>113483</v>
      </c>
      <c r="N954">
        <v>29926</v>
      </c>
      <c r="O954" t="s">
        <v>4184</v>
      </c>
      <c r="P954">
        <v>1</v>
      </c>
      <c r="Q954" t="s">
        <v>6647</v>
      </c>
      <c r="R954" t="s">
        <v>6648</v>
      </c>
      <c r="S954">
        <v>245</v>
      </c>
      <c r="T954" t="s">
        <v>42</v>
      </c>
      <c r="U954" t="s">
        <v>43</v>
      </c>
      <c r="V954" t="s">
        <v>811</v>
      </c>
      <c r="W954">
        <v>50000000</v>
      </c>
      <c r="X954">
        <v>2009</v>
      </c>
      <c r="Y954">
        <v>8000</v>
      </c>
      <c r="Z954" s="2">
        <v>5.8</v>
      </c>
      <c r="AA954">
        <v>1.85</v>
      </c>
      <c r="AB954">
        <v>0</v>
      </c>
      <c r="AQ954">
        <v>107</v>
      </c>
      <c r="AR954">
        <v>5.0999999999999996</v>
      </c>
      <c r="BH954" t="str">
        <v>Josef Rusnak</v>
      </c>
      <c r="BI954">
        <f t="shared" si="43"/>
        <v>7</v>
      </c>
      <c r="BJ954" t="b">
        <f t="shared" si="44"/>
        <v>0</v>
      </c>
      <c r="BO954">
        <v>48237389</v>
      </c>
      <c r="BP954">
        <v>25000000</v>
      </c>
      <c r="BR954">
        <f t="shared" si="42"/>
        <v>23237389</v>
      </c>
      <c r="BS954" t="str">
        <f>_xlfn.XLOOKUP(BO954,I:I,L:L)</f>
        <v>The House BunnyÂ </v>
      </c>
    </row>
    <row r="955" spans="1:71" x14ac:dyDescent="0.25">
      <c r="A955" t="s">
        <v>33</v>
      </c>
      <c r="B955" t="s">
        <v>3440</v>
      </c>
      <c r="C955">
        <v>231</v>
      </c>
      <c r="D955">
        <v>124</v>
      </c>
      <c r="E955">
        <v>98</v>
      </c>
      <c r="F955">
        <v>592</v>
      </c>
      <c r="G955" t="s">
        <v>6651</v>
      </c>
      <c r="H955">
        <v>1000</v>
      </c>
      <c r="I955">
        <v>19445217</v>
      </c>
      <c r="J955" t="s">
        <v>1477</v>
      </c>
      <c r="K955" t="s">
        <v>6652</v>
      </c>
      <c r="L955" t="s">
        <v>6653</v>
      </c>
      <c r="M955">
        <v>67796</v>
      </c>
      <c r="N955">
        <v>3580</v>
      </c>
      <c r="O955" t="s">
        <v>6654</v>
      </c>
      <c r="P955">
        <v>7</v>
      </c>
      <c r="Q955" t="s">
        <v>6655</v>
      </c>
      <c r="R955" t="s">
        <v>6656</v>
      </c>
      <c r="S955">
        <v>258</v>
      </c>
      <c r="T955" t="s">
        <v>42</v>
      </c>
      <c r="U955" t="s">
        <v>43</v>
      </c>
      <c r="V955" t="s">
        <v>44</v>
      </c>
      <c r="W955">
        <v>60000000</v>
      </c>
      <c r="X955">
        <v>2013</v>
      </c>
      <c r="Y955">
        <v>852</v>
      </c>
      <c r="Z955" s="2">
        <v>6.2</v>
      </c>
      <c r="AA955">
        <v>2.35</v>
      </c>
      <c r="AB955">
        <v>14000</v>
      </c>
      <c r="AQ955">
        <v>95</v>
      </c>
      <c r="AR955">
        <v>5.8</v>
      </c>
      <c r="BH955" t="str">
        <v>Bruce Paltrow</v>
      </c>
      <c r="BI955">
        <f t="shared" si="43"/>
        <v>6</v>
      </c>
      <c r="BJ955" t="b">
        <f t="shared" si="44"/>
        <v>0</v>
      </c>
      <c r="BO955">
        <v>33071558</v>
      </c>
      <c r="BP955">
        <v>10000000</v>
      </c>
      <c r="BR955">
        <f t="shared" si="42"/>
        <v>23071558</v>
      </c>
      <c r="BS955" t="str">
        <f>_xlfn.XLOOKUP(BO955,I:I,L:L)</f>
        <v>The Second Best Exotic Marigold HotelÂ </v>
      </c>
    </row>
    <row r="956" spans="1:71" x14ac:dyDescent="0.25">
      <c r="A956" t="s">
        <v>33</v>
      </c>
      <c r="B956" t="s">
        <v>3446</v>
      </c>
      <c r="C956">
        <v>105</v>
      </c>
      <c r="D956">
        <v>109</v>
      </c>
      <c r="E956">
        <v>0</v>
      </c>
      <c r="F956">
        <v>809</v>
      </c>
      <c r="G956" t="s">
        <v>1887</v>
      </c>
      <c r="H956">
        <v>49000</v>
      </c>
      <c r="I956">
        <v>8355815</v>
      </c>
      <c r="J956" t="s">
        <v>2719</v>
      </c>
      <c r="K956" t="s">
        <v>989</v>
      </c>
      <c r="L956" t="s">
        <v>6659</v>
      </c>
      <c r="M956">
        <v>34730</v>
      </c>
      <c r="N956">
        <v>52885</v>
      </c>
      <c r="O956" t="s">
        <v>1834</v>
      </c>
      <c r="P956">
        <v>2</v>
      </c>
      <c r="Q956" t="s">
        <v>6660</v>
      </c>
      <c r="R956" t="s">
        <v>6661</v>
      </c>
      <c r="S956">
        <v>341</v>
      </c>
      <c r="T956" t="s">
        <v>42</v>
      </c>
      <c r="U956" t="s">
        <v>74</v>
      </c>
      <c r="V956" t="s">
        <v>811</v>
      </c>
      <c r="W956">
        <v>55000000</v>
      </c>
      <c r="X956">
        <v>2002</v>
      </c>
      <c r="Y956">
        <v>811</v>
      </c>
      <c r="Z956" s="2">
        <v>6.4</v>
      </c>
      <c r="AA956">
        <v>1.85</v>
      </c>
      <c r="AB956">
        <v>0</v>
      </c>
      <c r="AQ956">
        <v>124</v>
      </c>
      <c r="AR956">
        <v>6.2</v>
      </c>
      <c r="BH956" t="str">
        <v>Adam Rifkin</v>
      </c>
      <c r="BI956">
        <f t="shared" si="43"/>
        <v>6.8</v>
      </c>
      <c r="BJ956" t="b">
        <f t="shared" si="44"/>
        <v>0</v>
      </c>
      <c r="BO956">
        <v>103028109</v>
      </c>
      <c r="BP956">
        <v>80000000</v>
      </c>
      <c r="BR956">
        <f t="shared" si="42"/>
        <v>23028109</v>
      </c>
      <c r="BS956" t="str">
        <f>_xlfn.XLOOKUP(BO956,I:I,L:L)</f>
        <v>Just Go with ItÂ </v>
      </c>
    </row>
    <row r="957" spans="1:71" x14ac:dyDescent="0.25">
      <c r="A957" t="s">
        <v>33</v>
      </c>
      <c r="B957" t="s">
        <v>1580</v>
      </c>
      <c r="C957">
        <v>226</v>
      </c>
      <c r="D957">
        <v>102</v>
      </c>
      <c r="E957">
        <v>0</v>
      </c>
      <c r="F957">
        <v>1000</v>
      </c>
      <c r="G957" t="s">
        <v>1554</v>
      </c>
      <c r="H957">
        <v>14000</v>
      </c>
      <c r="I957">
        <v>28837115</v>
      </c>
      <c r="J957" t="s">
        <v>1247</v>
      </c>
      <c r="K957" t="s">
        <v>2459</v>
      </c>
      <c r="L957" t="s">
        <v>6663</v>
      </c>
      <c r="M957">
        <v>34964</v>
      </c>
      <c r="N957">
        <v>24107</v>
      </c>
      <c r="O957" t="s">
        <v>1706</v>
      </c>
      <c r="P957">
        <v>4</v>
      </c>
      <c r="Q957" t="s">
        <v>6664</v>
      </c>
      <c r="R957" t="s">
        <v>6665</v>
      </c>
      <c r="S957">
        <v>150</v>
      </c>
      <c r="T957" t="s">
        <v>42</v>
      </c>
      <c r="U957" t="s">
        <v>43</v>
      </c>
      <c r="V957" t="s">
        <v>44</v>
      </c>
      <c r="W957">
        <v>50000000</v>
      </c>
      <c r="X957">
        <v>2016</v>
      </c>
      <c r="Y957">
        <v>8000</v>
      </c>
      <c r="Z957" s="2">
        <v>4.8</v>
      </c>
      <c r="AA957">
        <v>2.35</v>
      </c>
      <c r="AB957">
        <v>28000</v>
      </c>
      <c r="AQ957">
        <v>109</v>
      </c>
      <c r="AR957">
        <v>6.4</v>
      </c>
      <c r="BH957" t="str">
        <v>Susanne Bier</v>
      </c>
      <c r="BI957">
        <f t="shared" si="43"/>
        <v>7.2</v>
      </c>
      <c r="BJ957" t="b">
        <f t="shared" si="44"/>
        <v>0</v>
      </c>
      <c r="BO957">
        <v>53021560</v>
      </c>
      <c r="BP957">
        <v>30000000</v>
      </c>
      <c r="BR957">
        <f t="shared" ref="BR957:BR1016" si="45">BO957-BP957</f>
        <v>23021560</v>
      </c>
      <c r="BS957" t="str">
        <f>_xlfn.XLOOKUP(BO957,I:I,L:L)</f>
        <v>Letters to JulietÂ </v>
      </c>
    </row>
    <row r="958" spans="1:71" x14ac:dyDescent="0.25">
      <c r="A958" t="s">
        <v>33</v>
      </c>
      <c r="B958" t="s">
        <v>3455</v>
      </c>
      <c r="C958">
        <v>75</v>
      </c>
      <c r="D958">
        <v>88</v>
      </c>
      <c r="E958">
        <v>5</v>
      </c>
      <c r="F958">
        <v>338</v>
      </c>
      <c r="G958" t="s">
        <v>6668</v>
      </c>
      <c r="H958">
        <v>11000</v>
      </c>
      <c r="I958">
        <v>6471394</v>
      </c>
      <c r="J958" t="s">
        <v>635</v>
      </c>
      <c r="K958" t="s">
        <v>603</v>
      </c>
      <c r="L958" t="s">
        <v>6669</v>
      </c>
      <c r="M958">
        <v>15880</v>
      </c>
      <c r="N958">
        <v>11972</v>
      </c>
      <c r="O958" t="s">
        <v>6670</v>
      </c>
      <c r="P958">
        <v>5</v>
      </c>
      <c r="Q958" t="s">
        <v>6671</v>
      </c>
      <c r="R958" t="s">
        <v>6672</v>
      </c>
      <c r="S958">
        <v>93</v>
      </c>
      <c r="T958" t="s">
        <v>42</v>
      </c>
      <c r="U958" t="s">
        <v>43</v>
      </c>
      <c r="V958" t="s">
        <v>44</v>
      </c>
      <c r="W958">
        <v>50000000</v>
      </c>
      <c r="X958">
        <v>2004</v>
      </c>
      <c r="Y958">
        <v>387</v>
      </c>
      <c r="Z958" s="2">
        <v>4.9000000000000004</v>
      </c>
      <c r="AA958">
        <v>2.35</v>
      </c>
      <c r="AB958">
        <v>288</v>
      </c>
      <c r="AQ958">
        <v>102</v>
      </c>
      <c r="AR958">
        <v>4.8</v>
      </c>
      <c r="BH958" t="str">
        <v>Kenneth Johnson</v>
      </c>
      <c r="BI958">
        <f t="shared" si="43"/>
        <v>2.8</v>
      </c>
      <c r="BJ958" t="b">
        <f t="shared" si="44"/>
        <v>0</v>
      </c>
      <c r="BO958">
        <v>33000000</v>
      </c>
      <c r="BP958">
        <v>10000000</v>
      </c>
      <c r="BR958">
        <f t="shared" si="45"/>
        <v>23000000</v>
      </c>
      <c r="BS958" t="str">
        <f>_xlfn.XLOOKUP(BO958,I:I,L:L)</f>
        <v>The Last DragonÂ </v>
      </c>
    </row>
    <row r="959" spans="1:71" x14ac:dyDescent="0.25">
      <c r="A959" t="s">
        <v>33</v>
      </c>
      <c r="B959" t="s">
        <v>2043</v>
      </c>
      <c r="C959">
        <v>82</v>
      </c>
      <c r="D959">
        <v>87</v>
      </c>
      <c r="E959">
        <v>0</v>
      </c>
      <c r="F959">
        <v>591</v>
      </c>
      <c r="G959" t="s">
        <v>2600</v>
      </c>
      <c r="H959">
        <v>2000</v>
      </c>
      <c r="I959">
        <v>6291602</v>
      </c>
      <c r="J959" t="s">
        <v>2776</v>
      </c>
      <c r="K959" t="s">
        <v>308</v>
      </c>
      <c r="L959" t="s">
        <v>6674</v>
      </c>
      <c r="M959">
        <v>8070</v>
      </c>
      <c r="N959">
        <v>3954</v>
      </c>
      <c r="O959" t="s">
        <v>703</v>
      </c>
      <c r="P959">
        <v>0</v>
      </c>
      <c r="Q959" t="s">
        <v>6675</v>
      </c>
      <c r="R959" t="s">
        <v>6676</v>
      </c>
      <c r="S959">
        <v>91</v>
      </c>
      <c r="T959" t="s">
        <v>42</v>
      </c>
      <c r="U959" t="s">
        <v>43</v>
      </c>
      <c r="V959" t="s">
        <v>811</v>
      </c>
      <c r="W959">
        <v>50000000</v>
      </c>
      <c r="X959">
        <v>2000</v>
      </c>
      <c r="Y959">
        <v>602</v>
      </c>
      <c r="Z959" s="2">
        <v>5.6</v>
      </c>
      <c r="AA959">
        <v>1.85</v>
      </c>
      <c r="AB959">
        <v>255</v>
      </c>
      <c r="AQ959">
        <v>88</v>
      </c>
      <c r="AR959">
        <v>4.9000000000000004</v>
      </c>
      <c r="BH959" t="str">
        <v>James Ivory</v>
      </c>
      <c r="BI959">
        <f t="shared" si="43"/>
        <v>7.5</v>
      </c>
      <c r="BJ959" t="str">
        <f t="shared" si="44"/>
        <v>TRUE</v>
      </c>
      <c r="BO959">
        <v>187991439</v>
      </c>
      <c r="BP959">
        <v>165000000</v>
      </c>
      <c r="BR959">
        <f t="shared" si="45"/>
        <v>22991439</v>
      </c>
      <c r="BS959" t="str">
        <f>_xlfn.XLOOKUP(BO959,I:I,L:L)</f>
        <v>InterstellarÂ </v>
      </c>
    </row>
    <row r="960" spans="1:71" x14ac:dyDescent="0.25">
      <c r="A960" t="s">
        <v>33</v>
      </c>
      <c r="B960" t="s">
        <v>3463</v>
      </c>
      <c r="C960">
        <v>296</v>
      </c>
      <c r="D960">
        <v>104</v>
      </c>
      <c r="E960">
        <v>71</v>
      </c>
      <c r="F960">
        <v>982</v>
      </c>
      <c r="G960" t="s">
        <v>5044</v>
      </c>
      <c r="H960">
        <v>12000</v>
      </c>
      <c r="I960">
        <v>10706786</v>
      </c>
      <c r="J960" t="s">
        <v>838</v>
      </c>
      <c r="K960" t="s">
        <v>863</v>
      </c>
      <c r="L960" t="s">
        <v>6678</v>
      </c>
      <c r="M960">
        <v>81800</v>
      </c>
      <c r="N960">
        <v>16481</v>
      </c>
      <c r="O960" t="s">
        <v>3246</v>
      </c>
      <c r="P960">
        <v>1</v>
      </c>
      <c r="Q960" t="s">
        <v>6679</v>
      </c>
      <c r="R960" t="s">
        <v>6680</v>
      </c>
      <c r="S960">
        <v>211</v>
      </c>
      <c r="T960" t="s">
        <v>42</v>
      </c>
      <c r="U960" t="s">
        <v>43</v>
      </c>
      <c r="V960" t="s">
        <v>811</v>
      </c>
      <c r="W960">
        <v>50000000</v>
      </c>
      <c r="X960">
        <v>2011</v>
      </c>
      <c r="Y960">
        <v>2000</v>
      </c>
      <c r="Z960" s="2">
        <v>5.5</v>
      </c>
      <c r="AA960">
        <v>1.85</v>
      </c>
      <c r="AB960">
        <v>15000</v>
      </c>
      <c r="AQ960">
        <v>87</v>
      </c>
      <c r="AR960">
        <v>5.6</v>
      </c>
      <c r="BH960" t="str">
        <v>Vicente Amorim</v>
      </c>
      <c r="BI960">
        <f t="shared" si="43"/>
        <v>6.2</v>
      </c>
      <c r="BJ960" t="b">
        <f t="shared" si="44"/>
        <v>0</v>
      </c>
      <c r="BO960">
        <v>102981571</v>
      </c>
      <c r="BP960">
        <v>80000000</v>
      </c>
      <c r="BR960">
        <f t="shared" si="45"/>
        <v>22981571</v>
      </c>
      <c r="BS960" t="str">
        <f>_xlfn.XLOOKUP(BO960,I:I,L:L)</f>
        <v>The ExpendablesÂ </v>
      </c>
    </row>
    <row r="961" spans="1:71" x14ac:dyDescent="0.25">
      <c r="A961" t="s">
        <v>33</v>
      </c>
      <c r="B961" t="s">
        <v>2250</v>
      </c>
      <c r="C961">
        <v>103</v>
      </c>
      <c r="D961">
        <v>96</v>
      </c>
      <c r="E961">
        <v>43</v>
      </c>
      <c r="F961">
        <v>77</v>
      </c>
      <c r="G961" t="s">
        <v>6682</v>
      </c>
      <c r="H961">
        <v>841</v>
      </c>
      <c r="I961">
        <v>8742261</v>
      </c>
      <c r="J961" t="s">
        <v>712</v>
      </c>
      <c r="K961" t="s">
        <v>4158</v>
      </c>
      <c r="L961" t="s">
        <v>6683</v>
      </c>
      <c r="M961">
        <v>19824</v>
      </c>
      <c r="N961">
        <v>1385</v>
      </c>
      <c r="O961" t="s">
        <v>6684</v>
      </c>
      <c r="P961">
        <v>2</v>
      </c>
      <c r="Q961" t="s">
        <v>6685</v>
      </c>
      <c r="R961" t="s">
        <v>6686</v>
      </c>
      <c r="S961">
        <v>179</v>
      </c>
      <c r="T961" t="s">
        <v>42</v>
      </c>
      <c r="U961" t="s">
        <v>356</v>
      </c>
      <c r="V961" t="s">
        <v>44</v>
      </c>
      <c r="W961">
        <v>18000000</v>
      </c>
      <c r="X961">
        <v>2009</v>
      </c>
      <c r="Y961">
        <v>342</v>
      </c>
      <c r="Z961" s="2">
        <v>3.7</v>
      </c>
      <c r="AA961">
        <v>2.35</v>
      </c>
      <c r="AB961">
        <v>0</v>
      </c>
      <c r="AQ961">
        <v>104</v>
      </c>
      <c r="AR961">
        <v>5.5</v>
      </c>
      <c r="BH961" t="str">
        <v>Gaspar NoÃ©</v>
      </c>
      <c r="BI961">
        <f t="shared" si="43"/>
        <v>7.3</v>
      </c>
      <c r="BJ961" t="b">
        <f t="shared" si="44"/>
        <v>0</v>
      </c>
      <c r="BO961">
        <v>52937130</v>
      </c>
      <c r="BP961">
        <v>30000000</v>
      </c>
      <c r="BR961">
        <f t="shared" si="45"/>
        <v>22937130</v>
      </c>
      <c r="BS961" t="str">
        <f>_xlfn.XLOOKUP(BO961,I:I,L:L)</f>
        <v>BlowÂ </v>
      </c>
    </row>
    <row r="962" spans="1:71" x14ac:dyDescent="0.25">
      <c r="A962" t="s">
        <v>33</v>
      </c>
      <c r="B962" t="s">
        <v>3469</v>
      </c>
      <c r="C962">
        <v>98</v>
      </c>
      <c r="D962">
        <v>85</v>
      </c>
      <c r="E962">
        <v>70</v>
      </c>
      <c r="F962">
        <v>848</v>
      </c>
      <c r="G962" t="s">
        <v>646</v>
      </c>
      <c r="H962">
        <v>26000</v>
      </c>
      <c r="I962">
        <v>43905746</v>
      </c>
      <c r="J962" t="s">
        <v>1672</v>
      </c>
      <c r="K962" t="s">
        <v>447</v>
      </c>
      <c r="L962" t="s">
        <v>6689</v>
      </c>
      <c r="M962">
        <v>77684</v>
      </c>
      <c r="N962">
        <v>32831</v>
      </c>
      <c r="O962" t="s">
        <v>609</v>
      </c>
      <c r="P962">
        <v>1</v>
      </c>
      <c r="Q962" t="s">
        <v>6690</v>
      </c>
      <c r="R962" t="s">
        <v>6691</v>
      </c>
      <c r="S962">
        <v>294</v>
      </c>
      <c r="T962" t="s">
        <v>42</v>
      </c>
      <c r="U962" t="s">
        <v>43</v>
      </c>
      <c r="V962" t="s">
        <v>44</v>
      </c>
      <c r="W962">
        <v>49000000</v>
      </c>
      <c r="X962">
        <v>2001</v>
      </c>
      <c r="Y962">
        <v>5000</v>
      </c>
      <c r="Z962" s="2">
        <v>5.9</v>
      </c>
      <c r="AA962">
        <v>2.35</v>
      </c>
      <c r="AB962">
        <v>0</v>
      </c>
      <c r="AQ962">
        <v>96</v>
      </c>
      <c r="AR962">
        <v>3.7</v>
      </c>
      <c r="BH962" t="str">
        <v>Tommy Lee Jones</v>
      </c>
      <c r="BI962">
        <f t="shared" si="43"/>
        <v>7.1</v>
      </c>
      <c r="BJ962" t="b">
        <f t="shared" si="44"/>
        <v>0</v>
      </c>
      <c r="BO962">
        <v>82931301</v>
      </c>
      <c r="BP962">
        <v>60000000</v>
      </c>
      <c r="BR962">
        <f t="shared" si="45"/>
        <v>22931301</v>
      </c>
      <c r="BS962" t="str">
        <f>_xlfn.XLOOKUP(BO962,I:I,L:L)</f>
        <v>Monster-in-LawÂ </v>
      </c>
    </row>
    <row r="963" spans="1:71" x14ac:dyDescent="0.25">
      <c r="A963" t="s">
        <v>33</v>
      </c>
      <c r="B963" t="s">
        <v>1564</v>
      </c>
      <c r="C963">
        <v>48</v>
      </c>
      <c r="D963">
        <v>104</v>
      </c>
      <c r="E963">
        <v>212</v>
      </c>
      <c r="F963">
        <v>380</v>
      </c>
      <c r="G963" t="s">
        <v>6693</v>
      </c>
      <c r="H963">
        <v>879</v>
      </c>
      <c r="I963">
        <v>21413502</v>
      </c>
      <c r="J963" t="s">
        <v>2783</v>
      </c>
      <c r="K963" t="s">
        <v>5922</v>
      </c>
      <c r="L963" t="s">
        <v>6694</v>
      </c>
      <c r="M963">
        <v>14429</v>
      </c>
      <c r="N963">
        <v>2795</v>
      </c>
      <c r="O963" t="s">
        <v>6695</v>
      </c>
      <c r="P963">
        <v>5</v>
      </c>
      <c r="Q963" t="s">
        <v>6696</v>
      </c>
      <c r="R963" t="s">
        <v>6697</v>
      </c>
      <c r="S963">
        <v>113</v>
      </c>
      <c r="T963" t="s">
        <v>42</v>
      </c>
      <c r="U963" t="s">
        <v>43</v>
      </c>
      <c r="V963" t="s">
        <v>811</v>
      </c>
      <c r="W963">
        <v>40000000</v>
      </c>
      <c r="X963">
        <v>1990</v>
      </c>
      <c r="Y963">
        <v>560</v>
      </c>
      <c r="Z963" s="2">
        <v>6.3</v>
      </c>
      <c r="AA963">
        <v>2.35</v>
      </c>
      <c r="AB963">
        <v>2000</v>
      </c>
      <c r="AQ963">
        <v>85</v>
      </c>
      <c r="AR963">
        <v>5.9</v>
      </c>
      <c r="BH963" t="str">
        <v>Jesse Vaughan</v>
      </c>
      <c r="BI963">
        <f t="shared" si="43"/>
        <v>4.5</v>
      </c>
      <c r="BJ963" t="b">
        <f t="shared" si="44"/>
        <v>0</v>
      </c>
      <c r="BO963">
        <v>37877959</v>
      </c>
      <c r="BP963">
        <v>15000000</v>
      </c>
      <c r="BR963">
        <f t="shared" si="45"/>
        <v>22877959</v>
      </c>
      <c r="BS963" t="str">
        <f>_xlfn.XLOOKUP(BO963,I:I,L:L)</f>
        <v>WildÂ </v>
      </c>
    </row>
    <row r="964" spans="1:71" x14ac:dyDescent="0.25">
      <c r="A964" t="s">
        <v>33</v>
      </c>
      <c r="B964" t="s">
        <v>1220</v>
      </c>
      <c r="C964">
        <v>223</v>
      </c>
      <c r="D964">
        <v>190</v>
      </c>
      <c r="E964">
        <v>0</v>
      </c>
      <c r="F964">
        <v>215</v>
      </c>
      <c r="G964" t="s">
        <v>6700</v>
      </c>
      <c r="H964">
        <v>599</v>
      </c>
      <c r="I964">
        <v>124107476</v>
      </c>
      <c r="J964" t="s">
        <v>1338</v>
      </c>
      <c r="K964" t="s">
        <v>927</v>
      </c>
      <c r="L964" t="s">
        <v>2516</v>
      </c>
      <c r="M964">
        <v>170684</v>
      </c>
      <c r="N964">
        <v>1418</v>
      </c>
      <c r="O964" t="s">
        <v>6701</v>
      </c>
      <c r="P964">
        <v>0</v>
      </c>
      <c r="Q964" t="s">
        <v>6702</v>
      </c>
      <c r="R964" t="s">
        <v>6703</v>
      </c>
      <c r="S964">
        <v>867</v>
      </c>
      <c r="T964" t="s">
        <v>42</v>
      </c>
      <c r="U964" t="s">
        <v>43</v>
      </c>
      <c r="V964" t="s">
        <v>811</v>
      </c>
      <c r="W964">
        <v>48000000</v>
      </c>
      <c r="X964">
        <v>2000</v>
      </c>
      <c r="Y964">
        <v>399</v>
      </c>
      <c r="Z964" s="2">
        <v>7.6</v>
      </c>
      <c r="AA964">
        <v>1.85</v>
      </c>
      <c r="AB964">
        <v>0</v>
      </c>
      <c r="AQ964">
        <v>104</v>
      </c>
      <c r="AR964">
        <v>6.3</v>
      </c>
      <c r="BH964" t="str">
        <v>Wayne Beach</v>
      </c>
      <c r="BI964">
        <f t="shared" ref="BI964:BI1027" si="46">ROUND(AVERAGEIFS(Z:Z,B:B,BH964),1)</f>
        <v>5.9</v>
      </c>
      <c r="BJ964" t="b">
        <f t="shared" ref="BJ964:BJ1027" si="47">IF(BI964&gt;=PERCENTILE($BI$3:$BI$1678,0.9),"TRUE")</f>
        <v>0</v>
      </c>
      <c r="BO964">
        <v>24800000</v>
      </c>
      <c r="BP964">
        <v>2000000</v>
      </c>
      <c r="BR964">
        <f t="shared" si="45"/>
        <v>22800000</v>
      </c>
      <c r="BS964" t="str">
        <f>_xlfn.XLOOKUP(BO964,I:I,L:L)</f>
        <v>From Russia with LoveÂ </v>
      </c>
    </row>
    <row r="965" spans="1:71" x14ac:dyDescent="0.25">
      <c r="A965" t="s">
        <v>33</v>
      </c>
      <c r="B965" t="s">
        <v>405</v>
      </c>
      <c r="C965">
        <v>149</v>
      </c>
      <c r="D965">
        <v>127</v>
      </c>
      <c r="E965">
        <v>14000</v>
      </c>
      <c r="F965">
        <v>440</v>
      </c>
      <c r="G965" t="s">
        <v>1176</v>
      </c>
      <c r="H965">
        <v>11000</v>
      </c>
      <c r="I965">
        <v>197171806</v>
      </c>
      <c r="J965" t="s">
        <v>59</v>
      </c>
      <c r="K965" t="s">
        <v>520</v>
      </c>
      <c r="L965" t="s">
        <v>926</v>
      </c>
      <c r="M965">
        <v>515306</v>
      </c>
      <c r="N965">
        <v>12884</v>
      </c>
      <c r="O965" t="s">
        <v>6706</v>
      </c>
      <c r="P965">
        <v>5</v>
      </c>
      <c r="Q965" t="s">
        <v>6707</v>
      </c>
      <c r="R965" t="s">
        <v>6708</v>
      </c>
      <c r="S965">
        <v>477</v>
      </c>
      <c r="T965" t="s">
        <v>42</v>
      </c>
      <c r="U965" t="s">
        <v>43</v>
      </c>
      <c r="V965" t="s">
        <v>44</v>
      </c>
      <c r="W965">
        <v>48000000</v>
      </c>
      <c r="X965">
        <v>1989</v>
      </c>
      <c r="Y965">
        <v>844</v>
      </c>
      <c r="Z965" s="2">
        <v>8.3000000000000007</v>
      </c>
      <c r="AA965">
        <v>2.35</v>
      </c>
      <c r="AB965">
        <v>0</v>
      </c>
      <c r="AQ965">
        <v>190</v>
      </c>
      <c r="AR965">
        <v>7.6</v>
      </c>
      <c r="BH965" t="str">
        <v>GÃ©rard Krawczyk</v>
      </c>
      <c r="BI965">
        <f t="shared" si="46"/>
        <v>6.6</v>
      </c>
      <c r="BJ965" t="b">
        <f t="shared" si="47"/>
        <v>0</v>
      </c>
      <c r="BO965">
        <v>54696902</v>
      </c>
      <c r="BP965">
        <v>32000000</v>
      </c>
      <c r="BR965">
        <f t="shared" si="45"/>
        <v>22696902</v>
      </c>
      <c r="BS965" t="str">
        <f>_xlfn.XLOOKUP(BO965,I:I,L:L)</f>
        <v>Source CodeÂ </v>
      </c>
    </row>
    <row r="966" spans="1:71" x14ac:dyDescent="0.25">
      <c r="A966" t="s">
        <v>33</v>
      </c>
      <c r="B966" t="s">
        <v>1114</v>
      </c>
      <c r="C966">
        <v>371</v>
      </c>
      <c r="D966">
        <v>120</v>
      </c>
      <c r="E966">
        <v>662</v>
      </c>
      <c r="F966">
        <v>502</v>
      </c>
      <c r="G966" t="s">
        <v>722</v>
      </c>
      <c r="H966">
        <v>20000</v>
      </c>
      <c r="I966">
        <v>31569268</v>
      </c>
      <c r="J966" t="s">
        <v>2789</v>
      </c>
      <c r="K966" t="s">
        <v>351</v>
      </c>
      <c r="L966" t="s">
        <v>6711</v>
      </c>
      <c r="M966">
        <v>172965</v>
      </c>
      <c r="N966">
        <v>23051</v>
      </c>
      <c r="O966" t="s">
        <v>3406</v>
      </c>
      <c r="P966">
        <v>0</v>
      </c>
      <c r="Q966" t="s">
        <v>6712</v>
      </c>
      <c r="R966" t="s">
        <v>6713</v>
      </c>
      <c r="S966">
        <v>627</v>
      </c>
      <c r="T966" t="s">
        <v>42</v>
      </c>
      <c r="U966" t="s">
        <v>43</v>
      </c>
      <c r="V966" t="s">
        <v>811</v>
      </c>
      <c r="W966">
        <v>49000000</v>
      </c>
      <c r="X966">
        <v>2015</v>
      </c>
      <c r="Y966">
        <v>2000</v>
      </c>
      <c r="Z966" s="2">
        <v>6.9</v>
      </c>
      <c r="AA966">
        <v>2.35</v>
      </c>
      <c r="AB966">
        <v>67000</v>
      </c>
      <c r="AQ966">
        <v>127</v>
      </c>
      <c r="AR966">
        <v>8.3000000000000007</v>
      </c>
      <c r="BH966" t="str">
        <v>Udayan Prasad</v>
      </c>
      <c r="BI966">
        <f t="shared" si="46"/>
        <v>6.8</v>
      </c>
      <c r="BJ966" t="b">
        <f t="shared" si="47"/>
        <v>0</v>
      </c>
      <c r="BO966">
        <v>27689474</v>
      </c>
      <c r="BP966">
        <v>5000000</v>
      </c>
      <c r="BR966">
        <f t="shared" si="45"/>
        <v>22689474</v>
      </c>
      <c r="BS966" t="str">
        <f>_xlfn.XLOOKUP(BO966,I:I,L:L)</f>
        <v>OculusÂ </v>
      </c>
    </row>
    <row r="967" spans="1:71" x14ac:dyDescent="0.25">
      <c r="A967" t="s">
        <v>33</v>
      </c>
      <c r="B967" t="s">
        <v>1002</v>
      </c>
      <c r="C967">
        <v>75</v>
      </c>
      <c r="D967">
        <v>118</v>
      </c>
      <c r="E967">
        <v>176</v>
      </c>
      <c r="F967">
        <v>308</v>
      </c>
      <c r="G967" t="s">
        <v>723</v>
      </c>
      <c r="H967">
        <v>18000</v>
      </c>
      <c r="I967">
        <v>66488090</v>
      </c>
      <c r="J967" t="s">
        <v>1359</v>
      </c>
      <c r="K967" t="s">
        <v>2152</v>
      </c>
      <c r="L967" t="s">
        <v>6716</v>
      </c>
      <c r="M967">
        <v>120202</v>
      </c>
      <c r="N967">
        <v>29748</v>
      </c>
      <c r="O967" t="s">
        <v>6717</v>
      </c>
      <c r="P967">
        <v>2</v>
      </c>
      <c r="Q967" t="s">
        <v>6718</v>
      </c>
      <c r="R967" t="s">
        <v>6719</v>
      </c>
      <c r="S967">
        <v>397</v>
      </c>
      <c r="T967" t="s">
        <v>42</v>
      </c>
      <c r="U967" t="s">
        <v>43</v>
      </c>
      <c r="V967" t="s">
        <v>811</v>
      </c>
      <c r="W967">
        <v>48000000</v>
      </c>
      <c r="X967">
        <v>1999</v>
      </c>
      <c r="Y967">
        <v>11000</v>
      </c>
      <c r="Z967" s="2">
        <v>6.7</v>
      </c>
      <c r="AA967">
        <v>2.35</v>
      </c>
      <c r="AB967">
        <v>0</v>
      </c>
      <c r="AQ967">
        <v>120</v>
      </c>
      <c r="AR967">
        <v>6.9</v>
      </c>
      <c r="BH967" t="str">
        <v>Morten Tyldum</v>
      </c>
      <c r="BI967">
        <f t="shared" si="46"/>
        <v>7.9</v>
      </c>
      <c r="BJ967" t="str">
        <f t="shared" si="47"/>
        <v>TRUE</v>
      </c>
      <c r="BO967">
        <v>82670733</v>
      </c>
      <c r="BP967">
        <v>60000000</v>
      </c>
      <c r="BR967">
        <f t="shared" si="45"/>
        <v>22670733</v>
      </c>
      <c r="BS967" t="str">
        <f>_xlfn.XLOOKUP(BO967,I:I,L:L)</f>
        <v>Days of ThunderÂ </v>
      </c>
    </row>
    <row r="968" spans="1:71" x14ac:dyDescent="0.25">
      <c r="A968" t="s">
        <v>33</v>
      </c>
      <c r="B968" t="s">
        <v>1596</v>
      </c>
      <c r="C968">
        <v>233</v>
      </c>
      <c r="D968">
        <v>112</v>
      </c>
      <c r="E968">
        <v>21000</v>
      </c>
      <c r="F968">
        <v>237</v>
      </c>
      <c r="G968" t="s">
        <v>6720</v>
      </c>
      <c r="H968">
        <v>17000</v>
      </c>
      <c r="I968">
        <v>95308367</v>
      </c>
      <c r="J968" t="s">
        <v>1338</v>
      </c>
      <c r="K968" t="s">
        <v>715</v>
      </c>
      <c r="L968" t="s">
        <v>3989</v>
      </c>
      <c r="M968">
        <v>206104</v>
      </c>
      <c r="N968">
        <v>18141</v>
      </c>
      <c r="O968" t="s">
        <v>6721</v>
      </c>
      <c r="P968">
        <v>0</v>
      </c>
      <c r="Q968" t="s">
        <v>6722</v>
      </c>
      <c r="R968" t="s">
        <v>6723</v>
      </c>
      <c r="S968">
        <v>850</v>
      </c>
      <c r="T968" t="s">
        <v>42</v>
      </c>
      <c r="U968" t="s">
        <v>43</v>
      </c>
      <c r="V968" t="s">
        <v>811</v>
      </c>
      <c r="W968">
        <v>48000000</v>
      </c>
      <c r="X968">
        <v>2002</v>
      </c>
      <c r="Y968">
        <v>324</v>
      </c>
      <c r="Z968" s="2">
        <v>6.8</v>
      </c>
      <c r="AA968">
        <v>2.35</v>
      </c>
      <c r="AB968">
        <v>0</v>
      </c>
      <c r="AQ968">
        <v>118</v>
      </c>
      <c r="AR968">
        <v>6.7</v>
      </c>
      <c r="BH968" t="str">
        <v>AndrÃ©s Muschietti</v>
      </c>
      <c r="BI968">
        <f t="shared" si="46"/>
        <v>6.2</v>
      </c>
      <c r="BJ968" t="b">
        <f t="shared" si="47"/>
        <v>0</v>
      </c>
      <c r="BO968">
        <v>22757819</v>
      </c>
      <c r="BP968">
        <v>100000</v>
      </c>
      <c r="BR968">
        <f t="shared" si="45"/>
        <v>22657819</v>
      </c>
      <c r="BS968" t="str">
        <f>_xlfn.XLOOKUP(BO968,I:I,L:L)</f>
        <v>The GallowsÂ </v>
      </c>
    </row>
    <row r="969" spans="1:71" x14ac:dyDescent="0.25">
      <c r="A969" t="s">
        <v>33</v>
      </c>
      <c r="B969" t="s">
        <v>2674</v>
      </c>
      <c r="C969">
        <v>150</v>
      </c>
      <c r="D969">
        <v>114</v>
      </c>
      <c r="E969">
        <v>737</v>
      </c>
      <c r="F969">
        <v>393</v>
      </c>
      <c r="G969" t="s">
        <v>2362</v>
      </c>
      <c r="H969">
        <v>2000</v>
      </c>
      <c r="I969">
        <v>60652036</v>
      </c>
      <c r="J969" t="s">
        <v>2804</v>
      </c>
      <c r="K969" t="s">
        <v>308</v>
      </c>
      <c r="L969" t="s">
        <v>6730</v>
      </c>
      <c r="M969">
        <v>137854</v>
      </c>
      <c r="N969">
        <v>3743</v>
      </c>
      <c r="O969" t="s">
        <v>6731</v>
      </c>
      <c r="P969">
        <v>1</v>
      </c>
      <c r="Q969" t="s">
        <v>6732</v>
      </c>
      <c r="R969" t="s">
        <v>6733</v>
      </c>
      <c r="S969">
        <v>560</v>
      </c>
      <c r="T969" t="s">
        <v>42</v>
      </c>
      <c r="U969" t="s">
        <v>43</v>
      </c>
      <c r="V969" t="s">
        <v>811</v>
      </c>
      <c r="W969">
        <v>48000000</v>
      </c>
      <c r="X969">
        <v>1999</v>
      </c>
      <c r="Y969">
        <v>490</v>
      </c>
      <c r="Z969" s="2">
        <v>7.1</v>
      </c>
      <c r="AA969">
        <v>2.35</v>
      </c>
      <c r="AB969">
        <v>3000</v>
      </c>
      <c r="AQ969">
        <v>89</v>
      </c>
      <c r="AR969">
        <v>4.5999999999999996</v>
      </c>
      <c r="BH969" t="str">
        <v>Gillian Armstrong</v>
      </c>
      <c r="BI969">
        <f t="shared" si="46"/>
        <v>7</v>
      </c>
      <c r="BJ969" t="b">
        <f t="shared" si="47"/>
        <v>0</v>
      </c>
      <c r="BO969">
        <v>82569532</v>
      </c>
      <c r="BP969">
        <v>60000000</v>
      </c>
      <c r="BR969">
        <f t="shared" si="45"/>
        <v>22569532</v>
      </c>
      <c r="BS969" t="str">
        <f>_xlfn.XLOOKUP(BO969,I:I,L:L)</f>
        <v>Cheaper by the Dozen 2Â </v>
      </c>
    </row>
    <row r="970" spans="1:71" x14ac:dyDescent="0.25">
      <c r="A970" t="s">
        <v>33</v>
      </c>
      <c r="B970" t="s">
        <v>1703</v>
      </c>
      <c r="C970">
        <v>172</v>
      </c>
      <c r="D970">
        <v>137</v>
      </c>
      <c r="E970">
        <v>79</v>
      </c>
      <c r="F970">
        <v>194</v>
      </c>
      <c r="G970" t="s">
        <v>6735</v>
      </c>
      <c r="H970">
        <v>27000</v>
      </c>
      <c r="I970">
        <v>1206135</v>
      </c>
      <c r="J970" t="s">
        <v>1338</v>
      </c>
      <c r="K970" t="s">
        <v>80</v>
      </c>
      <c r="L970" t="s">
        <v>6736</v>
      </c>
      <c r="M970">
        <v>40568</v>
      </c>
      <c r="N970">
        <v>27666</v>
      </c>
      <c r="O970" t="s">
        <v>6737</v>
      </c>
      <c r="P970">
        <v>3</v>
      </c>
      <c r="Q970" t="s">
        <v>6738</v>
      </c>
      <c r="R970" t="s">
        <v>6739</v>
      </c>
      <c r="S970">
        <v>185</v>
      </c>
      <c r="T970" t="s">
        <v>42</v>
      </c>
      <c r="U970" t="s">
        <v>6740</v>
      </c>
      <c r="V970" t="s">
        <v>811</v>
      </c>
      <c r="W970">
        <v>50000000</v>
      </c>
      <c r="X970">
        <v>2015</v>
      </c>
      <c r="Y970">
        <v>254</v>
      </c>
      <c r="Z970" s="2">
        <v>6.4</v>
      </c>
      <c r="AA970">
        <v>2.35</v>
      </c>
      <c r="AB970">
        <v>18000</v>
      </c>
      <c r="AQ970">
        <v>114</v>
      </c>
      <c r="AR970">
        <v>7.1</v>
      </c>
      <c r="BH970" t="str">
        <v>James Watkins</v>
      </c>
      <c r="BI970">
        <f t="shared" si="46"/>
        <v>6.4</v>
      </c>
      <c r="BJ970" t="b">
        <f t="shared" si="47"/>
        <v>0</v>
      </c>
      <c r="BO970">
        <v>26005908</v>
      </c>
      <c r="BP970">
        <v>3500000</v>
      </c>
      <c r="BR970">
        <f t="shared" si="45"/>
        <v>22505908</v>
      </c>
      <c r="BS970" t="str">
        <f>_xlfn.XLOOKUP(BO970,I:I,L:L)</f>
        <v>The DescentÂ </v>
      </c>
    </row>
    <row r="971" spans="1:71" x14ac:dyDescent="0.25">
      <c r="A971" t="s">
        <v>33</v>
      </c>
      <c r="B971" t="s">
        <v>2085</v>
      </c>
      <c r="C971">
        <v>103</v>
      </c>
      <c r="D971">
        <v>112</v>
      </c>
      <c r="E971">
        <v>109</v>
      </c>
      <c r="F971">
        <v>261</v>
      </c>
      <c r="G971" t="s">
        <v>6743</v>
      </c>
      <c r="H971">
        <v>779</v>
      </c>
      <c r="I971">
        <v>56607223</v>
      </c>
      <c r="J971" t="s">
        <v>2309</v>
      </c>
      <c r="K971" t="s">
        <v>6744</v>
      </c>
      <c r="L971" t="s">
        <v>6745</v>
      </c>
      <c r="M971">
        <v>93367</v>
      </c>
      <c r="N971">
        <v>1823</v>
      </c>
      <c r="O971" t="s">
        <v>6746</v>
      </c>
      <c r="P971">
        <v>8</v>
      </c>
      <c r="Q971" t="s">
        <v>6747</v>
      </c>
      <c r="R971" t="s">
        <v>6748</v>
      </c>
      <c r="S971">
        <v>497</v>
      </c>
      <c r="T971" t="s">
        <v>42</v>
      </c>
      <c r="U971" t="s">
        <v>356</v>
      </c>
      <c r="V971" t="s">
        <v>44</v>
      </c>
      <c r="W971">
        <v>48000000</v>
      </c>
      <c r="X971">
        <v>2001</v>
      </c>
      <c r="Y971">
        <v>629</v>
      </c>
      <c r="Z971" s="2">
        <v>6.4</v>
      </c>
      <c r="AA971">
        <v>2.35</v>
      </c>
      <c r="AB971">
        <v>0</v>
      </c>
      <c r="AQ971">
        <v>137</v>
      </c>
      <c r="AR971">
        <v>6.4</v>
      </c>
      <c r="BH971" t="str">
        <v>Jim Fall</v>
      </c>
      <c r="BI971">
        <f t="shared" si="46"/>
        <v>5.3</v>
      </c>
      <c r="BJ971" t="b">
        <f t="shared" si="47"/>
        <v>0</v>
      </c>
      <c r="BO971">
        <v>25799043</v>
      </c>
      <c r="BP971">
        <v>3300000</v>
      </c>
      <c r="BR971">
        <f t="shared" si="45"/>
        <v>22499043</v>
      </c>
      <c r="BS971" t="str">
        <f>_xlfn.XLOOKUP(BO971,I:I,L:L)</f>
        <v>The Lazarus EffectÂ </v>
      </c>
    </row>
    <row r="972" spans="1:71" x14ac:dyDescent="0.25">
      <c r="A972" t="s">
        <v>33</v>
      </c>
      <c r="B972" t="s">
        <v>2828</v>
      </c>
      <c r="C972">
        <v>140</v>
      </c>
      <c r="D972">
        <v>120</v>
      </c>
      <c r="E972">
        <v>34</v>
      </c>
      <c r="F972">
        <v>1000</v>
      </c>
      <c r="G972" t="s">
        <v>408</v>
      </c>
      <c r="H972">
        <v>18000</v>
      </c>
      <c r="I972">
        <v>50173190</v>
      </c>
      <c r="J972" t="s">
        <v>2812</v>
      </c>
      <c r="K972" t="s">
        <v>148</v>
      </c>
      <c r="L972" t="s">
        <v>6751</v>
      </c>
      <c r="M972">
        <v>148490</v>
      </c>
      <c r="N972">
        <v>33615</v>
      </c>
      <c r="O972" t="s">
        <v>1539</v>
      </c>
      <c r="P972">
        <v>1</v>
      </c>
      <c r="Q972" t="s">
        <v>6752</v>
      </c>
      <c r="R972" t="s">
        <v>6753</v>
      </c>
      <c r="S972">
        <v>537</v>
      </c>
      <c r="T972" t="s">
        <v>42</v>
      </c>
      <c r="U972" t="s">
        <v>43</v>
      </c>
      <c r="V972" t="s">
        <v>44</v>
      </c>
      <c r="W972">
        <v>48000000</v>
      </c>
      <c r="X972">
        <v>2001</v>
      </c>
      <c r="Y972">
        <v>12000</v>
      </c>
      <c r="Z972" s="2">
        <v>7.4</v>
      </c>
      <c r="AA972">
        <v>2.35</v>
      </c>
      <c r="AB972">
        <v>0</v>
      </c>
      <c r="AQ972">
        <v>112</v>
      </c>
      <c r="AR972">
        <v>6.4</v>
      </c>
      <c r="BH972" t="str">
        <v>Ric Roman Waugh</v>
      </c>
      <c r="BI972">
        <f t="shared" si="46"/>
        <v>6.5</v>
      </c>
      <c r="BJ972" t="b">
        <f t="shared" si="47"/>
        <v>0</v>
      </c>
      <c r="BO972">
        <v>31487293</v>
      </c>
      <c r="BP972">
        <v>9000000</v>
      </c>
      <c r="BR972">
        <f t="shared" si="45"/>
        <v>22487293</v>
      </c>
      <c r="BS972" t="str">
        <f>_xlfn.XLOOKUP(BO972,I:I,L:L)</f>
        <v>Nick and Norah's Infinite PlaylistÂ </v>
      </c>
    </row>
    <row r="973" spans="1:71" x14ac:dyDescent="0.25">
      <c r="A973" t="s">
        <v>33</v>
      </c>
      <c r="B973" t="s">
        <v>1142</v>
      </c>
      <c r="C973">
        <v>125</v>
      </c>
      <c r="D973">
        <v>123</v>
      </c>
      <c r="E973">
        <v>446</v>
      </c>
      <c r="F973">
        <v>821</v>
      </c>
      <c r="G973" t="s">
        <v>4645</v>
      </c>
      <c r="H973">
        <v>20000</v>
      </c>
      <c r="I973">
        <v>47095453</v>
      </c>
      <c r="J973" t="s">
        <v>2116</v>
      </c>
      <c r="K973" t="s">
        <v>351</v>
      </c>
      <c r="L973" t="s">
        <v>6756</v>
      </c>
      <c r="M973">
        <v>64595</v>
      </c>
      <c r="N973">
        <v>22209</v>
      </c>
      <c r="O973" t="s">
        <v>6757</v>
      </c>
      <c r="P973">
        <v>1</v>
      </c>
      <c r="Q973" t="s">
        <v>6758</v>
      </c>
      <c r="R973" t="s">
        <v>6759</v>
      </c>
      <c r="S973">
        <v>316</v>
      </c>
      <c r="T973" t="s">
        <v>42</v>
      </c>
      <c r="U973" t="s">
        <v>43</v>
      </c>
      <c r="V973" t="s">
        <v>44</v>
      </c>
      <c r="W973">
        <v>48000000</v>
      </c>
      <c r="X973">
        <v>2001</v>
      </c>
      <c r="Y973">
        <v>1000</v>
      </c>
      <c r="Z973" s="2">
        <v>6.4</v>
      </c>
      <c r="AA973">
        <v>1.85</v>
      </c>
      <c r="AB973">
        <v>0</v>
      </c>
      <c r="AQ973">
        <v>120</v>
      </c>
      <c r="AR973">
        <v>7.4</v>
      </c>
      <c r="BH973" t="str">
        <v>Michael Dougherty</v>
      </c>
      <c r="BI973">
        <f t="shared" si="46"/>
        <v>6.2</v>
      </c>
      <c r="BJ973" t="b">
        <f t="shared" si="47"/>
        <v>0</v>
      </c>
      <c r="BO973">
        <v>52418902</v>
      </c>
      <c r="BP973">
        <v>30000000</v>
      </c>
      <c r="BR973">
        <f t="shared" si="45"/>
        <v>22418902</v>
      </c>
      <c r="BS973" t="str">
        <f>_xlfn.XLOOKUP(BO973,I:I,L:L)</f>
        <v>SouthpawÂ </v>
      </c>
    </row>
    <row r="974" spans="1:71" x14ac:dyDescent="0.25">
      <c r="A974" t="s">
        <v>33</v>
      </c>
      <c r="B974" t="s">
        <v>2726</v>
      </c>
      <c r="C974">
        <v>125</v>
      </c>
      <c r="D974">
        <v>93</v>
      </c>
      <c r="E974">
        <v>11000</v>
      </c>
      <c r="F974">
        <v>484</v>
      </c>
      <c r="G974" t="s">
        <v>6762</v>
      </c>
      <c r="H974">
        <v>3000</v>
      </c>
      <c r="I974">
        <v>37879996</v>
      </c>
      <c r="J974" t="s">
        <v>2116</v>
      </c>
      <c r="K974" t="s">
        <v>645</v>
      </c>
      <c r="L974" t="s">
        <v>6763</v>
      </c>
      <c r="M974">
        <v>81888</v>
      </c>
      <c r="N974">
        <v>5390</v>
      </c>
      <c r="O974" t="s">
        <v>6764</v>
      </c>
      <c r="P974">
        <v>2</v>
      </c>
      <c r="Q974" t="s">
        <v>6765</v>
      </c>
      <c r="R974" t="s">
        <v>6766</v>
      </c>
      <c r="S974">
        <v>254</v>
      </c>
      <c r="T974" t="s">
        <v>42</v>
      </c>
      <c r="U974" t="s">
        <v>43</v>
      </c>
      <c r="V974" t="s">
        <v>44</v>
      </c>
      <c r="W974">
        <v>48000000</v>
      </c>
      <c r="X974">
        <v>2000</v>
      </c>
      <c r="Y974">
        <v>575</v>
      </c>
      <c r="Z974" s="2">
        <v>6</v>
      </c>
      <c r="AA974">
        <v>2.35</v>
      </c>
      <c r="AB974">
        <v>0</v>
      </c>
      <c r="AQ974">
        <v>123</v>
      </c>
      <c r="AR974">
        <v>6.4</v>
      </c>
      <c r="BH974" t="str">
        <v>Joel Gallen</v>
      </c>
      <c r="BI974">
        <f t="shared" si="46"/>
        <v>5.7</v>
      </c>
      <c r="BJ974" t="b">
        <f t="shared" si="47"/>
        <v>0</v>
      </c>
      <c r="BO974">
        <v>97360069</v>
      </c>
      <c r="BP974">
        <v>75000000</v>
      </c>
      <c r="BR974">
        <f t="shared" si="45"/>
        <v>22360069</v>
      </c>
      <c r="BS974" t="str">
        <f>_xlfn.XLOOKUP(BO974,I:I,L:L)</f>
        <v>Inspector GadgetÂ </v>
      </c>
    </row>
    <row r="975" spans="1:71" x14ac:dyDescent="0.25">
      <c r="A975" t="s">
        <v>33</v>
      </c>
      <c r="B975" t="s">
        <v>3052</v>
      </c>
      <c r="C975">
        <v>36</v>
      </c>
      <c r="D975">
        <v>123</v>
      </c>
      <c r="E975">
        <v>0</v>
      </c>
      <c r="F975">
        <v>886</v>
      </c>
      <c r="G975" t="s">
        <v>3010</v>
      </c>
      <c r="H975">
        <v>12000</v>
      </c>
      <c r="I975">
        <v>25900000</v>
      </c>
      <c r="J975" t="s">
        <v>2819</v>
      </c>
      <c r="K975" t="s">
        <v>863</v>
      </c>
      <c r="L975" t="s">
        <v>6768</v>
      </c>
      <c r="M975">
        <v>12771</v>
      </c>
      <c r="N975">
        <v>18793</v>
      </c>
      <c r="O975" t="s">
        <v>6769</v>
      </c>
      <c r="P975">
        <v>1</v>
      </c>
      <c r="Q975" t="s">
        <v>6770</v>
      </c>
      <c r="R975" t="s">
        <v>6771</v>
      </c>
      <c r="S975">
        <v>84</v>
      </c>
      <c r="T975" t="s">
        <v>42</v>
      </c>
      <c r="U975" t="s">
        <v>43</v>
      </c>
      <c r="V975" t="s">
        <v>811</v>
      </c>
      <c r="W975">
        <v>58000000</v>
      </c>
      <c r="X975">
        <v>1984</v>
      </c>
      <c r="Y975">
        <v>5000</v>
      </c>
      <c r="Z975" s="2">
        <v>6.5</v>
      </c>
      <c r="AA975">
        <v>1.85</v>
      </c>
      <c r="AB975">
        <v>828</v>
      </c>
      <c r="AQ975">
        <v>93</v>
      </c>
      <c r="AR975">
        <v>6</v>
      </c>
      <c r="BH975" t="str">
        <v>James Marsh</v>
      </c>
      <c r="BI975">
        <f t="shared" si="46"/>
        <v>7.8</v>
      </c>
      <c r="BJ975" t="str">
        <f t="shared" si="47"/>
        <v>TRUE</v>
      </c>
      <c r="BO975">
        <v>33305037</v>
      </c>
      <c r="BP975">
        <v>11000000</v>
      </c>
      <c r="BR975">
        <f t="shared" si="45"/>
        <v>22305037</v>
      </c>
      <c r="BS975" t="str">
        <f>_xlfn.XLOOKUP(BO975,I:I,L:L)</f>
        <v>Woman in GoldÂ </v>
      </c>
    </row>
    <row r="976" spans="1:71" x14ac:dyDescent="0.25">
      <c r="A976" t="s">
        <v>33</v>
      </c>
      <c r="B976" t="s">
        <v>1142</v>
      </c>
      <c r="C976">
        <v>295</v>
      </c>
      <c r="D976">
        <v>122</v>
      </c>
      <c r="E976">
        <v>446</v>
      </c>
      <c r="F976">
        <v>600</v>
      </c>
      <c r="G976" t="s">
        <v>1505</v>
      </c>
      <c r="H976">
        <v>23000</v>
      </c>
      <c r="I976">
        <v>53574088</v>
      </c>
      <c r="J976" t="s">
        <v>2827</v>
      </c>
      <c r="K976" t="s">
        <v>78</v>
      </c>
      <c r="L976" t="s">
        <v>6774</v>
      </c>
      <c r="M976">
        <v>237872</v>
      </c>
      <c r="N976">
        <v>33548</v>
      </c>
      <c r="O976" t="s">
        <v>6775</v>
      </c>
      <c r="P976">
        <v>1</v>
      </c>
      <c r="Q976" t="s">
        <v>6776</v>
      </c>
      <c r="R976" t="s">
        <v>6777</v>
      </c>
      <c r="S976">
        <v>560</v>
      </c>
      <c r="T976" t="s">
        <v>42</v>
      </c>
      <c r="U976" t="s">
        <v>43</v>
      </c>
      <c r="V976" t="s">
        <v>811</v>
      </c>
      <c r="W976">
        <v>55000000</v>
      </c>
      <c r="X976">
        <v>2007</v>
      </c>
      <c r="Y976">
        <v>8000</v>
      </c>
      <c r="Z976" s="2">
        <v>7.8</v>
      </c>
      <c r="AA976">
        <v>2.35</v>
      </c>
      <c r="AB976">
        <v>0</v>
      </c>
      <c r="AQ976">
        <v>123</v>
      </c>
      <c r="AR976">
        <v>6.5</v>
      </c>
      <c r="BH976" t="str">
        <v>Matt Williams</v>
      </c>
      <c r="BI976">
        <f t="shared" si="46"/>
        <v>6.8</v>
      </c>
      <c r="BJ976" t="b">
        <f t="shared" si="47"/>
        <v>0</v>
      </c>
      <c r="BO976">
        <v>27296514</v>
      </c>
      <c r="BP976">
        <v>5000000</v>
      </c>
      <c r="BR976">
        <f t="shared" si="45"/>
        <v>22296514</v>
      </c>
      <c r="BS976" t="str">
        <f>_xlfn.XLOOKUP(BO976,I:I,L:L)</f>
        <v>Dallas Buyers ClubÂ </v>
      </c>
    </row>
    <row r="977" spans="1:71" x14ac:dyDescent="0.25">
      <c r="A977" t="s">
        <v>33</v>
      </c>
      <c r="B977" t="s">
        <v>3481</v>
      </c>
      <c r="C977">
        <v>222</v>
      </c>
      <c r="D977">
        <v>115</v>
      </c>
      <c r="E977">
        <v>118</v>
      </c>
      <c r="F977">
        <v>482</v>
      </c>
      <c r="G977" t="s">
        <v>1660</v>
      </c>
      <c r="H977">
        <v>14000</v>
      </c>
      <c r="I977">
        <v>89253340</v>
      </c>
      <c r="J977" t="s">
        <v>79</v>
      </c>
      <c r="K977" t="s">
        <v>299</v>
      </c>
      <c r="L977" t="s">
        <v>4572</v>
      </c>
      <c r="M977">
        <v>133436</v>
      </c>
      <c r="N977">
        <v>16967</v>
      </c>
      <c r="O977" t="s">
        <v>6780</v>
      </c>
      <c r="P977">
        <v>0</v>
      </c>
      <c r="Q977" t="s">
        <v>6781</v>
      </c>
      <c r="R977" t="s">
        <v>6782</v>
      </c>
      <c r="S977">
        <v>323</v>
      </c>
      <c r="T977" t="s">
        <v>42</v>
      </c>
      <c r="U977" t="s">
        <v>1816</v>
      </c>
      <c r="V977" t="s">
        <v>44</v>
      </c>
      <c r="W977">
        <v>48000000</v>
      </c>
      <c r="X977">
        <v>2014</v>
      </c>
      <c r="Y977">
        <v>794</v>
      </c>
      <c r="Z977" s="2">
        <v>6</v>
      </c>
      <c r="AA977">
        <v>2.35</v>
      </c>
      <c r="AB977">
        <v>38000</v>
      </c>
      <c r="AQ977">
        <v>122</v>
      </c>
      <c r="AR977">
        <v>7.8</v>
      </c>
      <c r="BH977" t="str">
        <v>Rob Zombie</v>
      </c>
      <c r="BI977">
        <f t="shared" si="46"/>
        <v>5</v>
      </c>
      <c r="BJ977" t="b">
        <f t="shared" si="47"/>
        <v>0</v>
      </c>
      <c r="BO977">
        <v>27285953</v>
      </c>
      <c r="BP977">
        <v>5000000</v>
      </c>
      <c r="BR977">
        <f t="shared" si="45"/>
        <v>22285953</v>
      </c>
      <c r="BS977" t="str">
        <f>_xlfn.XLOOKUP(BO977,I:I,L:L)</f>
        <v>No EscapeÂ </v>
      </c>
    </row>
    <row r="978" spans="1:71" x14ac:dyDescent="0.25">
      <c r="A978" t="s">
        <v>33</v>
      </c>
      <c r="B978" t="s">
        <v>1220</v>
      </c>
      <c r="C978">
        <v>158</v>
      </c>
      <c r="D978">
        <v>123</v>
      </c>
      <c r="E978">
        <v>0</v>
      </c>
      <c r="F978">
        <v>23</v>
      </c>
      <c r="G978" t="s">
        <v>3660</v>
      </c>
      <c r="H978">
        <v>3000</v>
      </c>
      <c r="I978">
        <v>37339525</v>
      </c>
      <c r="J978" t="s">
        <v>2710</v>
      </c>
      <c r="K978" t="s">
        <v>335</v>
      </c>
      <c r="L978" t="s">
        <v>6784</v>
      </c>
      <c r="M978">
        <v>71708</v>
      </c>
      <c r="N978">
        <v>3768</v>
      </c>
      <c r="O978" t="s">
        <v>6785</v>
      </c>
      <c r="P978">
        <v>1</v>
      </c>
      <c r="Q978" t="s">
        <v>6786</v>
      </c>
      <c r="R978" t="s">
        <v>6787</v>
      </c>
      <c r="S978">
        <v>307</v>
      </c>
      <c r="T978" t="s">
        <v>42</v>
      </c>
      <c r="U978" t="s">
        <v>43</v>
      </c>
      <c r="V978" t="s">
        <v>811</v>
      </c>
      <c r="W978">
        <v>48000000</v>
      </c>
      <c r="X978">
        <v>1998</v>
      </c>
      <c r="Y978">
        <v>745</v>
      </c>
      <c r="Z978" s="2">
        <v>7</v>
      </c>
      <c r="AA978">
        <v>1.85</v>
      </c>
      <c r="AB978">
        <v>0</v>
      </c>
      <c r="AQ978">
        <v>115</v>
      </c>
      <c r="AR978">
        <v>6</v>
      </c>
      <c r="BH978" t="str">
        <v>Dennis Iliadis</v>
      </c>
      <c r="BI978">
        <f t="shared" si="46"/>
        <v>6.6</v>
      </c>
      <c r="BJ978" t="b">
        <f t="shared" si="47"/>
        <v>0</v>
      </c>
      <c r="BO978">
        <v>64238770</v>
      </c>
      <c r="BP978">
        <v>42000000</v>
      </c>
      <c r="BR978">
        <f t="shared" si="45"/>
        <v>22238770</v>
      </c>
      <c r="BS978" t="str">
        <f>_xlfn.XLOOKUP(BO978,I:I,L:L)</f>
        <v>The Nut JobÂ </v>
      </c>
    </row>
    <row r="979" spans="1:71" x14ac:dyDescent="0.25">
      <c r="A979" t="s">
        <v>33</v>
      </c>
      <c r="B979" t="s">
        <v>1580</v>
      </c>
      <c r="C979">
        <v>72</v>
      </c>
      <c r="D979">
        <v>96</v>
      </c>
      <c r="E979">
        <v>0</v>
      </c>
      <c r="F979">
        <v>302</v>
      </c>
      <c r="G979" t="s">
        <v>966</v>
      </c>
      <c r="H979">
        <v>2000</v>
      </c>
      <c r="I979">
        <v>60154431</v>
      </c>
      <c r="J979" t="s">
        <v>2833</v>
      </c>
      <c r="K979" t="s">
        <v>1108</v>
      </c>
      <c r="L979" t="s">
        <v>6790</v>
      </c>
      <c r="M979">
        <v>122347</v>
      </c>
      <c r="N979">
        <v>3718</v>
      </c>
      <c r="O979" t="s">
        <v>6791</v>
      </c>
      <c r="P979">
        <v>1</v>
      </c>
      <c r="Q979" t="s">
        <v>6792</v>
      </c>
      <c r="R979" t="s">
        <v>6793</v>
      </c>
      <c r="S979">
        <v>345</v>
      </c>
      <c r="T979" t="s">
        <v>42</v>
      </c>
      <c r="U979" t="s">
        <v>43</v>
      </c>
      <c r="V979" t="s">
        <v>44</v>
      </c>
      <c r="W979">
        <v>47000000</v>
      </c>
      <c r="X979">
        <v>1996</v>
      </c>
      <c r="Y979">
        <v>1000</v>
      </c>
      <c r="Z979" s="2">
        <v>6</v>
      </c>
      <c r="AA979">
        <v>2.35</v>
      </c>
      <c r="AB979">
        <v>0</v>
      </c>
      <c r="AQ979">
        <v>123</v>
      </c>
      <c r="AR979">
        <v>7</v>
      </c>
      <c r="BH979" t="str">
        <v>Rick Rosenthal</v>
      </c>
      <c r="BI979">
        <f t="shared" si="46"/>
        <v>4.0999999999999996</v>
      </c>
      <c r="BJ979" t="b">
        <f t="shared" si="47"/>
        <v>0</v>
      </c>
      <c r="BO979">
        <v>53133888</v>
      </c>
      <c r="BP979">
        <v>31000000</v>
      </c>
      <c r="BR979">
        <f t="shared" si="45"/>
        <v>22133888</v>
      </c>
      <c r="BS979" t="str">
        <f>_xlfn.XLOOKUP(BO979,I:I,L:L)</f>
        <v>ArachnophobiaÂ </v>
      </c>
    </row>
    <row r="980" spans="1:71" x14ac:dyDescent="0.25">
      <c r="A980" t="s">
        <v>33</v>
      </c>
      <c r="B980" t="s">
        <v>2087</v>
      </c>
      <c r="C980">
        <v>72</v>
      </c>
      <c r="D980">
        <v>105</v>
      </c>
      <c r="E980">
        <v>631</v>
      </c>
      <c r="F980">
        <v>327</v>
      </c>
      <c r="G980" t="s">
        <v>2087</v>
      </c>
      <c r="H980">
        <v>678</v>
      </c>
      <c r="I980">
        <v>103738726</v>
      </c>
      <c r="J980" t="s">
        <v>2841</v>
      </c>
      <c r="K980" t="s">
        <v>6796</v>
      </c>
      <c r="L980" t="s">
        <v>6797</v>
      </c>
      <c r="M980">
        <v>47819</v>
      </c>
      <c r="N980">
        <v>2096</v>
      </c>
      <c r="O980" t="s">
        <v>5865</v>
      </c>
      <c r="P980">
        <v>1</v>
      </c>
      <c r="Q980" t="s">
        <v>6798</v>
      </c>
      <c r="R980" t="s">
        <v>6799</v>
      </c>
      <c r="S980">
        <v>164</v>
      </c>
      <c r="T980" t="s">
        <v>42</v>
      </c>
      <c r="U980" t="s">
        <v>43</v>
      </c>
      <c r="V980" t="s">
        <v>115</v>
      </c>
      <c r="W980">
        <v>100000000</v>
      </c>
      <c r="X980">
        <v>1990</v>
      </c>
      <c r="Y980">
        <v>631</v>
      </c>
      <c r="Z980" s="2">
        <v>6.1</v>
      </c>
      <c r="AA980">
        <v>1.85</v>
      </c>
      <c r="AB980">
        <v>2000</v>
      </c>
      <c r="AQ980">
        <v>96</v>
      </c>
      <c r="AR980">
        <v>6</v>
      </c>
      <c r="BH980" t="str">
        <v>Denzel Washington</v>
      </c>
      <c r="BI980">
        <f t="shared" si="46"/>
        <v>7.5</v>
      </c>
      <c r="BJ980" t="str">
        <f t="shared" si="47"/>
        <v>TRUE</v>
      </c>
      <c r="BO980">
        <v>47124400</v>
      </c>
      <c r="BP980">
        <v>25000000</v>
      </c>
      <c r="BR980">
        <f t="shared" si="45"/>
        <v>22124400</v>
      </c>
      <c r="BS980" t="str">
        <f>_xlfn.XLOOKUP(BO980,I:I,L:L)</f>
        <v>Nanny McPheeÂ </v>
      </c>
    </row>
    <row r="981" spans="1:71" x14ac:dyDescent="0.25">
      <c r="A981" t="s">
        <v>33</v>
      </c>
      <c r="B981" t="s">
        <v>1074</v>
      </c>
      <c r="C981">
        <v>152</v>
      </c>
      <c r="D981">
        <v>113</v>
      </c>
      <c r="E981">
        <v>323</v>
      </c>
      <c r="F981">
        <v>835</v>
      </c>
      <c r="G981" t="s">
        <v>6802</v>
      </c>
      <c r="H981">
        <v>1000</v>
      </c>
      <c r="I981">
        <v>69304264</v>
      </c>
      <c r="J981" t="s">
        <v>2847</v>
      </c>
      <c r="K981" t="s">
        <v>2270</v>
      </c>
      <c r="L981" t="s">
        <v>6803</v>
      </c>
      <c r="M981">
        <v>73068</v>
      </c>
      <c r="N981">
        <v>4660</v>
      </c>
      <c r="O981" t="s">
        <v>2641</v>
      </c>
      <c r="P981">
        <v>0</v>
      </c>
      <c r="Q981" t="s">
        <v>6804</v>
      </c>
      <c r="R981" t="s">
        <v>6805</v>
      </c>
      <c r="S981">
        <v>419</v>
      </c>
      <c r="T981" t="s">
        <v>42</v>
      </c>
      <c r="U981" t="s">
        <v>43</v>
      </c>
      <c r="V981" t="s">
        <v>811</v>
      </c>
      <c r="W981">
        <v>48000000</v>
      </c>
      <c r="X981">
        <v>1999</v>
      </c>
      <c r="Y981">
        <v>977</v>
      </c>
      <c r="Z981" s="2">
        <v>6.8</v>
      </c>
      <c r="AA981">
        <v>2.35</v>
      </c>
      <c r="AB981">
        <v>0</v>
      </c>
      <c r="AQ981">
        <v>105</v>
      </c>
      <c r="AR981">
        <v>6.1</v>
      </c>
      <c r="BH981" t="str">
        <v>Nicolas Winding Refn</v>
      </c>
      <c r="BI981">
        <f t="shared" si="46"/>
        <v>7.4</v>
      </c>
      <c r="BJ981" t="b">
        <f t="shared" si="47"/>
        <v>0</v>
      </c>
      <c r="BO981">
        <v>48114556</v>
      </c>
      <c r="BP981">
        <v>26000000</v>
      </c>
      <c r="BR981">
        <f t="shared" si="45"/>
        <v>22114556</v>
      </c>
      <c r="BS981" t="str">
        <f>_xlfn.XLOOKUP(BO981,I:I,L:L)</f>
        <v>Fat AlbertÂ </v>
      </c>
    </row>
    <row r="982" spans="1:71" x14ac:dyDescent="0.25">
      <c r="A982" t="s">
        <v>33</v>
      </c>
      <c r="B982" t="s">
        <v>3495</v>
      </c>
      <c r="C982">
        <v>89</v>
      </c>
      <c r="D982">
        <v>132</v>
      </c>
      <c r="E982">
        <v>545</v>
      </c>
      <c r="F982">
        <v>807</v>
      </c>
      <c r="G982" t="s">
        <v>6808</v>
      </c>
      <c r="H982">
        <v>919</v>
      </c>
      <c r="I982">
        <v>29781453</v>
      </c>
      <c r="J982" t="s">
        <v>2295</v>
      </c>
      <c r="K982" t="s">
        <v>2475</v>
      </c>
      <c r="L982" t="s">
        <v>6809</v>
      </c>
      <c r="M982">
        <v>22447</v>
      </c>
      <c r="N982">
        <v>4796</v>
      </c>
      <c r="O982" t="s">
        <v>6810</v>
      </c>
      <c r="P982">
        <v>1</v>
      </c>
      <c r="Q982" t="s">
        <v>6811</v>
      </c>
      <c r="R982" t="s">
        <v>6812</v>
      </c>
      <c r="S982">
        <v>210</v>
      </c>
      <c r="T982" t="s">
        <v>42</v>
      </c>
      <c r="U982" t="s">
        <v>43</v>
      </c>
      <c r="V982" t="s">
        <v>44</v>
      </c>
      <c r="W982">
        <v>48000000</v>
      </c>
      <c r="X982">
        <v>2001</v>
      </c>
      <c r="Y982">
        <v>811</v>
      </c>
      <c r="Z982" s="2">
        <v>6.4</v>
      </c>
      <c r="AA982">
        <v>1.85</v>
      </c>
      <c r="AB982">
        <v>0</v>
      </c>
      <c r="AQ982">
        <v>113</v>
      </c>
      <c r="AR982">
        <v>6.8</v>
      </c>
      <c r="BH982" t="str">
        <v>Sara Sugarman</v>
      </c>
      <c r="BI982">
        <f t="shared" si="46"/>
        <v>4.5999999999999996</v>
      </c>
      <c r="BJ982" t="b">
        <f t="shared" si="47"/>
        <v>0</v>
      </c>
      <c r="BO982">
        <v>32101000</v>
      </c>
      <c r="BP982">
        <v>10000000</v>
      </c>
      <c r="BR982">
        <f t="shared" si="45"/>
        <v>22101000</v>
      </c>
      <c r="BS982" t="str">
        <f>_xlfn.XLOOKUP(BO982,I:I,L:L)</f>
        <v>The Lawnmower ManÂ </v>
      </c>
    </row>
    <row r="983" spans="1:71" x14ac:dyDescent="0.25">
      <c r="A983" t="s">
        <v>33</v>
      </c>
      <c r="B983" t="s">
        <v>3511</v>
      </c>
      <c r="C983">
        <v>93</v>
      </c>
      <c r="D983">
        <v>75</v>
      </c>
      <c r="E983">
        <v>0</v>
      </c>
      <c r="F983">
        <v>677</v>
      </c>
      <c r="G983" t="s">
        <v>4072</v>
      </c>
      <c r="H983">
        <v>4000</v>
      </c>
      <c r="I983">
        <v>15519841</v>
      </c>
      <c r="J983" t="s">
        <v>251</v>
      </c>
      <c r="K983" t="s">
        <v>3101</v>
      </c>
      <c r="L983" t="s">
        <v>6815</v>
      </c>
      <c r="M983">
        <v>8693</v>
      </c>
      <c r="N983">
        <v>6863</v>
      </c>
      <c r="O983" t="s">
        <v>6148</v>
      </c>
      <c r="P983">
        <v>3</v>
      </c>
      <c r="Q983" t="s">
        <v>6816</v>
      </c>
      <c r="R983" t="s">
        <v>6817</v>
      </c>
      <c r="S983">
        <v>71</v>
      </c>
      <c r="T983" t="s">
        <v>42</v>
      </c>
      <c r="U983" t="s">
        <v>43</v>
      </c>
      <c r="V983" t="s">
        <v>115</v>
      </c>
      <c r="W983">
        <v>47000000</v>
      </c>
      <c r="X983">
        <v>2006</v>
      </c>
      <c r="Y983">
        <v>769</v>
      </c>
      <c r="Z983" s="2">
        <v>4.5</v>
      </c>
      <c r="AA983">
        <v>1.85</v>
      </c>
      <c r="AB983">
        <v>261</v>
      </c>
      <c r="AQ983">
        <v>93</v>
      </c>
      <c r="AR983">
        <v>7.7</v>
      </c>
      <c r="BH983" t="str">
        <v>Juan Carlos Fresnadillo</v>
      </c>
      <c r="BI983">
        <f t="shared" si="46"/>
        <v>7</v>
      </c>
      <c r="BJ983" t="b">
        <f t="shared" si="47"/>
        <v>0</v>
      </c>
      <c r="BO983">
        <v>80021740</v>
      </c>
      <c r="BP983">
        <v>58000000</v>
      </c>
      <c r="BR983">
        <f t="shared" si="45"/>
        <v>22021740</v>
      </c>
      <c r="BS983" t="str">
        <f>_xlfn.XLOOKUP(BO983,I:I,L:L)</f>
        <v>GoosebumpsÂ </v>
      </c>
    </row>
    <row r="984" spans="1:71" x14ac:dyDescent="0.25">
      <c r="A984" t="s">
        <v>33</v>
      </c>
      <c r="B984" t="s">
        <v>3519</v>
      </c>
      <c r="C984">
        <v>46</v>
      </c>
      <c r="D984">
        <v>108</v>
      </c>
      <c r="E984">
        <v>350</v>
      </c>
      <c r="F984">
        <v>77</v>
      </c>
      <c r="G984" t="s">
        <v>6818</v>
      </c>
      <c r="H984">
        <v>8000</v>
      </c>
      <c r="I984">
        <v>5600000</v>
      </c>
      <c r="J984" t="s">
        <v>1991</v>
      </c>
      <c r="K984" t="s">
        <v>1902</v>
      </c>
      <c r="L984" t="s">
        <v>6819</v>
      </c>
      <c r="M984">
        <v>11913</v>
      </c>
      <c r="N984">
        <v>8349</v>
      </c>
      <c r="O984" t="s">
        <v>6820</v>
      </c>
      <c r="P984">
        <v>1</v>
      </c>
      <c r="Q984" t="s">
        <v>6821</v>
      </c>
      <c r="R984" t="s">
        <v>6822</v>
      </c>
      <c r="S984">
        <v>97</v>
      </c>
      <c r="T984" t="s">
        <v>42</v>
      </c>
      <c r="U984" t="s">
        <v>43</v>
      </c>
      <c r="V984" t="s">
        <v>811</v>
      </c>
      <c r="W984">
        <v>47000000</v>
      </c>
      <c r="X984">
        <v>1996</v>
      </c>
      <c r="Y984">
        <v>115</v>
      </c>
      <c r="Z984" s="2">
        <v>5.8</v>
      </c>
      <c r="AA984">
        <v>1.85</v>
      </c>
      <c r="AB984">
        <v>616</v>
      </c>
      <c r="AQ984">
        <v>75</v>
      </c>
      <c r="AR984">
        <v>4.5</v>
      </c>
      <c r="BH984" t="str">
        <v>Phil Traill</v>
      </c>
      <c r="BI984">
        <f t="shared" si="46"/>
        <v>4.8</v>
      </c>
      <c r="BJ984" t="b">
        <f t="shared" si="47"/>
        <v>0</v>
      </c>
      <c r="BO984">
        <v>49968653</v>
      </c>
      <c r="BP984">
        <v>28000000</v>
      </c>
      <c r="BR984">
        <f t="shared" si="45"/>
        <v>21968653</v>
      </c>
      <c r="BS984" t="str">
        <f>_xlfn.XLOOKUP(BO984,I:I,L:L)</f>
        <v>SerendipityÂ </v>
      </c>
    </row>
    <row r="985" spans="1:71" x14ac:dyDescent="0.25">
      <c r="A985" t="s">
        <v>33</v>
      </c>
      <c r="B985" t="s">
        <v>3192</v>
      </c>
      <c r="C985">
        <v>142</v>
      </c>
      <c r="D985">
        <v>102</v>
      </c>
      <c r="E985">
        <v>148</v>
      </c>
      <c r="F985">
        <v>135</v>
      </c>
      <c r="G985" t="s">
        <v>617</v>
      </c>
      <c r="H985">
        <v>8000</v>
      </c>
      <c r="I985">
        <v>93607673</v>
      </c>
      <c r="J985" t="s">
        <v>1027</v>
      </c>
      <c r="K985" t="s">
        <v>1902</v>
      </c>
      <c r="L985" t="s">
        <v>4205</v>
      </c>
      <c r="M985">
        <v>47573</v>
      </c>
      <c r="N985">
        <v>9176</v>
      </c>
      <c r="O985" t="s">
        <v>2756</v>
      </c>
      <c r="P985">
        <v>4</v>
      </c>
      <c r="Q985" t="s">
        <v>6824</v>
      </c>
      <c r="R985" t="s">
        <v>6825</v>
      </c>
      <c r="S985">
        <v>343</v>
      </c>
      <c r="T985" t="s">
        <v>42</v>
      </c>
      <c r="U985" t="s">
        <v>43</v>
      </c>
      <c r="V985" t="s">
        <v>44</v>
      </c>
      <c r="W985">
        <v>48000000</v>
      </c>
      <c r="X985">
        <v>2001</v>
      </c>
      <c r="Y985">
        <v>973</v>
      </c>
      <c r="Z985" s="2">
        <v>5.7</v>
      </c>
      <c r="AA985">
        <v>2.35</v>
      </c>
      <c r="AB985">
        <v>881</v>
      </c>
      <c r="AQ985">
        <v>108</v>
      </c>
      <c r="AR985">
        <v>5.8</v>
      </c>
      <c r="BH985" t="str">
        <v>Joe Berlinger</v>
      </c>
      <c r="BI985">
        <f t="shared" si="46"/>
        <v>4</v>
      </c>
      <c r="BJ985" t="b">
        <f t="shared" si="47"/>
        <v>0</v>
      </c>
      <c r="BO985">
        <v>37882551</v>
      </c>
      <c r="BP985">
        <v>16000000</v>
      </c>
      <c r="BR985">
        <f t="shared" si="45"/>
        <v>21882551</v>
      </c>
      <c r="BS985" t="str">
        <f>_xlfn.XLOOKUP(BO985,I:I,L:L)</f>
        <v>Not Another Teen MovieÂ </v>
      </c>
    </row>
    <row r="986" spans="1:71" x14ac:dyDescent="0.25">
      <c r="A986" t="s">
        <v>33</v>
      </c>
      <c r="B986" t="s">
        <v>77</v>
      </c>
      <c r="C986">
        <v>185</v>
      </c>
      <c r="D986">
        <v>118</v>
      </c>
      <c r="E986">
        <v>22000</v>
      </c>
      <c r="F986">
        <v>319</v>
      </c>
      <c r="G986" t="s">
        <v>4657</v>
      </c>
      <c r="H986">
        <v>14000</v>
      </c>
      <c r="I986">
        <v>67263182</v>
      </c>
      <c r="J986" t="s">
        <v>1195</v>
      </c>
      <c r="K986" t="s">
        <v>2989</v>
      </c>
      <c r="L986" t="s">
        <v>6828</v>
      </c>
      <c r="M986">
        <v>218771</v>
      </c>
      <c r="N986">
        <v>15658</v>
      </c>
      <c r="O986" t="s">
        <v>6829</v>
      </c>
      <c r="P986">
        <v>0</v>
      </c>
      <c r="Q986" t="s">
        <v>6830</v>
      </c>
      <c r="R986" t="s">
        <v>6831</v>
      </c>
      <c r="S986">
        <v>651</v>
      </c>
      <c r="T986" t="s">
        <v>42</v>
      </c>
      <c r="U986" t="s">
        <v>43</v>
      </c>
      <c r="V986" t="s">
        <v>811</v>
      </c>
      <c r="W986">
        <v>46000000</v>
      </c>
      <c r="X986">
        <v>2002</v>
      </c>
      <c r="Y986">
        <v>509</v>
      </c>
      <c r="Z986" s="2">
        <v>7.2</v>
      </c>
      <c r="AA986">
        <v>2.35</v>
      </c>
      <c r="AB986">
        <v>0</v>
      </c>
      <c r="AQ986">
        <v>102</v>
      </c>
      <c r="AR986">
        <v>5.7</v>
      </c>
      <c r="BH986" t="str">
        <v>Elizabeth Allen Rosenbaum</v>
      </c>
      <c r="BI986">
        <f t="shared" si="46"/>
        <v>6</v>
      </c>
      <c r="BJ986" t="b">
        <f t="shared" si="47"/>
        <v>0</v>
      </c>
      <c r="BO986">
        <v>56876365</v>
      </c>
      <c r="BP986">
        <v>35000000</v>
      </c>
      <c r="BR986">
        <f t="shared" si="45"/>
        <v>21876365</v>
      </c>
      <c r="BS986" t="str">
        <f>_xlfn.XLOOKUP(BO986,I:I,L:L)</f>
        <v>The Man in the Iron MaskÂ </v>
      </c>
    </row>
    <row r="987" spans="1:71" x14ac:dyDescent="0.25">
      <c r="A987" t="s">
        <v>33</v>
      </c>
      <c r="B987" t="s">
        <v>2226</v>
      </c>
      <c r="C987">
        <v>143</v>
      </c>
      <c r="D987">
        <v>111</v>
      </c>
      <c r="E987">
        <v>906</v>
      </c>
      <c r="F987">
        <v>906</v>
      </c>
      <c r="G987" t="s">
        <v>1539</v>
      </c>
      <c r="H987">
        <v>1000</v>
      </c>
      <c r="I987">
        <v>92001027</v>
      </c>
      <c r="J987" t="s">
        <v>2853</v>
      </c>
      <c r="K987" t="s">
        <v>4171</v>
      </c>
      <c r="L987" t="s">
        <v>4021</v>
      </c>
      <c r="M987">
        <v>97838</v>
      </c>
      <c r="N987">
        <v>6315</v>
      </c>
      <c r="O987" t="s">
        <v>2226</v>
      </c>
      <c r="P987">
        <v>2</v>
      </c>
      <c r="Q987" t="s">
        <v>6834</v>
      </c>
      <c r="R987" t="s">
        <v>6835</v>
      </c>
      <c r="S987">
        <v>286</v>
      </c>
      <c r="T987" t="s">
        <v>42</v>
      </c>
      <c r="U987" t="s">
        <v>43</v>
      </c>
      <c r="V987" t="s">
        <v>44</v>
      </c>
      <c r="W987">
        <v>45000000</v>
      </c>
      <c r="X987">
        <v>1996</v>
      </c>
      <c r="Y987">
        <v>1000</v>
      </c>
      <c r="Z987" s="2">
        <v>7.6</v>
      </c>
      <c r="AA987">
        <v>2.35</v>
      </c>
      <c r="AB987">
        <v>3000</v>
      </c>
      <c r="AQ987">
        <v>118</v>
      </c>
      <c r="AR987">
        <v>7.2</v>
      </c>
      <c r="BH987" t="str">
        <v>Michael Mayer</v>
      </c>
      <c r="BI987">
        <f t="shared" si="46"/>
        <v>6.5</v>
      </c>
      <c r="BJ987" t="b">
        <f t="shared" si="47"/>
        <v>0</v>
      </c>
      <c r="BO987">
        <v>41867960</v>
      </c>
      <c r="BP987">
        <v>20000000</v>
      </c>
      <c r="BR987">
        <f t="shared" si="45"/>
        <v>21867960</v>
      </c>
      <c r="BS987" t="str">
        <f>_xlfn.XLOOKUP(BO987,I:I,L:L)</f>
        <v>Thir13en GhostsÂ </v>
      </c>
    </row>
    <row r="988" spans="1:71" x14ac:dyDescent="0.25">
      <c r="A988" t="s">
        <v>33</v>
      </c>
      <c r="B988" t="s">
        <v>2947</v>
      </c>
      <c r="C988">
        <v>178</v>
      </c>
      <c r="D988">
        <v>81</v>
      </c>
      <c r="E988">
        <v>39</v>
      </c>
      <c r="F988">
        <v>364</v>
      </c>
      <c r="G988" t="s">
        <v>6838</v>
      </c>
      <c r="H988">
        <v>13000</v>
      </c>
      <c r="I988">
        <v>10539414</v>
      </c>
      <c r="J988" t="s">
        <v>2855</v>
      </c>
      <c r="K988" t="s">
        <v>594</v>
      </c>
      <c r="L988" t="s">
        <v>6839</v>
      </c>
      <c r="M988">
        <v>45729</v>
      </c>
      <c r="N988">
        <v>14619</v>
      </c>
      <c r="O988" t="s">
        <v>6840</v>
      </c>
      <c r="P988">
        <v>1</v>
      </c>
      <c r="Q988" t="s">
        <v>6841</v>
      </c>
      <c r="R988" t="s">
        <v>6842</v>
      </c>
      <c r="S988">
        <v>176</v>
      </c>
      <c r="T988" t="s">
        <v>42</v>
      </c>
      <c r="U988" t="s">
        <v>43</v>
      </c>
      <c r="V988" t="s">
        <v>44</v>
      </c>
      <c r="W988">
        <v>47000000</v>
      </c>
      <c r="X988">
        <v>2010</v>
      </c>
      <c r="Y988">
        <v>541</v>
      </c>
      <c r="Z988" s="2">
        <v>4.7</v>
      </c>
      <c r="AA988">
        <v>2.35</v>
      </c>
      <c r="AB988">
        <v>0</v>
      </c>
      <c r="AQ988">
        <v>111</v>
      </c>
      <c r="AR988">
        <v>7.6</v>
      </c>
      <c r="BH988" t="str">
        <v>Martin Weisz</v>
      </c>
      <c r="BI988">
        <f t="shared" si="46"/>
        <v>5.0999999999999996</v>
      </c>
      <c r="BJ988" t="b">
        <f t="shared" si="47"/>
        <v>0</v>
      </c>
      <c r="BO988">
        <v>40846082</v>
      </c>
      <c r="BP988">
        <v>19000000</v>
      </c>
      <c r="BR988">
        <f t="shared" si="45"/>
        <v>21846082</v>
      </c>
      <c r="BS988" t="str">
        <f>_xlfn.XLOOKUP(BO988,I:I,L:L)</f>
        <v>House on Haunted HillÂ </v>
      </c>
    </row>
    <row r="989" spans="1:71" x14ac:dyDescent="0.25">
      <c r="A989" t="s">
        <v>33</v>
      </c>
      <c r="B989" t="s">
        <v>876</v>
      </c>
      <c r="C989">
        <v>65</v>
      </c>
      <c r="D989">
        <v>116</v>
      </c>
      <c r="E989">
        <v>380</v>
      </c>
      <c r="F989">
        <v>826</v>
      </c>
      <c r="G989" t="s">
        <v>1437</v>
      </c>
      <c r="H989">
        <v>18000</v>
      </c>
      <c r="I989">
        <v>58918501</v>
      </c>
      <c r="J989" t="s">
        <v>2863</v>
      </c>
      <c r="K989" t="s">
        <v>2152</v>
      </c>
      <c r="L989" t="s">
        <v>6845</v>
      </c>
      <c r="M989">
        <v>40126</v>
      </c>
      <c r="N989">
        <v>33233</v>
      </c>
      <c r="O989" t="s">
        <v>1633</v>
      </c>
      <c r="P989">
        <v>1</v>
      </c>
      <c r="Q989" t="s">
        <v>6846</v>
      </c>
      <c r="R989" t="s">
        <v>6847</v>
      </c>
      <c r="S989">
        <v>107</v>
      </c>
      <c r="T989" t="s">
        <v>42</v>
      </c>
      <c r="U989" t="s">
        <v>43</v>
      </c>
      <c r="V989" t="s">
        <v>811</v>
      </c>
      <c r="W989">
        <v>46000000</v>
      </c>
      <c r="X989">
        <v>1996</v>
      </c>
      <c r="Y989">
        <v>13000</v>
      </c>
      <c r="Z989" s="2">
        <v>6.6</v>
      </c>
      <c r="AA989">
        <v>1.85</v>
      </c>
      <c r="AB989">
        <v>975</v>
      </c>
      <c r="AQ989">
        <v>81</v>
      </c>
      <c r="AR989">
        <v>4.7</v>
      </c>
      <c r="BH989" t="str">
        <v>John Ottman</v>
      </c>
      <c r="BI989">
        <f t="shared" si="46"/>
        <v>4.0999999999999996</v>
      </c>
      <c r="BJ989" t="b">
        <f t="shared" si="47"/>
        <v>0</v>
      </c>
      <c r="BO989">
        <v>46836394</v>
      </c>
      <c r="BP989">
        <v>25000000</v>
      </c>
      <c r="BR989">
        <f t="shared" si="45"/>
        <v>21836394</v>
      </c>
      <c r="BS989" t="str">
        <f>_xlfn.XLOOKUP(BO989,I:I,L:L)</f>
        <v>GoodfellasÂ </v>
      </c>
    </row>
    <row r="990" spans="1:71" x14ac:dyDescent="0.25">
      <c r="A990" t="s">
        <v>33</v>
      </c>
      <c r="B990" t="s">
        <v>492</v>
      </c>
      <c r="C990">
        <v>73</v>
      </c>
      <c r="D990">
        <v>86</v>
      </c>
      <c r="E990">
        <v>293</v>
      </c>
      <c r="F990">
        <v>255</v>
      </c>
      <c r="G990" t="s">
        <v>6850</v>
      </c>
      <c r="H990">
        <v>509</v>
      </c>
      <c r="I990">
        <v>181395380</v>
      </c>
      <c r="J990" t="s">
        <v>2116</v>
      </c>
      <c r="K990" t="s">
        <v>4657</v>
      </c>
      <c r="L990" t="s">
        <v>1066</v>
      </c>
      <c r="M990">
        <v>220392</v>
      </c>
      <c r="N990">
        <v>2070</v>
      </c>
      <c r="O990" t="s">
        <v>6851</v>
      </c>
      <c r="P990">
        <v>1</v>
      </c>
      <c r="Q990" t="s">
        <v>6852</v>
      </c>
      <c r="R990" t="s">
        <v>6853</v>
      </c>
      <c r="S990">
        <v>243</v>
      </c>
      <c r="T990" t="s">
        <v>42</v>
      </c>
      <c r="U990" t="s">
        <v>43</v>
      </c>
      <c r="V990" t="s">
        <v>44</v>
      </c>
      <c r="W990">
        <v>45000000</v>
      </c>
      <c r="X990">
        <v>1997</v>
      </c>
      <c r="Y990">
        <v>418</v>
      </c>
      <c r="Z990" s="2">
        <v>6.8</v>
      </c>
      <c r="AA990">
        <v>1.85</v>
      </c>
      <c r="AB990">
        <v>0</v>
      </c>
      <c r="AQ990">
        <v>116</v>
      </c>
      <c r="AR990">
        <v>6.6</v>
      </c>
      <c r="BH990" t="str">
        <v>John Bonito</v>
      </c>
      <c r="BI990">
        <f t="shared" si="46"/>
        <v>4.7</v>
      </c>
      <c r="BJ990" t="b">
        <f t="shared" si="47"/>
        <v>0</v>
      </c>
      <c r="BO990">
        <v>66790248</v>
      </c>
      <c r="BP990">
        <v>45000000</v>
      </c>
      <c r="BR990">
        <f t="shared" si="45"/>
        <v>21790248</v>
      </c>
      <c r="BS990" t="str">
        <f>_xlfn.XLOOKUP(BO990,I:I,L:L)</f>
        <v>Changing LanesÂ </v>
      </c>
    </row>
    <row r="991" spans="1:71" x14ac:dyDescent="0.25">
      <c r="A991" t="s">
        <v>33</v>
      </c>
      <c r="B991" t="s">
        <v>3528</v>
      </c>
      <c r="C991">
        <v>72</v>
      </c>
      <c r="D991">
        <v>127</v>
      </c>
      <c r="E991">
        <v>65</v>
      </c>
      <c r="F991">
        <v>345</v>
      </c>
      <c r="G991" t="s">
        <v>6856</v>
      </c>
      <c r="H991">
        <v>788</v>
      </c>
      <c r="I991">
        <v>14946229</v>
      </c>
      <c r="J991" t="s">
        <v>2871</v>
      </c>
      <c r="K991" t="s">
        <v>3535</v>
      </c>
      <c r="L991" t="s">
        <v>6857</v>
      </c>
      <c r="M991">
        <v>2581</v>
      </c>
      <c r="N991">
        <v>2104</v>
      </c>
      <c r="O991" t="s">
        <v>6858</v>
      </c>
      <c r="P991">
        <v>1</v>
      </c>
      <c r="R991" t="s">
        <v>6859</v>
      </c>
      <c r="S991">
        <v>29</v>
      </c>
      <c r="T991" t="s">
        <v>42</v>
      </c>
      <c r="U991" t="s">
        <v>74</v>
      </c>
      <c r="V991" t="s">
        <v>811</v>
      </c>
      <c r="W991">
        <v>25000000</v>
      </c>
      <c r="X991">
        <v>2016</v>
      </c>
      <c r="Y991">
        <v>423</v>
      </c>
      <c r="Z991" s="2">
        <v>7.3</v>
      </c>
      <c r="AA991">
        <v>2.35</v>
      </c>
      <c r="AB991">
        <v>0</v>
      </c>
      <c r="AQ991">
        <v>86</v>
      </c>
      <c r="AR991">
        <v>6.8</v>
      </c>
      <c r="BH991" t="str">
        <v>Peter Atencio</v>
      </c>
      <c r="BI991">
        <f t="shared" si="46"/>
        <v>6.4</v>
      </c>
      <c r="BJ991" t="b">
        <f t="shared" si="47"/>
        <v>0</v>
      </c>
      <c r="BO991">
        <v>24788807</v>
      </c>
      <c r="BP991">
        <v>3000000</v>
      </c>
      <c r="BR991">
        <f t="shared" si="45"/>
        <v>21788807</v>
      </c>
      <c r="BS991" t="str">
        <f>_xlfn.XLOOKUP(BO991,I:I,L:L)</f>
        <v>Waking Ned DevineÂ </v>
      </c>
    </row>
    <row r="992" spans="1:71" x14ac:dyDescent="0.25">
      <c r="A992" t="s">
        <v>33</v>
      </c>
      <c r="B992" t="s">
        <v>2624</v>
      </c>
      <c r="C992">
        <v>35</v>
      </c>
      <c r="D992">
        <v>91</v>
      </c>
      <c r="E992">
        <v>32</v>
      </c>
      <c r="F992">
        <v>628</v>
      </c>
      <c r="G992" t="s">
        <v>4866</v>
      </c>
      <c r="H992">
        <v>924</v>
      </c>
      <c r="I992">
        <v>130512915</v>
      </c>
      <c r="J992" t="s">
        <v>377</v>
      </c>
      <c r="K992" t="s">
        <v>3653</v>
      </c>
      <c r="L992" t="s">
        <v>2118</v>
      </c>
      <c r="M992">
        <v>60884</v>
      </c>
      <c r="N992">
        <v>3244</v>
      </c>
      <c r="O992" t="s">
        <v>5123</v>
      </c>
      <c r="P992">
        <v>2</v>
      </c>
      <c r="Q992" t="s">
        <v>6866</v>
      </c>
      <c r="R992" t="s">
        <v>6867</v>
      </c>
      <c r="S992">
        <v>85</v>
      </c>
      <c r="T992" t="s">
        <v>42</v>
      </c>
      <c r="U992" t="s">
        <v>43</v>
      </c>
      <c r="V992" t="s">
        <v>115</v>
      </c>
      <c r="W992">
        <v>45000000</v>
      </c>
      <c r="X992">
        <v>1994</v>
      </c>
      <c r="Y992">
        <v>664</v>
      </c>
      <c r="Z992" s="2">
        <v>4.8</v>
      </c>
      <c r="AA992">
        <v>1.33</v>
      </c>
      <c r="AB992">
        <v>0</v>
      </c>
      <c r="AQ992">
        <v>140</v>
      </c>
      <c r="AR992">
        <v>2.7</v>
      </c>
      <c r="BH992" t="str">
        <v>David Nutter</v>
      </c>
      <c r="BI992">
        <f t="shared" si="46"/>
        <v>5.5</v>
      </c>
      <c r="BJ992" t="b">
        <f t="shared" si="47"/>
        <v>0</v>
      </c>
      <c r="BO992">
        <v>87704396</v>
      </c>
      <c r="BP992">
        <v>66000000</v>
      </c>
      <c r="BR992">
        <f t="shared" si="45"/>
        <v>21704396</v>
      </c>
      <c r="BS992" t="str">
        <f>_xlfn.XLOOKUP(BO992,I:I,L:L)</f>
        <v>EntrapmentÂ </v>
      </c>
    </row>
    <row r="993" spans="1:71" x14ac:dyDescent="0.25">
      <c r="A993" t="s">
        <v>33</v>
      </c>
      <c r="B993" t="s">
        <v>3481</v>
      </c>
      <c r="C993">
        <v>358</v>
      </c>
      <c r="D993">
        <v>98</v>
      </c>
      <c r="E993">
        <v>118</v>
      </c>
      <c r="F993">
        <v>558</v>
      </c>
      <c r="G993" t="s">
        <v>6869</v>
      </c>
      <c r="H993">
        <v>14000</v>
      </c>
      <c r="I993">
        <v>139852971</v>
      </c>
      <c r="J993" t="s">
        <v>268</v>
      </c>
      <c r="K993" t="s">
        <v>299</v>
      </c>
      <c r="L993" t="s">
        <v>1894</v>
      </c>
      <c r="M993">
        <v>238671</v>
      </c>
      <c r="N993">
        <v>16410</v>
      </c>
      <c r="O993" t="s">
        <v>1538</v>
      </c>
      <c r="P993">
        <v>0</v>
      </c>
      <c r="Q993" t="s">
        <v>6870</v>
      </c>
      <c r="R993" t="s">
        <v>6871</v>
      </c>
      <c r="S993">
        <v>461</v>
      </c>
      <c r="T993" t="s">
        <v>42</v>
      </c>
      <c r="U993" t="s">
        <v>1816</v>
      </c>
      <c r="V993" t="s">
        <v>44</v>
      </c>
      <c r="W993">
        <v>45000000</v>
      </c>
      <c r="X993">
        <v>2012</v>
      </c>
      <c r="Y993">
        <v>935</v>
      </c>
      <c r="Z993" s="2">
        <v>6.3</v>
      </c>
      <c r="AA993">
        <v>2.35</v>
      </c>
      <c r="AB993">
        <v>63000</v>
      </c>
      <c r="AQ993">
        <v>91</v>
      </c>
      <c r="AR993">
        <v>4.8</v>
      </c>
      <c r="BH993" t="str">
        <v>Derek Cianfrance</v>
      </c>
      <c r="BI993">
        <f t="shared" si="46"/>
        <v>7.3</v>
      </c>
      <c r="BJ993" t="b">
        <f t="shared" si="47"/>
        <v>0</v>
      </c>
      <c r="BO993">
        <v>25138292</v>
      </c>
      <c r="BP993">
        <v>3500000</v>
      </c>
      <c r="BR993">
        <f t="shared" si="45"/>
        <v>21638292</v>
      </c>
      <c r="BS993" t="str">
        <f>_xlfn.XLOOKUP(BO993,I:I,L:L)</f>
        <v>The WitchÂ </v>
      </c>
    </row>
    <row r="994" spans="1:71" x14ac:dyDescent="0.25">
      <c r="A994" t="s">
        <v>33</v>
      </c>
      <c r="B994" t="s">
        <v>3541</v>
      </c>
      <c r="C994">
        <v>151</v>
      </c>
      <c r="D994">
        <v>84</v>
      </c>
      <c r="E994">
        <v>119</v>
      </c>
      <c r="F994">
        <v>750</v>
      </c>
      <c r="G994" t="s">
        <v>6874</v>
      </c>
      <c r="H994">
        <v>807</v>
      </c>
      <c r="I994">
        <v>110000082</v>
      </c>
      <c r="J994" t="s">
        <v>1247</v>
      </c>
      <c r="K994" t="s">
        <v>6875</v>
      </c>
      <c r="L994" t="s">
        <v>2980</v>
      </c>
      <c r="M994">
        <v>111526</v>
      </c>
      <c r="N994">
        <v>3629</v>
      </c>
      <c r="O994" t="s">
        <v>6876</v>
      </c>
      <c r="P994">
        <v>7</v>
      </c>
      <c r="Q994" t="s">
        <v>6877</v>
      </c>
      <c r="R994" t="s">
        <v>6878</v>
      </c>
      <c r="S994">
        <v>347</v>
      </c>
      <c r="T994" t="s">
        <v>42</v>
      </c>
      <c r="U994" t="s">
        <v>43</v>
      </c>
      <c r="V994" t="s">
        <v>44</v>
      </c>
      <c r="W994">
        <v>48000000</v>
      </c>
      <c r="X994">
        <v>2003</v>
      </c>
      <c r="Y994">
        <v>780</v>
      </c>
      <c r="Z994" s="2">
        <v>5.5</v>
      </c>
      <c r="AA994">
        <v>1.85</v>
      </c>
      <c r="AB994">
        <v>0</v>
      </c>
      <c r="AQ994">
        <v>98</v>
      </c>
      <c r="AR994">
        <v>6.3</v>
      </c>
      <c r="BH994" t="str">
        <v>Mark L. Lester</v>
      </c>
      <c r="BI994">
        <f t="shared" si="46"/>
        <v>6</v>
      </c>
      <c r="BJ994" t="b">
        <f t="shared" si="47"/>
        <v>0</v>
      </c>
      <c r="BO994">
        <v>24629916</v>
      </c>
      <c r="BP994">
        <v>3000000</v>
      </c>
      <c r="BR994">
        <f t="shared" si="45"/>
        <v>21629916</v>
      </c>
      <c r="BS994" t="str">
        <f>_xlfn.XLOOKUP(BO994,I:I,L:L)</f>
        <v>Air BudÂ </v>
      </c>
    </row>
    <row r="995" spans="1:71" x14ac:dyDescent="0.25">
      <c r="A995" t="s">
        <v>33</v>
      </c>
      <c r="B995" t="s">
        <v>2735</v>
      </c>
      <c r="C995">
        <v>140</v>
      </c>
      <c r="D995">
        <v>109</v>
      </c>
      <c r="E995">
        <v>80</v>
      </c>
      <c r="F995">
        <v>213</v>
      </c>
      <c r="G995" t="s">
        <v>6881</v>
      </c>
      <c r="H995">
        <v>545</v>
      </c>
      <c r="I995">
        <v>106807667</v>
      </c>
      <c r="J995" t="s">
        <v>2878</v>
      </c>
      <c r="K995" t="s">
        <v>6882</v>
      </c>
      <c r="L995" t="s">
        <v>2995</v>
      </c>
      <c r="M995">
        <v>137377</v>
      </c>
      <c r="N995">
        <v>1574</v>
      </c>
      <c r="O995" t="s">
        <v>6883</v>
      </c>
      <c r="P995">
        <v>1</v>
      </c>
      <c r="Q995" t="s">
        <v>6884</v>
      </c>
      <c r="R995" t="s">
        <v>6885</v>
      </c>
      <c r="S995">
        <v>370</v>
      </c>
      <c r="T995" t="s">
        <v>42</v>
      </c>
      <c r="U995" t="s">
        <v>43</v>
      </c>
      <c r="V995" t="s">
        <v>44</v>
      </c>
      <c r="W995">
        <v>45000000</v>
      </c>
      <c r="X995">
        <v>2000</v>
      </c>
      <c r="Y995">
        <v>337</v>
      </c>
      <c r="Z995" s="2">
        <v>6.2</v>
      </c>
      <c r="AA995">
        <v>1.85</v>
      </c>
      <c r="AB995">
        <v>0</v>
      </c>
      <c r="AQ995">
        <v>84</v>
      </c>
      <c r="AR995">
        <v>5.5</v>
      </c>
      <c r="BH995" t="str">
        <v>Tom Green</v>
      </c>
      <c r="BI995">
        <f t="shared" si="46"/>
        <v>4.5</v>
      </c>
      <c r="BJ995" t="b">
        <f t="shared" si="47"/>
        <v>0</v>
      </c>
      <c r="BO995">
        <v>75604320</v>
      </c>
      <c r="BP995">
        <v>54000000</v>
      </c>
      <c r="BR995">
        <f t="shared" si="45"/>
        <v>21604320</v>
      </c>
      <c r="BS995" t="str">
        <f>_xlfn.XLOOKUP(BO995,I:I,L:L)</f>
        <v>You, Me and DupreeÂ </v>
      </c>
    </row>
    <row r="996" spans="1:71" x14ac:dyDescent="0.25">
      <c r="A996" t="s">
        <v>33</v>
      </c>
      <c r="B996" t="s">
        <v>1878</v>
      </c>
      <c r="C996">
        <v>201</v>
      </c>
      <c r="D996">
        <v>93</v>
      </c>
      <c r="E996">
        <v>40</v>
      </c>
      <c r="F996">
        <v>311</v>
      </c>
      <c r="G996" t="s">
        <v>645</v>
      </c>
      <c r="H996">
        <v>14000</v>
      </c>
      <c r="I996">
        <v>101702060</v>
      </c>
      <c r="J996" t="s">
        <v>2884</v>
      </c>
      <c r="K996" t="s">
        <v>856</v>
      </c>
      <c r="L996" t="s">
        <v>3244</v>
      </c>
      <c r="M996">
        <v>85323</v>
      </c>
      <c r="N996">
        <v>17925</v>
      </c>
      <c r="O996" t="s">
        <v>6887</v>
      </c>
      <c r="P996">
        <v>0</v>
      </c>
      <c r="Q996" t="s">
        <v>6888</v>
      </c>
      <c r="R996" t="s">
        <v>6889</v>
      </c>
      <c r="S996">
        <v>212</v>
      </c>
      <c r="T996" t="s">
        <v>42</v>
      </c>
      <c r="U996" t="s">
        <v>43</v>
      </c>
      <c r="V996" t="s">
        <v>115</v>
      </c>
      <c r="W996">
        <v>45000000</v>
      </c>
      <c r="X996">
        <v>2008</v>
      </c>
      <c r="Y996">
        <v>3000</v>
      </c>
      <c r="Z996" s="2">
        <v>5.8</v>
      </c>
      <c r="AA996">
        <v>1.85</v>
      </c>
      <c r="AB996">
        <v>0</v>
      </c>
      <c r="AQ996">
        <v>109</v>
      </c>
      <c r="AR996">
        <v>6.2</v>
      </c>
      <c r="BH996" t="str">
        <v>Mike Nawrocki</v>
      </c>
      <c r="BI996">
        <f t="shared" si="46"/>
        <v>6.2</v>
      </c>
      <c r="BJ996" t="b">
        <f t="shared" si="47"/>
        <v>0</v>
      </c>
      <c r="BO996">
        <v>72601713</v>
      </c>
      <c r="BP996">
        <v>51000000</v>
      </c>
      <c r="BR996">
        <f t="shared" si="45"/>
        <v>21601713</v>
      </c>
      <c r="BS996" t="str">
        <f>_xlfn.XLOOKUP(BO996,I:I,L:L)</f>
        <v>BarnyardÂ </v>
      </c>
    </row>
    <row r="997" spans="1:71" x14ac:dyDescent="0.25">
      <c r="A997" t="s">
        <v>33</v>
      </c>
      <c r="B997" t="s">
        <v>2189</v>
      </c>
      <c r="C997">
        <v>77</v>
      </c>
      <c r="D997">
        <v>113</v>
      </c>
      <c r="E997">
        <v>0</v>
      </c>
      <c r="F997">
        <v>995</v>
      </c>
      <c r="G997" t="s">
        <v>3990</v>
      </c>
      <c r="H997">
        <v>11000</v>
      </c>
      <c r="I997">
        <v>95149435</v>
      </c>
      <c r="J997" t="s">
        <v>1638</v>
      </c>
      <c r="K997" t="s">
        <v>343</v>
      </c>
      <c r="L997" t="s">
        <v>3359</v>
      </c>
      <c r="M997">
        <v>53687</v>
      </c>
      <c r="N997">
        <v>15362</v>
      </c>
      <c r="O997" t="s">
        <v>4077</v>
      </c>
      <c r="P997">
        <v>2</v>
      </c>
      <c r="Q997" t="s">
        <v>6891</v>
      </c>
      <c r="R997" t="s">
        <v>6892</v>
      </c>
      <c r="S997">
        <v>152</v>
      </c>
      <c r="T997" t="s">
        <v>42</v>
      </c>
      <c r="U997" t="s">
        <v>43</v>
      </c>
      <c r="V997" t="s">
        <v>366</v>
      </c>
      <c r="W997">
        <v>40000000</v>
      </c>
      <c r="X997">
        <v>2004</v>
      </c>
      <c r="Y997">
        <v>1000</v>
      </c>
      <c r="Z997" s="2">
        <v>5.7</v>
      </c>
      <c r="AA997">
        <v>1.85</v>
      </c>
      <c r="AB997">
        <v>1000</v>
      </c>
      <c r="AQ997">
        <v>93</v>
      </c>
      <c r="AR997">
        <v>5.8</v>
      </c>
      <c r="BH997" t="str">
        <v>Douglas Aarniokoski</v>
      </c>
      <c r="BI997">
        <f t="shared" si="46"/>
        <v>4.5999999999999996</v>
      </c>
      <c r="BJ997" t="b">
        <f t="shared" si="47"/>
        <v>0</v>
      </c>
      <c r="BO997">
        <v>23650000</v>
      </c>
      <c r="BP997">
        <v>2100000</v>
      </c>
      <c r="BR997">
        <f t="shared" si="45"/>
        <v>21550000</v>
      </c>
      <c r="BS997" t="str">
        <f>_xlfn.XLOOKUP(BO997,I:I,L:L)</f>
        <v>The Best Years of Our LivesÂ </v>
      </c>
    </row>
    <row r="998" spans="1:71" x14ac:dyDescent="0.25">
      <c r="A998" t="s">
        <v>33</v>
      </c>
      <c r="B998" t="s">
        <v>1646</v>
      </c>
      <c r="C998">
        <v>43</v>
      </c>
      <c r="D998">
        <v>141</v>
      </c>
      <c r="E998">
        <v>79</v>
      </c>
      <c r="F998">
        <v>956</v>
      </c>
      <c r="G998" t="s">
        <v>1902</v>
      </c>
      <c r="H998">
        <v>18000</v>
      </c>
      <c r="I998">
        <v>100768056</v>
      </c>
      <c r="J998" t="s">
        <v>1359</v>
      </c>
      <c r="K998" t="s">
        <v>2152</v>
      </c>
      <c r="L998" t="s">
        <v>3302</v>
      </c>
      <c r="M998">
        <v>59569</v>
      </c>
      <c r="N998">
        <v>30063</v>
      </c>
      <c r="O998" t="s">
        <v>1258</v>
      </c>
      <c r="P998">
        <v>0</v>
      </c>
      <c r="Q998" t="s">
        <v>6894</v>
      </c>
      <c r="R998" t="s">
        <v>6895</v>
      </c>
      <c r="S998">
        <v>89</v>
      </c>
      <c r="T998" t="s">
        <v>42</v>
      </c>
      <c r="U998" t="s">
        <v>43</v>
      </c>
      <c r="V998" t="s">
        <v>44</v>
      </c>
      <c r="W998">
        <v>45000000</v>
      </c>
      <c r="X998">
        <v>1993</v>
      </c>
      <c r="Y998">
        <v>8000</v>
      </c>
      <c r="Z998" s="2">
        <v>6.5</v>
      </c>
      <c r="AA998">
        <v>2.35</v>
      </c>
      <c r="AB998">
        <v>0</v>
      </c>
      <c r="AQ998">
        <v>113</v>
      </c>
      <c r="AR998">
        <v>5.7</v>
      </c>
      <c r="BH998" t="str">
        <v>Bryan Barber</v>
      </c>
      <c r="BI998">
        <f t="shared" si="46"/>
        <v>6.2</v>
      </c>
      <c r="BJ998" t="b">
        <f t="shared" si="47"/>
        <v>0</v>
      </c>
      <c r="BO998">
        <v>111544445</v>
      </c>
      <c r="BP998">
        <v>90000000</v>
      </c>
      <c r="BR998">
        <f t="shared" si="45"/>
        <v>21544445</v>
      </c>
      <c r="BS998" t="str">
        <f>_xlfn.XLOOKUP(BO998,I:I,L:L)</f>
        <v>Enemy of the StateÂ </v>
      </c>
    </row>
    <row r="999" spans="1:71" x14ac:dyDescent="0.25">
      <c r="A999" t="s">
        <v>33</v>
      </c>
      <c r="B999" t="s">
        <v>2520</v>
      </c>
      <c r="C999">
        <v>207</v>
      </c>
      <c r="D999">
        <v>97</v>
      </c>
      <c r="E999">
        <v>0</v>
      </c>
      <c r="F999">
        <v>760</v>
      </c>
      <c r="G999" t="s">
        <v>6897</v>
      </c>
      <c r="H999">
        <v>11000</v>
      </c>
      <c r="I999">
        <v>93452056</v>
      </c>
      <c r="J999" t="s">
        <v>2734</v>
      </c>
      <c r="K999" t="s">
        <v>603</v>
      </c>
      <c r="L999" t="s">
        <v>3882</v>
      </c>
      <c r="M999">
        <v>184795</v>
      </c>
      <c r="N999">
        <v>14868</v>
      </c>
      <c r="O999" t="s">
        <v>363</v>
      </c>
      <c r="P999">
        <v>1</v>
      </c>
      <c r="Q999" t="s">
        <v>6898</v>
      </c>
      <c r="R999" t="s">
        <v>6899</v>
      </c>
      <c r="S999">
        <v>310</v>
      </c>
      <c r="T999" t="s">
        <v>42</v>
      </c>
      <c r="U999" t="s">
        <v>43</v>
      </c>
      <c r="V999" t="s">
        <v>44</v>
      </c>
      <c r="W999">
        <v>45000000</v>
      </c>
      <c r="X999">
        <v>2007</v>
      </c>
      <c r="Y999">
        <v>2000</v>
      </c>
      <c r="Z999" s="2">
        <v>7.4</v>
      </c>
      <c r="AA999">
        <v>1.85</v>
      </c>
      <c r="AB999">
        <v>22000</v>
      </c>
      <c r="AQ999">
        <v>141</v>
      </c>
      <c r="AR999">
        <v>6.5</v>
      </c>
      <c r="BH999" t="str">
        <v>Lone Scherfig</v>
      </c>
      <c r="BI999">
        <f t="shared" si="46"/>
        <v>7.2</v>
      </c>
      <c r="BJ999" t="b">
        <f t="shared" si="47"/>
        <v>0</v>
      </c>
      <c r="BO999">
        <v>41300105</v>
      </c>
      <c r="BP999">
        <v>19800000</v>
      </c>
      <c r="BR999">
        <f t="shared" si="45"/>
        <v>21500105</v>
      </c>
      <c r="BS999" t="str">
        <f>_xlfn.XLOOKUP(BO999,I:I,L:L)</f>
        <v>Gosford ParkÂ </v>
      </c>
    </row>
    <row r="1000" spans="1:71" x14ac:dyDescent="0.25">
      <c r="A1000" t="s">
        <v>33</v>
      </c>
      <c r="B1000" t="s">
        <v>1002</v>
      </c>
      <c r="C1000">
        <v>47</v>
      </c>
      <c r="D1000">
        <v>117</v>
      </c>
      <c r="E1000">
        <v>176</v>
      </c>
      <c r="F1000">
        <v>308</v>
      </c>
      <c r="G1000" t="s">
        <v>92</v>
      </c>
      <c r="H1000">
        <v>11000</v>
      </c>
      <c r="I1000">
        <v>83287363</v>
      </c>
      <c r="J1000" t="s">
        <v>79</v>
      </c>
      <c r="K1000" t="s">
        <v>520</v>
      </c>
      <c r="L1000" t="s">
        <v>4861</v>
      </c>
      <c r="M1000">
        <v>81442</v>
      </c>
      <c r="N1000">
        <v>12757</v>
      </c>
      <c r="O1000" t="s">
        <v>6902</v>
      </c>
      <c r="P1000">
        <v>1</v>
      </c>
      <c r="Q1000" t="s">
        <v>6903</v>
      </c>
      <c r="R1000" t="s">
        <v>6904</v>
      </c>
      <c r="S1000">
        <v>137</v>
      </c>
      <c r="T1000" t="s">
        <v>42</v>
      </c>
      <c r="U1000" t="s">
        <v>43</v>
      </c>
      <c r="V1000" t="s">
        <v>811</v>
      </c>
      <c r="W1000">
        <v>45000000</v>
      </c>
      <c r="X1000">
        <v>1992</v>
      </c>
      <c r="Y1000">
        <v>530</v>
      </c>
      <c r="Z1000" s="2">
        <v>6.9</v>
      </c>
      <c r="AA1000">
        <v>2.35</v>
      </c>
      <c r="AB1000">
        <v>0</v>
      </c>
      <c r="AQ1000">
        <v>97</v>
      </c>
      <c r="AR1000">
        <v>7.4</v>
      </c>
      <c r="BH1000" t="str">
        <v>Drew Barrymore</v>
      </c>
      <c r="BI1000">
        <f t="shared" si="46"/>
        <v>6.9</v>
      </c>
      <c r="BJ1000" t="b">
        <f t="shared" si="47"/>
        <v>0</v>
      </c>
      <c r="BO1000">
        <v>51475962</v>
      </c>
      <c r="BP1000">
        <v>30000000</v>
      </c>
      <c r="BR1000">
        <f t="shared" si="45"/>
        <v>21475962</v>
      </c>
      <c r="BS1000" t="str">
        <f>_xlfn.XLOOKUP(BO1000,I:I,L:L)</f>
        <v>IdentityÂ </v>
      </c>
    </row>
    <row r="1001" spans="1:71" x14ac:dyDescent="0.25">
      <c r="A1001" t="s">
        <v>33</v>
      </c>
      <c r="B1001" t="s">
        <v>2065</v>
      </c>
      <c r="C1001">
        <v>132</v>
      </c>
      <c r="D1001">
        <v>101</v>
      </c>
      <c r="E1001">
        <v>126</v>
      </c>
      <c r="F1001">
        <v>586</v>
      </c>
      <c r="G1001" t="s">
        <v>6907</v>
      </c>
      <c r="H1001">
        <v>3000</v>
      </c>
      <c r="I1001">
        <v>82931301</v>
      </c>
      <c r="J1001" t="s">
        <v>1027</v>
      </c>
      <c r="K1001" t="s">
        <v>1924</v>
      </c>
      <c r="L1001" t="s">
        <v>6692</v>
      </c>
      <c r="M1001">
        <v>43358</v>
      </c>
      <c r="N1001">
        <v>6292</v>
      </c>
      <c r="O1001" t="s">
        <v>5142</v>
      </c>
      <c r="P1001">
        <v>0</v>
      </c>
      <c r="Q1001" t="s">
        <v>6908</v>
      </c>
      <c r="R1001" t="s">
        <v>6909</v>
      </c>
      <c r="S1001">
        <v>228</v>
      </c>
      <c r="T1001" t="s">
        <v>42</v>
      </c>
      <c r="U1001" t="s">
        <v>939</v>
      </c>
      <c r="V1001" t="s">
        <v>44</v>
      </c>
      <c r="W1001">
        <v>60000000</v>
      </c>
      <c r="X1001">
        <v>2005</v>
      </c>
      <c r="Y1001">
        <v>949</v>
      </c>
      <c r="Z1001" s="2">
        <v>5.5</v>
      </c>
      <c r="AA1001">
        <v>2.35</v>
      </c>
      <c r="AB1001">
        <v>0</v>
      </c>
      <c r="AQ1001">
        <v>117</v>
      </c>
      <c r="AR1001">
        <v>6.9</v>
      </c>
      <c r="BH1001" t="str">
        <v>James Foley</v>
      </c>
      <c r="BI1001">
        <f t="shared" si="46"/>
        <v>6.7</v>
      </c>
      <c r="BJ1001" t="b">
        <f t="shared" si="47"/>
        <v>0</v>
      </c>
      <c r="BO1001">
        <v>24475193</v>
      </c>
      <c r="BP1001">
        <v>3000000</v>
      </c>
      <c r="BR1001">
        <f t="shared" si="45"/>
        <v>21475193</v>
      </c>
      <c r="BS1001" t="str">
        <f>_xlfn.XLOOKUP(BO1001,I:I,L:L)</f>
        <v>Don JonÂ </v>
      </c>
    </row>
    <row r="1002" spans="1:71" x14ac:dyDescent="0.25">
      <c r="A1002" t="s">
        <v>33</v>
      </c>
      <c r="B1002" t="s">
        <v>3550</v>
      </c>
      <c r="C1002">
        <v>454</v>
      </c>
      <c r="D1002">
        <v>153</v>
      </c>
      <c r="E1002">
        <v>777</v>
      </c>
      <c r="F1002">
        <v>1000</v>
      </c>
      <c r="G1002" t="s">
        <v>495</v>
      </c>
      <c r="H1002">
        <v>20000</v>
      </c>
      <c r="I1002">
        <v>60962878</v>
      </c>
      <c r="J1002" t="s">
        <v>1359</v>
      </c>
      <c r="K1002" t="s">
        <v>351</v>
      </c>
      <c r="L1002" t="s">
        <v>6912</v>
      </c>
      <c r="M1002">
        <v>383591</v>
      </c>
      <c r="N1002">
        <v>37321</v>
      </c>
      <c r="O1002" t="s">
        <v>5513</v>
      </c>
      <c r="P1002">
        <v>2</v>
      </c>
      <c r="Q1002" t="s">
        <v>6913</v>
      </c>
      <c r="R1002" t="s">
        <v>6914</v>
      </c>
      <c r="S1002">
        <v>620</v>
      </c>
      <c r="T1002" t="s">
        <v>42</v>
      </c>
      <c r="U1002" t="s">
        <v>43</v>
      </c>
      <c r="V1002" t="s">
        <v>811</v>
      </c>
      <c r="W1002">
        <v>46000000</v>
      </c>
      <c r="X1002">
        <v>2013</v>
      </c>
      <c r="Y1002">
        <v>15000</v>
      </c>
      <c r="Z1002" s="2">
        <v>8.1</v>
      </c>
      <c r="AA1002">
        <v>1.85</v>
      </c>
      <c r="AB1002">
        <v>86000</v>
      </c>
      <c r="AQ1002">
        <v>101</v>
      </c>
      <c r="AR1002">
        <v>5.5</v>
      </c>
      <c r="BH1002" t="str">
        <v>Albert Brooks</v>
      </c>
      <c r="BI1002">
        <f t="shared" si="46"/>
        <v>5.6</v>
      </c>
      <c r="BJ1002" t="b">
        <f t="shared" si="47"/>
        <v>0</v>
      </c>
      <c r="BO1002">
        <v>27457409</v>
      </c>
      <c r="BP1002">
        <v>6000000</v>
      </c>
      <c r="BR1002">
        <f t="shared" si="45"/>
        <v>21457409</v>
      </c>
      <c r="BS1002" t="str">
        <f>_xlfn.XLOOKUP(BO1002,I:I,L:L)</f>
        <v>The BrothersÂ </v>
      </c>
    </row>
    <row r="1003" spans="1:71" x14ac:dyDescent="0.25">
      <c r="A1003" t="s">
        <v>33</v>
      </c>
      <c r="B1003" t="s">
        <v>2057</v>
      </c>
      <c r="C1003">
        <v>109</v>
      </c>
      <c r="D1003">
        <v>122</v>
      </c>
      <c r="E1003">
        <v>845</v>
      </c>
      <c r="F1003">
        <v>854</v>
      </c>
      <c r="G1003" t="s">
        <v>1414</v>
      </c>
      <c r="H1003">
        <v>18000</v>
      </c>
      <c r="I1003">
        <v>76261036</v>
      </c>
      <c r="J1003" t="s">
        <v>1338</v>
      </c>
      <c r="K1003" t="s">
        <v>2152</v>
      </c>
      <c r="L1003" t="s">
        <v>5689</v>
      </c>
      <c r="M1003">
        <v>305929</v>
      </c>
      <c r="N1003">
        <v>22370</v>
      </c>
      <c r="O1003" t="s">
        <v>5965</v>
      </c>
      <c r="P1003">
        <v>2</v>
      </c>
      <c r="Q1003" t="s">
        <v>6917</v>
      </c>
      <c r="R1003" t="s">
        <v>6918</v>
      </c>
      <c r="S1003">
        <v>633</v>
      </c>
      <c r="T1003" t="s">
        <v>42</v>
      </c>
      <c r="U1003" t="s">
        <v>43</v>
      </c>
      <c r="V1003" t="s">
        <v>811</v>
      </c>
      <c r="W1003">
        <v>45000000</v>
      </c>
      <c r="X1003">
        <v>2001</v>
      </c>
      <c r="Y1003">
        <v>881</v>
      </c>
      <c r="Z1003" s="2">
        <v>7.7</v>
      </c>
      <c r="AA1003">
        <v>2.35</v>
      </c>
      <c r="AB1003">
        <v>0</v>
      </c>
      <c r="AQ1003">
        <v>153</v>
      </c>
      <c r="AR1003">
        <v>8.1</v>
      </c>
      <c r="BH1003" t="str">
        <v>Steve Gomer</v>
      </c>
      <c r="BI1003">
        <f t="shared" si="46"/>
        <v>2.8</v>
      </c>
      <c r="BJ1003" t="b">
        <f t="shared" si="47"/>
        <v>0</v>
      </c>
      <c r="BO1003">
        <v>51432423</v>
      </c>
      <c r="BP1003">
        <v>30000000</v>
      </c>
      <c r="BR1003">
        <f t="shared" si="45"/>
        <v>21432423</v>
      </c>
      <c r="BS1003" t="str">
        <f>_xlfn.XLOOKUP(BO1003,I:I,L:L)</f>
        <v>Like MikeÂ </v>
      </c>
    </row>
    <row r="1004" spans="1:71" x14ac:dyDescent="0.25">
      <c r="A1004" t="s">
        <v>33</v>
      </c>
      <c r="B1004" t="s">
        <v>869</v>
      </c>
      <c r="C1004">
        <v>213</v>
      </c>
      <c r="D1004">
        <v>102</v>
      </c>
      <c r="E1004">
        <v>23</v>
      </c>
      <c r="F1004">
        <v>436</v>
      </c>
      <c r="G1004" t="s">
        <v>6921</v>
      </c>
      <c r="H1004">
        <v>25000</v>
      </c>
      <c r="I1004">
        <v>71423726</v>
      </c>
      <c r="J1004" t="s">
        <v>1156</v>
      </c>
      <c r="K1004" t="s">
        <v>129</v>
      </c>
      <c r="L1004" t="s">
        <v>6235</v>
      </c>
      <c r="M1004">
        <v>123558</v>
      </c>
      <c r="N1004">
        <v>26998</v>
      </c>
      <c r="O1004" t="s">
        <v>6922</v>
      </c>
      <c r="P1004">
        <v>3</v>
      </c>
      <c r="Q1004" t="s">
        <v>6923</v>
      </c>
      <c r="R1004" t="s">
        <v>6924</v>
      </c>
      <c r="S1004">
        <v>609</v>
      </c>
      <c r="T1004" t="s">
        <v>42</v>
      </c>
      <c r="U1004" t="s">
        <v>43</v>
      </c>
      <c r="V1004" t="s">
        <v>115</v>
      </c>
      <c r="W1004">
        <v>45000000</v>
      </c>
      <c r="X1004">
        <v>1999</v>
      </c>
      <c r="Y1004">
        <v>724</v>
      </c>
      <c r="Z1004" s="2">
        <v>7.3</v>
      </c>
      <c r="AA1004">
        <v>2.35</v>
      </c>
      <c r="AB1004">
        <v>19000</v>
      </c>
      <c r="AQ1004">
        <v>122</v>
      </c>
      <c r="AR1004">
        <v>7.7</v>
      </c>
      <c r="BH1004" t="str">
        <v>Mark Piznarski</v>
      </c>
      <c r="BI1004">
        <f t="shared" si="46"/>
        <v>5.0999999999999996</v>
      </c>
      <c r="BJ1004" t="b">
        <f t="shared" si="47"/>
        <v>0</v>
      </c>
      <c r="BO1004">
        <v>69304264</v>
      </c>
      <c r="BP1004">
        <v>48000000</v>
      </c>
      <c r="BR1004">
        <f t="shared" si="45"/>
        <v>21304264</v>
      </c>
      <c r="BS1004" t="str">
        <f>_xlfn.XLOOKUP(BO1004,I:I,L:L)</f>
        <v>The Thomas Crown AffairÂ </v>
      </c>
    </row>
    <row r="1005" spans="1:71" x14ac:dyDescent="0.25">
      <c r="A1005" t="s">
        <v>33</v>
      </c>
      <c r="B1005" t="s">
        <v>2515</v>
      </c>
      <c r="C1005">
        <v>127</v>
      </c>
      <c r="D1005">
        <v>83</v>
      </c>
      <c r="E1005">
        <v>322</v>
      </c>
      <c r="F1005">
        <v>179</v>
      </c>
      <c r="G1005" t="s">
        <v>3644</v>
      </c>
      <c r="H1005">
        <v>1000</v>
      </c>
      <c r="I1005">
        <v>71277420</v>
      </c>
      <c r="J1005" t="s">
        <v>1247</v>
      </c>
      <c r="K1005" t="s">
        <v>4645</v>
      </c>
      <c r="L1005" t="s">
        <v>6250</v>
      </c>
      <c r="M1005">
        <v>119590</v>
      </c>
      <c r="N1005">
        <v>1645</v>
      </c>
      <c r="O1005" t="s">
        <v>1431</v>
      </c>
      <c r="P1005">
        <v>7</v>
      </c>
      <c r="Q1005" t="s">
        <v>6925</v>
      </c>
      <c r="R1005" t="s">
        <v>6926</v>
      </c>
      <c r="S1005">
        <v>548</v>
      </c>
      <c r="T1005" t="s">
        <v>42</v>
      </c>
      <c r="U1005" t="s">
        <v>43</v>
      </c>
      <c r="V1005" t="s">
        <v>811</v>
      </c>
      <c r="W1005">
        <v>45000000</v>
      </c>
      <c r="X1005">
        <v>2001</v>
      </c>
      <c r="Y1005">
        <v>422</v>
      </c>
      <c r="Z1005" s="2">
        <v>5.2</v>
      </c>
      <c r="AA1005">
        <v>1.85</v>
      </c>
      <c r="AB1005">
        <v>0</v>
      </c>
      <c r="AQ1005">
        <v>102</v>
      </c>
      <c r="AR1005">
        <v>7.3</v>
      </c>
      <c r="BH1005" t="str">
        <v>Craig Brewer</v>
      </c>
      <c r="BI1005">
        <f t="shared" si="46"/>
        <v>7.2</v>
      </c>
      <c r="BJ1005" t="b">
        <f t="shared" si="47"/>
        <v>0</v>
      </c>
      <c r="BO1005">
        <v>37300107</v>
      </c>
      <c r="BP1005">
        <v>16000000</v>
      </c>
      <c r="BR1005">
        <f t="shared" si="45"/>
        <v>21300107</v>
      </c>
      <c r="BS1005" t="str">
        <f>_xlfn.XLOOKUP(BO1005,I:I,L:L)</f>
        <v>The RoommateÂ </v>
      </c>
    </row>
    <row r="1006" spans="1:71" x14ac:dyDescent="0.25">
      <c r="A1006" t="s">
        <v>33</v>
      </c>
      <c r="B1006" t="s">
        <v>644</v>
      </c>
      <c r="C1006">
        <v>398</v>
      </c>
      <c r="D1006">
        <v>103</v>
      </c>
      <c r="E1006">
        <v>33</v>
      </c>
      <c r="F1006">
        <v>84</v>
      </c>
      <c r="G1006" t="s">
        <v>6929</v>
      </c>
      <c r="H1006">
        <v>970</v>
      </c>
      <c r="I1006">
        <v>88625922</v>
      </c>
      <c r="J1006" t="s">
        <v>2891</v>
      </c>
      <c r="K1006" t="s">
        <v>4756</v>
      </c>
      <c r="L1006" t="s">
        <v>4385</v>
      </c>
      <c r="M1006">
        <v>75176</v>
      </c>
      <c r="N1006">
        <v>1336</v>
      </c>
      <c r="O1006" t="s">
        <v>6930</v>
      </c>
      <c r="P1006">
        <v>3</v>
      </c>
      <c r="Q1006" t="s">
        <v>6931</v>
      </c>
      <c r="R1006" t="s">
        <v>6932</v>
      </c>
      <c r="S1006">
        <v>252</v>
      </c>
      <c r="T1006" t="s">
        <v>42</v>
      </c>
      <c r="U1006" t="s">
        <v>43</v>
      </c>
      <c r="V1006" t="s">
        <v>115</v>
      </c>
      <c r="W1006">
        <v>45000000</v>
      </c>
      <c r="X1006">
        <v>2011</v>
      </c>
      <c r="Y1006">
        <v>91</v>
      </c>
      <c r="Z1006" s="2">
        <v>7.1</v>
      </c>
      <c r="AA1006">
        <v>1.85</v>
      </c>
      <c r="AB1006">
        <v>26000</v>
      </c>
      <c r="AQ1006">
        <v>83</v>
      </c>
      <c r="AR1006">
        <v>5.2</v>
      </c>
      <c r="BH1006" t="str">
        <v>Michael Winterbottom</v>
      </c>
      <c r="BI1006">
        <f t="shared" si="46"/>
        <v>6.4</v>
      </c>
      <c r="BJ1006" t="b">
        <f t="shared" si="47"/>
        <v>0</v>
      </c>
      <c r="BO1006">
        <v>47285499</v>
      </c>
      <c r="BP1006">
        <v>26000000</v>
      </c>
      <c r="BR1006">
        <f t="shared" si="45"/>
        <v>21285499</v>
      </c>
      <c r="BS1006" t="str">
        <f>_xlfn.XLOOKUP(BO1006,I:I,L:L)</f>
        <v>Agent Cody BanksÂ </v>
      </c>
    </row>
    <row r="1007" spans="1:71" x14ac:dyDescent="0.25">
      <c r="A1007" t="s">
        <v>33</v>
      </c>
      <c r="B1007" t="s">
        <v>2016</v>
      </c>
      <c r="C1007">
        <v>184</v>
      </c>
      <c r="D1007">
        <v>110</v>
      </c>
      <c r="E1007">
        <v>45</v>
      </c>
      <c r="F1007">
        <v>595</v>
      </c>
      <c r="G1007" t="s">
        <v>6935</v>
      </c>
      <c r="H1007">
        <v>886</v>
      </c>
      <c r="I1007">
        <v>70001065</v>
      </c>
      <c r="J1007" t="s">
        <v>2894</v>
      </c>
      <c r="K1007" t="s">
        <v>2792</v>
      </c>
      <c r="L1007" t="s">
        <v>6380</v>
      </c>
      <c r="M1007">
        <v>191437</v>
      </c>
      <c r="N1007">
        <v>3174</v>
      </c>
      <c r="O1007" t="s">
        <v>2272</v>
      </c>
      <c r="P1007">
        <v>1</v>
      </c>
      <c r="Q1007" t="s">
        <v>6936</v>
      </c>
      <c r="R1007" t="s">
        <v>6937</v>
      </c>
      <c r="S1007">
        <v>582</v>
      </c>
      <c r="T1007" t="s">
        <v>42</v>
      </c>
      <c r="U1007" t="s">
        <v>43</v>
      </c>
      <c r="V1007" t="s">
        <v>811</v>
      </c>
      <c r="W1007">
        <v>45000000</v>
      </c>
      <c r="X1007">
        <v>1998</v>
      </c>
      <c r="Y1007">
        <v>650</v>
      </c>
      <c r="Z1007" s="2">
        <v>7.1</v>
      </c>
      <c r="AA1007">
        <v>2.35</v>
      </c>
      <c r="AB1007">
        <v>0</v>
      </c>
      <c r="AQ1007">
        <v>103</v>
      </c>
      <c r="AR1007">
        <v>7.1</v>
      </c>
      <c r="BH1007" t="str">
        <v>David Raynr</v>
      </c>
      <c r="BI1007">
        <f t="shared" si="46"/>
        <v>5.5</v>
      </c>
      <c r="BJ1007" t="b">
        <f t="shared" si="47"/>
        <v>0</v>
      </c>
      <c r="BO1007">
        <v>67263182</v>
      </c>
      <c r="BP1007">
        <v>46000000</v>
      </c>
      <c r="BR1007">
        <f t="shared" si="45"/>
        <v>21263182</v>
      </c>
      <c r="BS1007" t="str">
        <f>_xlfn.XLOOKUP(BO1007,I:I,L:L)</f>
        <v>InsomniaÂ </v>
      </c>
    </row>
    <row r="1008" spans="1:71" x14ac:dyDescent="0.25">
      <c r="A1008" t="s">
        <v>33</v>
      </c>
      <c r="B1008" t="s">
        <v>3559</v>
      </c>
      <c r="C1008">
        <v>127</v>
      </c>
      <c r="D1008">
        <v>136</v>
      </c>
      <c r="E1008">
        <v>49</v>
      </c>
      <c r="F1008">
        <v>730</v>
      </c>
      <c r="G1008" t="s">
        <v>1474</v>
      </c>
      <c r="H1008">
        <v>17000</v>
      </c>
      <c r="I1008">
        <v>67253092</v>
      </c>
      <c r="J1008" t="s">
        <v>2165</v>
      </c>
      <c r="K1008" t="s">
        <v>572</v>
      </c>
      <c r="L1008" t="s">
        <v>4939</v>
      </c>
      <c r="M1008">
        <v>92702</v>
      </c>
      <c r="N1008">
        <v>20299</v>
      </c>
      <c r="O1008" t="s">
        <v>6939</v>
      </c>
      <c r="P1008">
        <v>0</v>
      </c>
      <c r="Q1008" t="s">
        <v>6940</v>
      </c>
      <c r="R1008" t="s">
        <v>6941</v>
      </c>
      <c r="S1008">
        <v>209</v>
      </c>
      <c r="T1008" t="s">
        <v>42</v>
      </c>
      <c r="U1008" t="s">
        <v>43</v>
      </c>
      <c r="V1008" t="s">
        <v>44</v>
      </c>
      <c r="W1008">
        <v>30000000</v>
      </c>
      <c r="X1008">
        <v>2005</v>
      </c>
      <c r="Y1008">
        <v>807</v>
      </c>
      <c r="Z1008" s="2">
        <v>7.2</v>
      </c>
      <c r="AA1008">
        <v>2.35</v>
      </c>
      <c r="AB1008">
        <v>0</v>
      </c>
      <c r="AQ1008">
        <v>110</v>
      </c>
      <c r="AR1008">
        <v>7.1</v>
      </c>
      <c r="BH1008" t="str">
        <v>Mort Nathan</v>
      </c>
      <c r="BI1008">
        <f t="shared" si="46"/>
        <v>4.9000000000000004</v>
      </c>
      <c r="BJ1008" t="b">
        <f t="shared" si="47"/>
        <v>0</v>
      </c>
      <c r="BO1008">
        <v>51185897</v>
      </c>
      <c r="BP1008">
        <v>30000000</v>
      </c>
      <c r="BR1008">
        <f t="shared" si="45"/>
        <v>21185897</v>
      </c>
      <c r="BS1008" t="str">
        <f>_xlfn.XLOOKUP(BO1008,I:I,L:L)</f>
        <v>The Living DaylightsÂ </v>
      </c>
    </row>
    <row r="1009" spans="1:71" x14ac:dyDescent="0.25">
      <c r="A1009" t="s">
        <v>33</v>
      </c>
      <c r="B1009" t="s">
        <v>3566</v>
      </c>
      <c r="C1009">
        <v>167</v>
      </c>
      <c r="D1009">
        <v>91</v>
      </c>
      <c r="E1009">
        <v>50</v>
      </c>
      <c r="F1009">
        <v>67</v>
      </c>
      <c r="G1009" t="s">
        <v>6944</v>
      </c>
      <c r="H1009">
        <v>521</v>
      </c>
      <c r="I1009">
        <v>66790248</v>
      </c>
      <c r="J1009" t="s">
        <v>2275</v>
      </c>
      <c r="K1009" t="s">
        <v>1616</v>
      </c>
      <c r="L1009" t="s">
        <v>6855</v>
      </c>
      <c r="M1009">
        <v>57281</v>
      </c>
      <c r="N1009">
        <v>758</v>
      </c>
      <c r="O1009" t="s">
        <v>6945</v>
      </c>
      <c r="P1009">
        <v>0</v>
      </c>
      <c r="Q1009" t="s">
        <v>6946</v>
      </c>
      <c r="R1009" t="s">
        <v>6947</v>
      </c>
      <c r="S1009">
        <v>350</v>
      </c>
      <c r="T1009" t="s">
        <v>42</v>
      </c>
      <c r="U1009" t="s">
        <v>43</v>
      </c>
      <c r="V1009" t="s">
        <v>811</v>
      </c>
      <c r="W1009">
        <v>45000000</v>
      </c>
      <c r="X1009">
        <v>2002</v>
      </c>
      <c r="Y1009">
        <v>108</v>
      </c>
      <c r="Z1009" s="2">
        <v>6.5</v>
      </c>
      <c r="AA1009">
        <v>2.35</v>
      </c>
      <c r="AB1009">
        <v>0</v>
      </c>
      <c r="AQ1009">
        <v>136</v>
      </c>
      <c r="AR1009">
        <v>7.2</v>
      </c>
      <c r="BH1009" t="str">
        <v>Wil Shriner</v>
      </c>
      <c r="BI1009">
        <f t="shared" si="46"/>
        <v>5.6</v>
      </c>
      <c r="BJ1009" t="b">
        <f t="shared" si="47"/>
        <v>0</v>
      </c>
      <c r="BO1009">
        <v>76137505</v>
      </c>
      <c r="BP1009">
        <v>55000000</v>
      </c>
      <c r="BR1009">
        <f t="shared" si="45"/>
        <v>21137505</v>
      </c>
      <c r="BS1009" t="str">
        <f>_xlfn.XLOOKUP(BO1009,I:I,L:L)</f>
        <v>PaddingtonÂ </v>
      </c>
    </row>
    <row r="1010" spans="1:71" x14ac:dyDescent="0.25">
      <c r="A1010" t="s">
        <v>33</v>
      </c>
      <c r="B1010" t="s">
        <v>3573</v>
      </c>
      <c r="C1010">
        <v>119</v>
      </c>
      <c r="D1010">
        <v>89</v>
      </c>
      <c r="E1010">
        <v>49</v>
      </c>
      <c r="F1010">
        <v>514</v>
      </c>
      <c r="G1010" t="s">
        <v>6949</v>
      </c>
      <c r="H1010">
        <v>2000</v>
      </c>
      <c r="I1010">
        <v>65557989</v>
      </c>
      <c r="J1010" t="s">
        <v>2901</v>
      </c>
      <c r="K1010" t="s">
        <v>2476</v>
      </c>
      <c r="L1010" t="s">
        <v>6950</v>
      </c>
      <c r="M1010">
        <v>73539</v>
      </c>
      <c r="N1010">
        <v>3717</v>
      </c>
      <c r="O1010" t="s">
        <v>6951</v>
      </c>
      <c r="P1010">
        <v>0</v>
      </c>
      <c r="Q1010" t="s">
        <v>6952</v>
      </c>
      <c r="R1010" t="s">
        <v>6953</v>
      </c>
      <c r="S1010">
        <v>271</v>
      </c>
      <c r="T1010" t="s">
        <v>42</v>
      </c>
      <c r="U1010" t="s">
        <v>43</v>
      </c>
      <c r="V1010" t="s">
        <v>44</v>
      </c>
      <c r="W1010">
        <v>45000000</v>
      </c>
      <c r="X1010">
        <v>1997</v>
      </c>
      <c r="Y1010">
        <v>902</v>
      </c>
      <c r="Z1010" s="2">
        <v>4.5999999999999996</v>
      </c>
      <c r="AA1010">
        <v>2.35</v>
      </c>
      <c r="AB1010">
        <v>0</v>
      </c>
      <c r="AQ1010">
        <v>91</v>
      </c>
      <c r="AR1010">
        <v>6.5</v>
      </c>
      <c r="BH1010" t="str">
        <v>Martin McDonagh</v>
      </c>
      <c r="BI1010">
        <f t="shared" si="46"/>
        <v>8</v>
      </c>
      <c r="BJ1010" t="str">
        <f t="shared" si="47"/>
        <v>TRUE</v>
      </c>
      <c r="BO1010">
        <v>32131483</v>
      </c>
      <c r="BP1010">
        <v>11000000</v>
      </c>
      <c r="BR1010">
        <f t="shared" si="45"/>
        <v>21131483</v>
      </c>
      <c r="BS1010" t="str">
        <f>_xlfn.XLOOKUP(BO1010,I:I,L:L)</f>
        <v>Darkness FallsÂ </v>
      </c>
    </row>
    <row r="1011" spans="1:71" x14ac:dyDescent="0.25">
      <c r="A1011" t="s">
        <v>33</v>
      </c>
      <c r="B1011" t="s">
        <v>2609</v>
      </c>
      <c r="C1011">
        <v>155</v>
      </c>
      <c r="D1011">
        <v>107</v>
      </c>
      <c r="E1011">
        <v>18</v>
      </c>
      <c r="F1011">
        <v>560</v>
      </c>
      <c r="G1011" t="s">
        <v>6956</v>
      </c>
      <c r="H1011">
        <v>811</v>
      </c>
      <c r="I1011">
        <v>60786269</v>
      </c>
      <c r="J1011" t="s">
        <v>2907</v>
      </c>
      <c r="K1011" t="s">
        <v>6808</v>
      </c>
      <c r="L1011" t="s">
        <v>6957</v>
      </c>
      <c r="M1011">
        <v>90539</v>
      </c>
      <c r="N1011">
        <v>3106</v>
      </c>
      <c r="O1011" t="s">
        <v>6958</v>
      </c>
      <c r="P1011">
        <v>5</v>
      </c>
      <c r="Q1011" t="s">
        <v>6959</v>
      </c>
      <c r="R1011" t="s">
        <v>6960</v>
      </c>
      <c r="S1011">
        <v>379</v>
      </c>
      <c r="T1011" t="s">
        <v>42</v>
      </c>
      <c r="U1011" t="s">
        <v>43</v>
      </c>
      <c r="V1011" t="s">
        <v>44</v>
      </c>
      <c r="W1011">
        <v>45000000</v>
      </c>
      <c r="X1011">
        <v>2000</v>
      </c>
      <c r="Y1011">
        <v>625</v>
      </c>
      <c r="Z1011" s="2">
        <v>5.6</v>
      </c>
      <c r="AA1011">
        <v>2.35</v>
      </c>
      <c r="AB1011">
        <v>0</v>
      </c>
      <c r="AQ1011">
        <v>89</v>
      </c>
      <c r="AR1011">
        <v>4.5999999999999996</v>
      </c>
      <c r="BH1011" t="str">
        <v>Tina Gordon Chism</v>
      </c>
      <c r="BI1011">
        <f t="shared" si="46"/>
        <v>5.3</v>
      </c>
      <c r="BJ1011" t="b">
        <f t="shared" si="47"/>
        <v>0</v>
      </c>
      <c r="BO1011">
        <v>101111837</v>
      </c>
      <c r="BP1011">
        <v>80000000</v>
      </c>
      <c r="BR1011">
        <f t="shared" si="45"/>
        <v>21111837</v>
      </c>
      <c r="BS1011" t="str">
        <f>_xlfn.XLOOKUP(BO1011,I:I,L:L)</f>
        <v>Eagle EyeÂ </v>
      </c>
    </row>
    <row r="1012" spans="1:71" x14ac:dyDescent="0.25">
      <c r="A1012" t="s">
        <v>33</v>
      </c>
      <c r="B1012" t="s">
        <v>3582</v>
      </c>
      <c r="C1012">
        <v>218</v>
      </c>
      <c r="D1012">
        <v>129</v>
      </c>
      <c r="E1012">
        <v>628</v>
      </c>
      <c r="F1012">
        <v>548</v>
      </c>
      <c r="G1012" t="s">
        <v>299</v>
      </c>
      <c r="H1012">
        <v>14000</v>
      </c>
      <c r="I1012">
        <v>59365105</v>
      </c>
      <c r="J1012" t="s">
        <v>881</v>
      </c>
      <c r="K1012" t="s">
        <v>563</v>
      </c>
      <c r="L1012" t="s">
        <v>6962</v>
      </c>
      <c r="M1012">
        <v>318634</v>
      </c>
      <c r="N1012">
        <v>28886</v>
      </c>
      <c r="O1012" t="s">
        <v>6963</v>
      </c>
      <c r="P1012">
        <v>9</v>
      </c>
      <c r="Q1012" t="s">
        <v>6964</v>
      </c>
      <c r="R1012" t="s">
        <v>6965</v>
      </c>
      <c r="S1012">
        <v>1004</v>
      </c>
      <c r="T1012" t="s">
        <v>42</v>
      </c>
      <c r="U1012" t="s">
        <v>74</v>
      </c>
      <c r="V1012" t="s">
        <v>811</v>
      </c>
      <c r="W1012">
        <v>45000000</v>
      </c>
      <c r="X1012">
        <v>2003</v>
      </c>
      <c r="Y1012">
        <v>14000</v>
      </c>
      <c r="Z1012" s="2">
        <v>7.7</v>
      </c>
      <c r="AA1012">
        <v>2.35</v>
      </c>
      <c r="AB1012">
        <v>52000</v>
      </c>
      <c r="AQ1012">
        <v>107</v>
      </c>
      <c r="AR1012">
        <v>5.6</v>
      </c>
      <c r="BH1012" t="str">
        <v>Peter Cattaneo</v>
      </c>
      <c r="BI1012">
        <f t="shared" si="46"/>
        <v>6.7</v>
      </c>
      <c r="BJ1012" t="b">
        <f t="shared" si="47"/>
        <v>0</v>
      </c>
      <c r="BO1012">
        <v>51109400</v>
      </c>
      <c r="BP1012">
        <v>30000000</v>
      </c>
      <c r="BR1012">
        <f t="shared" si="45"/>
        <v>21109400</v>
      </c>
      <c r="BS1012" t="str">
        <f>_xlfn.XLOOKUP(BO1012,I:I,L:L)</f>
        <v>Naked Gun 33 1/3: The Final InsultÂ </v>
      </c>
    </row>
    <row r="1013" spans="1:71" x14ac:dyDescent="0.25">
      <c r="A1013" t="s">
        <v>33</v>
      </c>
      <c r="B1013" t="s">
        <v>324</v>
      </c>
      <c r="C1013">
        <v>117</v>
      </c>
      <c r="D1013">
        <v>95</v>
      </c>
      <c r="E1013">
        <v>487</v>
      </c>
      <c r="F1013">
        <v>1000</v>
      </c>
      <c r="G1013" t="s">
        <v>6968</v>
      </c>
      <c r="H1013">
        <v>18000</v>
      </c>
      <c r="I1013">
        <v>162792677</v>
      </c>
      <c r="J1013" t="s">
        <v>251</v>
      </c>
      <c r="K1013" t="s">
        <v>148</v>
      </c>
      <c r="L1013" t="s">
        <v>4417</v>
      </c>
      <c r="M1013">
        <v>211226</v>
      </c>
      <c r="N1013">
        <v>24205</v>
      </c>
      <c r="O1013" t="s">
        <v>433</v>
      </c>
      <c r="P1013">
        <v>0</v>
      </c>
      <c r="Q1013" t="s">
        <v>6969</v>
      </c>
      <c r="R1013" t="s">
        <v>6970</v>
      </c>
      <c r="S1013">
        <v>317</v>
      </c>
      <c r="T1013" t="s">
        <v>42</v>
      </c>
      <c r="U1013" t="s">
        <v>43</v>
      </c>
      <c r="V1013" t="s">
        <v>366</v>
      </c>
      <c r="W1013">
        <v>120000000</v>
      </c>
      <c r="X1013">
        <v>1998</v>
      </c>
      <c r="Y1013">
        <v>1000</v>
      </c>
      <c r="Z1013" s="2">
        <v>7.2</v>
      </c>
      <c r="AA1013">
        <v>2.35</v>
      </c>
      <c r="AB1013">
        <v>0</v>
      </c>
      <c r="AQ1013">
        <v>129</v>
      </c>
      <c r="AR1013">
        <v>7.7</v>
      </c>
      <c r="BH1013" t="str">
        <v>Vicky Jenson</v>
      </c>
      <c r="BI1013">
        <f t="shared" si="46"/>
        <v>5.3</v>
      </c>
      <c r="BJ1013" t="b">
        <f t="shared" si="47"/>
        <v>0</v>
      </c>
      <c r="BO1013">
        <v>51097664</v>
      </c>
      <c r="BP1013">
        <v>30000000</v>
      </c>
      <c r="BR1013">
        <f t="shared" si="45"/>
        <v>21097664</v>
      </c>
      <c r="BS1013" t="str">
        <f>_xlfn.XLOOKUP(BO1013,I:I,L:L)</f>
        <v>Hide and SeekÂ </v>
      </c>
    </row>
    <row r="1014" spans="1:71" x14ac:dyDescent="0.25">
      <c r="A1014" t="s">
        <v>33</v>
      </c>
      <c r="B1014" t="s">
        <v>1841</v>
      </c>
      <c r="C1014">
        <v>208</v>
      </c>
      <c r="D1014">
        <v>122</v>
      </c>
      <c r="E1014">
        <v>117</v>
      </c>
      <c r="F1014">
        <v>140</v>
      </c>
      <c r="G1014" t="s">
        <v>1610</v>
      </c>
      <c r="H1014">
        <v>40000</v>
      </c>
      <c r="I1014">
        <v>31598308</v>
      </c>
      <c r="J1014" t="s">
        <v>1776</v>
      </c>
      <c r="K1014" t="s">
        <v>60</v>
      </c>
      <c r="L1014" t="s">
        <v>6972</v>
      </c>
      <c r="M1014">
        <v>124765</v>
      </c>
      <c r="N1014">
        <v>41636</v>
      </c>
      <c r="O1014" t="s">
        <v>6973</v>
      </c>
      <c r="P1014">
        <v>1</v>
      </c>
      <c r="Q1014" t="s">
        <v>6974</v>
      </c>
      <c r="R1014" t="s">
        <v>6975</v>
      </c>
      <c r="S1014">
        <v>541</v>
      </c>
      <c r="T1014" t="s">
        <v>42</v>
      </c>
      <c r="U1014" t="s">
        <v>43</v>
      </c>
      <c r="V1014" t="s">
        <v>811</v>
      </c>
      <c r="W1014">
        <v>35000000</v>
      </c>
      <c r="X1014">
        <v>2001</v>
      </c>
      <c r="Y1014">
        <v>1000</v>
      </c>
      <c r="Z1014" s="2">
        <v>6.8</v>
      </c>
      <c r="AA1014">
        <v>2.35</v>
      </c>
      <c r="AB1014">
        <v>0</v>
      </c>
      <c r="AQ1014">
        <v>95</v>
      </c>
      <c r="AR1014">
        <v>7.2</v>
      </c>
      <c r="BH1014" t="str">
        <v>Mary Lambert</v>
      </c>
      <c r="BI1014">
        <f t="shared" si="46"/>
        <v>5.6</v>
      </c>
      <c r="BJ1014" t="b">
        <f t="shared" si="47"/>
        <v>0</v>
      </c>
      <c r="BO1014">
        <v>27545445</v>
      </c>
      <c r="BP1014">
        <v>6500000</v>
      </c>
      <c r="BR1014">
        <f t="shared" si="45"/>
        <v>21045445</v>
      </c>
      <c r="BS1014" t="str">
        <f>_xlfn.XLOOKUP(BO1014,I:I,L:L)</f>
        <v>Do the Right ThingÂ </v>
      </c>
    </row>
    <row r="1015" spans="1:71" x14ac:dyDescent="0.25">
      <c r="A1015" t="s">
        <v>33</v>
      </c>
      <c r="B1015" t="s">
        <v>3573</v>
      </c>
      <c r="C1015">
        <v>38</v>
      </c>
      <c r="D1015">
        <v>110</v>
      </c>
      <c r="E1015">
        <v>49</v>
      </c>
      <c r="F1015">
        <v>20</v>
      </c>
      <c r="G1015" t="s">
        <v>6978</v>
      </c>
      <c r="H1015">
        <v>13000</v>
      </c>
      <c r="I1015">
        <v>57362581</v>
      </c>
      <c r="J1015" t="s">
        <v>2914</v>
      </c>
      <c r="K1015" t="s">
        <v>1794</v>
      </c>
      <c r="L1015" t="s">
        <v>6979</v>
      </c>
      <c r="M1015">
        <v>50148</v>
      </c>
      <c r="N1015">
        <v>13331</v>
      </c>
      <c r="O1015" t="s">
        <v>6980</v>
      </c>
      <c r="P1015">
        <v>2</v>
      </c>
      <c r="Q1015" t="s">
        <v>6981</v>
      </c>
      <c r="R1015" t="s">
        <v>6982</v>
      </c>
      <c r="S1015">
        <v>116</v>
      </c>
      <c r="T1015" t="s">
        <v>42</v>
      </c>
      <c r="U1015" t="s">
        <v>6983</v>
      </c>
      <c r="V1015" t="s">
        <v>811</v>
      </c>
      <c r="W1015">
        <v>45000000</v>
      </c>
      <c r="X1015">
        <v>1994</v>
      </c>
      <c r="Y1015">
        <v>279</v>
      </c>
      <c r="Z1015" s="2">
        <v>5.4</v>
      </c>
      <c r="AA1015">
        <v>1.85</v>
      </c>
      <c r="AB1015">
        <v>0</v>
      </c>
      <c r="AQ1015">
        <v>122</v>
      </c>
      <c r="AR1015">
        <v>6.8</v>
      </c>
      <c r="BH1015" t="str">
        <v>Peter Kassovitz</v>
      </c>
      <c r="BI1015">
        <f t="shared" si="46"/>
        <v>6.5</v>
      </c>
      <c r="BJ1015" t="b">
        <f t="shared" si="47"/>
        <v>0</v>
      </c>
      <c r="BO1015">
        <v>50041732</v>
      </c>
      <c r="BP1015">
        <v>29000000</v>
      </c>
      <c r="BR1015">
        <f t="shared" si="45"/>
        <v>21041732</v>
      </c>
      <c r="BS1015" t="str">
        <f>_xlfn.XLOOKUP(BO1015,I:I,L:L)</f>
        <v>StigmataÂ </v>
      </c>
    </row>
    <row r="1016" spans="1:71" x14ac:dyDescent="0.25">
      <c r="A1016" t="s">
        <v>33</v>
      </c>
      <c r="B1016" t="s">
        <v>2117</v>
      </c>
      <c r="C1016">
        <v>48</v>
      </c>
      <c r="D1016">
        <v>135</v>
      </c>
      <c r="E1016">
        <v>41</v>
      </c>
      <c r="F1016">
        <v>808</v>
      </c>
      <c r="G1016" t="s">
        <v>4071</v>
      </c>
      <c r="H1016">
        <v>982</v>
      </c>
      <c r="I1016">
        <v>53854588</v>
      </c>
      <c r="J1016" t="s">
        <v>2472</v>
      </c>
      <c r="K1016" t="s">
        <v>6986</v>
      </c>
      <c r="L1016" t="s">
        <v>6987</v>
      </c>
      <c r="M1016">
        <v>37911</v>
      </c>
      <c r="N1016">
        <v>3648</v>
      </c>
      <c r="O1016" t="s">
        <v>1317</v>
      </c>
      <c r="P1016">
        <v>0</v>
      </c>
      <c r="Q1016" t="s">
        <v>6988</v>
      </c>
      <c r="R1016" t="s">
        <v>6989</v>
      </c>
      <c r="S1016">
        <v>73</v>
      </c>
      <c r="T1016" t="s">
        <v>42</v>
      </c>
      <c r="U1016" t="s">
        <v>43</v>
      </c>
      <c r="V1016" t="s">
        <v>811</v>
      </c>
      <c r="W1016">
        <v>45000000</v>
      </c>
      <c r="X1016">
        <v>1996</v>
      </c>
      <c r="Y1016">
        <v>843</v>
      </c>
      <c r="Z1016" s="2">
        <v>6.3</v>
      </c>
      <c r="AA1016">
        <v>2.35</v>
      </c>
      <c r="AB1016">
        <v>1000</v>
      </c>
      <c r="AQ1016">
        <v>110</v>
      </c>
      <c r="AR1016">
        <v>5.4</v>
      </c>
      <c r="BH1016" t="str">
        <v>Mark Romanek</v>
      </c>
      <c r="BI1016">
        <f t="shared" si="46"/>
        <v>7</v>
      </c>
      <c r="BJ1016" t="b">
        <f t="shared" si="47"/>
        <v>0</v>
      </c>
      <c r="BO1016">
        <v>60000000</v>
      </c>
      <c r="BP1016">
        <v>39000000</v>
      </c>
      <c r="BR1016">
        <f t="shared" si="45"/>
        <v>21000000</v>
      </c>
      <c r="BS1016" t="str">
        <f>_xlfn.XLOOKUP(BO1016,I:I,L:L)</f>
        <v>Superman IIIÂ </v>
      </c>
    </row>
    <row r="1017" spans="1:71" x14ac:dyDescent="0.25">
      <c r="A1017" t="s">
        <v>33</v>
      </c>
      <c r="B1017" t="s">
        <v>2921</v>
      </c>
      <c r="C1017">
        <v>94</v>
      </c>
      <c r="D1017">
        <v>95</v>
      </c>
      <c r="E1017">
        <v>58</v>
      </c>
      <c r="F1017">
        <v>3000</v>
      </c>
      <c r="G1017" t="s">
        <v>1554</v>
      </c>
      <c r="H1017">
        <v>14000</v>
      </c>
      <c r="I1017">
        <v>52580895</v>
      </c>
      <c r="J1017" t="s">
        <v>2920</v>
      </c>
      <c r="K1017" t="s">
        <v>856</v>
      </c>
      <c r="L1017" t="s">
        <v>6996</v>
      </c>
      <c r="M1017">
        <v>30255</v>
      </c>
      <c r="N1017">
        <v>27351</v>
      </c>
      <c r="O1017" t="s">
        <v>2097</v>
      </c>
      <c r="P1017">
        <v>1</v>
      </c>
      <c r="Q1017" t="s">
        <v>6997</v>
      </c>
      <c r="R1017" t="s">
        <v>6998</v>
      </c>
      <c r="S1017">
        <v>118</v>
      </c>
      <c r="T1017" t="s">
        <v>42</v>
      </c>
      <c r="U1017" t="s">
        <v>43</v>
      </c>
      <c r="V1017" t="s">
        <v>115</v>
      </c>
      <c r="W1017">
        <v>45000000</v>
      </c>
      <c r="X1017">
        <v>2005</v>
      </c>
      <c r="Y1017">
        <v>8000</v>
      </c>
      <c r="Z1017" s="2">
        <v>5.6</v>
      </c>
      <c r="AA1017">
        <v>2.35</v>
      </c>
      <c r="AB1017">
        <v>743</v>
      </c>
      <c r="AQ1017">
        <v>111</v>
      </c>
      <c r="AR1017">
        <v>7.2</v>
      </c>
      <c r="BH1017" t="str">
        <v>Brad Anderson</v>
      </c>
      <c r="BI1017">
        <f t="shared" si="46"/>
        <v>7</v>
      </c>
      <c r="BJ1017" t="b">
        <f t="shared" si="47"/>
        <v>0</v>
      </c>
      <c r="BO1017">
        <v>37939782</v>
      </c>
      <c r="BP1017">
        <v>17000000</v>
      </c>
      <c r="BR1017">
        <f t="shared" ref="BR1017:BR1079" si="48">BO1017-BP1017</f>
        <v>20939782</v>
      </c>
      <c r="BS1017" t="str">
        <f>_xlfn.XLOOKUP(BO1017,I:I,L:L)</f>
        <v>40 Days and 40 NightsÂ </v>
      </c>
    </row>
    <row r="1018" spans="1:71" x14ac:dyDescent="0.25">
      <c r="A1018" t="s">
        <v>33</v>
      </c>
      <c r="B1018" t="s">
        <v>3591</v>
      </c>
      <c r="C1018">
        <v>276</v>
      </c>
      <c r="D1018">
        <v>109</v>
      </c>
      <c r="E1018">
        <v>37</v>
      </c>
      <c r="F1018">
        <v>651</v>
      </c>
      <c r="G1018" t="s">
        <v>7001</v>
      </c>
      <c r="H1018">
        <v>11000</v>
      </c>
      <c r="I1018">
        <v>51019112</v>
      </c>
      <c r="J1018" t="s">
        <v>1156</v>
      </c>
      <c r="K1018" t="s">
        <v>2429</v>
      </c>
      <c r="L1018" t="s">
        <v>7002</v>
      </c>
      <c r="M1018">
        <v>155745</v>
      </c>
      <c r="N1018">
        <v>14073</v>
      </c>
      <c r="O1018" t="s">
        <v>6208</v>
      </c>
      <c r="P1018">
        <v>0</v>
      </c>
      <c r="Q1018" t="s">
        <v>7003</v>
      </c>
      <c r="R1018" t="s">
        <v>7004</v>
      </c>
      <c r="S1018">
        <v>1053</v>
      </c>
      <c r="T1018" t="s">
        <v>42</v>
      </c>
      <c r="U1018" t="s">
        <v>43</v>
      </c>
      <c r="V1018" t="s">
        <v>115</v>
      </c>
      <c r="W1018">
        <v>50000000</v>
      </c>
      <c r="X1018">
        <v>2005</v>
      </c>
      <c r="Y1018">
        <v>2000</v>
      </c>
      <c r="Z1018" s="2">
        <v>6.8</v>
      </c>
      <c r="AA1018">
        <v>2.35</v>
      </c>
      <c r="AB1018">
        <v>10000</v>
      </c>
      <c r="AQ1018">
        <v>95</v>
      </c>
      <c r="AR1018">
        <v>5.6</v>
      </c>
      <c r="BH1018" t="str">
        <v>Michael Chapman</v>
      </c>
      <c r="BI1018">
        <f t="shared" si="46"/>
        <v>5.3</v>
      </c>
      <c r="BJ1018" t="b">
        <f t="shared" si="47"/>
        <v>0</v>
      </c>
      <c r="BO1018">
        <v>50921738</v>
      </c>
      <c r="BP1018">
        <v>30000000</v>
      </c>
      <c r="BR1018">
        <f t="shared" si="48"/>
        <v>20921738</v>
      </c>
      <c r="BS1018" t="str">
        <f>_xlfn.XLOOKUP(BO1018,I:I,L:L)</f>
        <v>AtonementÂ </v>
      </c>
    </row>
    <row r="1019" spans="1:71" x14ac:dyDescent="0.25">
      <c r="A1019" t="s">
        <v>33</v>
      </c>
      <c r="B1019" t="s">
        <v>3597</v>
      </c>
      <c r="C1019">
        <v>59</v>
      </c>
      <c r="D1019">
        <v>93</v>
      </c>
      <c r="E1019">
        <v>38</v>
      </c>
      <c r="F1019">
        <v>631</v>
      </c>
      <c r="G1019" t="s">
        <v>7007</v>
      </c>
      <c r="H1019">
        <v>1000</v>
      </c>
      <c r="I1019">
        <v>48114556</v>
      </c>
      <c r="J1019" t="s">
        <v>1569</v>
      </c>
      <c r="K1019" t="s">
        <v>6393</v>
      </c>
      <c r="L1019" t="s">
        <v>6807</v>
      </c>
      <c r="M1019">
        <v>9380</v>
      </c>
      <c r="N1019">
        <v>4604</v>
      </c>
      <c r="O1019" t="s">
        <v>6098</v>
      </c>
      <c r="P1019">
        <v>1</v>
      </c>
      <c r="Q1019" t="s">
        <v>7008</v>
      </c>
      <c r="R1019" t="s">
        <v>7009</v>
      </c>
      <c r="S1019">
        <v>91</v>
      </c>
      <c r="T1019" t="s">
        <v>42</v>
      </c>
      <c r="U1019" t="s">
        <v>43</v>
      </c>
      <c r="V1019" t="s">
        <v>115</v>
      </c>
      <c r="W1019">
        <v>26000000</v>
      </c>
      <c r="X1019">
        <v>2004</v>
      </c>
      <c r="Y1019">
        <v>641</v>
      </c>
      <c r="Z1019" s="2">
        <v>4.3</v>
      </c>
      <c r="AA1019">
        <v>2.35</v>
      </c>
      <c r="AB1019">
        <v>531</v>
      </c>
      <c r="AQ1019">
        <v>109</v>
      </c>
      <c r="AR1019">
        <v>6.8</v>
      </c>
      <c r="BH1019" t="str">
        <v>Antonio Banderas</v>
      </c>
      <c r="BI1019">
        <f t="shared" si="46"/>
        <v>6.3</v>
      </c>
      <c r="BJ1019" t="b">
        <f t="shared" si="47"/>
        <v>0</v>
      </c>
      <c r="BO1019">
        <v>85911262</v>
      </c>
      <c r="BP1019">
        <v>65000000</v>
      </c>
      <c r="BR1019">
        <f t="shared" si="48"/>
        <v>20911262</v>
      </c>
      <c r="BS1019" t="str">
        <f>_xlfn.XLOOKUP(BO1019,I:I,L:L)</f>
        <v>AnnieÂ </v>
      </c>
    </row>
    <row r="1020" spans="1:71" x14ac:dyDescent="0.25">
      <c r="A1020" t="s">
        <v>33</v>
      </c>
      <c r="B1020" t="s">
        <v>3603</v>
      </c>
      <c r="C1020">
        <v>216</v>
      </c>
      <c r="D1020">
        <v>94</v>
      </c>
      <c r="E1020">
        <v>85</v>
      </c>
      <c r="F1020">
        <v>443</v>
      </c>
      <c r="G1020" t="s">
        <v>6435</v>
      </c>
      <c r="H1020">
        <v>14000</v>
      </c>
      <c r="I1020">
        <v>50648679</v>
      </c>
      <c r="J1020" t="s">
        <v>2763</v>
      </c>
      <c r="K1020" t="s">
        <v>2459</v>
      </c>
      <c r="L1020" t="s">
        <v>7011</v>
      </c>
      <c r="M1020">
        <v>149549</v>
      </c>
      <c r="N1020">
        <v>16225</v>
      </c>
      <c r="O1020" t="s">
        <v>7012</v>
      </c>
      <c r="P1020">
        <v>1</v>
      </c>
      <c r="Q1020" t="s">
        <v>7013</v>
      </c>
      <c r="R1020" t="s">
        <v>7014</v>
      </c>
      <c r="S1020">
        <v>348</v>
      </c>
      <c r="T1020" t="s">
        <v>42</v>
      </c>
      <c r="U1020" t="s">
        <v>1816</v>
      </c>
      <c r="V1020" t="s">
        <v>811</v>
      </c>
      <c r="W1020">
        <v>45000000</v>
      </c>
      <c r="X1020">
        <v>2007</v>
      </c>
      <c r="Y1020">
        <v>706</v>
      </c>
      <c r="Z1020" s="2">
        <v>6.3</v>
      </c>
      <c r="AA1020">
        <v>2.35</v>
      </c>
      <c r="AB1020">
        <v>0</v>
      </c>
      <c r="AQ1020">
        <v>93</v>
      </c>
      <c r="AR1020">
        <v>4.3</v>
      </c>
      <c r="BH1020" t="str">
        <v>Michael Haneke</v>
      </c>
      <c r="BI1020">
        <f t="shared" si="46"/>
        <v>7.2</v>
      </c>
      <c r="BJ1020" t="b">
        <f t="shared" si="47"/>
        <v>0</v>
      </c>
      <c r="BO1020">
        <v>35887263</v>
      </c>
      <c r="BP1020">
        <v>15000000</v>
      </c>
      <c r="BR1020">
        <f t="shared" si="48"/>
        <v>20887263</v>
      </c>
      <c r="BS1020" t="str">
        <f>_xlfn.XLOOKUP(BO1020,I:I,L:L)</f>
        <v>The Theory of EverythingÂ </v>
      </c>
    </row>
    <row r="1021" spans="1:71" x14ac:dyDescent="0.25">
      <c r="A1021" t="s">
        <v>33</v>
      </c>
      <c r="B1021" t="s">
        <v>1272</v>
      </c>
      <c r="C1021">
        <v>173</v>
      </c>
      <c r="D1021">
        <v>117</v>
      </c>
      <c r="E1021">
        <v>153</v>
      </c>
      <c r="F1021">
        <v>734</v>
      </c>
      <c r="G1021" t="s">
        <v>2729</v>
      </c>
      <c r="H1021">
        <v>35000</v>
      </c>
      <c r="I1021">
        <v>46280507</v>
      </c>
      <c r="J1021" t="s">
        <v>1027</v>
      </c>
      <c r="K1021" t="s">
        <v>2714</v>
      </c>
      <c r="L1021" t="s">
        <v>7017</v>
      </c>
      <c r="M1021">
        <v>87165</v>
      </c>
      <c r="N1021">
        <v>49743</v>
      </c>
      <c r="O1021" t="s">
        <v>7018</v>
      </c>
      <c r="P1021">
        <v>0</v>
      </c>
      <c r="Q1021" t="s">
        <v>7019</v>
      </c>
      <c r="R1021" t="s">
        <v>7020</v>
      </c>
      <c r="S1021">
        <v>184</v>
      </c>
      <c r="T1021" t="s">
        <v>42</v>
      </c>
      <c r="U1021" t="s">
        <v>43</v>
      </c>
      <c r="V1021" t="s">
        <v>44</v>
      </c>
      <c r="W1021">
        <v>40000000</v>
      </c>
      <c r="X1021">
        <v>2014</v>
      </c>
      <c r="Y1021">
        <v>11000</v>
      </c>
      <c r="Z1021" s="2">
        <v>6.5</v>
      </c>
      <c r="AA1021">
        <v>1.85</v>
      </c>
      <c r="AB1021">
        <v>12000</v>
      </c>
      <c r="AQ1021">
        <v>94</v>
      </c>
      <c r="AR1021">
        <v>6.3</v>
      </c>
      <c r="BH1021" t="str">
        <v>Fritz Lang</v>
      </c>
      <c r="BI1021">
        <f t="shared" si="46"/>
        <v>8.3000000000000007</v>
      </c>
      <c r="BJ1021" t="str">
        <f t="shared" si="47"/>
        <v>TRUE</v>
      </c>
      <c r="BO1021">
        <v>55802754</v>
      </c>
      <c r="BP1021">
        <v>35000000</v>
      </c>
      <c r="BR1021">
        <f t="shared" si="48"/>
        <v>20802754</v>
      </c>
      <c r="BS1021" t="str">
        <f>_xlfn.XLOOKUP(BO1021,I:I,L:L)</f>
        <v>Friends with BenefitsÂ </v>
      </c>
    </row>
    <row r="1022" spans="1:71" x14ac:dyDescent="0.25">
      <c r="A1022" t="s">
        <v>33</v>
      </c>
      <c r="B1022" t="s">
        <v>2927</v>
      </c>
      <c r="C1022">
        <v>99</v>
      </c>
      <c r="D1022">
        <v>112</v>
      </c>
      <c r="E1022">
        <v>61</v>
      </c>
      <c r="F1022">
        <v>501</v>
      </c>
      <c r="G1022" t="s">
        <v>4968</v>
      </c>
      <c r="H1022">
        <v>1000</v>
      </c>
      <c r="I1022">
        <v>38360195</v>
      </c>
      <c r="J1022" t="s">
        <v>2734</v>
      </c>
      <c r="K1022" t="s">
        <v>2656</v>
      </c>
      <c r="L1022" t="s">
        <v>7023</v>
      </c>
      <c r="M1022">
        <v>21215</v>
      </c>
      <c r="N1022">
        <v>3757</v>
      </c>
      <c r="O1022" t="s">
        <v>4919</v>
      </c>
      <c r="P1022">
        <v>1</v>
      </c>
      <c r="Q1022" t="s">
        <v>7024</v>
      </c>
      <c r="R1022" t="s">
        <v>7025</v>
      </c>
      <c r="S1022">
        <v>116</v>
      </c>
      <c r="T1022" t="s">
        <v>42</v>
      </c>
      <c r="U1022" t="s">
        <v>43</v>
      </c>
      <c r="V1022" t="s">
        <v>44</v>
      </c>
      <c r="W1022">
        <v>45000000</v>
      </c>
      <c r="X1022">
        <v>2006</v>
      </c>
      <c r="Y1022">
        <v>976</v>
      </c>
      <c r="Z1022" s="2">
        <v>6.4</v>
      </c>
      <c r="AA1022">
        <v>2.35</v>
      </c>
      <c r="AB1022">
        <v>0</v>
      </c>
      <c r="AQ1022">
        <v>117</v>
      </c>
      <c r="AR1022">
        <v>6.5</v>
      </c>
      <c r="BH1022" t="str">
        <v>Hsiao-Hsien Hou</v>
      </c>
      <c r="BI1022">
        <f t="shared" si="46"/>
        <v>6.4</v>
      </c>
      <c r="BJ1022" t="b">
        <f t="shared" si="47"/>
        <v>0</v>
      </c>
      <c r="BO1022">
        <v>34793160</v>
      </c>
      <c r="BP1022">
        <v>14000000</v>
      </c>
      <c r="BR1022">
        <f t="shared" si="48"/>
        <v>20793160</v>
      </c>
      <c r="BS1022" t="str">
        <f>_xlfn.XLOOKUP(BO1022,I:I,L:L)</f>
        <v>White FangÂ </v>
      </c>
    </row>
    <row r="1023" spans="1:71" x14ac:dyDescent="0.25">
      <c r="A1023" t="s">
        <v>33</v>
      </c>
      <c r="B1023" t="s">
        <v>3082</v>
      </c>
      <c r="C1023">
        <v>42</v>
      </c>
      <c r="D1023">
        <v>111</v>
      </c>
      <c r="E1023">
        <v>161</v>
      </c>
      <c r="F1023">
        <v>132</v>
      </c>
      <c r="G1023" t="s">
        <v>372</v>
      </c>
      <c r="H1023">
        <v>11000</v>
      </c>
      <c r="I1023">
        <v>46815748</v>
      </c>
      <c r="J1023" t="s">
        <v>1962</v>
      </c>
      <c r="K1023" t="s">
        <v>2982</v>
      </c>
      <c r="L1023" t="s">
        <v>7028</v>
      </c>
      <c r="M1023">
        <v>32544</v>
      </c>
      <c r="N1023">
        <v>12161</v>
      </c>
      <c r="O1023" t="s">
        <v>7029</v>
      </c>
      <c r="P1023">
        <v>1</v>
      </c>
      <c r="Q1023" t="s">
        <v>7030</v>
      </c>
      <c r="R1023" t="s">
        <v>7031</v>
      </c>
      <c r="S1023">
        <v>69</v>
      </c>
      <c r="T1023" t="s">
        <v>42</v>
      </c>
      <c r="U1023" t="s">
        <v>43</v>
      </c>
      <c r="V1023" t="s">
        <v>44</v>
      </c>
      <c r="W1023">
        <v>45000000</v>
      </c>
      <c r="X1023">
        <v>1994</v>
      </c>
      <c r="Y1023">
        <v>894</v>
      </c>
      <c r="Z1023" s="2">
        <v>6.3</v>
      </c>
      <c r="AA1023">
        <v>2.35</v>
      </c>
      <c r="AB1023">
        <v>0</v>
      </c>
      <c r="AQ1023">
        <v>112</v>
      </c>
      <c r="AR1023">
        <v>6.4</v>
      </c>
      <c r="BH1023" t="str">
        <v>Gregor Jordan</v>
      </c>
      <c r="BI1023">
        <f t="shared" si="46"/>
        <v>6.9</v>
      </c>
      <c r="BJ1023" t="b">
        <f t="shared" si="47"/>
        <v>0</v>
      </c>
      <c r="BO1023">
        <v>58700247</v>
      </c>
      <c r="BP1023">
        <v>38000000</v>
      </c>
      <c r="BR1023">
        <f t="shared" si="48"/>
        <v>20700247</v>
      </c>
      <c r="BS1023" t="str">
        <f>_xlfn.XLOOKUP(BO1023,I:I,L:L)</f>
        <v>Water for ElephantsÂ </v>
      </c>
    </row>
    <row r="1024" spans="1:71" x14ac:dyDescent="0.25">
      <c r="A1024" t="s">
        <v>33</v>
      </c>
      <c r="B1024" t="s">
        <v>1486</v>
      </c>
      <c r="C1024">
        <v>25</v>
      </c>
      <c r="D1024">
        <v>96</v>
      </c>
      <c r="E1024">
        <v>0</v>
      </c>
      <c r="F1024">
        <v>563</v>
      </c>
      <c r="G1024" t="s">
        <v>7034</v>
      </c>
      <c r="H1024">
        <v>1000</v>
      </c>
      <c r="I1024">
        <v>35617599</v>
      </c>
      <c r="J1024" t="s">
        <v>2926</v>
      </c>
      <c r="K1024" t="s">
        <v>991</v>
      </c>
      <c r="L1024" t="s">
        <v>7035</v>
      </c>
      <c r="M1024">
        <v>20688</v>
      </c>
      <c r="N1024">
        <v>2965</v>
      </c>
      <c r="O1024" t="s">
        <v>4829</v>
      </c>
      <c r="P1024">
        <v>1</v>
      </c>
      <c r="Q1024" t="s">
        <v>7036</v>
      </c>
      <c r="R1024" t="s">
        <v>7037</v>
      </c>
      <c r="S1024">
        <v>47</v>
      </c>
      <c r="T1024" t="s">
        <v>42</v>
      </c>
      <c r="U1024" t="s">
        <v>43</v>
      </c>
      <c r="V1024" t="s">
        <v>115</v>
      </c>
      <c r="W1024">
        <v>45000000</v>
      </c>
      <c r="X1024">
        <v>1995</v>
      </c>
      <c r="Y1024">
        <v>845</v>
      </c>
      <c r="Z1024" s="2">
        <v>5.9</v>
      </c>
      <c r="AA1024">
        <v>1.85</v>
      </c>
      <c r="AB1024">
        <v>0</v>
      </c>
      <c r="AQ1024">
        <v>111</v>
      </c>
      <c r="AR1024">
        <v>6.3</v>
      </c>
      <c r="BH1024" t="str">
        <v>Tony Jaa</v>
      </c>
      <c r="BI1024">
        <f t="shared" si="46"/>
        <v>6.2</v>
      </c>
      <c r="BJ1024" t="b">
        <f t="shared" si="47"/>
        <v>0</v>
      </c>
      <c r="BO1024">
        <v>34700000</v>
      </c>
      <c r="BP1024">
        <v>14000000</v>
      </c>
      <c r="BR1024">
        <f t="shared" si="48"/>
        <v>20700000</v>
      </c>
      <c r="BS1024" t="str">
        <f>_xlfn.XLOOKUP(BO1024,I:I,L:L)</f>
        <v>Dangerous LiaisonsÂ </v>
      </c>
    </row>
    <row r="1025" spans="1:71" x14ac:dyDescent="0.25">
      <c r="A1025" t="s">
        <v>917</v>
      </c>
      <c r="B1025" t="s">
        <v>685</v>
      </c>
      <c r="C1025">
        <v>339</v>
      </c>
      <c r="D1025">
        <v>141</v>
      </c>
      <c r="E1025">
        <v>0</v>
      </c>
      <c r="F1025">
        <v>404</v>
      </c>
      <c r="G1025" t="s">
        <v>7040</v>
      </c>
      <c r="H1025">
        <v>749</v>
      </c>
      <c r="I1025">
        <v>47307550</v>
      </c>
      <c r="J1025" t="s">
        <v>1338</v>
      </c>
      <c r="K1025" t="s">
        <v>7041</v>
      </c>
      <c r="L1025" t="s">
        <v>7042</v>
      </c>
      <c r="M1025">
        <v>104301</v>
      </c>
      <c r="N1025">
        <v>1948</v>
      </c>
      <c r="O1025" t="s">
        <v>7043</v>
      </c>
      <c r="P1025">
        <v>4</v>
      </c>
      <c r="Q1025" t="s">
        <v>7044</v>
      </c>
      <c r="R1025" t="s">
        <v>7045</v>
      </c>
      <c r="S1025">
        <v>269</v>
      </c>
      <c r="T1025" t="s">
        <v>42</v>
      </c>
      <c r="U1025" t="s">
        <v>43</v>
      </c>
      <c r="V1025" t="s">
        <v>811</v>
      </c>
      <c r="W1025">
        <v>45000000</v>
      </c>
      <c r="X1025">
        <v>2012</v>
      </c>
      <c r="Y1025">
        <v>463</v>
      </c>
      <c r="Z1025" s="2">
        <v>6.5</v>
      </c>
      <c r="AA1025">
        <v>2.35</v>
      </c>
      <c r="AB1025">
        <v>28000</v>
      </c>
      <c r="AQ1025">
        <v>96</v>
      </c>
      <c r="AR1025">
        <v>5.9</v>
      </c>
      <c r="BH1025" t="str">
        <v>RyÃ»hei Kitamura</v>
      </c>
      <c r="BI1025">
        <f t="shared" si="46"/>
        <v>6.1</v>
      </c>
      <c r="BJ1025" t="b">
        <f t="shared" si="47"/>
        <v>0</v>
      </c>
      <c r="BO1025">
        <v>34700000</v>
      </c>
      <c r="BP1025">
        <v>14000000</v>
      </c>
      <c r="BR1025">
        <f t="shared" si="48"/>
        <v>20700000</v>
      </c>
      <c r="BS1025" t="str">
        <f>_xlfn.XLOOKUP(BO1025,I:I,L:L)</f>
        <v>Dangerous LiaisonsÂ </v>
      </c>
    </row>
    <row r="1026" spans="1:71" x14ac:dyDescent="0.25">
      <c r="A1026" t="s">
        <v>33</v>
      </c>
      <c r="B1026" t="s">
        <v>3610</v>
      </c>
      <c r="C1026">
        <v>127</v>
      </c>
      <c r="D1026">
        <v>94</v>
      </c>
      <c r="E1026">
        <v>160</v>
      </c>
      <c r="F1026">
        <v>167</v>
      </c>
      <c r="G1026" t="s">
        <v>7047</v>
      </c>
      <c r="H1026">
        <v>550</v>
      </c>
      <c r="I1026">
        <v>32003620</v>
      </c>
      <c r="J1026" t="s">
        <v>268</v>
      </c>
      <c r="K1026" t="s">
        <v>1249</v>
      </c>
      <c r="L1026" t="s">
        <v>7048</v>
      </c>
      <c r="M1026">
        <v>79141</v>
      </c>
      <c r="N1026">
        <v>1102</v>
      </c>
      <c r="O1026" t="s">
        <v>7049</v>
      </c>
      <c r="P1026">
        <v>1</v>
      </c>
      <c r="Q1026" t="s">
        <v>7050</v>
      </c>
      <c r="R1026" t="s">
        <v>7051</v>
      </c>
      <c r="S1026">
        <v>355</v>
      </c>
      <c r="T1026" t="s">
        <v>42</v>
      </c>
      <c r="U1026" t="s">
        <v>43</v>
      </c>
      <c r="V1026" t="s">
        <v>44</v>
      </c>
      <c r="W1026">
        <v>25000000</v>
      </c>
      <c r="X1026">
        <v>2004</v>
      </c>
      <c r="Y1026">
        <v>216</v>
      </c>
      <c r="Z1026" s="2">
        <v>6.5</v>
      </c>
      <c r="AA1026">
        <v>2.35</v>
      </c>
      <c r="AB1026">
        <v>2000</v>
      </c>
      <c r="AQ1026">
        <v>141</v>
      </c>
      <c r="AR1026">
        <v>6.5</v>
      </c>
      <c r="BH1026" t="str">
        <v>Dito Montiel</v>
      </c>
      <c r="BI1026">
        <f t="shared" si="46"/>
        <v>5.0999999999999996</v>
      </c>
      <c r="BJ1026" t="b">
        <f t="shared" si="47"/>
        <v>0</v>
      </c>
      <c r="BO1026">
        <v>29200000</v>
      </c>
      <c r="BP1026">
        <v>8500000</v>
      </c>
      <c r="BR1026">
        <f t="shared" si="48"/>
        <v>20700000</v>
      </c>
      <c r="BS1026" t="str">
        <f>_xlfn.XLOOKUP(BO1026,I:I,L:L)</f>
        <v>The RoseÂ </v>
      </c>
    </row>
    <row r="1027" spans="1:71" x14ac:dyDescent="0.25">
      <c r="A1027" t="s">
        <v>33</v>
      </c>
      <c r="B1027" t="s">
        <v>3616</v>
      </c>
      <c r="C1027">
        <v>122</v>
      </c>
      <c r="D1027">
        <v>87</v>
      </c>
      <c r="E1027">
        <v>29</v>
      </c>
      <c r="F1027">
        <v>252</v>
      </c>
      <c r="G1027" t="s">
        <v>7054</v>
      </c>
      <c r="H1027">
        <v>427</v>
      </c>
      <c r="I1027">
        <v>27972410</v>
      </c>
      <c r="J1027" t="s">
        <v>986</v>
      </c>
      <c r="K1027" t="s">
        <v>4463</v>
      </c>
      <c r="L1027" t="s">
        <v>7055</v>
      </c>
      <c r="M1027">
        <v>114692</v>
      </c>
      <c r="N1027">
        <v>1461</v>
      </c>
      <c r="O1027" t="s">
        <v>7056</v>
      </c>
      <c r="P1027">
        <v>1</v>
      </c>
      <c r="Q1027" t="s">
        <v>7057</v>
      </c>
      <c r="R1027" t="s">
        <v>7058</v>
      </c>
      <c r="S1027">
        <v>285</v>
      </c>
      <c r="T1027" t="s">
        <v>42</v>
      </c>
      <c r="U1027" t="s">
        <v>74</v>
      </c>
      <c r="V1027" t="s">
        <v>115</v>
      </c>
      <c r="W1027">
        <v>35000000</v>
      </c>
      <c r="X1027">
        <v>2003</v>
      </c>
      <c r="Y1027">
        <v>304</v>
      </c>
      <c r="Z1027" s="2">
        <v>6.1</v>
      </c>
      <c r="AA1027">
        <v>1.85</v>
      </c>
      <c r="AB1027">
        <v>2000</v>
      </c>
      <c r="AQ1027">
        <v>94</v>
      </c>
      <c r="AR1027">
        <v>6.5</v>
      </c>
      <c r="BH1027" t="str">
        <v>Stefan Ruzowitzky</v>
      </c>
      <c r="BI1027">
        <f t="shared" si="46"/>
        <v>5.6</v>
      </c>
      <c r="BJ1027" t="b">
        <f t="shared" si="47"/>
        <v>0</v>
      </c>
      <c r="BO1027">
        <v>81687587</v>
      </c>
      <c r="BP1027">
        <v>61000000</v>
      </c>
      <c r="BR1027">
        <f t="shared" si="48"/>
        <v>20687587</v>
      </c>
      <c r="BS1027" t="str">
        <f>_xlfn.XLOOKUP(BO1027,I:I,L:L)</f>
        <v>The Scorch TrialsÂ </v>
      </c>
    </row>
    <row r="1028" spans="1:71" x14ac:dyDescent="0.25">
      <c r="A1028" t="s">
        <v>33</v>
      </c>
      <c r="B1028" t="s">
        <v>3622</v>
      </c>
      <c r="C1028">
        <v>105</v>
      </c>
      <c r="D1028">
        <v>88</v>
      </c>
      <c r="E1028">
        <v>8</v>
      </c>
      <c r="F1028">
        <v>8000</v>
      </c>
      <c r="G1028" t="s">
        <v>2982</v>
      </c>
      <c r="H1028">
        <v>12000</v>
      </c>
      <c r="I1028">
        <v>28133159</v>
      </c>
      <c r="J1028" t="s">
        <v>251</v>
      </c>
      <c r="K1028" t="s">
        <v>863</v>
      </c>
      <c r="L1028" t="s">
        <v>7060</v>
      </c>
      <c r="M1028">
        <v>30055</v>
      </c>
      <c r="N1028">
        <v>33822</v>
      </c>
      <c r="O1028" t="s">
        <v>1902</v>
      </c>
      <c r="P1028">
        <v>1</v>
      </c>
      <c r="Q1028" t="s">
        <v>7061</v>
      </c>
      <c r="R1028" t="s">
        <v>7062</v>
      </c>
      <c r="S1028">
        <v>70</v>
      </c>
      <c r="T1028" t="s">
        <v>42</v>
      </c>
      <c r="U1028" t="s">
        <v>43</v>
      </c>
      <c r="V1028" t="s">
        <v>115</v>
      </c>
      <c r="W1028">
        <v>50000000</v>
      </c>
      <c r="X1028">
        <v>2006</v>
      </c>
      <c r="Y1028">
        <v>11000</v>
      </c>
      <c r="Z1028" s="2">
        <v>5.9</v>
      </c>
      <c r="AA1028">
        <v>1.85</v>
      </c>
      <c r="AB1028">
        <v>593</v>
      </c>
      <c r="AQ1028">
        <v>87</v>
      </c>
      <c r="AR1028">
        <v>6.1</v>
      </c>
      <c r="BH1028" t="str">
        <v>Jake Paltrow</v>
      </c>
      <c r="BI1028">
        <f t="shared" ref="BI1028:BI1091" si="49">ROUND(AVERAGEIFS(Z:Z,B:B,BH1028),1)</f>
        <v>5.9</v>
      </c>
      <c r="BJ1028" t="b">
        <f t="shared" ref="BJ1028:BJ1091" si="50">IF(BI1028&gt;=PERCENTILE($BI$3:$BI$1678,0.9),"TRUE")</f>
        <v>0</v>
      </c>
      <c r="BO1028">
        <v>30651422</v>
      </c>
      <c r="BP1028">
        <v>10000000</v>
      </c>
      <c r="BR1028">
        <f t="shared" si="48"/>
        <v>20651422</v>
      </c>
      <c r="BS1028" t="str">
        <f>_xlfn.XLOOKUP(BO1028,I:I,L:L)</f>
        <v>DogmaÂ </v>
      </c>
    </row>
    <row r="1029" spans="1:71" x14ac:dyDescent="0.25">
      <c r="A1029" t="s">
        <v>33</v>
      </c>
      <c r="B1029" t="s">
        <v>3629</v>
      </c>
      <c r="C1029">
        <v>144</v>
      </c>
      <c r="D1029">
        <v>177</v>
      </c>
      <c r="E1029">
        <v>0</v>
      </c>
      <c r="F1029">
        <v>202</v>
      </c>
      <c r="G1029" t="s">
        <v>1584</v>
      </c>
      <c r="H1029">
        <v>913</v>
      </c>
      <c r="I1029">
        <v>27400000</v>
      </c>
      <c r="J1029" t="s">
        <v>89</v>
      </c>
      <c r="K1029" t="s">
        <v>3325</v>
      </c>
      <c r="L1029" t="s">
        <v>7065</v>
      </c>
      <c r="M1029">
        <v>97087</v>
      </c>
      <c r="N1029">
        <v>2449</v>
      </c>
      <c r="O1029" t="s">
        <v>7066</v>
      </c>
      <c r="P1029">
        <v>3</v>
      </c>
      <c r="Q1029" t="s">
        <v>7067</v>
      </c>
      <c r="R1029" t="s">
        <v>7068</v>
      </c>
      <c r="S1029">
        <v>569</v>
      </c>
      <c r="T1029" t="s">
        <v>42</v>
      </c>
      <c r="U1029" t="s">
        <v>43</v>
      </c>
      <c r="V1029" t="s">
        <v>44</v>
      </c>
      <c r="W1029">
        <v>40000000</v>
      </c>
      <c r="X1029">
        <v>1984</v>
      </c>
      <c r="Y1029">
        <v>362</v>
      </c>
      <c r="Z1029" s="2">
        <v>6.6</v>
      </c>
      <c r="AA1029">
        <v>2.35</v>
      </c>
      <c r="AB1029">
        <v>11000</v>
      </c>
      <c r="AQ1029">
        <v>88</v>
      </c>
      <c r="AR1029">
        <v>5.9</v>
      </c>
      <c r="BH1029" t="str">
        <v>Gregory Jacobs</v>
      </c>
      <c r="BI1029">
        <f t="shared" si="49"/>
        <v>5.7</v>
      </c>
      <c r="BJ1029" t="b">
        <f t="shared" si="50"/>
        <v>0</v>
      </c>
      <c r="BO1029">
        <v>80574010</v>
      </c>
      <c r="BP1029">
        <v>60000000</v>
      </c>
      <c r="BR1029">
        <f t="shared" si="48"/>
        <v>20574010</v>
      </c>
      <c r="BS1029" t="str">
        <f>_xlfn.XLOOKUP(BO1029,I:I,L:L)</f>
        <v>Eat Pray LoveÂ </v>
      </c>
    </row>
    <row r="1030" spans="1:71" x14ac:dyDescent="0.25">
      <c r="A1030" t="s">
        <v>33</v>
      </c>
      <c r="B1030" t="s">
        <v>3636</v>
      </c>
      <c r="C1030">
        <v>156</v>
      </c>
      <c r="D1030">
        <v>133</v>
      </c>
      <c r="E1030">
        <v>278</v>
      </c>
      <c r="F1030">
        <v>107</v>
      </c>
      <c r="G1030" t="s">
        <v>7070</v>
      </c>
      <c r="H1030">
        <v>5000</v>
      </c>
      <c r="I1030">
        <v>24343673</v>
      </c>
      <c r="J1030" t="s">
        <v>2932</v>
      </c>
      <c r="K1030" t="s">
        <v>2305</v>
      </c>
      <c r="L1030" t="s">
        <v>7071</v>
      </c>
      <c r="M1030">
        <v>91860</v>
      </c>
      <c r="N1030">
        <v>5405</v>
      </c>
      <c r="O1030" t="s">
        <v>7072</v>
      </c>
      <c r="P1030">
        <v>0</v>
      </c>
      <c r="Q1030" t="s">
        <v>7073</v>
      </c>
      <c r="R1030" t="s">
        <v>7074</v>
      </c>
      <c r="S1030">
        <v>524</v>
      </c>
      <c r="T1030" t="s">
        <v>42</v>
      </c>
      <c r="U1030" t="s">
        <v>43</v>
      </c>
      <c r="V1030" t="s">
        <v>44</v>
      </c>
      <c r="W1030">
        <v>45000000</v>
      </c>
      <c r="X1030">
        <v>2007</v>
      </c>
      <c r="Y1030">
        <v>117</v>
      </c>
      <c r="Z1030" s="2">
        <v>7.4</v>
      </c>
      <c r="AA1030">
        <v>2.35</v>
      </c>
      <c r="AB1030">
        <v>14000</v>
      </c>
      <c r="AQ1030">
        <v>177</v>
      </c>
      <c r="AR1030">
        <v>6.6</v>
      </c>
      <c r="BH1030" t="str">
        <v>Gilles Paquet-Brenner</v>
      </c>
      <c r="BI1030">
        <f t="shared" si="49"/>
        <v>7.5</v>
      </c>
      <c r="BJ1030" t="str">
        <f t="shared" si="50"/>
        <v>TRUE</v>
      </c>
      <c r="BO1030">
        <v>37566230</v>
      </c>
      <c r="BP1030">
        <v>17000000</v>
      </c>
      <c r="BR1030">
        <f t="shared" si="48"/>
        <v>20566230</v>
      </c>
      <c r="BS1030" t="str">
        <f>_xlfn.XLOOKUP(BO1030,I:I,L:L)</f>
        <v>Good Boy!Â </v>
      </c>
    </row>
    <row r="1031" spans="1:71" x14ac:dyDescent="0.25">
      <c r="A1031" t="s">
        <v>33</v>
      </c>
      <c r="B1031" t="s">
        <v>66</v>
      </c>
      <c r="C1031">
        <v>323</v>
      </c>
      <c r="D1031">
        <v>119</v>
      </c>
      <c r="E1031">
        <v>0</v>
      </c>
      <c r="F1031">
        <v>10000</v>
      </c>
      <c r="G1031" t="s">
        <v>281</v>
      </c>
      <c r="H1031">
        <v>29000</v>
      </c>
      <c r="I1031">
        <v>22877808</v>
      </c>
      <c r="J1031" t="s">
        <v>210</v>
      </c>
      <c r="K1031" t="s">
        <v>282</v>
      </c>
      <c r="L1031" t="s">
        <v>7077</v>
      </c>
      <c r="M1031">
        <v>152591</v>
      </c>
      <c r="N1031">
        <v>53895</v>
      </c>
      <c r="O1031" t="s">
        <v>7078</v>
      </c>
      <c r="P1031">
        <v>0</v>
      </c>
      <c r="Q1031" t="s">
        <v>7079</v>
      </c>
      <c r="R1031" t="s">
        <v>7080</v>
      </c>
      <c r="S1031">
        <v>414</v>
      </c>
      <c r="T1031" t="s">
        <v>42</v>
      </c>
      <c r="U1031" t="s">
        <v>43</v>
      </c>
      <c r="V1031" t="s">
        <v>811</v>
      </c>
      <c r="W1031">
        <v>35000000</v>
      </c>
      <c r="X1031">
        <v>2008</v>
      </c>
      <c r="Y1031">
        <v>14000</v>
      </c>
      <c r="Z1031" s="2">
        <v>7.3</v>
      </c>
      <c r="AA1031">
        <v>2.35</v>
      </c>
      <c r="AB1031">
        <v>0</v>
      </c>
      <c r="AQ1031">
        <v>133</v>
      </c>
      <c r="AR1031">
        <v>7.4</v>
      </c>
      <c r="BH1031" t="str">
        <v>Lars von Trier</v>
      </c>
      <c r="BI1031">
        <f t="shared" si="49"/>
        <v>7.3</v>
      </c>
      <c r="BJ1031" t="b">
        <f t="shared" si="50"/>
        <v>0</v>
      </c>
      <c r="BO1031">
        <v>65557989</v>
      </c>
      <c r="BP1031">
        <v>45000000</v>
      </c>
      <c r="BR1031">
        <f t="shared" si="48"/>
        <v>20557989</v>
      </c>
      <c r="BS1031" t="str">
        <f>_xlfn.XLOOKUP(BO1031,I:I,L:L)</f>
        <v>AnacondaÂ </v>
      </c>
    </row>
    <row r="1032" spans="1:71" x14ac:dyDescent="0.25">
      <c r="A1032" t="s">
        <v>33</v>
      </c>
      <c r="B1032" t="s">
        <v>890</v>
      </c>
      <c r="C1032">
        <v>199</v>
      </c>
      <c r="D1032">
        <v>102</v>
      </c>
      <c r="E1032">
        <v>503</v>
      </c>
      <c r="F1032">
        <v>795</v>
      </c>
      <c r="G1032" t="s">
        <v>4624</v>
      </c>
      <c r="H1032">
        <v>13000</v>
      </c>
      <c r="I1032">
        <v>36883539</v>
      </c>
      <c r="J1032" t="s">
        <v>313</v>
      </c>
      <c r="K1032" t="s">
        <v>1207</v>
      </c>
      <c r="L1032" t="s">
        <v>7081</v>
      </c>
      <c r="M1032">
        <v>112769</v>
      </c>
      <c r="N1032">
        <v>15053</v>
      </c>
      <c r="O1032" t="s">
        <v>3576</v>
      </c>
      <c r="P1032">
        <v>2</v>
      </c>
      <c r="Q1032" t="s">
        <v>7082</v>
      </c>
      <c r="R1032" t="s">
        <v>7083</v>
      </c>
      <c r="S1032">
        <v>305</v>
      </c>
      <c r="T1032" t="s">
        <v>42</v>
      </c>
      <c r="U1032" t="s">
        <v>939</v>
      </c>
      <c r="V1032" t="s">
        <v>44</v>
      </c>
      <c r="W1032">
        <v>52000000</v>
      </c>
      <c r="X1032">
        <v>2006</v>
      </c>
      <c r="Y1032">
        <v>929</v>
      </c>
      <c r="Z1032" s="2">
        <v>6.6</v>
      </c>
      <c r="AA1032">
        <v>2.35</v>
      </c>
      <c r="AB1032">
        <v>0</v>
      </c>
      <c r="AQ1032">
        <v>119</v>
      </c>
      <c r="AR1032">
        <v>7.3</v>
      </c>
      <c r="BH1032" t="str">
        <v>John Cornell</v>
      </c>
      <c r="BI1032">
        <f t="shared" si="49"/>
        <v>5.5</v>
      </c>
      <c r="BJ1032" t="b">
        <f t="shared" si="50"/>
        <v>0</v>
      </c>
      <c r="BO1032">
        <v>75530832</v>
      </c>
      <c r="BP1032">
        <v>55000000</v>
      </c>
      <c r="BR1032">
        <f t="shared" si="48"/>
        <v>20530832</v>
      </c>
      <c r="BS1032" t="str">
        <f>_xlfn.XLOOKUP(BO1032,I:I,L:L)</f>
        <v>Any Given SundayÂ </v>
      </c>
    </row>
    <row r="1033" spans="1:71" x14ac:dyDescent="0.25">
      <c r="A1033" t="s">
        <v>33</v>
      </c>
      <c r="B1033" t="s">
        <v>3642</v>
      </c>
      <c r="C1033">
        <v>164</v>
      </c>
      <c r="D1033">
        <v>101</v>
      </c>
      <c r="E1033">
        <v>326</v>
      </c>
      <c r="F1033">
        <v>510</v>
      </c>
      <c r="G1033" t="s">
        <v>4362</v>
      </c>
      <c r="H1033">
        <v>14000</v>
      </c>
      <c r="I1033">
        <v>22531698</v>
      </c>
      <c r="J1033" t="s">
        <v>220</v>
      </c>
      <c r="K1033" t="s">
        <v>449</v>
      </c>
      <c r="L1033" t="s">
        <v>7085</v>
      </c>
      <c r="M1033">
        <v>81523</v>
      </c>
      <c r="N1033">
        <v>15990</v>
      </c>
      <c r="O1033" t="s">
        <v>7086</v>
      </c>
      <c r="P1033">
        <v>0</v>
      </c>
      <c r="Q1033" t="s">
        <v>7087</v>
      </c>
      <c r="R1033" t="s">
        <v>7088</v>
      </c>
      <c r="S1033">
        <v>214</v>
      </c>
      <c r="T1033" t="s">
        <v>42</v>
      </c>
      <c r="U1033" t="s">
        <v>1816</v>
      </c>
      <c r="V1033" t="s">
        <v>44</v>
      </c>
      <c r="W1033">
        <v>70000000</v>
      </c>
      <c r="X1033">
        <v>2008</v>
      </c>
      <c r="Y1033">
        <v>844</v>
      </c>
      <c r="Z1033" s="2">
        <v>5.6</v>
      </c>
      <c r="AA1033">
        <v>2.35</v>
      </c>
      <c r="AB1033">
        <v>0</v>
      </c>
      <c r="AQ1033">
        <v>102</v>
      </c>
      <c r="AR1033">
        <v>6.6</v>
      </c>
      <c r="BH1033" t="str">
        <v>Jamie Blanks</v>
      </c>
      <c r="BI1033">
        <f t="shared" si="49"/>
        <v>5.0999999999999996</v>
      </c>
      <c r="BJ1033" t="b">
        <f t="shared" si="50"/>
        <v>0</v>
      </c>
      <c r="BO1033">
        <v>46455802</v>
      </c>
      <c r="BP1033">
        <v>26000000</v>
      </c>
      <c r="BR1033">
        <f t="shared" si="48"/>
        <v>20455802</v>
      </c>
      <c r="BS1033" t="str">
        <f>_xlfn.XLOOKUP(BO1033,I:I,L:L)</f>
        <v>Final Destination 2Â </v>
      </c>
    </row>
    <row r="1034" spans="1:71" x14ac:dyDescent="0.25">
      <c r="A1034" t="s">
        <v>33</v>
      </c>
      <c r="B1034" t="s">
        <v>3650</v>
      </c>
      <c r="C1034">
        <v>39</v>
      </c>
      <c r="D1034">
        <v>91</v>
      </c>
      <c r="E1034">
        <v>29</v>
      </c>
      <c r="F1034">
        <v>322</v>
      </c>
      <c r="G1034" t="s">
        <v>1669</v>
      </c>
      <c r="H1034">
        <v>2000</v>
      </c>
      <c r="I1034">
        <v>20400913</v>
      </c>
      <c r="J1034" t="s">
        <v>2084</v>
      </c>
      <c r="K1034" t="s">
        <v>7091</v>
      </c>
      <c r="L1034" t="s">
        <v>7092</v>
      </c>
      <c r="M1034">
        <v>15455</v>
      </c>
      <c r="N1034">
        <v>3855</v>
      </c>
      <c r="O1034" t="s">
        <v>2515</v>
      </c>
      <c r="P1034">
        <v>1</v>
      </c>
      <c r="Q1034" t="s">
        <v>7093</v>
      </c>
      <c r="R1034" t="s">
        <v>7094</v>
      </c>
      <c r="S1034">
        <v>80</v>
      </c>
      <c r="T1034" t="s">
        <v>42</v>
      </c>
      <c r="U1034" t="s">
        <v>43</v>
      </c>
      <c r="V1034" t="s">
        <v>811</v>
      </c>
      <c r="W1034">
        <v>45000000</v>
      </c>
      <c r="X1034">
        <v>1996</v>
      </c>
      <c r="Y1034">
        <v>461</v>
      </c>
      <c r="Z1034" s="2">
        <v>5.3</v>
      </c>
      <c r="AA1034">
        <v>1.85</v>
      </c>
      <c r="AB1034">
        <v>451</v>
      </c>
      <c r="AQ1034">
        <v>101</v>
      </c>
      <c r="AR1034">
        <v>5.6</v>
      </c>
      <c r="BH1034" t="str">
        <v>Randal Kleiser</v>
      </c>
      <c r="BI1034">
        <f t="shared" si="49"/>
        <v>7</v>
      </c>
      <c r="BJ1034" t="b">
        <f t="shared" si="50"/>
        <v>0</v>
      </c>
      <c r="BO1034">
        <v>70450000</v>
      </c>
      <c r="BP1034">
        <v>50000000</v>
      </c>
      <c r="BR1034">
        <f t="shared" si="48"/>
        <v>20450000</v>
      </c>
      <c r="BS1034" t="str">
        <f>_xlfn.XLOOKUP(BO1034,I:I,L:L)</f>
        <v>Broken ArrowÂ </v>
      </c>
    </row>
    <row r="1035" spans="1:71" x14ac:dyDescent="0.25">
      <c r="A1035" t="s">
        <v>33</v>
      </c>
      <c r="B1035" t="s">
        <v>2726</v>
      </c>
      <c r="C1035">
        <v>43</v>
      </c>
      <c r="D1035">
        <v>117</v>
      </c>
      <c r="E1035">
        <v>11000</v>
      </c>
      <c r="F1035">
        <v>451</v>
      </c>
      <c r="G1035" t="s">
        <v>6764</v>
      </c>
      <c r="H1035">
        <v>905</v>
      </c>
      <c r="I1035">
        <v>20101861</v>
      </c>
      <c r="J1035" t="s">
        <v>1500</v>
      </c>
      <c r="K1035" t="s">
        <v>7096</v>
      </c>
      <c r="L1035" t="s">
        <v>7097</v>
      </c>
      <c r="M1035">
        <v>24757</v>
      </c>
      <c r="N1035">
        <v>2348</v>
      </c>
      <c r="O1035" t="s">
        <v>7098</v>
      </c>
      <c r="P1035">
        <v>0</v>
      </c>
      <c r="Q1035" t="s">
        <v>7099</v>
      </c>
      <c r="R1035" t="s">
        <v>7100</v>
      </c>
      <c r="S1035">
        <v>81</v>
      </c>
      <c r="T1035" t="s">
        <v>42</v>
      </c>
      <c r="U1035" t="s">
        <v>43</v>
      </c>
      <c r="V1035" t="s">
        <v>44</v>
      </c>
      <c r="W1035">
        <v>45000000</v>
      </c>
      <c r="X1035">
        <v>1996</v>
      </c>
      <c r="Y1035">
        <v>484</v>
      </c>
      <c r="Z1035" s="2">
        <v>6</v>
      </c>
      <c r="AA1035">
        <v>2.35</v>
      </c>
      <c r="AB1035">
        <v>0</v>
      </c>
      <c r="AQ1035">
        <v>91</v>
      </c>
      <c r="AR1035">
        <v>5.3</v>
      </c>
      <c r="BH1035" t="str">
        <v>Rick Famuyiwa</v>
      </c>
      <c r="BI1035">
        <f t="shared" si="49"/>
        <v>5.7</v>
      </c>
      <c r="BJ1035" t="b">
        <f t="shared" si="50"/>
        <v>0</v>
      </c>
      <c r="BO1035">
        <v>50300000</v>
      </c>
      <c r="BP1035">
        <v>30000000</v>
      </c>
      <c r="BR1035">
        <f t="shared" si="48"/>
        <v>20300000</v>
      </c>
      <c r="BS1035" t="str">
        <f>_xlfn.XLOOKUP(BO1035,I:I,L:L)</f>
        <v>A View to a KillÂ </v>
      </c>
    </row>
    <row r="1036" spans="1:71" x14ac:dyDescent="0.25">
      <c r="A1036" t="s">
        <v>33</v>
      </c>
      <c r="B1036" t="s">
        <v>3657</v>
      </c>
      <c r="C1036">
        <v>82</v>
      </c>
      <c r="D1036">
        <v>86</v>
      </c>
      <c r="E1036">
        <v>13</v>
      </c>
      <c r="F1036">
        <v>553</v>
      </c>
      <c r="G1036" t="s">
        <v>7103</v>
      </c>
      <c r="H1036">
        <v>1000</v>
      </c>
      <c r="I1036">
        <v>25200412</v>
      </c>
      <c r="J1036" t="s">
        <v>2938</v>
      </c>
      <c r="K1036" t="s">
        <v>7104</v>
      </c>
      <c r="L1036" t="s">
        <v>7105</v>
      </c>
      <c r="M1036">
        <v>16580</v>
      </c>
      <c r="N1036">
        <v>3423</v>
      </c>
      <c r="O1036" t="s">
        <v>3625</v>
      </c>
      <c r="P1036">
        <v>3</v>
      </c>
      <c r="Q1036" t="s">
        <v>7106</v>
      </c>
      <c r="R1036" t="s">
        <v>7107</v>
      </c>
      <c r="S1036">
        <v>55</v>
      </c>
      <c r="T1036" t="s">
        <v>42</v>
      </c>
      <c r="U1036" t="s">
        <v>43</v>
      </c>
      <c r="V1036" t="s">
        <v>115</v>
      </c>
      <c r="W1036">
        <v>45000000</v>
      </c>
      <c r="X1036">
        <v>2009</v>
      </c>
      <c r="Y1036">
        <v>701</v>
      </c>
      <c r="Z1036" s="2">
        <v>5.4</v>
      </c>
      <c r="AA1036">
        <v>1.85</v>
      </c>
      <c r="AB1036">
        <v>916</v>
      </c>
      <c r="AQ1036">
        <v>117</v>
      </c>
      <c r="AR1036">
        <v>6</v>
      </c>
      <c r="BH1036" t="str">
        <v>Alan Cohn</v>
      </c>
      <c r="BI1036">
        <f t="shared" si="49"/>
        <v>6</v>
      </c>
      <c r="BJ1036" t="b">
        <f t="shared" si="50"/>
        <v>0</v>
      </c>
      <c r="BO1036">
        <v>55291815</v>
      </c>
      <c r="BP1036">
        <v>35000000</v>
      </c>
      <c r="BR1036">
        <f t="shared" si="48"/>
        <v>20291815</v>
      </c>
      <c r="BS1036" t="str">
        <f>_xlfn.XLOOKUP(BO1036,I:I,L:L)</f>
        <v>Neighbors 2: Sorority RisingÂ </v>
      </c>
    </row>
    <row r="1037" spans="1:71" x14ac:dyDescent="0.25">
      <c r="A1037" t="s">
        <v>33</v>
      </c>
      <c r="B1037" t="s">
        <v>3665</v>
      </c>
      <c r="C1037">
        <v>150</v>
      </c>
      <c r="D1037">
        <v>124</v>
      </c>
      <c r="E1037">
        <v>0</v>
      </c>
      <c r="F1037">
        <v>19</v>
      </c>
      <c r="G1037" t="s">
        <v>7110</v>
      </c>
      <c r="H1037">
        <v>723</v>
      </c>
      <c r="I1037">
        <v>19719930</v>
      </c>
      <c r="J1037" t="s">
        <v>1359</v>
      </c>
      <c r="K1037" t="s">
        <v>7111</v>
      </c>
      <c r="L1037" t="s">
        <v>7112</v>
      </c>
      <c r="M1037">
        <v>42621</v>
      </c>
      <c r="N1037">
        <v>793</v>
      </c>
      <c r="O1037" t="s">
        <v>7113</v>
      </c>
      <c r="P1037">
        <v>0</v>
      </c>
      <c r="Q1037" t="s">
        <v>7114</v>
      </c>
      <c r="R1037" t="s">
        <v>7115</v>
      </c>
      <c r="S1037">
        <v>531</v>
      </c>
      <c r="T1037" t="s">
        <v>42</v>
      </c>
      <c r="U1037" t="s">
        <v>43</v>
      </c>
      <c r="V1037" t="s">
        <v>811</v>
      </c>
      <c r="W1037">
        <v>45000000</v>
      </c>
      <c r="X1037">
        <v>2001</v>
      </c>
      <c r="Y1037">
        <v>44</v>
      </c>
      <c r="Z1037" s="2">
        <v>6.8</v>
      </c>
      <c r="AA1037">
        <v>2.35</v>
      </c>
      <c r="AB1037">
        <v>0</v>
      </c>
      <c r="AQ1037">
        <v>86</v>
      </c>
      <c r="AR1037">
        <v>5.4</v>
      </c>
      <c r="BH1037" t="str">
        <v>Franco Zeffirelli</v>
      </c>
      <c r="BI1037">
        <f t="shared" si="49"/>
        <v>6.9</v>
      </c>
      <c r="BJ1037" t="b">
        <f t="shared" si="50"/>
        <v>0</v>
      </c>
      <c r="BO1037">
        <v>80281096</v>
      </c>
      <c r="BP1037">
        <v>60000000</v>
      </c>
      <c r="BR1037">
        <f t="shared" si="48"/>
        <v>20281096</v>
      </c>
      <c r="BS1037" t="str">
        <f>_xlfn.XLOOKUP(BO1037,I:I,L:L)</f>
        <v>AVP: Alien vs. PredatorÂ </v>
      </c>
    </row>
    <row r="1038" spans="1:71" x14ac:dyDescent="0.25">
      <c r="A1038" t="s">
        <v>33</v>
      </c>
      <c r="B1038" t="s">
        <v>3672</v>
      </c>
      <c r="C1038">
        <v>168</v>
      </c>
      <c r="D1038">
        <v>134</v>
      </c>
      <c r="E1038">
        <v>38</v>
      </c>
      <c r="F1038">
        <v>2000</v>
      </c>
      <c r="G1038" t="s">
        <v>1554</v>
      </c>
      <c r="H1038">
        <v>11000</v>
      </c>
      <c r="I1038">
        <v>19377727</v>
      </c>
      <c r="J1038" t="s">
        <v>2946</v>
      </c>
      <c r="K1038" t="s">
        <v>2437</v>
      </c>
      <c r="L1038" t="s">
        <v>7117</v>
      </c>
      <c r="M1038">
        <v>35140</v>
      </c>
      <c r="N1038">
        <v>24351</v>
      </c>
      <c r="O1038" t="s">
        <v>1108</v>
      </c>
      <c r="P1038">
        <v>3</v>
      </c>
      <c r="Q1038" t="s">
        <v>7118</v>
      </c>
      <c r="R1038" t="s">
        <v>7119</v>
      </c>
      <c r="S1038">
        <v>409</v>
      </c>
      <c r="T1038" t="s">
        <v>42</v>
      </c>
      <c r="U1038" t="s">
        <v>43</v>
      </c>
      <c r="V1038" t="s">
        <v>44</v>
      </c>
      <c r="W1038">
        <v>45000000</v>
      </c>
      <c r="X1038">
        <v>2005</v>
      </c>
      <c r="Y1038">
        <v>8000</v>
      </c>
      <c r="Z1038" s="2">
        <v>6.4</v>
      </c>
      <c r="AA1038">
        <v>2.35</v>
      </c>
      <c r="AB1038">
        <v>0</v>
      </c>
      <c r="AQ1038">
        <v>124</v>
      </c>
      <c r="AR1038">
        <v>6.8</v>
      </c>
      <c r="BH1038" t="str">
        <v>Tom Holland</v>
      </c>
      <c r="BI1038">
        <f t="shared" si="49"/>
        <v>6.1</v>
      </c>
      <c r="BJ1038" t="b">
        <f t="shared" si="50"/>
        <v>0</v>
      </c>
      <c r="BO1038">
        <v>26236603</v>
      </c>
      <c r="BP1038">
        <v>6000000</v>
      </c>
      <c r="BR1038">
        <f t="shared" si="48"/>
        <v>20236603</v>
      </c>
      <c r="BS1038" t="str">
        <f>_xlfn.XLOOKUP(BO1038,I:I,L:L)</f>
        <v>The WrestlerÂ </v>
      </c>
    </row>
    <row r="1039" spans="1:71" x14ac:dyDescent="0.25">
      <c r="A1039" t="s">
        <v>33</v>
      </c>
      <c r="B1039" t="s">
        <v>3678</v>
      </c>
      <c r="C1039">
        <v>432</v>
      </c>
      <c r="D1039">
        <v>95</v>
      </c>
      <c r="E1039">
        <v>38</v>
      </c>
      <c r="F1039">
        <v>20</v>
      </c>
      <c r="G1039" t="s">
        <v>7122</v>
      </c>
      <c r="H1039">
        <v>409</v>
      </c>
      <c r="I1039">
        <v>13401683</v>
      </c>
      <c r="J1039" t="s">
        <v>461</v>
      </c>
      <c r="K1039" t="s">
        <v>7123</v>
      </c>
      <c r="L1039" t="s">
        <v>7124</v>
      </c>
      <c r="M1039">
        <v>203461</v>
      </c>
      <c r="N1039">
        <v>578</v>
      </c>
      <c r="O1039" t="s">
        <v>7125</v>
      </c>
      <c r="P1039">
        <v>0</v>
      </c>
      <c r="Q1039" t="s">
        <v>7126</v>
      </c>
      <c r="R1039" t="s">
        <v>7127</v>
      </c>
      <c r="S1039">
        <v>588</v>
      </c>
      <c r="T1039" t="s">
        <v>42</v>
      </c>
      <c r="U1039" t="s">
        <v>74</v>
      </c>
      <c r="V1039" t="s">
        <v>811</v>
      </c>
      <c r="W1039">
        <v>35000000</v>
      </c>
      <c r="X1039">
        <v>2012</v>
      </c>
      <c r="Y1039">
        <v>107</v>
      </c>
      <c r="Z1039" s="2">
        <v>7.1</v>
      </c>
      <c r="AA1039">
        <v>2.35</v>
      </c>
      <c r="AB1039">
        <v>46000</v>
      </c>
      <c r="AQ1039">
        <v>134</v>
      </c>
      <c r="AR1039">
        <v>6.4</v>
      </c>
      <c r="BH1039" t="str">
        <v>James Isaac</v>
      </c>
      <c r="BI1039">
        <f t="shared" si="49"/>
        <v>4.4000000000000004</v>
      </c>
      <c r="BJ1039" t="b">
        <f t="shared" si="50"/>
        <v>0</v>
      </c>
      <c r="BO1039">
        <v>100169068</v>
      </c>
      <c r="BP1039">
        <v>80000000</v>
      </c>
      <c r="BR1039">
        <f t="shared" si="48"/>
        <v>20169068</v>
      </c>
      <c r="BS1039" t="str">
        <f>_xlfn.XLOOKUP(BO1039,I:I,L:L)</f>
        <v>Yogi BearÂ </v>
      </c>
    </row>
    <row r="1040" spans="1:71" x14ac:dyDescent="0.25">
      <c r="A1040" t="s">
        <v>33</v>
      </c>
      <c r="B1040" t="s">
        <v>3683</v>
      </c>
      <c r="C1040">
        <v>60</v>
      </c>
      <c r="D1040">
        <v>100</v>
      </c>
      <c r="E1040">
        <v>23</v>
      </c>
      <c r="F1040">
        <v>579</v>
      </c>
      <c r="G1040" t="s">
        <v>5242</v>
      </c>
      <c r="H1040">
        <v>1000</v>
      </c>
      <c r="I1040">
        <v>17300889</v>
      </c>
      <c r="J1040" t="s">
        <v>1470</v>
      </c>
      <c r="K1040" t="s">
        <v>738</v>
      </c>
      <c r="L1040" t="s">
        <v>7129</v>
      </c>
      <c r="M1040">
        <v>27648</v>
      </c>
      <c r="N1040">
        <v>3855</v>
      </c>
      <c r="O1040" t="s">
        <v>7130</v>
      </c>
      <c r="P1040">
        <v>0</v>
      </c>
      <c r="Q1040" t="s">
        <v>7131</v>
      </c>
      <c r="R1040" t="s">
        <v>7132</v>
      </c>
      <c r="S1040">
        <v>148</v>
      </c>
      <c r="T1040" t="s">
        <v>42</v>
      </c>
      <c r="U1040" t="s">
        <v>490</v>
      </c>
      <c r="V1040" t="s">
        <v>115</v>
      </c>
      <c r="W1040">
        <v>45000000</v>
      </c>
      <c r="X1040">
        <v>1996</v>
      </c>
      <c r="Y1040">
        <v>642</v>
      </c>
      <c r="Z1040" s="2">
        <v>4.9000000000000004</v>
      </c>
      <c r="AA1040">
        <v>2.35</v>
      </c>
      <c r="AB1040">
        <v>0</v>
      </c>
      <c r="AQ1040">
        <v>95</v>
      </c>
      <c r="AR1040">
        <v>7.1</v>
      </c>
      <c r="BH1040" t="str">
        <v>Emilio Estevez</v>
      </c>
      <c r="BI1040">
        <f t="shared" si="49"/>
        <v>7</v>
      </c>
      <c r="BJ1040" t="b">
        <f t="shared" si="50"/>
        <v>0</v>
      </c>
      <c r="BO1040">
        <v>54132596</v>
      </c>
      <c r="BP1040">
        <v>34000000</v>
      </c>
      <c r="BR1040">
        <f t="shared" si="48"/>
        <v>20132596</v>
      </c>
      <c r="BS1040" t="str">
        <f>_xlfn.XLOOKUP(BO1040,I:I,L:L)</f>
        <v>TMNTÂ </v>
      </c>
    </row>
    <row r="1041" spans="1:71" x14ac:dyDescent="0.25">
      <c r="A1041" t="s">
        <v>33</v>
      </c>
      <c r="B1041" t="s">
        <v>3691</v>
      </c>
      <c r="C1041">
        <v>85</v>
      </c>
      <c r="D1041">
        <v>220</v>
      </c>
      <c r="E1041">
        <v>0</v>
      </c>
      <c r="F1041">
        <v>820</v>
      </c>
      <c r="G1041" t="s">
        <v>7135</v>
      </c>
      <c r="H1041">
        <v>13000</v>
      </c>
      <c r="I1041">
        <v>15527125</v>
      </c>
      <c r="J1041" t="s">
        <v>2260</v>
      </c>
      <c r="K1041" t="s">
        <v>1437</v>
      </c>
      <c r="L1041" t="s">
        <v>7136</v>
      </c>
      <c r="M1041">
        <v>11388</v>
      </c>
      <c r="N1041">
        <v>15006</v>
      </c>
      <c r="O1041" t="s">
        <v>1300</v>
      </c>
      <c r="P1041">
        <v>2</v>
      </c>
      <c r="Q1041" t="s">
        <v>7137</v>
      </c>
      <c r="R1041" t="s">
        <v>7138</v>
      </c>
      <c r="S1041">
        <v>183</v>
      </c>
      <c r="T1041" t="s">
        <v>42</v>
      </c>
      <c r="U1041" t="s">
        <v>43</v>
      </c>
      <c r="V1041" t="s">
        <v>44</v>
      </c>
      <c r="W1041">
        <v>57000000</v>
      </c>
      <c r="X1041">
        <v>2000</v>
      </c>
      <c r="Y1041">
        <v>861</v>
      </c>
      <c r="Z1041" s="2">
        <v>5.8</v>
      </c>
      <c r="AA1041">
        <v>2.35</v>
      </c>
      <c r="AB1041">
        <v>652</v>
      </c>
      <c r="AQ1041">
        <v>100</v>
      </c>
      <c r="AR1041">
        <v>4.9000000000000004</v>
      </c>
      <c r="BH1041" t="str">
        <v>Josh Schwartz</v>
      </c>
      <c r="BI1041">
        <f t="shared" si="49"/>
        <v>5.4</v>
      </c>
      <c r="BJ1041" t="b">
        <f t="shared" si="50"/>
        <v>0</v>
      </c>
      <c r="BO1041">
        <v>45089048</v>
      </c>
      <c r="BP1041">
        <v>25000000</v>
      </c>
      <c r="BR1041">
        <f t="shared" si="48"/>
        <v>20089048</v>
      </c>
      <c r="BS1041" t="str">
        <f>_xlfn.XLOOKUP(BO1041,I:I,L:L)</f>
        <v>The GiverÂ </v>
      </c>
    </row>
    <row r="1042" spans="1:71" x14ac:dyDescent="0.25">
      <c r="A1042" t="s">
        <v>917</v>
      </c>
      <c r="B1042" t="s">
        <v>685</v>
      </c>
      <c r="C1042">
        <v>83</v>
      </c>
      <c r="D1042">
        <v>212</v>
      </c>
      <c r="E1042">
        <v>0</v>
      </c>
      <c r="F1042">
        <v>805</v>
      </c>
      <c r="G1042" t="s">
        <v>3010</v>
      </c>
      <c r="H1042">
        <v>12000</v>
      </c>
      <c r="I1042">
        <v>13560960</v>
      </c>
      <c r="J1042" t="s">
        <v>2951</v>
      </c>
      <c r="K1042" t="s">
        <v>934</v>
      </c>
      <c r="L1042" t="s">
        <v>7141</v>
      </c>
      <c r="M1042">
        <v>23996</v>
      </c>
      <c r="N1042">
        <v>21130</v>
      </c>
      <c r="O1042" t="s">
        <v>2910</v>
      </c>
      <c r="P1042">
        <v>0</v>
      </c>
      <c r="Q1042" t="s">
        <v>7142</v>
      </c>
      <c r="R1042" t="s">
        <v>7143</v>
      </c>
      <c r="S1042">
        <v>161</v>
      </c>
      <c r="T1042" t="s">
        <v>42</v>
      </c>
      <c r="U1042" t="s">
        <v>43</v>
      </c>
      <c r="V1042" t="s">
        <v>811</v>
      </c>
      <c r="W1042">
        <v>50000000</v>
      </c>
      <c r="X1042">
        <v>1995</v>
      </c>
      <c r="Y1042">
        <v>5000</v>
      </c>
      <c r="Z1042" s="2">
        <v>7.1</v>
      </c>
      <c r="AA1042">
        <v>2.35</v>
      </c>
      <c r="AB1042">
        <v>915</v>
      </c>
      <c r="AQ1042">
        <v>220</v>
      </c>
      <c r="AR1042">
        <v>5.8</v>
      </c>
      <c r="BH1042" t="str">
        <v>Todd Field</v>
      </c>
      <c r="BI1042">
        <f t="shared" si="49"/>
        <v>7.6</v>
      </c>
      <c r="BJ1042" t="str">
        <f t="shared" si="50"/>
        <v>TRUE</v>
      </c>
      <c r="BO1042">
        <v>35054909</v>
      </c>
      <c r="BP1042">
        <v>15000000</v>
      </c>
      <c r="BR1042">
        <f t="shared" si="48"/>
        <v>20054909</v>
      </c>
      <c r="BS1042" t="str">
        <f>_xlfn.XLOOKUP(BO1042,I:I,L:L)</f>
        <v>DriveÂ </v>
      </c>
    </row>
    <row r="1043" spans="1:71" x14ac:dyDescent="0.25">
      <c r="A1043" t="s">
        <v>33</v>
      </c>
      <c r="B1043" t="s">
        <v>2489</v>
      </c>
      <c r="C1043">
        <v>343</v>
      </c>
      <c r="D1043">
        <v>128</v>
      </c>
      <c r="E1043">
        <v>2000</v>
      </c>
      <c r="F1043">
        <v>501</v>
      </c>
      <c r="G1043" t="s">
        <v>2523</v>
      </c>
      <c r="H1043">
        <v>854</v>
      </c>
      <c r="I1043">
        <v>15523168</v>
      </c>
      <c r="J1043" t="s">
        <v>560</v>
      </c>
      <c r="K1043" t="s">
        <v>4341</v>
      </c>
      <c r="L1043" t="s">
        <v>7146</v>
      </c>
      <c r="M1043">
        <v>132423</v>
      </c>
      <c r="N1043">
        <v>2507</v>
      </c>
      <c r="O1043" t="s">
        <v>4919</v>
      </c>
      <c r="P1043">
        <v>2</v>
      </c>
      <c r="Q1043" t="s">
        <v>7147</v>
      </c>
      <c r="R1043" t="s">
        <v>7148</v>
      </c>
      <c r="S1043">
        <v>349</v>
      </c>
      <c r="T1043" t="s">
        <v>42</v>
      </c>
      <c r="U1043" t="s">
        <v>1816</v>
      </c>
      <c r="V1043" t="s">
        <v>44</v>
      </c>
      <c r="W1043">
        <v>45000000</v>
      </c>
      <c r="X1043">
        <v>2010</v>
      </c>
      <c r="Y1043">
        <v>766</v>
      </c>
      <c r="Z1043" s="2">
        <v>7.2</v>
      </c>
      <c r="AA1043">
        <v>2.35</v>
      </c>
      <c r="AB1043">
        <v>15000</v>
      </c>
      <c r="AQ1043">
        <v>212</v>
      </c>
      <c r="AR1043">
        <v>7.1</v>
      </c>
      <c r="BH1043" t="str">
        <v>Davis Guggenheim</v>
      </c>
      <c r="BI1043">
        <f t="shared" si="49"/>
        <v>6.1</v>
      </c>
      <c r="BJ1043" t="b">
        <f t="shared" si="50"/>
        <v>0</v>
      </c>
      <c r="BO1043">
        <v>80033643</v>
      </c>
      <c r="BP1043">
        <v>60000000</v>
      </c>
      <c r="BR1043">
        <f t="shared" si="48"/>
        <v>20033643</v>
      </c>
      <c r="BS1043" t="str">
        <f>_xlfn.XLOOKUP(BO1043,I:I,L:L)</f>
        <v>Jack ReacherÂ </v>
      </c>
    </row>
    <row r="1044" spans="1:71" x14ac:dyDescent="0.25">
      <c r="A1044" t="s">
        <v>33</v>
      </c>
      <c r="B1044" t="s">
        <v>517</v>
      </c>
      <c r="C1044">
        <v>106</v>
      </c>
      <c r="D1044">
        <v>106</v>
      </c>
      <c r="E1044">
        <v>208</v>
      </c>
      <c r="F1044">
        <v>855</v>
      </c>
      <c r="G1044" t="s">
        <v>1610</v>
      </c>
      <c r="H1044">
        <v>3000</v>
      </c>
      <c r="I1044">
        <v>11146409</v>
      </c>
      <c r="J1044" t="s">
        <v>2034</v>
      </c>
      <c r="K1044" t="s">
        <v>815</v>
      </c>
      <c r="L1044" t="s">
        <v>7150</v>
      </c>
      <c r="M1044">
        <v>26551</v>
      </c>
      <c r="N1044">
        <v>6558</v>
      </c>
      <c r="O1044" t="s">
        <v>39</v>
      </c>
      <c r="P1044">
        <v>0</v>
      </c>
      <c r="Q1044" t="s">
        <v>7151</v>
      </c>
      <c r="R1044" t="s">
        <v>7152</v>
      </c>
      <c r="S1044">
        <v>273</v>
      </c>
      <c r="T1044" t="s">
        <v>42</v>
      </c>
      <c r="U1044" t="s">
        <v>43</v>
      </c>
      <c r="V1044" t="s">
        <v>811</v>
      </c>
      <c r="W1044">
        <v>45000000</v>
      </c>
      <c r="X1044">
        <v>1998</v>
      </c>
      <c r="Y1044">
        <v>1000</v>
      </c>
      <c r="Z1044" s="2">
        <v>6</v>
      </c>
      <c r="AA1044">
        <v>2.35</v>
      </c>
      <c r="AB1044">
        <v>0</v>
      </c>
      <c r="AQ1044">
        <v>128</v>
      </c>
      <c r="AR1044">
        <v>7.2</v>
      </c>
      <c r="BH1044" t="str">
        <v>Stephen Carpenter</v>
      </c>
      <c r="BI1044">
        <f t="shared" si="49"/>
        <v>3.9</v>
      </c>
      <c r="BJ1044" t="b">
        <f t="shared" si="50"/>
        <v>0</v>
      </c>
      <c r="BO1044">
        <v>80033643</v>
      </c>
      <c r="BP1044">
        <v>60000000</v>
      </c>
      <c r="BR1044">
        <f t="shared" si="48"/>
        <v>20033643</v>
      </c>
      <c r="BS1044" t="str">
        <f>_xlfn.XLOOKUP(BO1044,I:I,L:L)</f>
        <v>Jack ReacherÂ </v>
      </c>
    </row>
    <row r="1045" spans="1:71" x14ac:dyDescent="0.25">
      <c r="A1045" t="s">
        <v>33</v>
      </c>
      <c r="B1045" t="s">
        <v>3169</v>
      </c>
      <c r="C1045">
        <v>158</v>
      </c>
      <c r="D1045">
        <v>160</v>
      </c>
      <c r="E1045">
        <v>0</v>
      </c>
      <c r="F1045">
        <v>826</v>
      </c>
      <c r="G1045" t="s">
        <v>7154</v>
      </c>
      <c r="H1045">
        <v>23000</v>
      </c>
      <c r="I1045">
        <v>7916887</v>
      </c>
      <c r="J1045" t="s">
        <v>2957</v>
      </c>
      <c r="K1045" t="s">
        <v>82</v>
      </c>
      <c r="L1045" t="s">
        <v>7155</v>
      </c>
      <c r="M1045">
        <v>15697</v>
      </c>
      <c r="N1045">
        <v>26982</v>
      </c>
      <c r="O1045" t="s">
        <v>7156</v>
      </c>
      <c r="P1045">
        <v>0</v>
      </c>
      <c r="Q1045" t="s">
        <v>7157</v>
      </c>
      <c r="R1045" t="s">
        <v>7158</v>
      </c>
      <c r="S1045">
        <v>182</v>
      </c>
      <c r="T1045" t="s">
        <v>42</v>
      </c>
      <c r="U1045" t="s">
        <v>43</v>
      </c>
      <c r="V1045" t="s">
        <v>811</v>
      </c>
      <c r="W1045">
        <v>45000000</v>
      </c>
      <c r="X1045">
        <v>2008</v>
      </c>
      <c r="Y1045">
        <v>1000</v>
      </c>
      <c r="Z1045" s="2">
        <v>6</v>
      </c>
      <c r="AA1045">
        <v>2.35</v>
      </c>
      <c r="AB1045">
        <v>0</v>
      </c>
      <c r="AQ1045">
        <v>106</v>
      </c>
      <c r="AR1045">
        <v>6</v>
      </c>
      <c r="BH1045" t="str">
        <v>James Fargo</v>
      </c>
      <c r="BI1045">
        <f t="shared" si="49"/>
        <v>6.5</v>
      </c>
      <c r="BJ1045" t="b">
        <f t="shared" si="50"/>
        <v>0</v>
      </c>
      <c r="BO1045">
        <v>35007180</v>
      </c>
      <c r="BP1045">
        <v>15000000</v>
      </c>
      <c r="BR1045">
        <f t="shared" si="48"/>
        <v>20007180</v>
      </c>
      <c r="BS1045" t="str">
        <f>_xlfn.XLOOKUP(BO1045,I:I,L:L)</f>
        <v>The SkullsÂ </v>
      </c>
    </row>
    <row r="1046" spans="1:71" x14ac:dyDescent="0.25">
      <c r="A1046" t="s">
        <v>33</v>
      </c>
      <c r="B1046" t="s">
        <v>1471</v>
      </c>
      <c r="C1046">
        <v>189</v>
      </c>
      <c r="D1046">
        <v>114</v>
      </c>
      <c r="E1046">
        <v>611</v>
      </c>
      <c r="F1046">
        <v>10</v>
      </c>
      <c r="G1046" t="s">
        <v>7161</v>
      </c>
      <c r="H1046">
        <v>879</v>
      </c>
      <c r="I1046">
        <v>6565495</v>
      </c>
      <c r="J1046" t="s">
        <v>210</v>
      </c>
      <c r="K1046" t="s">
        <v>3030</v>
      </c>
      <c r="L1046" t="s">
        <v>7162</v>
      </c>
      <c r="M1046">
        <v>36455</v>
      </c>
      <c r="N1046">
        <v>949</v>
      </c>
      <c r="O1046" t="s">
        <v>7163</v>
      </c>
      <c r="P1046">
        <v>2</v>
      </c>
      <c r="Q1046" t="s">
        <v>7164</v>
      </c>
      <c r="R1046" t="s">
        <v>7165</v>
      </c>
      <c r="S1046">
        <v>229</v>
      </c>
      <c r="T1046" t="s">
        <v>85</v>
      </c>
      <c r="U1046" t="s">
        <v>1094</v>
      </c>
      <c r="V1046" t="s">
        <v>811</v>
      </c>
      <c r="W1046">
        <v>45000000</v>
      </c>
      <c r="X1046">
        <v>2006</v>
      </c>
      <c r="Y1046">
        <v>52</v>
      </c>
      <c r="Z1046" s="2">
        <v>7</v>
      </c>
      <c r="AA1046">
        <v>2.35</v>
      </c>
      <c r="AB1046">
        <v>0</v>
      </c>
      <c r="AQ1046">
        <v>160</v>
      </c>
      <c r="AR1046">
        <v>6</v>
      </c>
      <c r="BH1046" t="str">
        <v>Kenneth Lonergan</v>
      </c>
      <c r="BI1046">
        <f t="shared" si="49"/>
        <v>7.1</v>
      </c>
      <c r="BJ1046" t="b">
        <f t="shared" si="50"/>
        <v>0</v>
      </c>
      <c r="BO1046">
        <v>94999143</v>
      </c>
      <c r="BP1046">
        <v>75000000</v>
      </c>
      <c r="BR1046">
        <f t="shared" si="48"/>
        <v>19999143</v>
      </c>
      <c r="BS1046" t="str">
        <f>_xlfn.XLOOKUP(BO1046,I:I,L:L)</f>
        <v>UnbreakableÂ </v>
      </c>
    </row>
    <row r="1047" spans="1:71" x14ac:dyDescent="0.25">
      <c r="A1047" t="s">
        <v>33</v>
      </c>
      <c r="B1047" t="s">
        <v>3696</v>
      </c>
      <c r="C1047">
        <v>125</v>
      </c>
      <c r="D1047">
        <v>99</v>
      </c>
      <c r="E1047">
        <v>15</v>
      </c>
      <c r="F1047">
        <v>61</v>
      </c>
      <c r="G1047" t="s">
        <v>7167</v>
      </c>
      <c r="H1047">
        <v>12000</v>
      </c>
      <c r="I1047">
        <v>15279680</v>
      </c>
      <c r="J1047" t="s">
        <v>268</v>
      </c>
      <c r="K1047" t="s">
        <v>863</v>
      </c>
      <c r="L1047" t="s">
        <v>7168</v>
      </c>
      <c r="M1047">
        <v>48245</v>
      </c>
      <c r="N1047">
        <v>12166</v>
      </c>
      <c r="O1047" t="s">
        <v>7169</v>
      </c>
      <c r="P1047">
        <v>1</v>
      </c>
      <c r="Q1047" t="s">
        <v>7170</v>
      </c>
      <c r="R1047" t="s">
        <v>7171</v>
      </c>
      <c r="S1047">
        <v>154</v>
      </c>
      <c r="T1047" t="s">
        <v>42</v>
      </c>
      <c r="U1047" t="s">
        <v>43</v>
      </c>
      <c r="V1047" t="s">
        <v>811</v>
      </c>
      <c r="W1047">
        <v>40000000</v>
      </c>
      <c r="X1047">
        <v>2008</v>
      </c>
      <c r="Y1047">
        <v>68</v>
      </c>
      <c r="Z1047" s="2">
        <v>5.4</v>
      </c>
      <c r="AA1047">
        <v>1.85</v>
      </c>
      <c r="AB1047">
        <v>0</v>
      </c>
      <c r="AQ1047">
        <v>114</v>
      </c>
      <c r="AR1047">
        <v>7</v>
      </c>
      <c r="BH1047" t="str">
        <v>Danny Leiner</v>
      </c>
      <c r="BI1047">
        <f t="shared" si="49"/>
        <v>6.3</v>
      </c>
      <c r="BJ1047" t="b">
        <f t="shared" si="50"/>
        <v>0</v>
      </c>
      <c r="BO1047">
        <v>129995817</v>
      </c>
      <c r="BP1047">
        <v>110000000</v>
      </c>
      <c r="BR1047">
        <f t="shared" si="48"/>
        <v>19995817</v>
      </c>
      <c r="BS1047" t="str">
        <f>_xlfn.XLOOKUP(BO1047,I:I,L:L)</f>
        <v>InsurgentÂ </v>
      </c>
    </row>
    <row r="1048" spans="1:71" x14ac:dyDescent="0.25">
      <c r="A1048" t="s">
        <v>33</v>
      </c>
      <c r="B1048" t="s">
        <v>197</v>
      </c>
      <c r="C1048">
        <v>87</v>
      </c>
      <c r="D1048">
        <v>74</v>
      </c>
      <c r="E1048">
        <v>188</v>
      </c>
      <c r="F1048">
        <v>865</v>
      </c>
      <c r="G1048" t="s">
        <v>966</v>
      </c>
      <c r="H1048">
        <v>11000</v>
      </c>
      <c r="I1048">
        <v>7262288</v>
      </c>
      <c r="J1048" t="s">
        <v>2964</v>
      </c>
      <c r="K1048" t="s">
        <v>2429</v>
      </c>
      <c r="L1048" t="s">
        <v>7173</v>
      </c>
      <c r="M1048">
        <v>17307</v>
      </c>
      <c r="N1048">
        <v>13917</v>
      </c>
      <c r="O1048" t="s">
        <v>7174</v>
      </c>
      <c r="P1048">
        <v>2</v>
      </c>
      <c r="Q1048" t="s">
        <v>7175</v>
      </c>
      <c r="R1048" t="s">
        <v>7176</v>
      </c>
      <c r="S1048">
        <v>186</v>
      </c>
      <c r="T1048" t="s">
        <v>42</v>
      </c>
      <c r="U1048" t="s">
        <v>43</v>
      </c>
      <c r="V1048" t="s">
        <v>44</v>
      </c>
      <c r="W1048">
        <v>40000000</v>
      </c>
      <c r="X1048">
        <v>2002</v>
      </c>
      <c r="Y1048">
        <v>1000</v>
      </c>
      <c r="Z1048" s="2">
        <v>6.5</v>
      </c>
      <c r="AA1048">
        <v>1.85</v>
      </c>
      <c r="AB1048">
        <v>892</v>
      </c>
      <c r="AQ1048">
        <v>99</v>
      </c>
      <c r="AR1048">
        <v>5.4</v>
      </c>
      <c r="BH1048" t="str">
        <v>Christopher Cain</v>
      </c>
      <c r="BI1048">
        <f t="shared" si="49"/>
        <v>6.8</v>
      </c>
      <c r="BJ1048" t="b">
        <f t="shared" si="50"/>
        <v>0</v>
      </c>
      <c r="BO1048">
        <v>31990064</v>
      </c>
      <c r="BP1048">
        <v>12000000</v>
      </c>
      <c r="BR1048">
        <f t="shared" si="48"/>
        <v>19990064</v>
      </c>
      <c r="BS1048" t="str">
        <f>_xlfn.XLOOKUP(BO1048,I:I,L:L)</f>
        <v>Paper TownsÂ </v>
      </c>
    </row>
    <row r="1049" spans="1:71" x14ac:dyDescent="0.25">
      <c r="A1049" t="s">
        <v>33</v>
      </c>
      <c r="B1049" t="s">
        <v>388</v>
      </c>
      <c r="C1049">
        <v>115</v>
      </c>
      <c r="D1049">
        <v>139</v>
      </c>
      <c r="E1049">
        <v>179</v>
      </c>
      <c r="F1049">
        <v>50</v>
      </c>
      <c r="G1049" t="s">
        <v>7179</v>
      </c>
      <c r="H1049">
        <v>267</v>
      </c>
      <c r="I1049">
        <v>4584886</v>
      </c>
      <c r="J1049" t="s">
        <v>210</v>
      </c>
      <c r="K1049" t="s">
        <v>7180</v>
      </c>
      <c r="L1049" t="s">
        <v>7181</v>
      </c>
      <c r="M1049">
        <v>19114</v>
      </c>
      <c r="N1049">
        <v>538</v>
      </c>
      <c r="O1049" t="s">
        <v>7182</v>
      </c>
      <c r="P1049">
        <v>0</v>
      </c>
      <c r="Q1049" t="s">
        <v>7183</v>
      </c>
      <c r="R1049" t="s">
        <v>7184</v>
      </c>
      <c r="S1049">
        <v>115</v>
      </c>
      <c r="T1049" t="s">
        <v>42</v>
      </c>
      <c r="U1049" t="s">
        <v>43</v>
      </c>
      <c r="V1049" t="s">
        <v>811</v>
      </c>
      <c r="W1049">
        <v>45000000</v>
      </c>
      <c r="X1049">
        <v>2007</v>
      </c>
      <c r="Y1049">
        <v>202</v>
      </c>
      <c r="Z1049" s="2">
        <v>6.4</v>
      </c>
      <c r="AA1049">
        <v>2.35</v>
      </c>
      <c r="AB1049">
        <v>0</v>
      </c>
      <c r="AQ1049">
        <v>74</v>
      </c>
      <c r="AR1049">
        <v>6.5</v>
      </c>
      <c r="BH1049" t="str">
        <v>Ed Decter</v>
      </c>
      <c r="BI1049">
        <f t="shared" si="49"/>
        <v>5.9</v>
      </c>
      <c r="BJ1049" t="b">
        <f t="shared" si="50"/>
        <v>0</v>
      </c>
      <c r="BO1049">
        <v>234903076</v>
      </c>
      <c r="BP1049">
        <v>215000000</v>
      </c>
      <c r="BR1049">
        <f t="shared" si="48"/>
        <v>19903076</v>
      </c>
      <c r="BS1049" t="str">
        <f>_xlfn.XLOOKUP(BO1049,I:I,L:L)</f>
        <v>Oz the Great and PowerfulÂ </v>
      </c>
    </row>
    <row r="1050" spans="1:71" x14ac:dyDescent="0.25">
      <c r="A1050" t="s">
        <v>33</v>
      </c>
      <c r="B1050" t="s">
        <v>3704</v>
      </c>
      <c r="C1050">
        <v>24</v>
      </c>
      <c r="D1050">
        <v>103</v>
      </c>
      <c r="E1050">
        <v>170</v>
      </c>
      <c r="F1050">
        <v>269</v>
      </c>
      <c r="G1050" t="s">
        <v>2402</v>
      </c>
      <c r="H1050">
        <v>849</v>
      </c>
      <c r="I1050">
        <v>2154540</v>
      </c>
      <c r="J1050" t="s">
        <v>79</v>
      </c>
      <c r="K1050" t="s">
        <v>7186</v>
      </c>
      <c r="L1050" t="s">
        <v>7187</v>
      </c>
      <c r="M1050">
        <v>3803</v>
      </c>
      <c r="N1050">
        <v>2457</v>
      </c>
      <c r="O1050" t="s">
        <v>3391</v>
      </c>
      <c r="P1050">
        <v>2</v>
      </c>
      <c r="Q1050" t="s">
        <v>7188</v>
      </c>
      <c r="R1050" t="s">
        <v>7189</v>
      </c>
      <c r="S1050">
        <v>41</v>
      </c>
      <c r="T1050" t="s">
        <v>42</v>
      </c>
      <c r="U1050" t="s">
        <v>43</v>
      </c>
      <c r="V1050" t="s">
        <v>811</v>
      </c>
      <c r="W1050">
        <v>45000000</v>
      </c>
      <c r="X1050">
        <v>1997</v>
      </c>
      <c r="Y1050">
        <v>623</v>
      </c>
      <c r="Z1050" s="2">
        <v>4.9000000000000004</v>
      </c>
      <c r="AA1050">
        <v>2.35</v>
      </c>
      <c r="AB1050">
        <v>68</v>
      </c>
      <c r="AQ1050">
        <v>139</v>
      </c>
      <c r="AR1050">
        <v>6.4</v>
      </c>
      <c r="BH1050" t="str">
        <v>Gene Quintano</v>
      </c>
      <c r="BI1050">
        <f t="shared" si="49"/>
        <v>6.1</v>
      </c>
      <c r="BJ1050" t="b">
        <f t="shared" si="50"/>
        <v>0</v>
      </c>
      <c r="BO1050">
        <v>234903076</v>
      </c>
      <c r="BP1050">
        <v>215000000</v>
      </c>
      <c r="BR1050">
        <f t="shared" si="48"/>
        <v>19903076</v>
      </c>
      <c r="BS1050" t="str">
        <f>_xlfn.XLOOKUP(BO1050,I:I,L:L)</f>
        <v>Oz the Great and PowerfulÂ </v>
      </c>
    </row>
    <row r="1051" spans="1:71" x14ac:dyDescent="0.25">
      <c r="A1051" t="s">
        <v>33</v>
      </c>
      <c r="B1051" t="s">
        <v>3710</v>
      </c>
      <c r="C1051">
        <v>152</v>
      </c>
      <c r="D1051">
        <v>101</v>
      </c>
      <c r="E1051">
        <v>32</v>
      </c>
      <c r="F1051">
        <v>104</v>
      </c>
      <c r="G1051" t="s">
        <v>7191</v>
      </c>
      <c r="H1051">
        <v>219</v>
      </c>
      <c r="I1051">
        <v>8129455</v>
      </c>
      <c r="J1051" t="s">
        <v>845</v>
      </c>
      <c r="K1051" t="s">
        <v>7192</v>
      </c>
      <c r="L1051" t="s">
        <v>7193</v>
      </c>
      <c r="M1051">
        <v>89568</v>
      </c>
      <c r="N1051">
        <v>661</v>
      </c>
      <c r="O1051" t="s">
        <v>7194</v>
      </c>
      <c r="P1051">
        <v>1</v>
      </c>
      <c r="Q1051" t="s">
        <v>7195</v>
      </c>
      <c r="R1051" t="s">
        <v>7196</v>
      </c>
      <c r="S1051">
        <v>142</v>
      </c>
      <c r="T1051" t="s">
        <v>42</v>
      </c>
      <c r="U1051" t="s">
        <v>43</v>
      </c>
      <c r="V1051" t="s">
        <v>115</v>
      </c>
      <c r="W1051">
        <v>45000000</v>
      </c>
      <c r="X1051">
        <v>2011</v>
      </c>
      <c r="Y1051">
        <v>141</v>
      </c>
      <c r="Z1051" s="2">
        <v>6.3</v>
      </c>
      <c r="AA1051">
        <v>2.35</v>
      </c>
      <c r="AB1051">
        <v>17000</v>
      </c>
      <c r="AQ1051">
        <v>103</v>
      </c>
      <c r="AR1051">
        <v>4.9000000000000004</v>
      </c>
      <c r="BH1051" t="str">
        <v>Eric Bress</v>
      </c>
      <c r="BI1051">
        <f t="shared" si="49"/>
        <v>7.7</v>
      </c>
      <c r="BJ1051" t="str">
        <f t="shared" si="50"/>
        <v>TRUE</v>
      </c>
      <c r="BO1051">
        <v>24809547</v>
      </c>
      <c r="BP1051">
        <v>5000000</v>
      </c>
      <c r="BR1051">
        <f t="shared" si="48"/>
        <v>19809547</v>
      </c>
      <c r="BS1051" t="str">
        <f>_xlfn.XLOOKUP(BO1051,I:I,L:L)</f>
        <v>Our Idiot BrotherÂ </v>
      </c>
    </row>
    <row r="1052" spans="1:71" x14ac:dyDescent="0.25">
      <c r="A1052" t="s">
        <v>33</v>
      </c>
      <c r="B1052" t="s">
        <v>3721</v>
      </c>
      <c r="C1052">
        <v>656</v>
      </c>
      <c r="D1052">
        <v>130</v>
      </c>
      <c r="E1052">
        <v>0</v>
      </c>
      <c r="F1052">
        <v>650</v>
      </c>
      <c r="G1052" t="s">
        <v>6289</v>
      </c>
      <c r="H1052">
        <v>1000</v>
      </c>
      <c r="I1052">
        <v>136019448</v>
      </c>
      <c r="J1052" t="s">
        <v>2978</v>
      </c>
      <c r="K1052" t="s">
        <v>7201</v>
      </c>
      <c r="L1052" t="s">
        <v>1955</v>
      </c>
      <c r="M1052">
        <v>452465</v>
      </c>
      <c r="N1052">
        <v>3133</v>
      </c>
      <c r="O1052" t="s">
        <v>5212</v>
      </c>
      <c r="P1052">
        <v>1</v>
      </c>
      <c r="Q1052" t="s">
        <v>7202</v>
      </c>
      <c r="R1052" t="s">
        <v>7203</v>
      </c>
      <c r="S1052">
        <v>695</v>
      </c>
      <c r="T1052" t="s">
        <v>42</v>
      </c>
      <c r="U1052" t="s">
        <v>43</v>
      </c>
      <c r="V1052" t="s">
        <v>811</v>
      </c>
      <c r="W1052">
        <v>44500000</v>
      </c>
      <c r="X1052">
        <v>2012</v>
      </c>
      <c r="Y1052">
        <v>660</v>
      </c>
      <c r="Z1052" s="2">
        <v>7.7</v>
      </c>
      <c r="AA1052">
        <v>2.35</v>
      </c>
      <c r="AB1052">
        <v>89000</v>
      </c>
      <c r="AQ1052">
        <v>91</v>
      </c>
      <c r="AR1052">
        <v>1.7</v>
      </c>
      <c r="BH1052" t="str">
        <v>Preston A. Whitmore II</v>
      </c>
      <c r="BI1052">
        <f t="shared" si="49"/>
        <v>4.0999999999999996</v>
      </c>
      <c r="BJ1052" t="b">
        <f t="shared" si="50"/>
        <v>0</v>
      </c>
      <c r="BO1052">
        <v>39737645</v>
      </c>
      <c r="BP1052">
        <v>20000000</v>
      </c>
      <c r="BR1052">
        <f t="shared" si="48"/>
        <v>19737645</v>
      </c>
      <c r="BS1052" t="str">
        <f>_xlfn.XLOOKUP(BO1052,I:I,L:L)</f>
        <v>Epic MovieÂ </v>
      </c>
    </row>
    <row r="1053" spans="1:71" x14ac:dyDescent="0.25">
      <c r="A1053" t="s">
        <v>33</v>
      </c>
      <c r="B1053" t="s">
        <v>1754</v>
      </c>
      <c r="C1053">
        <v>119</v>
      </c>
      <c r="D1053">
        <v>130</v>
      </c>
      <c r="E1053">
        <v>99</v>
      </c>
      <c r="F1053">
        <v>812</v>
      </c>
      <c r="G1053" t="s">
        <v>7205</v>
      </c>
      <c r="H1053">
        <v>11000</v>
      </c>
      <c r="I1053">
        <v>183875760</v>
      </c>
      <c r="J1053" t="s">
        <v>2987</v>
      </c>
      <c r="K1053" t="s">
        <v>520</v>
      </c>
      <c r="L1053" t="s">
        <v>1029</v>
      </c>
      <c r="M1053">
        <v>213668</v>
      </c>
      <c r="N1053">
        <v>13357</v>
      </c>
      <c r="O1053" t="s">
        <v>789</v>
      </c>
      <c r="P1053">
        <v>1</v>
      </c>
      <c r="Q1053" t="s">
        <v>7206</v>
      </c>
      <c r="R1053" t="s">
        <v>7207</v>
      </c>
      <c r="S1053">
        <v>270</v>
      </c>
      <c r="T1053" t="s">
        <v>42</v>
      </c>
      <c r="U1053" t="s">
        <v>43</v>
      </c>
      <c r="V1053" t="s">
        <v>44</v>
      </c>
      <c r="W1053">
        <v>44000000</v>
      </c>
      <c r="X1053">
        <v>1993</v>
      </c>
      <c r="Y1053">
        <v>1000</v>
      </c>
      <c r="Z1053" s="2">
        <v>7.8</v>
      </c>
      <c r="AA1053">
        <v>1.85</v>
      </c>
      <c r="AB1053">
        <v>0</v>
      </c>
      <c r="AQ1053">
        <v>130</v>
      </c>
      <c r="AR1053">
        <v>7.7</v>
      </c>
      <c r="BH1053" t="str">
        <v>Kirk Wong</v>
      </c>
      <c r="BI1053">
        <f t="shared" si="49"/>
        <v>6.1</v>
      </c>
      <c r="BJ1053" t="b">
        <f t="shared" si="50"/>
        <v>0</v>
      </c>
      <c r="BO1053">
        <v>44700000</v>
      </c>
      <c r="BP1053">
        <v>25000000</v>
      </c>
      <c r="BR1053">
        <f t="shared" si="48"/>
        <v>19700000</v>
      </c>
      <c r="BS1053" t="str">
        <f>_xlfn.XLOOKUP(BO1053,I:I,L:L)</f>
        <v>ScarfaceÂ </v>
      </c>
    </row>
    <row r="1054" spans="1:71" x14ac:dyDescent="0.25">
      <c r="A1054" t="s">
        <v>33</v>
      </c>
      <c r="B1054" t="s">
        <v>2094</v>
      </c>
      <c r="C1054">
        <v>161</v>
      </c>
      <c r="D1054">
        <v>110</v>
      </c>
      <c r="E1054">
        <v>72</v>
      </c>
      <c r="F1054">
        <v>789</v>
      </c>
      <c r="G1054" t="s">
        <v>3404</v>
      </c>
      <c r="H1054">
        <v>18000</v>
      </c>
      <c r="I1054">
        <v>67061228</v>
      </c>
      <c r="J1054" t="s">
        <v>889</v>
      </c>
      <c r="K1054" t="s">
        <v>798</v>
      </c>
      <c r="L1054" t="s">
        <v>6167</v>
      </c>
      <c r="M1054">
        <v>96565</v>
      </c>
      <c r="N1054">
        <v>21554</v>
      </c>
      <c r="O1054" t="s">
        <v>5177</v>
      </c>
      <c r="P1054">
        <v>1</v>
      </c>
      <c r="Q1054" t="s">
        <v>7210</v>
      </c>
      <c r="R1054" t="s">
        <v>7211</v>
      </c>
      <c r="S1054">
        <v>135</v>
      </c>
      <c r="T1054" t="s">
        <v>42</v>
      </c>
      <c r="U1054" t="s">
        <v>43</v>
      </c>
      <c r="V1054" t="s">
        <v>44</v>
      </c>
      <c r="W1054">
        <v>40000000</v>
      </c>
      <c r="X1054">
        <v>2010</v>
      </c>
      <c r="Y1054">
        <v>1000</v>
      </c>
      <c r="Z1054" s="2">
        <v>5.5</v>
      </c>
      <c r="AA1054">
        <v>2.35</v>
      </c>
      <c r="AB1054">
        <v>0</v>
      </c>
      <c r="AQ1054">
        <v>130</v>
      </c>
      <c r="AR1054">
        <v>7.8</v>
      </c>
      <c r="BH1054" t="str">
        <v>Bronwen Hughes</v>
      </c>
      <c r="BI1054">
        <f t="shared" si="49"/>
        <v>5.9</v>
      </c>
      <c r="BJ1054" t="b">
        <f t="shared" si="50"/>
        <v>0</v>
      </c>
      <c r="BO1054">
        <v>31691811</v>
      </c>
      <c r="BP1054">
        <v>12000000</v>
      </c>
      <c r="BR1054">
        <f t="shared" si="48"/>
        <v>19691811</v>
      </c>
      <c r="BS1054" t="str">
        <f>_xlfn.XLOOKUP(BO1054,I:I,L:L)</f>
        <v>QuarantineÂ </v>
      </c>
    </row>
    <row r="1055" spans="1:71" x14ac:dyDescent="0.25">
      <c r="A1055" t="s">
        <v>917</v>
      </c>
      <c r="B1055" t="s">
        <v>2080</v>
      </c>
      <c r="C1055">
        <v>73</v>
      </c>
      <c r="D1055">
        <v>147</v>
      </c>
      <c r="E1055">
        <v>272</v>
      </c>
      <c r="F1055">
        <v>893</v>
      </c>
      <c r="G1055" t="s">
        <v>455</v>
      </c>
      <c r="H1055">
        <v>22000</v>
      </c>
      <c r="I1055">
        <v>53300852</v>
      </c>
      <c r="J1055" t="s">
        <v>1338</v>
      </c>
      <c r="K1055" t="s">
        <v>2176</v>
      </c>
      <c r="L1055" t="s">
        <v>7214</v>
      </c>
      <c r="M1055">
        <v>154487</v>
      </c>
      <c r="N1055">
        <v>37076</v>
      </c>
      <c r="O1055" t="s">
        <v>4325</v>
      </c>
      <c r="P1055">
        <v>3</v>
      </c>
      <c r="Q1055" t="s">
        <v>7215</v>
      </c>
      <c r="R1055" t="s">
        <v>7216</v>
      </c>
      <c r="S1055">
        <v>259</v>
      </c>
      <c r="T1055" t="s">
        <v>42</v>
      </c>
      <c r="U1055" t="s">
        <v>43</v>
      </c>
      <c r="V1055" t="s">
        <v>811</v>
      </c>
      <c r="W1055">
        <v>44000000</v>
      </c>
      <c r="X1055">
        <v>1996</v>
      </c>
      <c r="Y1055">
        <v>11000</v>
      </c>
      <c r="Z1055" s="2">
        <v>7.5</v>
      </c>
      <c r="AA1055">
        <v>2.35</v>
      </c>
      <c r="AB1055">
        <v>0</v>
      </c>
      <c r="AQ1055">
        <v>110</v>
      </c>
      <c r="AR1055">
        <v>5.5</v>
      </c>
      <c r="BH1055" t="str">
        <v>John Lafia</v>
      </c>
      <c r="BI1055">
        <f t="shared" si="49"/>
        <v>5.7</v>
      </c>
      <c r="BJ1055" t="b">
        <f t="shared" si="50"/>
        <v>0</v>
      </c>
      <c r="BO1055">
        <v>31597131</v>
      </c>
      <c r="BP1055">
        <v>12000000</v>
      </c>
      <c r="BR1055">
        <f t="shared" si="48"/>
        <v>19597131</v>
      </c>
      <c r="BS1055" t="str">
        <f>_xlfn.XLOOKUP(BO1055,I:I,L:L)</f>
        <v>One Hour PhotoÂ </v>
      </c>
    </row>
    <row r="1056" spans="1:71" x14ac:dyDescent="0.25">
      <c r="A1056" t="s">
        <v>33</v>
      </c>
      <c r="B1056" t="s">
        <v>3704</v>
      </c>
      <c r="C1056">
        <v>96</v>
      </c>
      <c r="D1056">
        <v>96</v>
      </c>
      <c r="E1056">
        <v>170</v>
      </c>
      <c r="F1056">
        <v>668</v>
      </c>
      <c r="G1056" t="s">
        <v>7219</v>
      </c>
      <c r="H1056">
        <v>13000</v>
      </c>
      <c r="I1056">
        <v>150415432</v>
      </c>
      <c r="J1056" t="s">
        <v>2463</v>
      </c>
      <c r="K1056" t="s">
        <v>1794</v>
      </c>
      <c r="L1056" t="s">
        <v>1632</v>
      </c>
      <c r="M1056">
        <v>117606</v>
      </c>
      <c r="N1056">
        <v>15662</v>
      </c>
      <c r="O1056" t="s">
        <v>7220</v>
      </c>
      <c r="P1056">
        <v>0</v>
      </c>
      <c r="Q1056" t="s">
        <v>7221</v>
      </c>
      <c r="R1056" t="s">
        <v>7222</v>
      </c>
      <c r="S1056">
        <v>217</v>
      </c>
      <c r="T1056" t="s">
        <v>42</v>
      </c>
      <c r="U1056" t="s">
        <v>43</v>
      </c>
      <c r="V1056" t="s">
        <v>811</v>
      </c>
      <c r="W1056">
        <v>44000000</v>
      </c>
      <c r="X1056">
        <v>1985</v>
      </c>
      <c r="Y1056">
        <v>738</v>
      </c>
      <c r="Z1056" s="2">
        <v>6.4</v>
      </c>
      <c r="AA1056">
        <v>2.35</v>
      </c>
      <c r="AB1056">
        <v>0</v>
      </c>
      <c r="AQ1056">
        <v>147</v>
      </c>
      <c r="AR1056">
        <v>7.5</v>
      </c>
      <c r="BH1056" t="str">
        <v>Sam Miller</v>
      </c>
      <c r="BI1056">
        <f t="shared" si="49"/>
        <v>5.8</v>
      </c>
      <c r="BJ1056" t="b">
        <f t="shared" si="50"/>
        <v>0</v>
      </c>
      <c r="BO1056">
        <v>59588068</v>
      </c>
      <c r="BP1056">
        <v>40000000</v>
      </c>
      <c r="BR1056">
        <f t="shared" si="48"/>
        <v>19588068</v>
      </c>
      <c r="BS1056" t="str">
        <f>_xlfn.XLOOKUP(BO1056,I:I,L:L)</f>
        <v>GothikaÂ </v>
      </c>
    </row>
    <row r="1057" spans="1:71" x14ac:dyDescent="0.25">
      <c r="A1057" t="s">
        <v>33</v>
      </c>
      <c r="B1057" t="s">
        <v>3728</v>
      </c>
      <c r="C1057">
        <v>28</v>
      </c>
      <c r="D1057">
        <v>118</v>
      </c>
      <c r="E1057">
        <v>13</v>
      </c>
      <c r="F1057">
        <v>643</v>
      </c>
      <c r="G1057" t="s">
        <v>1704</v>
      </c>
      <c r="H1057">
        <v>23000</v>
      </c>
      <c r="I1057">
        <v>44834712</v>
      </c>
      <c r="J1057" t="s">
        <v>2275</v>
      </c>
      <c r="K1057" t="s">
        <v>82</v>
      </c>
      <c r="L1057" t="s">
        <v>7225</v>
      </c>
      <c r="M1057">
        <v>13995</v>
      </c>
      <c r="N1057">
        <v>26907</v>
      </c>
      <c r="O1057" t="s">
        <v>2836</v>
      </c>
      <c r="P1057">
        <v>1</v>
      </c>
      <c r="Q1057" t="s">
        <v>7226</v>
      </c>
      <c r="R1057" t="s">
        <v>7227</v>
      </c>
      <c r="S1057">
        <v>62</v>
      </c>
      <c r="T1057" t="s">
        <v>42</v>
      </c>
      <c r="U1057" t="s">
        <v>43</v>
      </c>
      <c r="V1057" t="s">
        <v>811</v>
      </c>
      <c r="W1057">
        <v>44000000</v>
      </c>
      <c r="X1057">
        <v>1996</v>
      </c>
      <c r="Y1057">
        <v>2000</v>
      </c>
      <c r="Z1057" s="2">
        <v>5.6</v>
      </c>
      <c r="AA1057">
        <v>2.35</v>
      </c>
      <c r="AB1057">
        <v>353</v>
      </c>
      <c r="AQ1057">
        <v>96</v>
      </c>
      <c r="AR1057">
        <v>6.4</v>
      </c>
      <c r="BH1057" t="str">
        <v>Alex Garland</v>
      </c>
      <c r="BI1057">
        <f t="shared" si="49"/>
        <v>7.7</v>
      </c>
      <c r="BJ1057" t="str">
        <f t="shared" si="50"/>
        <v>TRUE</v>
      </c>
      <c r="BO1057">
        <v>74540762</v>
      </c>
      <c r="BP1057">
        <v>55000000</v>
      </c>
      <c r="BR1057">
        <f t="shared" si="48"/>
        <v>19540762</v>
      </c>
      <c r="BS1057" t="str">
        <f>_xlfn.XLOOKUP(BO1057,I:I,L:L)</f>
        <v>Ladder 49Â </v>
      </c>
    </row>
    <row r="1058" spans="1:71" x14ac:dyDescent="0.25">
      <c r="A1058" t="s">
        <v>33</v>
      </c>
      <c r="B1058" t="s">
        <v>3735</v>
      </c>
      <c r="C1058">
        <v>105</v>
      </c>
      <c r="D1058">
        <v>88</v>
      </c>
      <c r="E1058">
        <v>3</v>
      </c>
      <c r="F1058">
        <v>40</v>
      </c>
      <c r="G1058" t="s">
        <v>7229</v>
      </c>
      <c r="H1058">
        <v>1000</v>
      </c>
      <c r="I1058">
        <v>84300000</v>
      </c>
      <c r="J1058" t="s">
        <v>2993</v>
      </c>
      <c r="K1058" t="s">
        <v>7230</v>
      </c>
      <c r="L1058" t="s">
        <v>2284</v>
      </c>
      <c r="M1058">
        <v>90360</v>
      </c>
      <c r="N1058">
        <v>1178</v>
      </c>
      <c r="O1058" t="s">
        <v>7231</v>
      </c>
      <c r="P1058">
        <v>0</v>
      </c>
      <c r="Q1058" t="s">
        <v>7232</v>
      </c>
      <c r="R1058" t="s">
        <v>7233</v>
      </c>
      <c r="S1058">
        <v>147</v>
      </c>
      <c r="T1058" t="s">
        <v>42</v>
      </c>
      <c r="U1058" t="s">
        <v>43</v>
      </c>
      <c r="V1058" t="s">
        <v>7234</v>
      </c>
      <c r="W1058">
        <v>2600000</v>
      </c>
      <c r="X1058">
        <v>1940</v>
      </c>
      <c r="Y1058">
        <v>48</v>
      </c>
      <c r="Z1058" s="2">
        <v>7.5</v>
      </c>
      <c r="AA1058">
        <v>1.37</v>
      </c>
      <c r="AB1058">
        <v>0</v>
      </c>
      <c r="AQ1058">
        <v>118</v>
      </c>
      <c r="AR1058">
        <v>5.6</v>
      </c>
      <c r="BH1058" t="str">
        <v>Mark Brown</v>
      </c>
      <c r="BI1058">
        <f t="shared" si="49"/>
        <v>5.2</v>
      </c>
      <c r="BJ1058" t="b">
        <f t="shared" si="50"/>
        <v>0</v>
      </c>
      <c r="BO1058">
        <v>45506619</v>
      </c>
      <c r="BP1058">
        <v>26000000</v>
      </c>
      <c r="BR1058">
        <f t="shared" si="48"/>
        <v>19506619</v>
      </c>
      <c r="BS1058" t="str">
        <f>_xlfn.XLOOKUP(BO1058,I:I,L:L)</f>
        <v>O Brother, Where Art Thou?Â </v>
      </c>
    </row>
    <row r="1059" spans="1:71" x14ac:dyDescent="0.25">
      <c r="A1059" t="s">
        <v>33</v>
      </c>
      <c r="B1059" t="s">
        <v>3744</v>
      </c>
      <c r="C1059">
        <v>102</v>
      </c>
      <c r="D1059">
        <v>325</v>
      </c>
      <c r="E1059">
        <v>517</v>
      </c>
      <c r="F1059">
        <v>678</v>
      </c>
      <c r="G1059" t="s">
        <v>7186</v>
      </c>
      <c r="H1059">
        <v>12000</v>
      </c>
      <c r="I1059">
        <v>1500000</v>
      </c>
      <c r="J1059" t="s">
        <v>3001</v>
      </c>
      <c r="K1059" t="s">
        <v>408</v>
      </c>
      <c r="L1059" t="s">
        <v>7237</v>
      </c>
      <c r="M1059">
        <v>9830</v>
      </c>
      <c r="N1059">
        <v>14255</v>
      </c>
      <c r="O1059" t="s">
        <v>7238</v>
      </c>
      <c r="P1059">
        <v>0</v>
      </c>
      <c r="Q1059" t="s">
        <v>7239</v>
      </c>
      <c r="R1059" t="s">
        <v>7240</v>
      </c>
      <c r="S1059">
        <v>189</v>
      </c>
      <c r="T1059" t="s">
        <v>42</v>
      </c>
      <c r="U1059" t="s">
        <v>43</v>
      </c>
      <c r="V1059" t="s">
        <v>811</v>
      </c>
      <c r="W1059">
        <v>44000000</v>
      </c>
      <c r="X1059">
        <v>1980</v>
      </c>
      <c r="Y1059">
        <v>849</v>
      </c>
      <c r="Z1059" s="2">
        <v>6.8</v>
      </c>
      <c r="AA1059">
        <v>2.35</v>
      </c>
      <c r="AB1059">
        <v>1000</v>
      </c>
      <c r="AQ1059">
        <v>88</v>
      </c>
      <c r="AR1059">
        <v>7.5</v>
      </c>
      <c r="BH1059" t="str">
        <v>Michael Polish</v>
      </c>
      <c r="BI1059">
        <f t="shared" si="49"/>
        <v>6.2</v>
      </c>
      <c r="BJ1059" t="b">
        <f t="shared" si="50"/>
        <v>0</v>
      </c>
      <c r="BO1059">
        <v>55500000</v>
      </c>
      <c r="BP1059">
        <v>36000000</v>
      </c>
      <c r="BR1059">
        <f t="shared" si="48"/>
        <v>19500000</v>
      </c>
      <c r="BS1059" t="str">
        <f>_xlfn.XLOOKUP(BO1059,I:I,L:L)</f>
        <v>Never Say Never AgainÂ </v>
      </c>
    </row>
    <row r="1060" spans="1:71" x14ac:dyDescent="0.25">
      <c r="A1060" t="s">
        <v>33</v>
      </c>
      <c r="B1060" t="s">
        <v>1264</v>
      </c>
      <c r="C1060">
        <v>206</v>
      </c>
      <c r="D1060">
        <v>102</v>
      </c>
      <c r="E1060">
        <v>235</v>
      </c>
      <c r="F1060">
        <v>520</v>
      </c>
      <c r="G1060" t="s">
        <v>1514</v>
      </c>
      <c r="H1060">
        <v>956</v>
      </c>
      <c r="I1060">
        <v>62318875</v>
      </c>
      <c r="J1060" t="s">
        <v>241</v>
      </c>
      <c r="K1060" t="s">
        <v>381</v>
      </c>
      <c r="L1060" t="s">
        <v>7243</v>
      </c>
      <c r="M1060">
        <v>156225</v>
      </c>
      <c r="N1060">
        <v>2998</v>
      </c>
      <c r="O1060" t="s">
        <v>2491</v>
      </c>
      <c r="P1060">
        <v>1</v>
      </c>
      <c r="Q1060" t="s">
        <v>7244</v>
      </c>
      <c r="R1060" t="s">
        <v>7245</v>
      </c>
      <c r="S1060">
        <v>502</v>
      </c>
      <c r="T1060" t="s">
        <v>42</v>
      </c>
      <c r="U1060" t="s">
        <v>43</v>
      </c>
      <c r="V1060" t="s">
        <v>811</v>
      </c>
      <c r="W1060">
        <v>50000000</v>
      </c>
      <c r="X1060">
        <v>2006</v>
      </c>
      <c r="Y1060">
        <v>845</v>
      </c>
      <c r="Z1060" s="2">
        <v>6.8</v>
      </c>
      <c r="AA1060">
        <v>2.35</v>
      </c>
      <c r="AB1060">
        <v>0</v>
      </c>
      <c r="AQ1060">
        <v>325</v>
      </c>
      <c r="AR1060">
        <v>6.8</v>
      </c>
      <c r="BH1060" t="str">
        <v>Daisy von Scherler Mayer</v>
      </c>
      <c r="BI1060">
        <f t="shared" si="49"/>
        <v>4.5999999999999996</v>
      </c>
      <c r="BJ1060" t="b">
        <f t="shared" si="50"/>
        <v>0</v>
      </c>
      <c r="BO1060">
        <v>29500000</v>
      </c>
      <c r="BP1060">
        <v>10000000</v>
      </c>
      <c r="BR1060">
        <f t="shared" si="48"/>
        <v>19500000</v>
      </c>
      <c r="BS1060" t="str">
        <f>_xlfn.XLOOKUP(BO1060,I:I,L:L)</f>
        <v>Twilight Zone: The MovieÂ </v>
      </c>
    </row>
    <row r="1061" spans="1:71" x14ac:dyDescent="0.25">
      <c r="A1061" t="s">
        <v>33</v>
      </c>
      <c r="B1061" t="s">
        <v>3751</v>
      </c>
      <c r="C1061">
        <v>159</v>
      </c>
      <c r="D1061">
        <v>110</v>
      </c>
      <c r="E1061">
        <v>118</v>
      </c>
      <c r="F1061">
        <v>287</v>
      </c>
      <c r="G1061" t="s">
        <v>5607</v>
      </c>
      <c r="H1061">
        <v>11000</v>
      </c>
      <c r="I1061">
        <v>5773519</v>
      </c>
      <c r="J1061" t="s">
        <v>2121</v>
      </c>
      <c r="K1061" t="s">
        <v>127</v>
      </c>
      <c r="L1061" t="s">
        <v>7248</v>
      </c>
      <c r="M1061">
        <v>28618</v>
      </c>
      <c r="N1061">
        <v>12876</v>
      </c>
      <c r="O1061" t="s">
        <v>7249</v>
      </c>
      <c r="P1061">
        <v>2</v>
      </c>
      <c r="Q1061" t="s">
        <v>7250</v>
      </c>
      <c r="R1061" t="s">
        <v>7251</v>
      </c>
      <c r="S1061">
        <v>91</v>
      </c>
      <c r="T1061" t="s">
        <v>42</v>
      </c>
      <c r="U1061" t="s">
        <v>43</v>
      </c>
      <c r="V1061" t="s">
        <v>44</v>
      </c>
      <c r="W1061">
        <v>40000000</v>
      </c>
      <c r="X1061">
        <v>2015</v>
      </c>
      <c r="Y1061">
        <v>1000</v>
      </c>
      <c r="Z1061" s="2">
        <v>6</v>
      </c>
      <c r="AA1061">
        <v>2.35</v>
      </c>
      <c r="AB1061">
        <v>11000</v>
      </c>
      <c r="AQ1061">
        <v>102</v>
      </c>
      <c r="AR1061">
        <v>6.8</v>
      </c>
      <c r="BH1061" t="str">
        <v>Lenny Abrahamson</v>
      </c>
      <c r="BI1061">
        <f t="shared" si="49"/>
        <v>8.3000000000000007</v>
      </c>
      <c r="BJ1061" t="str">
        <f t="shared" si="50"/>
        <v>TRUE</v>
      </c>
      <c r="BO1061">
        <v>45489752</v>
      </c>
      <c r="BP1061">
        <v>26000000</v>
      </c>
      <c r="BR1061">
        <f t="shared" si="48"/>
        <v>19489752</v>
      </c>
      <c r="BS1061" t="str">
        <f>_xlfn.XLOOKUP(BO1061,I:I,L:L)</f>
        <v>In Good CompanyÂ </v>
      </c>
    </row>
    <row r="1062" spans="1:71" x14ac:dyDescent="0.25">
      <c r="A1062" t="s">
        <v>33</v>
      </c>
      <c r="B1062" t="s">
        <v>3757</v>
      </c>
      <c r="C1062">
        <v>137</v>
      </c>
      <c r="D1062">
        <v>136</v>
      </c>
      <c r="E1062">
        <v>835</v>
      </c>
      <c r="F1062">
        <v>225</v>
      </c>
      <c r="G1062" t="s">
        <v>7254</v>
      </c>
      <c r="H1062">
        <v>670</v>
      </c>
      <c r="I1062">
        <v>51768623</v>
      </c>
      <c r="J1062" t="s">
        <v>2007</v>
      </c>
      <c r="K1062" t="s">
        <v>3023</v>
      </c>
      <c r="L1062" t="s">
        <v>7255</v>
      </c>
      <c r="M1062">
        <v>73006</v>
      </c>
      <c r="N1062">
        <v>1801</v>
      </c>
      <c r="O1062" t="s">
        <v>7256</v>
      </c>
      <c r="P1062">
        <v>1</v>
      </c>
      <c r="Q1062" t="s">
        <v>7257</v>
      </c>
      <c r="R1062" t="s">
        <v>7258</v>
      </c>
      <c r="S1062">
        <v>297</v>
      </c>
      <c r="T1062" t="s">
        <v>42</v>
      </c>
      <c r="U1062" t="s">
        <v>43</v>
      </c>
      <c r="V1062" t="s">
        <v>44</v>
      </c>
      <c r="W1062">
        <v>43000000</v>
      </c>
      <c r="X1062">
        <v>2000</v>
      </c>
      <c r="Y1062">
        <v>370</v>
      </c>
      <c r="Z1062" s="2">
        <v>7.3</v>
      </c>
      <c r="AA1062">
        <v>2.35</v>
      </c>
      <c r="AB1062">
        <v>0</v>
      </c>
      <c r="AQ1062">
        <v>110</v>
      </c>
      <c r="AR1062">
        <v>6</v>
      </c>
      <c r="BH1062" t="str">
        <v>Bob Saget</v>
      </c>
      <c r="BI1062">
        <f t="shared" si="49"/>
        <v>6.4</v>
      </c>
      <c r="BJ1062" t="b">
        <f t="shared" si="50"/>
        <v>0</v>
      </c>
      <c r="BO1062">
        <v>44455658</v>
      </c>
      <c r="BP1062">
        <v>25000000</v>
      </c>
      <c r="BR1062">
        <f t="shared" si="48"/>
        <v>19455658</v>
      </c>
      <c r="BS1062" t="str">
        <f>_xlfn.XLOOKUP(BO1062,I:I,L:L)</f>
        <v>Nothing to LoseÂ </v>
      </c>
    </row>
    <row r="1063" spans="1:71" x14ac:dyDescent="0.25">
      <c r="A1063" t="s">
        <v>33</v>
      </c>
      <c r="B1063" t="s">
        <v>2182</v>
      </c>
      <c r="C1063">
        <v>116</v>
      </c>
      <c r="D1063">
        <v>103</v>
      </c>
      <c r="E1063">
        <v>84</v>
      </c>
      <c r="F1063">
        <v>664</v>
      </c>
      <c r="G1063" t="s">
        <v>3489</v>
      </c>
      <c r="H1063">
        <v>12000</v>
      </c>
      <c r="I1063">
        <v>37035515</v>
      </c>
      <c r="J1063" t="s">
        <v>1544</v>
      </c>
      <c r="K1063" t="s">
        <v>361</v>
      </c>
      <c r="L1063" t="s">
        <v>7261</v>
      </c>
      <c r="M1063">
        <v>34597</v>
      </c>
      <c r="N1063">
        <v>23864</v>
      </c>
      <c r="O1063" t="s">
        <v>4866</v>
      </c>
      <c r="P1063">
        <v>1</v>
      </c>
      <c r="Q1063" t="s">
        <v>7262</v>
      </c>
      <c r="R1063" t="s">
        <v>7263</v>
      </c>
      <c r="S1063">
        <v>194</v>
      </c>
      <c r="T1063" t="s">
        <v>42</v>
      </c>
      <c r="U1063" t="s">
        <v>43</v>
      </c>
      <c r="V1063" t="s">
        <v>44</v>
      </c>
      <c r="W1063">
        <v>43000000</v>
      </c>
      <c r="X1063">
        <v>2000</v>
      </c>
      <c r="Y1063">
        <v>10000</v>
      </c>
      <c r="Z1063" s="2">
        <v>6</v>
      </c>
      <c r="AA1063">
        <v>1.37</v>
      </c>
      <c r="AB1063">
        <v>0</v>
      </c>
      <c r="AQ1063">
        <v>136</v>
      </c>
      <c r="AR1063">
        <v>7.3</v>
      </c>
      <c r="BH1063" t="str">
        <v>John Waters</v>
      </c>
      <c r="BI1063">
        <f t="shared" si="49"/>
        <v>6.3</v>
      </c>
      <c r="BJ1063" t="b">
        <f t="shared" si="50"/>
        <v>0</v>
      </c>
      <c r="BO1063">
        <v>22202612</v>
      </c>
      <c r="BP1063">
        <v>2800000</v>
      </c>
      <c r="BR1063">
        <f t="shared" si="48"/>
        <v>19402612</v>
      </c>
      <c r="BS1063" t="str">
        <f>_xlfn.XLOOKUP(BO1063,I:I,L:L)</f>
        <v>The Wizard of OzÂ </v>
      </c>
    </row>
    <row r="1064" spans="1:71" x14ac:dyDescent="0.25">
      <c r="A1064" t="s">
        <v>33</v>
      </c>
      <c r="B1064" t="s">
        <v>949</v>
      </c>
      <c r="C1064">
        <v>177</v>
      </c>
      <c r="D1064">
        <v>103</v>
      </c>
      <c r="E1064">
        <v>255</v>
      </c>
      <c r="F1064">
        <v>5000</v>
      </c>
      <c r="G1064" t="s">
        <v>646</v>
      </c>
      <c r="H1064">
        <v>11000</v>
      </c>
      <c r="I1064">
        <v>24520892</v>
      </c>
      <c r="J1064" t="s">
        <v>313</v>
      </c>
      <c r="K1064" t="s">
        <v>603</v>
      </c>
      <c r="L1064" t="s">
        <v>7266</v>
      </c>
      <c r="M1064">
        <v>85198</v>
      </c>
      <c r="N1064">
        <v>22383</v>
      </c>
      <c r="O1064" t="s">
        <v>3010</v>
      </c>
      <c r="P1064">
        <v>1</v>
      </c>
      <c r="Q1064" t="s">
        <v>7267</v>
      </c>
      <c r="R1064" t="s">
        <v>7268</v>
      </c>
      <c r="S1064">
        <v>303</v>
      </c>
      <c r="T1064" t="s">
        <v>42</v>
      </c>
      <c r="U1064" t="s">
        <v>1816</v>
      </c>
      <c r="V1064" t="s">
        <v>811</v>
      </c>
      <c r="W1064">
        <v>45000000</v>
      </c>
      <c r="X1064">
        <v>2005</v>
      </c>
      <c r="Y1064">
        <v>5000</v>
      </c>
      <c r="Z1064" s="2">
        <v>7</v>
      </c>
      <c r="AA1064">
        <v>2.35</v>
      </c>
      <c r="AB1064">
        <v>0</v>
      </c>
      <c r="AQ1064">
        <v>103</v>
      </c>
      <c r="AR1064">
        <v>6</v>
      </c>
      <c r="BH1064" t="str">
        <v>Craig Bolotin</v>
      </c>
      <c r="BI1064">
        <f t="shared" si="49"/>
        <v>6</v>
      </c>
      <c r="BJ1064" t="b">
        <f t="shared" si="50"/>
        <v>0</v>
      </c>
      <c r="BO1064">
        <v>31397498</v>
      </c>
      <c r="BP1064">
        <v>12000000</v>
      </c>
      <c r="BR1064">
        <f t="shared" si="48"/>
        <v>19397498</v>
      </c>
      <c r="BS1064" t="str">
        <f>_xlfn.XLOOKUP(BO1064,I:I,L:L)</f>
        <v>The EyeÂ </v>
      </c>
    </row>
    <row r="1065" spans="1:71" x14ac:dyDescent="0.25">
      <c r="A1065" t="s">
        <v>33</v>
      </c>
      <c r="B1065" t="s">
        <v>3764</v>
      </c>
      <c r="C1065">
        <v>99</v>
      </c>
      <c r="D1065">
        <v>90</v>
      </c>
      <c r="E1065">
        <v>16</v>
      </c>
      <c r="F1065">
        <v>16</v>
      </c>
      <c r="G1065" t="s">
        <v>7271</v>
      </c>
      <c r="H1065">
        <v>44</v>
      </c>
      <c r="I1065">
        <v>24430272</v>
      </c>
      <c r="J1065" t="s">
        <v>1027</v>
      </c>
      <c r="K1065" t="s">
        <v>7272</v>
      </c>
      <c r="L1065" t="s">
        <v>7273</v>
      </c>
      <c r="M1065">
        <v>46158</v>
      </c>
      <c r="N1065">
        <v>132</v>
      </c>
      <c r="O1065" t="s">
        <v>7274</v>
      </c>
      <c r="P1065">
        <v>3</v>
      </c>
      <c r="Q1065" t="s">
        <v>7275</v>
      </c>
      <c r="R1065" t="s">
        <v>7276</v>
      </c>
      <c r="S1065">
        <v>403</v>
      </c>
      <c r="T1065" t="s">
        <v>42</v>
      </c>
      <c r="U1065" t="s">
        <v>43</v>
      </c>
      <c r="V1065" t="s">
        <v>811</v>
      </c>
      <c r="W1065">
        <v>43000000</v>
      </c>
      <c r="X1065">
        <v>2002</v>
      </c>
      <c r="Y1065">
        <v>28</v>
      </c>
      <c r="Z1065" s="2">
        <v>5.0999999999999996</v>
      </c>
      <c r="AA1065">
        <v>1.85</v>
      </c>
      <c r="AB1065">
        <v>0</v>
      </c>
      <c r="AQ1065">
        <v>103</v>
      </c>
      <c r="AR1065">
        <v>7</v>
      </c>
      <c r="BH1065" t="str">
        <v>Mark Christopher</v>
      </c>
      <c r="BI1065">
        <f t="shared" si="49"/>
        <v>5.8</v>
      </c>
      <c r="BJ1065" t="b">
        <f t="shared" si="50"/>
        <v>0</v>
      </c>
      <c r="BO1065">
        <v>29392418</v>
      </c>
      <c r="BP1065">
        <v>10000000</v>
      </c>
      <c r="BR1065">
        <f t="shared" si="48"/>
        <v>19392418</v>
      </c>
      <c r="BS1065" t="str">
        <f>_xlfn.XLOOKUP(BO1065,I:I,L:L)</f>
        <v>A Low Down Dirty ShameÂ </v>
      </c>
    </row>
    <row r="1066" spans="1:71" x14ac:dyDescent="0.25">
      <c r="A1066" t="s">
        <v>33</v>
      </c>
      <c r="B1066" t="s">
        <v>1616</v>
      </c>
      <c r="C1066">
        <v>56</v>
      </c>
      <c r="D1066">
        <v>154</v>
      </c>
      <c r="E1066">
        <v>521</v>
      </c>
      <c r="F1066">
        <v>957</v>
      </c>
      <c r="G1066" t="s">
        <v>2579</v>
      </c>
      <c r="H1066">
        <v>10000</v>
      </c>
      <c r="I1066">
        <v>158348400</v>
      </c>
      <c r="J1066" t="s">
        <v>1195</v>
      </c>
      <c r="K1066" t="s">
        <v>670</v>
      </c>
      <c r="L1066" t="s">
        <v>1361</v>
      </c>
      <c r="M1066">
        <v>88844</v>
      </c>
      <c r="N1066">
        <v>14244</v>
      </c>
      <c r="O1066" t="s">
        <v>7279</v>
      </c>
      <c r="P1066">
        <v>0</v>
      </c>
      <c r="Q1066" t="s">
        <v>7280</v>
      </c>
      <c r="R1066" t="s">
        <v>7281</v>
      </c>
      <c r="S1066">
        <v>142</v>
      </c>
      <c r="T1066" t="s">
        <v>42</v>
      </c>
      <c r="U1066" t="s">
        <v>43</v>
      </c>
      <c r="V1066" t="s">
        <v>811</v>
      </c>
      <c r="W1066">
        <v>42000000</v>
      </c>
      <c r="X1066">
        <v>1993</v>
      </c>
      <c r="Y1066">
        <v>1000</v>
      </c>
      <c r="Z1066" s="2">
        <v>6.8</v>
      </c>
      <c r="AA1066">
        <v>1.85</v>
      </c>
      <c r="AB1066">
        <v>0</v>
      </c>
      <c r="AQ1066">
        <v>90</v>
      </c>
      <c r="AR1066">
        <v>5.0999999999999996</v>
      </c>
      <c r="BH1066" t="str">
        <v>Blair Hayes</v>
      </c>
      <c r="BI1066">
        <f t="shared" si="49"/>
        <v>5.6</v>
      </c>
      <c r="BJ1066" t="b">
        <f t="shared" si="50"/>
        <v>0</v>
      </c>
      <c r="BO1066">
        <v>27362712</v>
      </c>
      <c r="BP1066">
        <v>8000000</v>
      </c>
      <c r="BR1066">
        <f t="shared" si="48"/>
        <v>19362712</v>
      </c>
      <c r="BS1066" t="str">
        <f>_xlfn.XLOOKUP(BO1066,I:I,L:L)</f>
        <v>Brown SugarÂ </v>
      </c>
    </row>
    <row r="1067" spans="1:71" x14ac:dyDescent="0.25">
      <c r="A1067" t="s">
        <v>33</v>
      </c>
      <c r="B1067" t="s">
        <v>3769</v>
      </c>
      <c r="C1067">
        <v>117</v>
      </c>
      <c r="D1067">
        <v>99</v>
      </c>
      <c r="E1067">
        <v>23</v>
      </c>
      <c r="F1067">
        <v>135</v>
      </c>
      <c r="G1067" t="s">
        <v>7284</v>
      </c>
      <c r="H1067">
        <v>405</v>
      </c>
      <c r="I1067">
        <v>31136950</v>
      </c>
      <c r="J1067" t="s">
        <v>1477</v>
      </c>
      <c r="K1067" t="s">
        <v>7285</v>
      </c>
      <c r="L1067" t="s">
        <v>7286</v>
      </c>
      <c r="M1067">
        <v>47364</v>
      </c>
      <c r="N1067">
        <v>1066</v>
      </c>
      <c r="O1067" t="s">
        <v>7287</v>
      </c>
      <c r="P1067">
        <v>1</v>
      </c>
      <c r="Q1067" t="s">
        <v>7288</v>
      </c>
      <c r="R1067" t="s">
        <v>7289</v>
      </c>
      <c r="S1067">
        <v>75</v>
      </c>
      <c r="T1067" t="s">
        <v>42</v>
      </c>
      <c r="U1067" t="s">
        <v>43</v>
      </c>
      <c r="V1067" t="s">
        <v>44</v>
      </c>
      <c r="W1067">
        <v>44000000</v>
      </c>
      <c r="X1067">
        <v>2010</v>
      </c>
      <c r="Y1067">
        <v>268</v>
      </c>
      <c r="Z1067" s="2">
        <v>6.5</v>
      </c>
      <c r="AA1067">
        <v>2.35</v>
      </c>
      <c r="AB1067">
        <v>0</v>
      </c>
      <c r="AQ1067">
        <v>154</v>
      </c>
      <c r="AR1067">
        <v>6.8</v>
      </c>
      <c r="BH1067" t="str">
        <v>Jez Butterworth</v>
      </c>
      <c r="BI1067">
        <f t="shared" si="49"/>
        <v>6.1</v>
      </c>
      <c r="BJ1067" t="b">
        <f t="shared" si="50"/>
        <v>0</v>
      </c>
      <c r="BO1067">
        <v>25244700</v>
      </c>
      <c r="BP1067">
        <v>6000000</v>
      </c>
      <c r="BR1067">
        <f t="shared" si="48"/>
        <v>19244700</v>
      </c>
      <c r="BS1067" t="str">
        <f>_xlfn.XLOOKUP(BO1067,I:I,L:L)</f>
        <v>Escape from New YorkÂ </v>
      </c>
    </row>
    <row r="1068" spans="1:71" x14ac:dyDescent="0.25">
      <c r="A1068" t="s">
        <v>33</v>
      </c>
      <c r="B1068" t="s">
        <v>1368</v>
      </c>
      <c r="C1068">
        <v>252</v>
      </c>
      <c r="D1068">
        <v>93</v>
      </c>
      <c r="E1068">
        <v>165</v>
      </c>
      <c r="F1068">
        <v>350</v>
      </c>
      <c r="G1068" t="s">
        <v>1258</v>
      </c>
      <c r="H1068">
        <v>26000</v>
      </c>
      <c r="I1068">
        <v>29113588</v>
      </c>
      <c r="J1068" t="s">
        <v>268</v>
      </c>
      <c r="K1068" t="s">
        <v>447</v>
      </c>
      <c r="L1068" t="s">
        <v>7292</v>
      </c>
      <c r="M1068">
        <v>117999</v>
      </c>
      <c r="N1068">
        <v>27834</v>
      </c>
      <c r="O1068" t="s">
        <v>1904</v>
      </c>
      <c r="P1068">
        <v>0</v>
      </c>
      <c r="Q1068" t="s">
        <v>7293</v>
      </c>
      <c r="R1068" t="s">
        <v>7294</v>
      </c>
      <c r="S1068">
        <v>181</v>
      </c>
      <c r="T1068" t="s">
        <v>42</v>
      </c>
      <c r="U1068" t="s">
        <v>43</v>
      </c>
      <c r="V1068" t="s">
        <v>811</v>
      </c>
      <c r="W1068">
        <v>40000000</v>
      </c>
      <c r="X1068">
        <v>2011</v>
      </c>
      <c r="Y1068">
        <v>956</v>
      </c>
      <c r="Z1068" s="2">
        <v>6.6</v>
      </c>
      <c r="AA1068">
        <v>2.35</v>
      </c>
      <c r="AB1068">
        <v>16000</v>
      </c>
      <c r="AQ1068">
        <v>99</v>
      </c>
      <c r="AR1068">
        <v>6.5</v>
      </c>
      <c r="BH1068" t="str">
        <v>Olivier Assayas</v>
      </c>
      <c r="BI1068">
        <f t="shared" si="49"/>
        <v>7.3</v>
      </c>
      <c r="BJ1068" t="b">
        <f t="shared" si="50"/>
        <v>0</v>
      </c>
      <c r="BO1068">
        <v>149234747</v>
      </c>
      <c r="BP1068">
        <v>130000000</v>
      </c>
      <c r="BR1068">
        <f t="shared" si="48"/>
        <v>19234747</v>
      </c>
      <c r="BS1068" t="str">
        <f>_xlfn.XLOOKUP(BO1068,I:I,L:L)</f>
        <v>Puss in BootsÂ </v>
      </c>
    </row>
    <row r="1069" spans="1:71" x14ac:dyDescent="0.25">
      <c r="A1069" t="s">
        <v>33</v>
      </c>
      <c r="B1069" t="s">
        <v>1570</v>
      </c>
      <c r="C1069">
        <v>375</v>
      </c>
      <c r="D1069">
        <v>109</v>
      </c>
      <c r="E1069">
        <v>97</v>
      </c>
      <c r="F1069">
        <v>839</v>
      </c>
      <c r="G1069" t="s">
        <v>7296</v>
      </c>
      <c r="H1069">
        <v>17000</v>
      </c>
      <c r="I1069">
        <v>138447667</v>
      </c>
      <c r="J1069" t="s">
        <v>1064</v>
      </c>
      <c r="K1069" t="s">
        <v>572</v>
      </c>
      <c r="L1069" t="s">
        <v>1858</v>
      </c>
      <c r="M1069">
        <v>408302</v>
      </c>
      <c r="N1069">
        <v>19968</v>
      </c>
      <c r="O1069" t="s">
        <v>5561</v>
      </c>
      <c r="P1069">
        <v>2</v>
      </c>
      <c r="Q1069" t="s">
        <v>7297</v>
      </c>
      <c r="R1069" t="s">
        <v>7298</v>
      </c>
      <c r="S1069">
        <v>345</v>
      </c>
      <c r="T1069" t="s">
        <v>42</v>
      </c>
      <c r="U1069" t="s">
        <v>43</v>
      </c>
      <c r="V1069" t="s">
        <v>811</v>
      </c>
      <c r="W1069">
        <v>42000000</v>
      </c>
      <c r="X1069">
        <v>2012</v>
      </c>
      <c r="Y1069">
        <v>971</v>
      </c>
      <c r="Z1069" s="2">
        <v>7.2</v>
      </c>
      <c r="AA1069">
        <v>2.35</v>
      </c>
      <c r="AB1069">
        <v>39000</v>
      </c>
      <c r="AQ1069">
        <v>93</v>
      </c>
      <c r="AR1069">
        <v>6.6</v>
      </c>
      <c r="BH1069" t="str">
        <v>Patrice Leconte</v>
      </c>
      <c r="BI1069">
        <f t="shared" si="49"/>
        <v>7.3</v>
      </c>
      <c r="BJ1069" t="b">
        <f t="shared" si="50"/>
        <v>0</v>
      </c>
      <c r="BO1069">
        <v>54228104</v>
      </c>
      <c r="BP1069">
        <v>35000000</v>
      </c>
      <c r="BR1069">
        <f t="shared" si="48"/>
        <v>19228104</v>
      </c>
      <c r="BS1069" t="str">
        <f>_xlfn.XLOOKUP(BO1069,I:I,L:L)</f>
        <v>The Count of Monte CristoÂ </v>
      </c>
    </row>
    <row r="1070" spans="1:71" x14ac:dyDescent="0.25">
      <c r="A1070" t="s">
        <v>33</v>
      </c>
      <c r="B1070" t="s">
        <v>3566</v>
      </c>
      <c r="C1070">
        <v>150</v>
      </c>
      <c r="D1070">
        <v>124</v>
      </c>
      <c r="E1070">
        <v>50</v>
      </c>
      <c r="F1070">
        <v>427</v>
      </c>
      <c r="G1070" t="s">
        <v>7301</v>
      </c>
      <c r="H1070">
        <v>8000</v>
      </c>
      <c r="I1070">
        <v>116006080</v>
      </c>
      <c r="J1070" t="s">
        <v>881</v>
      </c>
      <c r="K1070" t="s">
        <v>1902</v>
      </c>
      <c r="L1070" t="s">
        <v>2610</v>
      </c>
      <c r="M1070">
        <v>203269</v>
      </c>
      <c r="N1070">
        <v>9255</v>
      </c>
      <c r="O1070" t="s">
        <v>7302</v>
      </c>
      <c r="P1070">
        <v>1</v>
      </c>
      <c r="Q1070" t="s">
        <v>7303</v>
      </c>
      <c r="R1070" t="s">
        <v>7304</v>
      </c>
      <c r="S1070">
        <v>602</v>
      </c>
      <c r="T1070" t="s">
        <v>42</v>
      </c>
      <c r="U1070" t="s">
        <v>74</v>
      </c>
      <c r="V1070" t="s">
        <v>44</v>
      </c>
      <c r="W1070">
        <v>42000000</v>
      </c>
      <c r="X1070">
        <v>1999</v>
      </c>
      <c r="Y1070">
        <v>437</v>
      </c>
      <c r="Z1070" s="2">
        <v>7</v>
      </c>
      <c r="AA1070">
        <v>2.35</v>
      </c>
      <c r="AB1070">
        <v>11000</v>
      </c>
      <c r="AQ1070">
        <v>109</v>
      </c>
      <c r="AR1070">
        <v>7.2</v>
      </c>
      <c r="BH1070" t="str">
        <v>Paul Mazursky</v>
      </c>
      <c r="BI1070">
        <f t="shared" si="49"/>
        <v>5.9</v>
      </c>
      <c r="BJ1070" t="b">
        <f t="shared" si="50"/>
        <v>0</v>
      </c>
      <c r="BO1070">
        <v>119219978</v>
      </c>
      <c r="BP1070">
        <v>100000000</v>
      </c>
      <c r="BR1070">
        <f t="shared" si="48"/>
        <v>19219978</v>
      </c>
      <c r="BS1070" t="str">
        <f>_xlfn.XLOOKUP(BO1070,I:I,L:L)</f>
        <v>The Other GuysÂ </v>
      </c>
    </row>
    <row r="1071" spans="1:71" x14ac:dyDescent="0.25">
      <c r="A1071" t="s">
        <v>33</v>
      </c>
      <c r="B1071" t="s">
        <v>2994</v>
      </c>
      <c r="C1071">
        <v>187</v>
      </c>
      <c r="D1071">
        <v>84</v>
      </c>
      <c r="E1071">
        <v>91</v>
      </c>
      <c r="F1071">
        <v>206</v>
      </c>
      <c r="G1071" t="s">
        <v>5900</v>
      </c>
      <c r="H1071">
        <v>579</v>
      </c>
      <c r="I1071">
        <v>106793915</v>
      </c>
      <c r="J1071" t="s">
        <v>569</v>
      </c>
      <c r="K1071" t="s">
        <v>3046</v>
      </c>
      <c r="L1071" t="s">
        <v>3008</v>
      </c>
      <c r="M1071">
        <v>140499</v>
      </c>
      <c r="N1071">
        <v>1817</v>
      </c>
      <c r="O1071" t="s">
        <v>7306</v>
      </c>
      <c r="P1071">
        <v>0</v>
      </c>
      <c r="Q1071" t="s">
        <v>7307</v>
      </c>
      <c r="R1071" t="s">
        <v>7308</v>
      </c>
      <c r="S1071">
        <v>358</v>
      </c>
      <c r="T1071" t="s">
        <v>42</v>
      </c>
      <c r="U1071" t="s">
        <v>74</v>
      </c>
      <c r="V1071" t="s">
        <v>366</v>
      </c>
      <c r="W1071">
        <v>45000000</v>
      </c>
      <c r="X1071">
        <v>2000</v>
      </c>
      <c r="Y1071">
        <v>530</v>
      </c>
      <c r="Z1071" s="2">
        <v>7</v>
      </c>
      <c r="AA1071">
        <v>1.85</v>
      </c>
      <c r="AB1071">
        <v>0</v>
      </c>
      <c r="AQ1071">
        <v>124</v>
      </c>
      <c r="AR1071">
        <v>7</v>
      </c>
      <c r="BH1071" t="str">
        <v>Stephen Chbosky</v>
      </c>
      <c r="BI1071">
        <f t="shared" si="49"/>
        <v>8</v>
      </c>
      <c r="BJ1071" t="str">
        <f t="shared" si="50"/>
        <v>TRUE</v>
      </c>
      <c r="BO1071">
        <v>40219708</v>
      </c>
      <c r="BP1071">
        <v>21000000</v>
      </c>
      <c r="BR1071">
        <f t="shared" si="48"/>
        <v>19219708</v>
      </c>
      <c r="BS1071" t="str">
        <f>_xlfn.XLOOKUP(BO1071,I:I,L:L)</f>
        <v>HardballÂ </v>
      </c>
    </row>
    <row r="1072" spans="1:71" x14ac:dyDescent="0.25">
      <c r="A1072" t="s">
        <v>33</v>
      </c>
      <c r="B1072" t="s">
        <v>3775</v>
      </c>
      <c r="C1072">
        <v>108</v>
      </c>
      <c r="D1072">
        <v>90</v>
      </c>
      <c r="E1072">
        <v>29</v>
      </c>
      <c r="F1072">
        <v>650</v>
      </c>
      <c r="G1072" t="s">
        <v>7311</v>
      </c>
      <c r="H1072">
        <v>22000</v>
      </c>
      <c r="I1072">
        <v>87856565</v>
      </c>
      <c r="J1072" t="s">
        <v>1027</v>
      </c>
      <c r="K1072" t="s">
        <v>854</v>
      </c>
      <c r="L1072" t="s">
        <v>4163</v>
      </c>
      <c r="M1072">
        <v>106909</v>
      </c>
      <c r="N1072">
        <v>24534</v>
      </c>
      <c r="O1072" t="s">
        <v>2996</v>
      </c>
      <c r="P1072">
        <v>1</v>
      </c>
      <c r="Q1072" t="s">
        <v>7312</v>
      </c>
      <c r="R1072" t="s">
        <v>7313</v>
      </c>
      <c r="S1072">
        <v>268</v>
      </c>
      <c r="T1072" t="s">
        <v>42</v>
      </c>
      <c r="U1072" t="s">
        <v>43</v>
      </c>
      <c r="V1072" t="s">
        <v>44</v>
      </c>
      <c r="W1072">
        <v>42000000</v>
      </c>
      <c r="X1072">
        <v>2004</v>
      </c>
      <c r="Y1072">
        <v>923</v>
      </c>
      <c r="Z1072" s="2">
        <v>5.9</v>
      </c>
      <c r="AA1072">
        <v>1.85</v>
      </c>
      <c r="AB1072">
        <v>0</v>
      </c>
      <c r="AQ1072">
        <v>84</v>
      </c>
      <c r="AR1072">
        <v>7</v>
      </c>
      <c r="BH1072" t="str">
        <v>Jon Hess</v>
      </c>
      <c r="BI1072">
        <f t="shared" si="49"/>
        <v>5.0999999999999996</v>
      </c>
      <c r="BJ1072" t="b">
        <f t="shared" si="50"/>
        <v>0</v>
      </c>
      <c r="BO1072">
        <v>49185998</v>
      </c>
      <c r="BP1072">
        <v>30000000</v>
      </c>
      <c r="BR1072">
        <f t="shared" si="48"/>
        <v>19185998</v>
      </c>
      <c r="BS1072" t="str">
        <f>_xlfn.XLOOKUP(BO1072,I:I,L:L)</f>
        <v>My Sister's KeeperÂ </v>
      </c>
    </row>
    <row r="1073" spans="1:71" x14ac:dyDescent="0.25">
      <c r="A1073" t="s">
        <v>33</v>
      </c>
      <c r="B1073" t="s">
        <v>3783</v>
      </c>
      <c r="C1073">
        <v>21</v>
      </c>
      <c r="D1073">
        <v>117</v>
      </c>
      <c r="E1073">
        <v>71</v>
      </c>
      <c r="F1073">
        <v>547</v>
      </c>
      <c r="G1073" t="s">
        <v>2214</v>
      </c>
      <c r="H1073">
        <v>723</v>
      </c>
      <c r="I1073">
        <v>70100000</v>
      </c>
      <c r="J1073" t="s">
        <v>881</v>
      </c>
      <c r="K1073" t="s">
        <v>4822</v>
      </c>
      <c r="L1073" t="s">
        <v>5862</v>
      </c>
      <c r="M1073">
        <v>20183</v>
      </c>
      <c r="N1073">
        <v>3841</v>
      </c>
      <c r="O1073" t="s">
        <v>7316</v>
      </c>
      <c r="P1073">
        <v>1</v>
      </c>
      <c r="Q1073" t="s">
        <v>7317</v>
      </c>
      <c r="R1073" t="s">
        <v>7318</v>
      </c>
      <c r="S1073">
        <v>41</v>
      </c>
      <c r="T1073" t="s">
        <v>42</v>
      </c>
      <c r="U1073" t="s">
        <v>43</v>
      </c>
      <c r="V1073" t="s">
        <v>811</v>
      </c>
      <c r="W1073">
        <v>40000000</v>
      </c>
      <c r="X1073">
        <v>1992</v>
      </c>
      <c r="Y1073">
        <v>558</v>
      </c>
      <c r="Z1073" s="2">
        <v>5.4</v>
      </c>
      <c r="AA1073">
        <v>1.85</v>
      </c>
      <c r="AB1073">
        <v>0</v>
      </c>
      <c r="AQ1073">
        <v>90</v>
      </c>
      <c r="AR1073">
        <v>5.9</v>
      </c>
      <c r="BH1073" t="str">
        <v>Joe Cornish</v>
      </c>
      <c r="BI1073">
        <f t="shared" si="49"/>
        <v>6.6</v>
      </c>
      <c r="BJ1073" t="b">
        <f t="shared" si="50"/>
        <v>0</v>
      </c>
      <c r="BO1073">
        <v>31179516</v>
      </c>
      <c r="BP1073">
        <v>12000000</v>
      </c>
      <c r="BR1073">
        <f t="shared" si="48"/>
        <v>19179516</v>
      </c>
      <c r="BS1073" t="str">
        <f>_xlfn.XLOOKUP(BO1073,I:I,L:L)</f>
        <v>Johnson Family VacationÂ </v>
      </c>
    </row>
    <row r="1074" spans="1:71" x14ac:dyDescent="0.25">
      <c r="A1074" t="s">
        <v>33</v>
      </c>
      <c r="B1074" t="s">
        <v>846</v>
      </c>
      <c r="C1074">
        <v>270</v>
      </c>
      <c r="D1074">
        <v>123</v>
      </c>
      <c r="E1074">
        <v>176</v>
      </c>
      <c r="F1074">
        <v>749</v>
      </c>
      <c r="G1074" t="s">
        <v>7321</v>
      </c>
      <c r="H1074">
        <v>975</v>
      </c>
      <c r="I1074">
        <v>159578352</v>
      </c>
      <c r="J1074" t="s">
        <v>1064</v>
      </c>
      <c r="K1074" t="s">
        <v>3148</v>
      </c>
      <c r="L1074" t="s">
        <v>1354</v>
      </c>
      <c r="M1074">
        <v>133177</v>
      </c>
      <c r="N1074">
        <v>4825</v>
      </c>
      <c r="O1074" t="s">
        <v>7041</v>
      </c>
      <c r="P1074">
        <v>7</v>
      </c>
      <c r="Q1074" t="s">
        <v>7322</v>
      </c>
      <c r="R1074" t="s">
        <v>7323</v>
      </c>
      <c r="S1074">
        <v>380</v>
      </c>
      <c r="T1074" t="s">
        <v>42</v>
      </c>
      <c r="U1074" t="s">
        <v>43</v>
      </c>
      <c r="V1074" t="s">
        <v>811</v>
      </c>
      <c r="W1074">
        <v>43000000</v>
      </c>
      <c r="X1074">
        <v>2013</v>
      </c>
      <c r="Y1074">
        <v>815</v>
      </c>
      <c r="Z1074" s="2">
        <v>6.6</v>
      </c>
      <c r="AA1074">
        <v>2.35</v>
      </c>
      <c r="AB1074">
        <v>24000</v>
      </c>
      <c r="AQ1074">
        <v>117</v>
      </c>
      <c r="AR1074">
        <v>5.4</v>
      </c>
      <c r="BH1074" t="str">
        <v>John H. Lee</v>
      </c>
      <c r="BI1074">
        <f t="shared" si="49"/>
        <v>6.8</v>
      </c>
      <c r="BJ1074" t="b">
        <f t="shared" si="50"/>
        <v>0</v>
      </c>
      <c r="BO1074">
        <v>31155435</v>
      </c>
      <c r="BP1074">
        <v>12000000</v>
      </c>
      <c r="BR1074">
        <f t="shared" si="48"/>
        <v>19155435</v>
      </c>
      <c r="BS1074" t="str">
        <f>_xlfn.XLOOKUP(BO1074,I:I,L:L)</f>
        <v>How HighÂ </v>
      </c>
    </row>
    <row r="1075" spans="1:71" x14ac:dyDescent="0.25">
      <c r="A1075" t="s">
        <v>33</v>
      </c>
      <c r="B1075" t="s">
        <v>3790</v>
      </c>
      <c r="C1075">
        <v>72</v>
      </c>
      <c r="D1075">
        <v>251</v>
      </c>
      <c r="E1075">
        <v>311</v>
      </c>
      <c r="F1075">
        <v>595</v>
      </c>
      <c r="G1075" t="s">
        <v>7326</v>
      </c>
      <c r="H1075">
        <v>940</v>
      </c>
      <c r="I1075">
        <v>57750000</v>
      </c>
      <c r="J1075" t="s">
        <v>3006</v>
      </c>
      <c r="K1075" t="s">
        <v>4022</v>
      </c>
      <c r="L1075" t="s">
        <v>6216</v>
      </c>
      <c r="M1075">
        <v>21554</v>
      </c>
      <c r="N1075">
        <v>2957</v>
      </c>
      <c r="O1075" t="s">
        <v>7327</v>
      </c>
      <c r="P1075">
        <v>2</v>
      </c>
      <c r="Q1075" t="s">
        <v>7328</v>
      </c>
      <c r="R1075" t="s">
        <v>7329</v>
      </c>
      <c r="S1075">
        <v>192</v>
      </c>
      <c r="T1075" t="s">
        <v>42</v>
      </c>
      <c r="U1075" t="s">
        <v>74</v>
      </c>
      <c r="V1075" t="s">
        <v>7234</v>
      </c>
      <c r="W1075">
        <v>31115000</v>
      </c>
      <c r="X1075">
        <v>1963</v>
      </c>
      <c r="Y1075">
        <v>726</v>
      </c>
      <c r="Z1075" s="2">
        <v>7</v>
      </c>
      <c r="AA1075">
        <v>2.2000000000000002</v>
      </c>
      <c r="AB1075">
        <v>0</v>
      </c>
      <c r="AQ1075">
        <v>123</v>
      </c>
      <c r="AR1075">
        <v>6.6</v>
      </c>
      <c r="BH1075" t="str">
        <v>John Stainton</v>
      </c>
      <c r="BI1075">
        <f t="shared" si="49"/>
        <v>5.4</v>
      </c>
      <c r="BJ1075" t="b">
        <f t="shared" si="50"/>
        <v>0</v>
      </c>
      <c r="BO1075">
        <v>39143839</v>
      </c>
      <c r="BP1075">
        <v>20000000</v>
      </c>
      <c r="BR1075">
        <f t="shared" si="48"/>
        <v>19143839</v>
      </c>
      <c r="BS1075" t="str">
        <f>_xlfn.XLOOKUP(BO1075,I:I,L:L)</f>
        <v>The Grudge 2Â </v>
      </c>
    </row>
    <row r="1076" spans="1:71" x14ac:dyDescent="0.25">
      <c r="A1076" t="s">
        <v>33</v>
      </c>
      <c r="B1076" t="s">
        <v>1272</v>
      </c>
      <c r="C1076">
        <v>154</v>
      </c>
      <c r="D1076">
        <v>105</v>
      </c>
      <c r="E1076">
        <v>153</v>
      </c>
      <c r="F1076">
        <v>491</v>
      </c>
      <c r="G1076" t="s">
        <v>7331</v>
      </c>
      <c r="H1076">
        <v>4000</v>
      </c>
      <c r="I1076">
        <v>45290318</v>
      </c>
      <c r="J1076" t="s">
        <v>1899</v>
      </c>
      <c r="K1076" t="s">
        <v>638</v>
      </c>
      <c r="L1076" t="s">
        <v>7332</v>
      </c>
      <c r="M1076">
        <v>74169</v>
      </c>
      <c r="N1076">
        <v>6727</v>
      </c>
      <c r="O1076" t="s">
        <v>7333</v>
      </c>
      <c r="P1076">
        <v>2</v>
      </c>
      <c r="Q1076" t="s">
        <v>7334</v>
      </c>
      <c r="R1076" t="s">
        <v>7335</v>
      </c>
      <c r="S1076">
        <v>112</v>
      </c>
      <c r="T1076" t="s">
        <v>42</v>
      </c>
      <c r="U1076" t="s">
        <v>43</v>
      </c>
      <c r="V1076" t="s">
        <v>115</v>
      </c>
      <c r="W1076">
        <v>42000000</v>
      </c>
      <c r="X1076">
        <v>2012</v>
      </c>
      <c r="Y1076">
        <v>828</v>
      </c>
      <c r="Z1076" s="2">
        <v>6.5</v>
      </c>
      <c r="AA1076">
        <v>1.85</v>
      </c>
      <c r="AB1076">
        <v>17000</v>
      </c>
      <c r="AQ1076">
        <v>251</v>
      </c>
      <c r="AR1076">
        <v>7</v>
      </c>
      <c r="BH1076" t="str">
        <v>Stewart Hendler</v>
      </c>
      <c r="BI1076">
        <f t="shared" si="49"/>
        <v>5.0999999999999996</v>
      </c>
      <c r="BJ1076" t="b">
        <f t="shared" si="50"/>
        <v>0</v>
      </c>
      <c r="BO1076">
        <v>24138847</v>
      </c>
      <c r="BP1076">
        <v>5000000</v>
      </c>
      <c r="BR1076">
        <f t="shared" si="48"/>
        <v>19138847</v>
      </c>
      <c r="BS1076" t="str">
        <f>_xlfn.XLOOKUP(BO1076,I:I,L:L)</f>
        <v>Clerks IIÂ </v>
      </c>
    </row>
    <row r="1077" spans="1:71" x14ac:dyDescent="0.25">
      <c r="A1077" t="s">
        <v>33</v>
      </c>
      <c r="B1077" t="s">
        <v>3321</v>
      </c>
      <c r="C1077">
        <v>114</v>
      </c>
      <c r="D1077">
        <v>115</v>
      </c>
      <c r="E1077">
        <v>73</v>
      </c>
      <c r="F1077">
        <v>505</v>
      </c>
      <c r="G1077" t="s">
        <v>1924</v>
      </c>
      <c r="H1077">
        <v>11000</v>
      </c>
      <c r="I1077">
        <v>41543207</v>
      </c>
      <c r="J1077" t="s">
        <v>1359</v>
      </c>
      <c r="K1077" t="s">
        <v>603</v>
      </c>
      <c r="L1077" t="s">
        <v>7338</v>
      </c>
      <c r="M1077">
        <v>30077</v>
      </c>
      <c r="N1077">
        <v>15571</v>
      </c>
      <c r="O1077" t="s">
        <v>1590</v>
      </c>
      <c r="P1077">
        <v>1</v>
      </c>
      <c r="Q1077" t="s">
        <v>7339</v>
      </c>
      <c r="R1077" t="s">
        <v>7340</v>
      </c>
      <c r="S1077">
        <v>175</v>
      </c>
      <c r="T1077" t="s">
        <v>42</v>
      </c>
      <c r="U1077" t="s">
        <v>43</v>
      </c>
      <c r="V1077" t="s">
        <v>44</v>
      </c>
      <c r="W1077">
        <v>42000000</v>
      </c>
      <c r="X1077">
        <v>2002</v>
      </c>
      <c r="Y1077">
        <v>3000</v>
      </c>
      <c r="Z1077" s="2">
        <v>6.3</v>
      </c>
      <c r="AA1077">
        <v>2.35</v>
      </c>
      <c r="AB1077">
        <v>893</v>
      </c>
      <c r="AQ1077">
        <v>105</v>
      </c>
      <c r="AR1077">
        <v>6.5</v>
      </c>
      <c r="BH1077" t="str">
        <v>Mark Herman</v>
      </c>
      <c r="BI1077">
        <f t="shared" si="49"/>
        <v>7.8</v>
      </c>
      <c r="BJ1077" t="str">
        <f t="shared" si="50"/>
        <v>TRUE</v>
      </c>
      <c r="BO1077">
        <v>39103378</v>
      </c>
      <c r="BP1077">
        <v>20000000</v>
      </c>
      <c r="BR1077">
        <f t="shared" si="48"/>
        <v>19103378</v>
      </c>
      <c r="BS1077" t="str">
        <f>_xlfn.XLOOKUP(BO1077,I:I,L:L)</f>
        <v>The CraziesÂ </v>
      </c>
    </row>
    <row r="1078" spans="1:71" x14ac:dyDescent="0.25">
      <c r="A1078" t="s">
        <v>33</v>
      </c>
      <c r="B1078" t="s">
        <v>3796</v>
      </c>
      <c r="C1078">
        <v>27</v>
      </c>
      <c r="D1078">
        <v>122</v>
      </c>
      <c r="E1078">
        <v>0</v>
      </c>
      <c r="F1078">
        <v>292</v>
      </c>
      <c r="G1078" t="s">
        <v>3586</v>
      </c>
      <c r="H1078">
        <v>12000</v>
      </c>
      <c r="I1078">
        <v>41252428</v>
      </c>
      <c r="J1078" t="s">
        <v>881</v>
      </c>
      <c r="K1078" t="s">
        <v>408</v>
      </c>
      <c r="L1078" t="s">
        <v>7343</v>
      </c>
      <c r="M1078">
        <v>11453</v>
      </c>
      <c r="N1078">
        <v>13716</v>
      </c>
      <c r="O1078" t="s">
        <v>7344</v>
      </c>
      <c r="P1078">
        <v>0</v>
      </c>
      <c r="Q1078" t="s">
        <v>7345</v>
      </c>
      <c r="R1078" t="s">
        <v>7346</v>
      </c>
      <c r="S1078">
        <v>71</v>
      </c>
      <c r="T1078" t="s">
        <v>42</v>
      </c>
      <c r="U1078" t="s">
        <v>43</v>
      </c>
      <c r="V1078" t="s">
        <v>44</v>
      </c>
      <c r="W1078">
        <v>42000000</v>
      </c>
      <c r="X1078">
        <v>1996</v>
      </c>
      <c r="Y1078">
        <v>592</v>
      </c>
      <c r="Z1078" s="2">
        <v>6.5</v>
      </c>
      <c r="AA1078">
        <v>1.85</v>
      </c>
      <c r="AB1078">
        <v>0</v>
      </c>
      <c r="AQ1078">
        <v>115</v>
      </c>
      <c r="AR1078">
        <v>6.3</v>
      </c>
      <c r="BH1078" t="str">
        <v>Abel Ferrara</v>
      </c>
      <c r="BI1078">
        <f t="shared" si="49"/>
        <v>6.6</v>
      </c>
      <c r="BJ1078" t="b">
        <f t="shared" si="50"/>
        <v>0</v>
      </c>
      <c r="BO1078">
        <v>21300000</v>
      </c>
      <c r="BP1078">
        <v>2200000</v>
      </c>
      <c r="BR1078">
        <f t="shared" si="48"/>
        <v>19100000</v>
      </c>
      <c r="BS1078" t="str">
        <f>_xlfn.XLOOKUP(BO1078,I:I,L:L)</f>
        <v>Friday the 13th: A New BeginningÂ </v>
      </c>
    </row>
    <row r="1079" spans="1:71" x14ac:dyDescent="0.25">
      <c r="A1079" t="s">
        <v>33</v>
      </c>
      <c r="B1079" t="s">
        <v>3801</v>
      </c>
      <c r="C1079">
        <v>166</v>
      </c>
      <c r="D1079">
        <v>119</v>
      </c>
      <c r="E1079">
        <v>89</v>
      </c>
      <c r="F1079">
        <v>395</v>
      </c>
      <c r="G1079" t="s">
        <v>1209</v>
      </c>
      <c r="H1079">
        <v>650</v>
      </c>
      <c r="I1079">
        <v>35228696</v>
      </c>
      <c r="J1079" t="s">
        <v>3015</v>
      </c>
      <c r="K1079" t="s">
        <v>2996</v>
      </c>
      <c r="L1079" t="s">
        <v>7349</v>
      </c>
      <c r="M1079">
        <v>63677</v>
      </c>
      <c r="N1079">
        <v>1651</v>
      </c>
      <c r="O1079" t="s">
        <v>7350</v>
      </c>
      <c r="P1079">
        <v>0</v>
      </c>
      <c r="Q1079" t="s">
        <v>7351</v>
      </c>
      <c r="R1079" t="s">
        <v>7352</v>
      </c>
      <c r="S1079">
        <v>460</v>
      </c>
      <c r="T1079" t="s">
        <v>42</v>
      </c>
      <c r="U1079" t="s">
        <v>43</v>
      </c>
      <c r="V1079" t="s">
        <v>44</v>
      </c>
      <c r="W1079">
        <v>32000000</v>
      </c>
      <c r="X1079">
        <v>2002</v>
      </c>
      <c r="Y1079">
        <v>537</v>
      </c>
      <c r="Z1079" s="2">
        <v>6.5</v>
      </c>
      <c r="AA1079">
        <v>2.35</v>
      </c>
      <c r="AB1079">
        <v>0</v>
      </c>
      <c r="AQ1079">
        <v>122</v>
      </c>
      <c r="AR1079">
        <v>6.5</v>
      </c>
      <c r="BH1079" t="str">
        <v>Brian Koppelman</v>
      </c>
      <c r="BI1079">
        <f t="shared" si="49"/>
        <v>6.4</v>
      </c>
      <c r="BJ1079" t="b">
        <f t="shared" si="50"/>
        <v>0</v>
      </c>
      <c r="BO1079">
        <v>59068786</v>
      </c>
      <c r="BP1079">
        <v>40000000</v>
      </c>
      <c r="BR1079">
        <f t="shared" si="48"/>
        <v>19068786</v>
      </c>
      <c r="BS1079" t="str">
        <f>_xlfn.XLOOKUP(BO1079,I:I,L:L)</f>
        <v>Behind Enemy LinesÂ </v>
      </c>
    </row>
    <row r="1080" spans="1:71" x14ac:dyDescent="0.25">
      <c r="A1080" t="s">
        <v>33</v>
      </c>
      <c r="B1080" t="s">
        <v>2427</v>
      </c>
      <c r="C1080">
        <v>288</v>
      </c>
      <c r="D1080">
        <v>81</v>
      </c>
      <c r="E1080">
        <v>119</v>
      </c>
      <c r="F1080">
        <v>412</v>
      </c>
      <c r="G1080" t="s">
        <v>2478</v>
      </c>
      <c r="H1080">
        <v>468</v>
      </c>
      <c r="I1080">
        <v>59992760</v>
      </c>
      <c r="J1080" t="s">
        <v>1247</v>
      </c>
      <c r="K1080" t="s">
        <v>7354</v>
      </c>
      <c r="L1080" t="s">
        <v>7355</v>
      </c>
      <c r="M1080">
        <v>119622</v>
      </c>
      <c r="N1080">
        <v>2134</v>
      </c>
      <c r="O1080" t="s">
        <v>7356</v>
      </c>
      <c r="P1080">
        <v>1</v>
      </c>
      <c r="Q1080" t="s">
        <v>7357</v>
      </c>
      <c r="R1080" t="s">
        <v>7358</v>
      </c>
      <c r="S1080">
        <v>396</v>
      </c>
      <c r="T1080" t="s">
        <v>42</v>
      </c>
      <c r="U1080" t="s">
        <v>43</v>
      </c>
      <c r="V1080" t="s">
        <v>811</v>
      </c>
      <c r="W1080">
        <v>42000000</v>
      </c>
      <c r="X1080">
        <v>2009</v>
      </c>
      <c r="Y1080">
        <v>442</v>
      </c>
      <c r="Z1080" s="2">
        <v>5.8</v>
      </c>
      <c r="AA1080">
        <v>1.85</v>
      </c>
      <c r="AB1080">
        <v>0</v>
      </c>
      <c r="AQ1080">
        <v>119</v>
      </c>
      <c r="AR1080">
        <v>6.5</v>
      </c>
      <c r="BH1080" t="str">
        <v>Ethan Maniquis</v>
      </c>
      <c r="BI1080">
        <f t="shared" si="49"/>
        <v>6.7</v>
      </c>
      <c r="BJ1080" t="b">
        <f t="shared" si="50"/>
        <v>0</v>
      </c>
      <c r="BO1080">
        <v>56044241</v>
      </c>
      <c r="BP1080">
        <v>37000000</v>
      </c>
      <c r="BR1080">
        <f t="shared" ref="BR1080:BR1143" si="51">BO1080-BP1080</f>
        <v>19044241</v>
      </c>
      <c r="BS1080" t="str">
        <f>_xlfn.XLOOKUP(BO1080,I:I,L:L)</f>
        <v>13 Going on 30Â </v>
      </c>
    </row>
    <row r="1081" spans="1:71" x14ac:dyDescent="0.25">
      <c r="A1081" t="s">
        <v>33</v>
      </c>
      <c r="B1081" t="s">
        <v>3809</v>
      </c>
      <c r="C1081">
        <v>117</v>
      </c>
      <c r="D1081">
        <v>133</v>
      </c>
      <c r="E1081">
        <v>46</v>
      </c>
      <c r="F1081">
        <v>275</v>
      </c>
      <c r="G1081" t="s">
        <v>4317</v>
      </c>
      <c r="H1081">
        <v>683</v>
      </c>
      <c r="I1081">
        <v>34667015</v>
      </c>
      <c r="J1081" t="s">
        <v>68</v>
      </c>
      <c r="K1081" t="s">
        <v>7360</v>
      </c>
      <c r="L1081" t="s">
        <v>7361</v>
      </c>
      <c r="M1081">
        <v>74009</v>
      </c>
      <c r="N1081">
        <v>2371</v>
      </c>
      <c r="O1081" t="s">
        <v>7362</v>
      </c>
      <c r="P1081">
        <v>0</v>
      </c>
      <c r="Q1081" t="s">
        <v>7363</v>
      </c>
      <c r="R1081" t="s">
        <v>7364</v>
      </c>
      <c r="S1081">
        <v>317</v>
      </c>
      <c r="T1081" t="s">
        <v>42</v>
      </c>
      <c r="U1081" t="s">
        <v>74</v>
      </c>
      <c r="V1081" t="s">
        <v>44</v>
      </c>
      <c r="W1081">
        <v>32000000</v>
      </c>
      <c r="X1081">
        <v>1989</v>
      </c>
      <c r="Y1081">
        <v>349</v>
      </c>
      <c r="Z1081" s="2">
        <v>6.6</v>
      </c>
      <c r="AA1081">
        <v>2.35</v>
      </c>
      <c r="AB1081">
        <v>0</v>
      </c>
      <c r="AQ1081">
        <v>81</v>
      </c>
      <c r="AR1081">
        <v>5.8</v>
      </c>
      <c r="BH1081" t="str">
        <v>George Hickenlooper</v>
      </c>
      <c r="BI1081">
        <f t="shared" si="49"/>
        <v>6.3</v>
      </c>
      <c r="BJ1081" t="b">
        <f t="shared" si="50"/>
        <v>0</v>
      </c>
      <c r="BO1081">
        <v>28873374</v>
      </c>
      <c r="BP1081">
        <v>10000000</v>
      </c>
      <c r="BR1081">
        <f t="shared" si="51"/>
        <v>18873374</v>
      </c>
      <c r="BS1081" t="str">
        <f>_xlfn.XLOOKUP(BO1081,I:I,L:L)</f>
        <v>One Direction: This Is UsÂ </v>
      </c>
    </row>
    <row r="1082" spans="1:71" x14ac:dyDescent="0.25">
      <c r="A1082" t="s">
        <v>33</v>
      </c>
      <c r="B1082" t="s">
        <v>3816</v>
      </c>
      <c r="C1082">
        <v>291</v>
      </c>
      <c r="D1082">
        <v>100</v>
      </c>
      <c r="E1082">
        <v>308</v>
      </c>
      <c r="F1082">
        <v>913</v>
      </c>
      <c r="G1082" t="s">
        <v>5044</v>
      </c>
      <c r="H1082">
        <v>10000</v>
      </c>
      <c r="I1082">
        <v>37652565</v>
      </c>
      <c r="J1082" t="s">
        <v>1587</v>
      </c>
      <c r="K1082" t="s">
        <v>566</v>
      </c>
      <c r="L1082" t="s">
        <v>7366</v>
      </c>
      <c r="M1082">
        <v>91151</v>
      </c>
      <c r="N1082">
        <v>15369</v>
      </c>
      <c r="O1082" t="s">
        <v>3325</v>
      </c>
      <c r="P1082">
        <v>2</v>
      </c>
      <c r="Q1082" t="s">
        <v>7367</v>
      </c>
      <c r="R1082" t="s">
        <v>7368</v>
      </c>
      <c r="S1082">
        <v>283</v>
      </c>
      <c r="T1082" t="s">
        <v>42</v>
      </c>
      <c r="U1082" t="s">
        <v>43</v>
      </c>
      <c r="V1082" t="s">
        <v>44</v>
      </c>
      <c r="W1082">
        <v>42000000</v>
      </c>
      <c r="X1082">
        <v>2011</v>
      </c>
      <c r="Y1082">
        <v>2000</v>
      </c>
      <c r="Z1082" s="2">
        <v>5.4</v>
      </c>
      <c r="AA1082">
        <v>2.35</v>
      </c>
      <c r="AB1082">
        <v>20000</v>
      </c>
      <c r="AQ1082">
        <v>133</v>
      </c>
      <c r="AR1082">
        <v>6.6</v>
      </c>
      <c r="BH1082" t="str">
        <v>William Dear</v>
      </c>
      <c r="BI1082">
        <f t="shared" si="49"/>
        <v>7</v>
      </c>
      <c r="BJ1082" t="b">
        <f t="shared" si="50"/>
        <v>0</v>
      </c>
      <c r="BO1082">
        <v>33860010</v>
      </c>
      <c r="BP1082">
        <v>15000000</v>
      </c>
      <c r="BR1082">
        <f t="shared" si="51"/>
        <v>18860010</v>
      </c>
      <c r="BS1082" t="str">
        <f>_xlfn.XLOOKUP(BO1082,I:I,L:L)</f>
        <v>All About SteveÂ </v>
      </c>
    </row>
    <row r="1083" spans="1:71" x14ac:dyDescent="0.25">
      <c r="A1083" t="s">
        <v>33</v>
      </c>
      <c r="B1083" t="s">
        <v>3823</v>
      </c>
      <c r="C1083">
        <v>151</v>
      </c>
      <c r="D1083">
        <v>120</v>
      </c>
      <c r="E1083">
        <v>17</v>
      </c>
      <c r="F1083">
        <v>808</v>
      </c>
      <c r="G1083" t="s">
        <v>1037</v>
      </c>
      <c r="H1083">
        <v>22000</v>
      </c>
      <c r="I1083">
        <v>24375436</v>
      </c>
      <c r="J1083" t="s">
        <v>313</v>
      </c>
      <c r="K1083" t="s">
        <v>2176</v>
      </c>
      <c r="L1083" t="s">
        <v>7370</v>
      </c>
      <c r="M1083">
        <v>42547</v>
      </c>
      <c r="N1083">
        <v>33585</v>
      </c>
      <c r="O1083" t="s">
        <v>350</v>
      </c>
      <c r="P1083">
        <v>1</v>
      </c>
      <c r="Q1083" t="s">
        <v>7371</v>
      </c>
      <c r="R1083" t="s">
        <v>7372</v>
      </c>
      <c r="S1083">
        <v>265</v>
      </c>
      <c r="T1083" t="s">
        <v>42</v>
      </c>
      <c r="U1083" t="s">
        <v>43</v>
      </c>
      <c r="V1083" t="s">
        <v>811</v>
      </c>
      <c r="W1083">
        <v>42000000</v>
      </c>
      <c r="X1083">
        <v>2001</v>
      </c>
      <c r="Y1083">
        <v>9000</v>
      </c>
      <c r="Z1083" s="2">
        <v>6.1</v>
      </c>
      <c r="AA1083">
        <v>2.35</v>
      </c>
      <c r="AB1083">
        <v>748</v>
      </c>
      <c r="AQ1083">
        <v>100</v>
      </c>
      <c r="AR1083">
        <v>5.4</v>
      </c>
      <c r="BH1083" t="str">
        <v>StÃ©phane Aubier</v>
      </c>
      <c r="BI1083">
        <f t="shared" si="49"/>
        <v>7.9</v>
      </c>
      <c r="BJ1083" t="str">
        <f t="shared" si="50"/>
        <v>TRUE</v>
      </c>
      <c r="BO1083">
        <v>33771174</v>
      </c>
      <c r="BP1083">
        <v>15000000</v>
      </c>
      <c r="BR1083">
        <f t="shared" si="51"/>
        <v>18771174</v>
      </c>
      <c r="BS1083" t="str">
        <f>_xlfn.XLOOKUP(BO1083,I:I,L:L)</f>
        <v>Where the Heart IsÂ </v>
      </c>
    </row>
    <row r="1084" spans="1:71" x14ac:dyDescent="0.25">
      <c r="A1084" t="s">
        <v>33</v>
      </c>
      <c r="B1084" t="s">
        <v>3829</v>
      </c>
      <c r="C1084">
        <v>36</v>
      </c>
      <c r="D1084">
        <v>104</v>
      </c>
      <c r="E1084">
        <v>5</v>
      </c>
      <c r="F1084">
        <v>687</v>
      </c>
      <c r="G1084" t="s">
        <v>7374</v>
      </c>
      <c r="H1084">
        <v>5000</v>
      </c>
      <c r="I1084">
        <v>20915465</v>
      </c>
      <c r="J1084" t="s">
        <v>2938</v>
      </c>
      <c r="K1084" t="s">
        <v>3010</v>
      </c>
      <c r="L1084" t="s">
        <v>7375</v>
      </c>
      <c r="M1084">
        <v>38203</v>
      </c>
      <c r="N1084">
        <v>7723</v>
      </c>
      <c r="O1084" t="s">
        <v>945</v>
      </c>
      <c r="P1084">
        <v>0</v>
      </c>
      <c r="Q1084" t="s">
        <v>7376</v>
      </c>
      <c r="R1084" t="s">
        <v>7377</v>
      </c>
      <c r="S1084">
        <v>290</v>
      </c>
      <c r="T1084" t="s">
        <v>42</v>
      </c>
      <c r="U1084" t="s">
        <v>74</v>
      </c>
      <c r="V1084" t="s">
        <v>115</v>
      </c>
      <c r="W1084">
        <v>42000000</v>
      </c>
      <c r="X1084">
        <v>1993</v>
      </c>
      <c r="Y1084">
        <v>922</v>
      </c>
      <c r="Z1084" s="2">
        <v>4</v>
      </c>
      <c r="AA1084">
        <v>1.85</v>
      </c>
      <c r="AB1084">
        <v>0</v>
      </c>
      <c r="AQ1084">
        <v>120</v>
      </c>
      <c r="AR1084">
        <v>6.1</v>
      </c>
      <c r="BH1084" t="str">
        <v>John Badham</v>
      </c>
      <c r="BI1084">
        <f t="shared" si="49"/>
        <v>7.1</v>
      </c>
      <c r="BJ1084" t="b">
        <f t="shared" si="50"/>
        <v>0</v>
      </c>
      <c r="BO1084">
        <v>51758599</v>
      </c>
      <c r="BP1084">
        <v>33000000</v>
      </c>
      <c r="BR1084">
        <f t="shared" si="51"/>
        <v>18758599</v>
      </c>
      <c r="BS1084" t="str">
        <f>_xlfn.XLOOKUP(BO1084,I:I,L:L)</f>
        <v>Exit WoundsÂ </v>
      </c>
    </row>
    <row r="1085" spans="1:71" x14ac:dyDescent="0.25">
      <c r="A1085" t="s">
        <v>33</v>
      </c>
      <c r="B1085" t="s">
        <v>3365</v>
      </c>
      <c r="C1085">
        <v>168</v>
      </c>
      <c r="D1085">
        <v>122</v>
      </c>
      <c r="E1085">
        <v>487</v>
      </c>
      <c r="F1085">
        <v>16</v>
      </c>
      <c r="G1085" t="s">
        <v>7379</v>
      </c>
      <c r="H1085">
        <v>12000</v>
      </c>
      <c r="I1085">
        <v>24127895</v>
      </c>
      <c r="J1085" t="s">
        <v>1338</v>
      </c>
      <c r="K1085" t="s">
        <v>863</v>
      </c>
      <c r="L1085" t="s">
        <v>7380</v>
      </c>
      <c r="M1085">
        <v>248123</v>
      </c>
      <c r="N1085">
        <v>12076</v>
      </c>
      <c r="O1085" t="s">
        <v>7381</v>
      </c>
      <c r="P1085">
        <v>2</v>
      </c>
      <c r="Q1085" t="s">
        <v>7382</v>
      </c>
      <c r="R1085" t="s">
        <v>7383</v>
      </c>
      <c r="S1085">
        <v>437</v>
      </c>
      <c r="T1085" t="s">
        <v>42</v>
      </c>
      <c r="U1085" t="s">
        <v>43</v>
      </c>
      <c r="V1085" t="s">
        <v>811</v>
      </c>
      <c r="W1085">
        <v>50000000</v>
      </c>
      <c r="X1085">
        <v>2005</v>
      </c>
      <c r="Y1085">
        <v>43</v>
      </c>
      <c r="Z1085" s="2">
        <v>7.6</v>
      </c>
      <c r="AA1085">
        <v>2.35</v>
      </c>
      <c r="AB1085">
        <v>10000</v>
      </c>
      <c r="AQ1085">
        <v>104</v>
      </c>
      <c r="AR1085">
        <v>4</v>
      </c>
      <c r="BH1085" t="str">
        <v>Mike McCoy</v>
      </c>
      <c r="BI1085">
        <f t="shared" si="49"/>
        <v>6.5</v>
      </c>
      <c r="BJ1085" t="b">
        <f t="shared" si="50"/>
        <v>0</v>
      </c>
      <c r="BO1085">
        <v>32645546</v>
      </c>
      <c r="BP1085">
        <v>14000000</v>
      </c>
      <c r="BR1085">
        <f t="shared" si="51"/>
        <v>18645546</v>
      </c>
      <c r="BS1085" t="str">
        <f>_xlfn.XLOOKUP(BO1085,I:I,L:L)</f>
        <v>Because of Winn-DixieÂ </v>
      </c>
    </row>
    <row r="1086" spans="1:71" x14ac:dyDescent="0.25">
      <c r="A1086" t="s">
        <v>917</v>
      </c>
      <c r="B1086" t="s">
        <v>1471</v>
      </c>
      <c r="C1086">
        <v>283</v>
      </c>
      <c r="D1086">
        <v>80</v>
      </c>
      <c r="E1086">
        <v>611</v>
      </c>
      <c r="F1086">
        <v>576</v>
      </c>
      <c r="G1086" t="s">
        <v>7386</v>
      </c>
      <c r="H1086">
        <v>5000</v>
      </c>
      <c r="I1086">
        <v>84961</v>
      </c>
      <c r="J1086" t="s">
        <v>818</v>
      </c>
      <c r="K1086" t="s">
        <v>646</v>
      </c>
      <c r="L1086" t="s">
        <v>7387</v>
      </c>
      <c r="M1086">
        <v>149414</v>
      </c>
      <c r="N1086">
        <v>6229</v>
      </c>
      <c r="O1086" t="s">
        <v>7388</v>
      </c>
      <c r="P1086">
        <v>4</v>
      </c>
      <c r="Q1086" t="s">
        <v>7389</v>
      </c>
      <c r="R1086" t="s">
        <v>7390</v>
      </c>
      <c r="S1086">
        <v>841</v>
      </c>
      <c r="T1086" t="s">
        <v>85</v>
      </c>
      <c r="U1086" t="s">
        <v>1094</v>
      </c>
      <c r="V1086" t="s">
        <v>44</v>
      </c>
      <c r="W1086">
        <v>31000000</v>
      </c>
      <c r="X1086">
        <v>2002</v>
      </c>
      <c r="Y1086">
        <v>643</v>
      </c>
      <c r="Z1086" s="2">
        <v>7.9</v>
      </c>
      <c r="AA1086">
        <v>2.35</v>
      </c>
      <c r="AB1086">
        <v>0</v>
      </c>
      <c r="AQ1086">
        <v>122</v>
      </c>
      <c r="AR1086">
        <v>7.6</v>
      </c>
      <c r="BH1086" t="str">
        <v>Mike Judge</v>
      </c>
      <c r="BI1086">
        <f t="shared" si="49"/>
        <v>6.9</v>
      </c>
      <c r="BJ1086" t="b">
        <f t="shared" si="50"/>
        <v>0</v>
      </c>
      <c r="BO1086">
        <v>35635046</v>
      </c>
      <c r="BP1086">
        <v>17000000</v>
      </c>
      <c r="BR1086">
        <f t="shared" si="51"/>
        <v>18635046</v>
      </c>
      <c r="BS1086" t="str">
        <f>_xlfn.XLOOKUP(BO1086,I:I,L:L)</f>
        <v>Smokin' AcesÂ </v>
      </c>
    </row>
    <row r="1087" spans="1:71" x14ac:dyDescent="0.25">
      <c r="A1087" t="s">
        <v>33</v>
      </c>
      <c r="B1087" t="s">
        <v>3836</v>
      </c>
      <c r="C1087">
        <v>127</v>
      </c>
      <c r="D1087">
        <v>91</v>
      </c>
      <c r="E1087">
        <v>30</v>
      </c>
      <c r="F1087">
        <v>497</v>
      </c>
      <c r="G1087" t="s">
        <v>7393</v>
      </c>
      <c r="H1087">
        <v>922</v>
      </c>
      <c r="I1087">
        <v>26404753</v>
      </c>
      <c r="J1087" t="s">
        <v>940</v>
      </c>
      <c r="K1087" t="s">
        <v>7374</v>
      </c>
      <c r="L1087" t="s">
        <v>7394</v>
      </c>
      <c r="M1087">
        <v>34203</v>
      </c>
      <c r="N1087">
        <v>3301</v>
      </c>
      <c r="O1087" t="s">
        <v>4946</v>
      </c>
      <c r="P1087">
        <v>1</v>
      </c>
      <c r="Q1087" t="s">
        <v>7395</v>
      </c>
      <c r="R1087" t="s">
        <v>7396</v>
      </c>
      <c r="S1087">
        <v>169</v>
      </c>
      <c r="T1087" t="s">
        <v>42</v>
      </c>
      <c r="U1087" t="s">
        <v>43</v>
      </c>
      <c r="V1087" t="s">
        <v>44</v>
      </c>
      <c r="W1087">
        <v>40000000</v>
      </c>
      <c r="X1087">
        <v>2012</v>
      </c>
      <c r="Y1087">
        <v>786</v>
      </c>
      <c r="Z1087" s="2">
        <v>5.3</v>
      </c>
      <c r="AA1087">
        <v>2.35</v>
      </c>
      <c r="AB1087">
        <v>19000</v>
      </c>
      <c r="AQ1087">
        <v>80</v>
      </c>
      <c r="AR1087">
        <v>7.9</v>
      </c>
      <c r="BH1087" t="str">
        <v>Tamra Davis</v>
      </c>
      <c r="BI1087">
        <f t="shared" si="49"/>
        <v>4.4000000000000004</v>
      </c>
      <c r="BJ1087" t="b">
        <f t="shared" si="50"/>
        <v>0</v>
      </c>
      <c r="BO1087">
        <v>25625110</v>
      </c>
      <c r="BP1087">
        <v>7000000</v>
      </c>
      <c r="BR1087">
        <f t="shared" si="51"/>
        <v>18625110</v>
      </c>
      <c r="BS1087" t="str">
        <f>_xlfn.XLOOKUP(BO1087,I:I,L:L)</f>
        <v>DesperadoÂ </v>
      </c>
    </row>
    <row r="1088" spans="1:71" x14ac:dyDescent="0.25">
      <c r="A1088" t="s">
        <v>33</v>
      </c>
      <c r="B1088" t="s">
        <v>3843</v>
      </c>
      <c r="C1088">
        <v>293</v>
      </c>
      <c r="D1088">
        <v>112</v>
      </c>
      <c r="E1088">
        <v>133</v>
      </c>
      <c r="F1088">
        <v>365</v>
      </c>
      <c r="G1088" t="s">
        <v>7398</v>
      </c>
      <c r="H1088">
        <v>11000</v>
      </c>
      <c r="I1088">
        <v>6105175</v>
      </c>
      <c r="J1088" t="s">
        <v>1247</v>
      </c>
      <c r="K1088" t="s">
        <v>98</v>
      </c>
      <c r="L1088" t="s">
        <v>7399</v>
      </c>
      <c r="M1088">
        <v>247020</v>
      </c>
      <c r="N1088">
        <v>12239</v>
      </c>
      <c r="O1088" t="s">
        <v>7400</v>
      </c>
      <c r="P1088">
        <v>4</v>
      </c>
      <c r="Q1088" t="s">
        <v>7401</v>
      </c>
      <c r="R1088" t="s">
        <v>7402</v>
      </c>
      <c r="S1088">
        <v>835</v>
      </c>
      <c r="T1088" t="s">
        <v>42</v>
      </c>
      <c r="U1088" t="s">
        <v>43</v>
      </c>
      <c r="V1088" t="s">
        <v>811</v>
      </c>
      <c r="W1088">
        <v>44000000</v>
      </c>
      <c r="X1088">
        <v>2014</v>
      </c>
      <c r="Y1088">
        <v>392</v>
      </c>
      <c r="Z1088" s="2">
        <v>6.6</v>
      </c>
      <c r="AA1088">
        <v>2.35</v>
      </c>
      <c r="AB1088">
        <v>50000</v>
      </c>
      <c r="AQ1088">
        <v>91</v>
      </c>
      <c r="AR1088">
        <v>5.3</v>
      </c>
      <c r="BH1088" t="str">
        <v>Nima Nourizadeh</v>
      </c>
      <c r="BI1088">
        <f t="shared" si="49"/>
        <v>6.7</v>
      </c>
      <c r="BJ1088" t="b">
        <f t="shared" si="50"/>
        <v>0</v>
      </c>
      <c r="BO1088">
        <v>33565375</v>
      </c>
      <c r="BP1088">
        <v>15000000</v>
      </c>
      <c r="BR1088">
        <f t="shared" si="51"/>
        <v>18565375</v>
      </c>
      <c r="BS1088" t="str">
        <f>_xlfn.XLOOKUP(BO1088,I:I,L:L)</f>
        <v>The Constant GardenerÂ </v>
      </c>
    </row>
    <row r="1089" spans="1:71" x14ac:dyDescent="0.25">
      <c r="A1089" t="s">
        <v>33</v>
      </c>
      <c r="B1089" t="s">
        <v>3851</v>
      </c>
      <c r="C1089">
        <v>95</v>
      </c>
      <c r="D1089">
        <v>100</v>
      </c>
      <c r="E1089">
        <v>19</v>
      </c>
      <c r="F1089">
        <v>433</v>
      </c>
      <c r="G1089" t="s">
        <v>7405</v>
      </c>
      <c r="H1089">
        <v>624</v>
      </c>
      <c r="I1089">
        <v>5664251</v>
      </c>
      <c r="J1089" t="s">
        <v>3020</v>
      </c>
      <c r="K1089" t="s">
        <v>6142</v>
      </c>
      <c r="L1089" t="s">
        <v>7406</v>
      </c>
      <c r="M1089">
        <v>22309</v>
      </c>
      <c r="N1089">
        <v>2056</v>
      </c>
      <c r="O1089" t="s">
        <v>7407</v>
      </c>
      <c r="P1089">
        <v>1</v>
      </c>
      <c r="Q1089" t="s">
        <v>7408</v>
      </c>
      <c r="R1089" t="s">
        <v>7409</v>
      </c>
      <c r="S1089">
        <v>102</v>
      </c>
      <c r="T1089" t="s">
        <v>42</v>
      </c>
      <c r="U1089" t="s">
        <v>230</v>
      </c>
      <c r="V1089" t="s">
        <v>811</v>
      </c>
      <c r="W1089">
        <v>45000000</v>
      </c>
      <c r="X1089">
        <v>2010</v>
      </c>
      <c r="Y1089">
        <v>489</v>
      </c>
      <c r="Z1089" s="2">
        <v>6.3</v>
      </c>
      <c r="AA1089">
        <v>2.35</v>
      </c>
      <c r="AB1089">
        <v>0</v>
      </c>
      <c r="AQ1089">
        <v>112</v>
      </c>
      <c r="AR1089">
        <v>6.6</v>
      </c>
      <c r="BH1089" t="str">
        <v>John Erick Dowdle</v>
      </c>
      <c r="BI1089">
        <f t="shared" si="49"/>
        <v>6.3</v>
      </c>
      <c r="BJ1089" t="b">
        <f t="shared" si="50"/>
        <v>0</v>
      </c>
      <c r="BO1089">
        <v>23031390</v>
      </c>
      <c r="BP1089">
        <v>4500000</v>
      </c>
      <c r="BR1089">
        <f t="shared" si="51"/>
        <v>18531390</v>
      </c>
      <c r="BS1089" t="str">
        <f>_xlfn.XLOOKUP(BO1089,I:I,L:L)</f>
        <v>The Players ClubÂ </v>
      </c>
    </row>
    <row r="1090" spans="1:71" x14ac:dyDescent="0.25">
      <c r="A1090" t="s">
        <v>33</v>
      </c>
      <c r="B1090" t="s">
        <v>2689</v>
      </c>
      <c r="C1090">
        <v>213</v>
      </c>
      <c r="D1090">
        <v>105</v>
      </c>
      <c r="E1090">
        <v>0</v>
      </c>
      <c r="F1090">
        <v>52</v>
      </c>
      <c r="G1090" t="s">
        <v>6954</v>
      </c>
      <c r="H1090">
        <v>1000</v>
      </c>
      <c r="I1090">
        <v>1260917</v>
      </c>
      <c r="J1090" t="s">
        <v>1064</v>
      </c>
      <c r="K1090" t="s">
        <v>310</v>
      </c>
      <c r="L1090" t="s">
        <v>7412</v>
      </c>
      <c r="M1090">
        <v>24657</v>
      </c>
      <c r="N1090">
        <v>1342</v>
      </c>
      <c r="O1090" t="s">
        <v>5953</v>
      </c>
      <c r="P1090">
        <v>4</v>
      </c>
      <c r="Q1090" t="s">
        <v>7413</v>
      </c>
      <c r="R1090" t="s">
        <v>7414</v>
      </c>
      <c r="S1090">
        <v>71</v>
      </c>
      <c r="T1090" t="s">
        <v>75</v>
      </c>
      <c r="U1090" t="s">
        <v>1816</v>
      </c>
      <c r="V1090" t="s">
        <v>811</v>
      </c>
      <c r="W1090">
        <v>27000000</v>
      </c>
      <c r="X1090">
        <v>2009</v>
      </c>
      <c r="Y1090">
        <v>172</v>
      </c>
      <c r="Z1090" s="2">
        <v>7.2</v>
      </c>
      <c r="AA1090">
        <v>2.35</v>
      </c>
      <c r="AB1090">
        <v>0</v>
      </c>
      <c r="AQ1090">
        <v>100</v>
      </c>
      <c r="AR1090">
        <v>6.3</v>
      </c>
      <c r="BH1090" t="str">
        <v>David Moreau</v>
      </c>
      <c r="BI1090">
        <f t="shared" si="49"/>
        <v>5.4</v>
      </c>
      <c r="BJ1090" t="b">
        <f t="shared" si="50"/>
        <v>0</v>
      </c>
      <c r="BO1090">
        <v>66488090</v>
      </c>
      <c r="BP1090">
        <v>48000000</v>
      </c>
      <c r="BR1090">
        <f t="shared" si="51"/>
        <v>18488090</v>
      </c>
      <c r="BS1090" t="str">
        <f>_xlfn.XLOOKUP(BO1090,I:I,L:L)</f>
        <v>The Bone CollectorÂ </v>
      </c>
    </row>
    <row r="1091" spans="1:71" x14ac:dyDescent="0.25">
      <c r="A1091" t="s">
        <v>33</v>
      </c>
      <c r="B1091" t="s">
        <v>3082</v>
      </c>
      <c r="C1091">
        <v>119</v>
      </c>
      <c r="D1091">
        <v>110</v>
      </c>
      <c r="E1091">
        <v>161</v>
      </c>
      <c r="F1091">
        <v>196</v>
      </c>
      <c r="G1091" t="s">
        <v>862</v>
      </c>
      <c r="H1091">
        <v>1000</v>
      </c>
      <c r="I1091">
        <v>116724075</v>
      </c>
      <c r="J1091" t="s">
        <v>3027</v>
      </c>
      <c r="K1091" t="s">
        <v>1918</v>
      </c>
      <c r="L1091" t="s">
        <v>2535</v>
      </c>
      <c r="M1091">
        <v>187181</v>
      </c>
      <c r="N1091">
        <v>1954</v>
      </c>
      <c r="O1091" t="s">
        <v>7415</v>
      </c>
      <c r="P1091">
        <v>0</v>
      </c>
      <c r="Q1091" t="s">
        <v>7416</v>
      </c>
      <c r="R1091" t="s">
        <v>7417</v>
      </c>
      <c r="S1091">
        <v>564</v>
      </c>
      <c r="T1091" t="s">
        <v>42</v>
      </c>
      <c r="U1091" t="s">
        <v>43</v>
      </c>
      <c r="V1091" t="s">
        <v>811</v>
      </c>
      <c r="W1091">
        <v>41000000</v>
      </c>
      <c r="X1091">
        <v>2002</v>
      </c>
      <c r="Y1091">
        <v>418</v>
      </c>
      <c r="Z1091" s="2">
        <v>7</v>
      </c>
      <c r="AA1091">
        <v>2.35</v>
      </c>
      <c r="AB1091">
        <v>0</v>
      </c>
      <c r="AQ1091">
        <v>105</v>
      </c>
      <c r="AR1091">
        <v>7.2</v>
      </c>
      <c r="BH1091" t="str">
        <v>Christopher Erskin</v>
      </c>
      <c r="BI1091">
        <f t="shared" si="49"/>
        <v>4.3</v>
      </c>
      <c r="BJ1091" t="b">
        <f t="shared" si="50"/>
        <v>0</v>
      </c>
      <c r="BO1091">
        <v>110416702</v>
      </c>
      <c r="BP1091">
        <v>92000000</v>
      </c>
      <c r="BR1091">
        <f t="shared" si="51"/>
        <v>18416702</v>
      </c>
      <c r="BS1091" t="str">
        <f>_xlfn.XLOOKUP(BO1091,I:I,L:L)</f>
        <v>Tropic ThunderÂ </v>
      </c>
    </row>
    <row r="1092" spans="1:71" x14ac:dyDescent="0.25">
      <c r="A1092" t="s">
        <v>33</v>
      </c>
      <c r="B1092" t="s">
        <v>3175</v>
      </c>
      <c r="C1092">
        <v>167</v>
      </c>
      <c r="D1092">
        <v>144</v>
      </c>
      <c r="E1092">
        <v>241</v>
      </c>
      <c r="F1092">
        <v>996</v>
      </c>
      <c r="G1092" t="s">
        <v>2264</v>
      </c>
      <c r="H1092">
        <v>13000</v>
      </c>
      <c r="I1092">
        <v>56083966</v>
      </c>
      <c r="J1092" t="s">
        <v>99</v>
      </c>
      <c r="K1092" t="s">
        <v>602</v>
      </c>
      <c r="L1092" t="s">
        <v>7419</v>
      </c>
      <c r="M1092">
        <v>137003</v>
      </c>
      <c r="N1092">
        <v>18761</v>
      </c>
      <c r="O1092" t="s">
        <v>7420</v>
      </c>
      <c r="P1092">
        <v>1</v>
      </c>
      <c r="Q1092" t="s">
        <v>7421</v>
      </c>
      <c r="R1092" t="s">
        <v>7422</v>
      </c>
      <c r="S1092">
        <v>658</v>
      </c>
      <c r="T1092" t="s">
        <v>42</v>
      </c>
      <c r="U1092" t="s">
        <v>43</v>
      </c>
      <c r="V1092" t="s">
        <v>44</v>
      </c>
      <c r="W1092">
        <v>65000000</v>
      </c>
      <c r="X1092">
        <v>2001</v>
      </c>
      <c r="Y1092">
        <v>3000</v>
      </c>
      <c r="Z1092" s="2">
        <v>6.9</v>
      </c>
      <c r="AA1092">
        <v>2.35</v>
      </c>
      <c r="AB1092">
        <v>0</v>
      </c>
      <c r="AQ1092">
        <v>110</v>
      </c>
      <c r="AR1092">
        <v>7</v>
      </c>
      <c r="BH1092" t="str">
        <v>Brian Henson</v>
      </c>
      <c r="BI1092">
        <f t="shared" ref="BI1092:BI1155" si="52">ROUND(AVERAGEIFS(Z:Z,B:B,BH1092),1)</f>
        <v>7.7</v>
      </c>
      <c r="BJ1092" t="str">
        <f t="shared" ref="BJ1092:BJ1155" si="53">IF(BI1092&gt;=PERCENTILE($BI$3:$BI$1678,0.9),"TRUE")</f>
        <v>TRUE</v>
      </c>
      <c r="BO1092">
        <v>30400000</v>
      </c>
      <c r="BP1092">
        <v>12000000</v>
      </c>
      <c r="BR1092">
        <f t="shared" si="51"/>
        <v>18400000</v>
      </c>
      <c r="BS1092" t="str">
        <f>_xlfn.XLOOKUP(BO1092,I:I,L:L)</f>
        <v>Sgt. BilkoÂ </v>
      </c>
    </row>
    <row r="1093" spans="1:71" x14ac:dyDescent="0.25">
      <c r="A1093" t="s">
        <v>33</v>
      </c>
      <c r="B1093" t="s">
        <v>3857</v>
      </c>
      <c r="C1093">
        <v>98</v>
      </c>
      <c r="D1093">
        <v>108</v>
      </c>
      <c r="E1093">
        <v>4</v>
      </c>
      <c r="F1093">
        <v>96</v>
      </c>
      <c r="G1093" t="s">
        <v>7425</v>
      </c>
      <c r="H1093">
        <v>687</v>
      </c>
      <c r="I1093">
        <v>22108977</v>
      </c>
      <c r="J1093" t="s">
        <v>803</v>
      </c>
      <c r="K1093" t="s">
        <v>7426</v>
      </c>
      <c r="L1093" t="s">
        <v>7427</v>
      </c>
      <c r="M1093">
        <v>29861</v>
      </c>
      <c r="N1093">
        <v>1134</v>
      </c>
      <c r="O1093" t="s">
        <v>7428</v>
      </c>
      <c r="P1093">
        <v>1</v>
      </c>
      <c r="Q1093" t="s">
        <v>7429</v>
      </c>
      <c r="R1093" t="s">
        <v>7430</v>
      </c>
      <c r="S1093">
        <v>132</v>
      </c>
      <c r="T1093" t="s">
        <v>42</v>
      </c>
      <c r="U1093" t="s">
        <v>4790</v>
      </c>
      <c r="V1093" t="s">
        <v>44</v>
      </c>
      <c r="W1093">
        <v>41000000</v>
      </c>
      <c r="X1093">
        <v>2003</v>
      </c>
      <c r="Y1093">
        <v>312</v>
      </c>
      <c r="Z1093" s="2">
        <v>5.2</v>
      </c>
      <c r="AA1093">
        <v>2.35</v>
      </c>
      <c r="AB1093">
        <v>505</v>
      </c>
      <c r="AQ1093">
        <v>144</v>
      </c>
      <c r="AR1093">
        <v>6.9</v>
      </c>
      <c r="BH1093" t="str">
        <v>Dan Cutforth</v>
      </c>
      <c r="BI1093">
        <f t="shared" si="52"/>
        <v>5.9</v>
      </c>
      <c r="BJ1093" t="b">
        <f t="shared" si="53"/>
        <v>0</v>
      </c>
      <c r="BO1093">
        <v>33386128</v>
      </c>
      <c r="BP1093">
        <v>15000000</v>
      </c>
      <c r="BR1093">
        <f t="shared" si="51"/>
        <v>18386128</v>
      </c>
      <c r="BS1093" t="str">
        <f>_xlfn.XLOOKUP(BO1093,I:I,L:L)</f>
        <v>Halloween IIÂ </v>
      </c>
    </row>
    <row r="1094" spans="1:71" x14ac:dyDescent="0.25">
      <c r="A1094" t="s">
        <v>33</v>
      </c>
      <c r="B1094" t="s">
        <v>804</v>
      </c>
      <c r="C1094">
        <v>234</v>
      </c>
      <c r="D1094">
        <v>107</v>
      </c>
      <c r="E1094">
        <v>0</v>
      </c>
      <c r="F1094">
        <v>766</v>
      </c>
      <c r="G1094" t="s">
        <v>2737</v>
      </c>
      <c r="H1094">
        <v>13000</v>
      </c>
      <c r="I1094">
        <v>293501675</v>
      </c>
      <c r="J1094" t="s">
        <v>1195</v>
      </c>
      <c r="K1094" t="s">
        <v>1207</v>
      </c>
      <c r="L1094" t="s">
        <v>297</v>
      </c>
      <c r="M1094">
        <v>704766</v>
      </c>
      <c r="N1094">
        <v>17540</v>
      </c>
      <c r="O1094" t="s">
        <v>2523</v>
      </c>
      <c r="P1094">
        <v>0</v>
      </c>
      <c r="Q1094" t="s">
        <v>7433</v>
      </c>
      <c r="R1094" t="s">
        <v>7434</v>
      </c>
      <c r="S1094">
        <v>2073</v>
      </c>
      <c r="T1094" t="s">
        <v>42</v>
      </c>
      <c r="U1094" t="s">
        <v>43</v>
      </c>
      <c r="V1094" t="s">
        <v>44</v>
      </c>
      <c r="W1094">
        <v>40000000</v>
      </c>
      <c r="X1094">
        <v>1999</v>
      </c>
      <c r="Y1094">
        <v>3000</v>
      </c>
      <c r="Z1094" s="2">
        <v>8.1</v>
      </c>
      <c r="AA1094">
        <v>1.85</v>
      </c>
      <c r="AB1094">
        <v>14000</v>
      </c>
      <c r="AQ1094">
        <v>108</v>
      </c>
      <c r="AR1094">
        <v>5.2</v>
      </c>
      <c r="BH1094" t="str">
        <v>Josh Boone</v>
      </c>
      <c r="BI1094">
        <f t="shared" si="52"/>
        <v>7.8</v>
      </c>
      <c r="BJ1094" t="str">
        <f t="shared" si="53"/>
        <v>TRUE</v>
      </c>
      <c r="BO1094">
        <v>33386128</v>
      </c>
      <c r="BP1094">
        <v>15000000</v>
      </c>
      <c r="BR1094">
        <f t="shared" si="51"/>
        <v>18386128</v>
      </c>
      <c r="BS1094" t="str">
        <f>_xlfn.XLOOKUP(BO1094,I:I,L:L)</f>
        <v>Halloween IIÂ </v>
      </c>
    </row>
    <row r="1095" spans="1:71" x14ac:dyDescent="0.25">
      <c r="A1095" t="s">
        <v>33</v>
      </c>
      <c r="B1095" t="s">
        <v>3865</v>
      </c>
      <c r="C1095">
        <v>258</v>
      </c>
      <c r="D1095">
        <v>102</v>
      </c>
      <c r="E1095">
        <v>20</v>
      </c>
      <c r="F1095">
        <v>54</v>
      </c>
      <c r="G1095" t="s">
        <v>7436</v>
      </c>
      <c r="H1095">
        <v>107</v>
      </c>
      <c r="I1095">
        <v>18600911</v>
      </c>
      <c r="J1095" t="s">
        <v>268</v>
      </c>
      <c r="K1095" t="s">
        <v>7072</v>
      </c>
      <c r="L1095" t="s">
        <v>7437</v>
      </c>
      <c r="M1095">
        <v>125198</v>
      </c>
      <c r="N1095">
        <v>362</v>
      </c>
      <c r="O1095" t="s">
        <v>7438</v>
      </c>
      <c r="P1095">
        <v>6</v>
      </c>
      <c r="Q1095" t="s">
        <v>7439</v>
      </c>
      <c r="R1095" t="s">
        <v>7440</v>
      </c>
      <c r="S1095">
        <v>153</v>
      </c>
      <c r="T1095" t="s">
        <v>42</v>
      </c>
      <c r="U1095" t="s">
        <v>43</v>
      </c>
      <c r="V1095" t="s">
        <v>44</v>
      </c>
      <c r="W1095">
        <v>42000000</v>
      </c>
      <c r="X1095">
        <v>2012</v>
      </c>
      <c r="Y1095">
        <v>81</v>
      </c>
      <c r="Z1095" s="2">
        <v>6.6</v>
      </c>
      <c r="AA1095">
        <v>2.35</v>
      </c>
      <c r="AB1095">
        <v>11000</v>
      </c>
      <c r="AQ1095">
        <v>107</v>
      </c>
      <c r="AR1095">
        <v>8.1</v>
      </c>
      <c r="BH1095" t="str">
        <v>Jake Schreier</v>
      </c>
      <c r="BI1095">
        <f t="shared" si="52"/>
        <v>6.8</v>
      </c>
      <c r="BJ1095" t="b">
        <f t="shared" si="53"/>
        <v>0</v>
      </c>
      <c r="BO1095">
        <v>148337537</v>
      </c>
      <c r="BP1095">
        <v>130000000</v>
      </c>
      <c r="BR1095">
        <f t="shared" si="51"/>
        <v>18337537</v>
      </c>
      <c r="BS1095" t="str">
        <f>_xlfn.XLOOKUP(BO1095,I:I,L:L)</f>
        <v>MegamindÂ </v>
      </c>
    </row>
    <row r="1096" spans="1:71" x14ac:dyDescent="0.25">
      <c r="A1096" t="s">
        <v>33</v>
      </c>
      <c r="B1096" t="s">
        <v>2554</v>
      </c>
      <c r="C1096">
        <v>108</v>
      </c>
      <c r="D1096">
        <v>100</v>
      </c>
      <c r="E1096">
        <v>64</v>
      </c>
      <c r="F1096">
        <v>296</v>
      </c>
      <c r="G1096" t="s">
        <v>3992</v>
      </c>
      <c r="H1096">
        <v>734</v>
      </c>
      <c r="I1096">
        <v>7204138</v>
      </c>
      <c r="J1096" t="s">
        <v>1247</v>
      </c>
      <c r="K1096" t="s">
        <v>7018</v>
      </c>
      <c r="L1096" t="s">
        <v>7442</v>
      </c>
      <c r="M1096">
        <v>34809</v>
      </c>
      <c r="N1096">
        <v>2085</v>
      </c>
      <c r="O1096" t="s">
        <v>7443</v>
      </c>
      <c r="P1096">
        <v>0</v>
      </c>
      <c r="Q1096" t="s">
        <v>7444</v>
      </c>
      <c r="R1096" t="s">
        <v>7445</v>
      </c>
      <c r="S1096">
        <v>125</v>
      </c>
      <c r="T1096" t="s">
        <v>42</v>
      </c>
      <c r="U1096" t="s">
        <v>43</v>
      </c>
      <c r="V1096" t="s">
        <v>115</v>
      </c>
      <c r="W1096">
        <v>41000000</v>
      </c>
      <c r="X1096">
        <v>2011</v>
      </c>
      <c r="Y1096">
        <v>574</v>
      </c>
      <c r="Z1096" s="2">
        <v>6.2</v>
      </c>
      <c r="AA1096">
        <v>2.35</v>
      </c>
      <c r="AB1096">
        <v>11000</v>
      </c>
      <c r="AQ1096">
        <v>102</v>
      </c>
      <c r="AR1096">
        <v>6.6</v>
      </c>
      <c r="BH1096" t="str">
        <v>Ernest R. Dickerson</v>
      </c>
      <c r="BI1096">
        <f t="shared" si="52"/>
        <v>6.7</v>
      </c>
      <c r="BJ1096" t="b">
        <f t="shared" si="53"/>
        <v>0</v>
      </c>
      <c r="BO1096">
        <v>34308901</v>
      </c>
      <c r="BP1096">
        <v>16000000</v>
      </c>
      <c r="BR1096">
        <f t="shared" si="51"/>
        <v>18308901</v>
      </c>
      <c r="BS1096" t="str">
        <f>_xlfn.XLOOKUP(BO1096,I:I,L:L)</f>
        <v>Malibu's Most WantedÂ </v>
      </c>
    </row>
    <row r="1097" spans="1:71" x14ac:dyDescent="0.25">
      <c r="A1097" t="s">
        <v>33</v>
      </c>
      <c r="B1097" t="s">
        <v>3873</v>
      </c>
      <c r="C1097">
        <v>81</v>
      </c>
      <c r="D1097">
        <v>126</v>
      </c>
      <c r="E1097">
        <v>80</v>
      </c>
      <c r="F1097">
        <v>225</v>
      </c>
      <c r="G1097" t="s">
        <v>7448</v>
      </c>
      <c r="H1097">
        <v>668</v>
      </c>
      <c r="I1097">
        <v>90800000</v>
      </c>
      <c r="J1097" t="s">
        <v>3035</v>
      </c>
      <c r="K1097" t="s">
        <v>7220</v>
      </c>
      <c r="L1097" t="s">
        <v>2235</v>
      </c>
      <c r="M1097">
        <v>126907</v>
      </c>
      <c r="N1097">
        <v>2004</v>
      </c>
      <c r="O1097" t="s">
        <v>7449</v>
      </c>
      <c r="P1097">
        <v>0</v>
      </c>
      <c r="Q1097" t="s">
        <v>7450</v>
      </c>
      <c r="R1097" t="s">
        <v>7451</v>
      </c>
      <c r="S1097">
        <v>235</v>
      </c>
      <c r="T1097" t="s">
        <v>42</v>
      </c>
      <c r="U1097" t="s">
        <v>43</v>
      </c>
      <c r="V1097" t="s">
        <v>115</v>
      </c>
      <c r="W1097">
        <v>8000000</v>
      </c>
      <c r="X1097">
        <v>1984</v>
      </c>
      <c r="Y1097">
        <v>641</v>
      </c>
      <c r="Z1097" s="2">
        <v>7.2</v>
      </c>
      <c r="AA1097">
        <v>1.85</v>
      </c>
      <c r="AB1097">
        <v>0</v>
      </c>
      <c r="AQ1097">
        <v>100</v>
      </c>
      <c r="AR1097">
        <v>6.2</v>
      </c>
      <c r="BH1097" t="str">
        <v>Wallace Wolodarsky</v>
      </c>
      <c r="BI1097">
        <f t="shared" si="52"/>
        <v>5.4</v>
      </c>
      <c r="BJ1097" t="b">
        <f t="shared" si="53"/>
        <v>0</v>
      </c>
      <c r="BO1097">
        <v>24792061</v>
      </c>
      <c r="BP1097">
        <v>6500000</v>
      </c>
      <c r="BR1097">
        <f t="shared" si="51"/>
        <v>18292061</v>
      </c>
      <c r="BS1097" t="str">
        <f>_xlfn.XLOOKUP(BO1097,I:I,L:L)</f>
        <v>Thank You for SmokingÂ </v>
      </c>
    </row>
    <row r="1098" spans="1:71" x14ac:dyDescent="0.25">
      <c r="A1098" t="s">
        <v>33</v>
      </c>
      <c r="B1098" t="s">
        <v>2674</v>
      </c>
      <c r="C1098">
        <v>538</v>
      </c>
      <c r="D1098">
        <v>138</v>
      </c>
      <c r="E1098">
        <v>737</v>
      </c>
      <c r="F1098">
        <v>14000</v>
      </c>
      <c r="G1098" t="s">
        <v>78</v>
      </c>
      <c r="H1098">
        <v>34000</v>
      </c>
      <c r="I1098">
        <v>150117807</v>
      </c>
      <c r="J1098" t="s">
        <v>1212</v>
      </c>
      <c r="K1098" t="s">
        <v>462</v>
      </c>
      <c r="L1098" t="s">
        <v>1519</v>
      </c>
      <c r="M1098">
        <v>358416</v>
      </c>
      <c r="N1098">
        <v>83012</v>
      </c>
      <c r="O1098" t="s">
        <v>814</v>
      </c>
      <c r="P1098">
        <v>5</v>
      </c>
      <c r="Q1098" t="s">
        <v>7454</v>
      </c>
      <c r="R1098" t="s">
        <v>7455</v>
      </c>
      <c r="S1098">
        <v>751</v>
      </c>
      <c r="T1098" t="s">
        <v>42</v>
      </c>
      <c r="U1098" t="s">
        <v>43</v>
      </c>
      <c r="V1098" t="s">
        <v>811</v>
      </c>
      <c r="W1098">
        <v>40000000</v>
      </c>
      <c r="X1098">
        <v>2013</v>
      </c>
      <c r="Y1098">
        <v>23000</v>
      </c>
      <c r="Z1098" s="2">
        <v>7.3</v>
      </c>
      <c r="AA1098">
        <v>2.35</v>
      </c>
      <c r="AB1098">
        <v>63000</v>
      </c>
      <c r="AQ1098">
        <v>126</v>
      </c>
      <c r="AR1098">
        <v>7.2</v>
      </c>
      <c r="BH1098" t="str">
        <v>Nicholas Jarecki</v>
      </c>
      <c r="BI1098">
        <f t="shared" si="52"/>
        <v>6.6</v>
      </c>
      <c r="BJ1098" t="b">
        <f t="shared" si="53"/>
        <v>0</v>
      </c>
      <c r="BO1098">
        <v>40270895</v>
      </c>
      <c r="BP1098">
        <v>22000000</v>
      </c>
      <c r="BR1098">
        <f t="shared" si="51"/>
        <v>18270895</v>
      </c>
      <c r="BS1098" t="str">
        <f>_xlfn.XLOOKUP(BO1098,I:I,L:L)</f>
        <v>I Am SamÂ </v>
      </c>
    </row>
    <row r="1099" spans="1:71" x14ac:dyDescent="0.25">
      <c r="A1099" t="s">
        <v>33</v>
      </c>
      <c r="B1099" t="s">
        <v>3881</v>
      </c>
      <c r="C1099">
        <v>224</v>
      </c>
      <c r="D1099">
        <v>108</v>
      </c>
      <c r="E1099">
        <v>98</v>
      </c>
      <c r="F1099">
        <v>723</v>
      </c>
      <c r="G1099" t="s">
        <v>5275</v>
      </c>
      <c r="H1099">
        <v>16000</v>
      </c>
      <c r="I1099">
        <v>163947053</v>
      </c>
      <c r="J1099" t="s">
        <v>881</v>
      </c>
      <c r="K1099" t="s">
        <v>425</v>
      </c>
      <c r="L1099" t="s">
        <v>1221</v>
      </c>
      <c r="M1099">
        <v>227824</v>
      </c>
      <c r="N1099">
        <v>18656</v>
      </c>
      <c r="O1099" t="s">
        <v>2578</v>
      </c>
      <c r="P1099">
        <v>1</v>
      </c>
      <c r="Q1099" t="s">
        <v>7458</v>
      </c>
      <c r="R1099" t="s">
        <v>7459</v>
      </c>
      <c r="S1099">
        <v>273</v>
      </c>
      <c r="T1099" t="s">
        <v>42</v>
      </c>
      <c r="U1099" t="s">
        <v>43</v>
      </c>
      <c r="V1099" t="s">
        <v>44</v>
      </c>
      <c r="W1099">
        <v>40000000</v>
      </c>
      <c r="X1099">
        <v>2009</v>
      </c>
      <c r="Y1099">
        <v>896</v>
      </c>
      <c r="Z1099" s="2">
        <v>6.7</v>
      </c>
      <c r="AA1099">
        <v>2.35</v>
      </c>
      <c r="AB1099">
        <v>10000</v>
      </c>
      <c r="AQ1099">
        <v>138</v>
      </c>
      <c r="AR1099">
        <v>7.3</v>
      </c>
      <c r="BH1099" t="str">
        <v>Dean Israelite</v>
      </c>
      <c r="BI1099">
        <f t="shared" si="52"/>
        <v>6.4</v>
      </c>
      <c r="BJ1099" t="b">
        <f t="shared" si="53"/>
        <v>0</v>
      </c>
      <c r="BO1099">
        <v>160201106</v>
      </c>
      <c r="BP1099">
        <v>142000000</v>
      </c>
      <c r="BR1099">
        <f t="shared" si="51"/>
        <v>18201106</v>
      </c>
      <c r="BS1099" t="str">
        <f>_xlfn.XLOOKUP(BO1099,I:I,L:L)</f>
        <v>Die Another DayÂ </v>
      </c>
    </row>
    <row r="1100" spans="1:71" x14ac:dyDescent="0.25">
      <c r="A1100" t="s">
        <v>33</v>
      </c>
      <c r="B1100" t="s">
        <v>3889</v>
      </c>
      <c r="C1100">
        <v>129</v>
      </c>
      <c r="D1100">
        <v>105</v>
      </c>
      <c r="E1100">
        <v>78</v>
      </c>
      <c r="F1100">
        <v>298</v>
      </c>
      <c r="G1100" t="s">
        <v>7461</v>
      </c>
      <c r="H1100">
        <v>984</v>
      </c>
      <c r="I1100">
        <v>116735231</v>
      </c>
      <c r="J1100" t="s">
        <v>1404</v>
      </c>
      <c r="K1100" t="s">
        <v>469</v>
      </c>
      <c r="L1100" t="s">
        <v>4056</v>
      </c>
      <c r="M1100">
        <v>56646</v>
      </c>
      <c r="N1100">
        <v>2129</v>
      </c>
      <c r="O1100" t="s">
        <v>7462</v>
      </c>
      <c r="P1100">
        <v>0</v>
      </c>
      <c r="Q1100" t="s">
        <v>7463</v>
      </c>
      <c r="R1100" t="s">
        <v>7464</v>
      </c>
      <c r="S1100">
        <v>336</v>
      </c>
      <c r="T1100" t="s">
        <v>42</v>
      </c>
      <c r="U1100" t="s">
        <v>43</v>
      </c>
      <c r="V1100" t="s">
        <v>811</v>
      </c>
      <c r="W1100">
        <v>70000000</v>
      </c>
      <c r="X1100">
        <v>1999</v>
      </c>
      <c r="Y1100">
        <v>489</v>
      </c>
      <c r="Z1100" s="2">
        <v>6.4</v>
      </c>
      <c r="AA1100">
        <v>2.35</v>
      </c>
      <c r="AB1100">
        <v>0</v>
      </c>
      <c r="AQ1100">
        <v>108</v>
      </c>
      <c r="AR1100">
        <v>6.7</v>
      </c>
      <c r="BH1100" t="str">
        <v>Darnell Martin</v>
      </c>
      <c r="BI1100">
        <f t="shared" si="52"/>
        <v>7</v>
      </c>
      <c r="BJ1100" t="b">
        <f t="shared" si="53"/>
        <v>0</v>
      </c>
      <c r="BO1100">
        <v>20167424</v>
      </c>
      <c r="BP1100">
        <v>2000000</v>
      </c>
      <c r="BR1100">
        <f t="shared" si="51"/>
        <v>18167424</v>
      </c>
      <c r="BS1100" t="str">
        <f>_xlfn.XLOOKUP(BO1100,I:I,L:L)</f>
        <v>The Secret in Their EyesÂ </v>
      </c>
    </row>
    <row r="1101" spans="1:71" x14ac:dyDescent="0.25">
      <c r="A1101" t="s">
        <v>33</v>
      </c>
      <c r="B1101" t="s">
        <v>431</v>
      </c>
      <c r="C1101">
        <v>125</v>
      </c>
      <c r="D1101">
        <v>108</v>
      </c>
      <c r="E1101">
        <v>0</v>
      </c>
      <c r="F1101">
        <v>690</v>
      </c>
      <c r="G1101" t="s">
        <v>7467</v>
      </c>
      <c r="H1101">
        <v>1000</v>
      </c>
      <c r="I1101">
        <v>118500000</v>
      </c>
      <c r="J1101" t="s">
        <v>1156</v>
      </c>
      <c r="K1101" t="s">
        <v>4652</v>
      </c>
      <c r="L1101" t="s">
        <v>2391</v>
      </c>
      <c r="M1101">
        <v>340085</v>
      </c>
      <c r="N1101">
        <v>3660</v>
      </c>
      <c r="O1101" t="s">
        <v>7468</v>
      </c>
      <c r="P1101">
        <v>0</v>
      </c>
      <c r="Q1101" t="s">
        <v>7469</v>
      </c>
      <c r="R1101" t="s">
        <v>7470</v>
      </c>
      <c r="S1101">
        <v>327</v>
      </c>
      <c r="T1101" t="s">
        <v>42</v>
      </c>
      <c r="U1101" t="s">
        <v>43</v>
      </c>
      <c r="V1101" t="s">
        <v>115</v>
      </c>
      <c r="W1101">
        <v>40000000</v>
      </c>
      <c r="X1101">
        <v>1989</v>
      </c>
      <c r="Y1101">
        <v>869</v>
      </c>
      <c r="Z1101" s="2">
        <v>7.8</v>
      </c>
      <c r="AA1101">
        <v>1.85</v>
      </c>
      <c r="AB1101">
        <v>12000</v>
      </c>
      <c r="AQ1101">
        <v>105</v>
      </c>
      <c r="AR1101">
        <v>6.4</v>
      </c>
      <c r="BH1101" t="str">
        <v>Scott Alexander</v>
      </c>
      <c r="BI1101">
        <f t="shared" si="52"/>
        <v>5.7</v>
      </c>
      <c r="BJ1101" t="b">
        <f t="shared" si="53"/>
        <v>0</v>
      </c>
      <c r="BO1101">
        <v>35143332</v>
      </c>
      <c r="BP1101">
        <v>17000000</v>
      </c>
      <c r="BR1101">
        <f t="shared" si="51"/>
        <v>18143332</v>
      </c>
      <c r="BS1101" t="str">
        <f>_xlfn.XLOOKUP(BO1101,I:I,L:L)</f>
        <v>Jeepers Creepers IIÂ </v>
      </c>
    </row>
    <row r="1102" spans="1:71" x14ac:dyDescent="0.25">
      <c r="A1102" t="s">
        <v>33</v>
      </c>
      <c r="B1102" t="s">
        <v>1501</v>
      </c>
      <c r="C1102">
        <v>433</v>
      </c>
      <c r="D1102">
        <v>89</v>
      </c>
      <c r="E1102">
        <v>0</v>
      </c>
      <c r="F1102">
        <v>903</v>
      </c>
      <c r="G1102" t="s">
        <v>603</v>
      </c>
      <c r="H1102">
        <v>19000</v>
      </c>
      <c r="I1102">
        <v>126546825</v>
      </c>
      <c r="J1102" t="s">
        <v>1672</v>
      </c>
      <c r="K1102" t="s">
        <v>122</v>
      </c>
      <c r="L1102" t="s">
        <v>2086</v>
      </c>
      <c r="M1102">
        <v>327367</v>
      </c>
      <c r="N1102">
        <v>32325</v>
      </c>
      <c r="O1102" t="s">
        <v>6351</v>
      </c>
      <c r="P1102">
        <v>0</v>
      </c>
      <c r="Q1102" t="s">
        <v>7473</v>
      </c>
      <c r="R1102" t="s">
        <v>7474</v>
      </c>
      <c r="S1102">
        <v>918</v>
      </c>
      <c r="T1102" t="s">
        <v>42</v>
      </c>
      <c r="U1102" t="s">
        <v>1816</v>
      </c>
      <c r="V1102" t="s">
        <v>811</v>
      </c>
      <c r="W1102">
        <v>40000000</v>
      </c>
      <c r="X1102">
        <v>2014</v>
      </c>
      <c r="Y1102">
        <v>11000</v>
      </c>
      <c r="Z1102" s="2">
        <v>6.4</v>
      </c>
      <c r="AA1102">
        <v>2.35</v>
      </c>
      <c r="AB1102">
        <v>83000</v>
      </c>
      <c r="AQ1102">
        <v>108</v>
      </c>
      <c r="AR1102">
        <v>7.8</v>
      </c>
      <c r="BH1102" t="str">
        <v>Christopher Guest</v>
      </c>
      <c r="BI1102">
        <f t="shared" si="52"/>
        <v>7.1</v>
      </c>
      <c r="BJ1102" t="b">
        <f t="shared" si="53"/>
        <v>0</v>
      </c>
      <c r="BO1102">
        <v>26049082</v>
      </c>
      <c r="BP1102">
        <v>8000000</v>
      </c>
      <c r="BR1102">
        <f t="shared" si="51"/>
        <v>18049082</v>
      </c>
      <c r="BS1102" t="str">
        <f>_xlfn.XLOOKUP(BO1102,I:I,L:L)</f>
        <v>That Awkward MomentÂ </v>
      </c>
    </row>
    <row r="1103" spans="1:71" x14ac:dyDescent="0.25">
      <c r="A1103" t="s">
        <v>33</v>
      </c>
      <c r="B1103" t="s">
        <v>3895</v>
      </c>
      <c r="C1103">
        <v>362</v>
      </c>
      <c r="D1103">
        <v>129</v>
      </c>
      <c r="E1103">
        <v>456</v>
      </c>
      <c r="F1103">
        <v>716</v>
      </c>
      <c r="G1103" t="s">
        <v>6869</v>
      </c>
      <c r="H1103">
        <v>1000</v>
      </c>
      <c r="I1103">
        <v>166147885</v>
      </c>
      <c r="J1103" t="s">
        <v>210</v>
      </c>
      <c r="K1103" t="s">
        <v>1741</v>
      </c>
      <c r="L1103" t="s">
        <v>1188</v>
      </c>
      <c r="M1103">
        <v>220020</v>
      </c>
      <c r="N1103">
        <v>4585</v>
      </c>
      <c r="O1103" t="s">
        <v>892</v>
      </c>
      <c r="P1103">
        <v>0</v>
      </c>
      <c r="Q1103" t="s">
        <v>7477</v>
      </c>
      <c r="R1103" t="s">
        <v>7478</v>
      </c>
      <c r="S1103">
        <v>1360</v>
      </c>
      <c r="T1103" t="s">
        <v>42</v>
      </c>
      <c r="U1103" t="s">
        <v>43</v>
      </c>
      <c r="V1103" t="s">
        <v>811</v>
      </c>
      <c r="W1103">
        <v>40000000</v>
      </c>
      <c r="X1103">
        <v>2015</v>
      </c>
      <c r="Y1103">
        <v>935</v>
      </c>
      <c r="Z1103" s="2">
        <v>4.0999999999999996</v>
      </c>
      <c r="AA1103">
        <v>2.35</v>
      </c>
      <c r="AB1103">
        <v>101000</v>
      </c>
      <c r="AQ1103">
        <v>89</v>
      </c>
      <c r="AR1103">
        <v>6.4</v>
      </c>
      <c r="BH1103" t="str">
        <v>Jane Campion</v>
      </c>
      <c r="BI1103">
        <f t="shared" si="52"/>
        <v>6.2</v>
      </c>
      <c r="BJ1103" t="b">
        <f t="shared" si="53"/>
        <v>0</v>
      </c>
      <c r="BO1103">
        <v>48043505</v>
      </c>
      <c r="BP1103">
        <v>30000000</v>
      </c>
      <c r="BR1103">
        <f t="shared" si="51"/>
        <v>18043505</v>
      </c>
      <c r="BS1103" t="str">
        <f>_xlfn.XLOOKUP(BO1103,I:I,L:L)</f>
        <v>Kick-AssÂ </v>
      </c>
    </row>
    <row r="1104" spans="1:71" x14ac:dyDescent="0.25">
      <c r="A1104" t="s">
        <v>33</v>
      </c>
      <c r="B1104" t="s">
        <v>3073</v>
      </c>
      <c r="C1104">
        <v>93</v>
      </c>
      <c r="D1104">
        <v>84</v>
      </c>
      <c r="E1104">
        <v>0</v>
      </c>
      <c r="F1104">
        <v>2000</v>
      </c>
      <c r="G1104" t="s">
        <v>638</v>
      </c>
      <c r="H1104">
        <v>13000</v>
      </c>
      <c r="I1104">
        <v>111760631</v>
      </c>
      <c r="J1104" t="s">
        <v>1782</v>
      </c>
      <c r="K1104" t="s">
        <v>1794</v>
      </c>
      <c r="L1104" t="s">
        <v>2617</v>
      </c>
      <c r="M1104">
        <v>40227</v>
      </c>
      <c r="N1104">
        <v>22935</v>
      </c>
      <c r="O1104" t="s">
        <v>7091</v>
      </c>
      <c r="P1104">
        <v>3</v>
      </c>
      <c r="Q1104" t="s">
        <v>7481</v>
      </c>
      <c r="R1104" t="s">
        <v>7482</v>
      </c>
      <c r="S1104">
        <v>188</v>
      </c>
      <c r="T1104" t="s">
        <v>42</v>
      </c>
      <c r="U1104" t="s">
        <v>43</v>
      </c>
      <c r="V1104" t="s">
        <v>115</v>
      </c>
      <c r="W1104">
        <v>38000000</v>
      </c>
      <c r="X1104">
        <v>2003</v>
      </c>
      <c r="Y1104">
        <v>4000</v>
      </c>
      <c r="Z1104" s="2">
        <v>4.0999999999999996</v>
      </c>
      <c r="AA1104">
        <v>1.85</v>
      </c>
      <c r="AB1104">
        <v>681</v>
      </c>
      <c r="AQ1104">
        <v>129</v>
      </c>
      <c r="AR1104">
        <v>4.0999999999999996</v>
      </c>
      <c r="BH1104" t="str">
        <v>Fred Schepisi</v>
      </c>
      <c r="BI1104">
        <f t="shared" si="52"/>
        <v>7</v>
      </c>
      <c r="BJ1104" t="b">
        <f t="shared" si="53"/>
        <v>0</v>
      </c>
      <c r="BO1104">
        <v>59992760</v>
      </c>
      <c r="BP1104">
        <v>42000000</v>
      </c>
      <c r="BR1104">
        <f t="shared" si="51"/>
        <v>17992760</v>
      </c>
      <c r="BS1104" t="str">
        <f>_xlfn.XLOOKUP(BO1104,I:I,L:L)</f>
        <v>BrÃ¼noÂ </v>
      </c>
    </row>
    <row r="1105" spans="1:71" x14ac:dyDescent="0.25">
      <c r="A1105" t="s">
        <v>33</v>
      </c>
      <c r="B1105" t="s">
        <v>1088</v>
      </c>
      <c r="C1105">
        <v>71</v>
      </c>
      <c r="D1105">
        <v>149</v>
      </c>
      <c r="E1105">
        <v>541</v>
      </c>
      <c r="F1105">
        <v>1000</v>
      </c>
      <c r="G1105" t="s">
        <v>821</v>
      </c>
      <c r="H1105">
        <v>18000</v>
      </c>
      <c r="I1105">
        <v>108706165</v>
      </c>
      <c r="J1105" t="s">
        <v>1338</v>
      </c>
      <c r="K1105" t="s">
        <v>148</v>
      </c>
      <c r="L1105" t="s">
        <v>2744</v>
      </c>
      <c r="M1105">
        <v>99558</v>
      </c>
      <c r="N1105">
        <v>31349</v>
      </c>
      <c r="O1105" t="s">
        <v>555</v>
      </c>
      <c r="P1105">
        <v>3</v>
      </c>
      <c r="Q1105" t="s">
        <v>7483</v>
      </c>
      <c r="R1105" t="s">
        <v>7484</v>
      </c>
      <c r="S1105">
        <v>236</v>
      </c>
      <c r="T1105" t="s">
        <v>42</v>
      </c>
      <c r="U1105" t="s">
        <v>43</v>
      </c>
      <c r="V1105" t="s">
        <v>811</v>
      </c>
      <c r="W1105">
        <v>40000000</v>
      </c>
      <c r="X1105">
        <v>1996</v>
      </c>
      <c r="Y1105">
        <v>11000</v>
      </c>
      <c r="Z1105" s="2">
        <v>7.4</v>
      </c>
      <c r="AA1105">
        <v>2.35</v>
      </c>
      <c r="AB1105">
        <v>0</v>
      </c>
      <c r="AQ1105">
        <v>84</v>
      </c>
      <c r="AR1105">
        <v>4.0999999999999996</v>
      </c>
      <c r="BH1105" t="str">
        <v>Antonia Bird</v>
      </c>
      <c r="BI1105">
        <f t="shared" si="52"/>
        <v>7.1</v>
      </c>
      <c r="BJ1105" t="b">
        <f t="shared" si="53"/>
        <v>0</v>
      </c>
      <c r="BO1105">
        <v>57981889</v>
      </c>
      <c r="BP1105">
        <v>40000000</v>
      </c>
      <c r="BR1105">
        <f t="shared" si="51"/>
        <v>17981889</v>
      </c>
      <c r="BS1105" t="str">
        <f>_xlfn.XLOOKUP(BO1105,I:I,L:L)</f>
        <v>The Lincoln LawyerÂ </v>
      </c>
    </row>
    <row r="1106" spans="1:71" x14ac:dyDescent="0.25">
      <c r="A1106" t="s">
        <v>33</v>
      </c>
      <c r="B1106" t="s">
        <v>700</v>
      </c>
      <c r="C1106">
        <v>104</v>
      </c>
      <c r="D1106">
        <v>94</v>
      </c>
      <c r="E1106">
        <v>189</v>
      </c>
      <c r="F1106">
        <v>597</v>
      </c>
      <c r="G1106" t="s">
        <v>4987</v>
      </c>
      <c r="H1106">
        <v>3000</v>
      </c>
      <c r="I1106">
        <v>138614544</v>
      </c>
      <c r="J1106" t="s">
        <v>1787</v>
      </c>
      <c r="K1106" t="s">
        <v>4985</v>
      </c>
      <c r="L1106" t="s">
        <v>1803</v>
      </c>
      <c r="M1106">
        <v>75152</v>
      </c>
      <c r="N1106">
        <v>7014</v>
      </c>
      <c r="O1106" t="s">
        <v>5848</v>
      </c>
      <c r="P1106">
        <v>15</v>
      </c>
      <c r="Q1106" t="s">
        <v>7487</v>
      </c>
      <c r="R1106" t="s">
        <v>7488</v>
      </c>
      <c r="S1106">
        <v>288</v>
      </c>
      <c r="T1106" t="s">
        <v>42</v>
      </c>
      <c r="U1106" t="s">
        <v>43</v>
      </c>
      <c r="V1106" t="s">
        <v>115</v>
      </c>
      <c r="W1106">
        <v>40000000</v>
      </c>
      <c r="X1106">
        <v>2003</v>
      </c>
      <c r="Y1106">
        <v>2000</v>
      </c>
      <c r="Z1106" s="2">
        <v>5.8</v>
      </c>
      <c r="AA1106">
        <v>1.85</v>
      </c>
      <c r="AB1106">
        <v>0</v>
      </c>
      <c r="AQ1106">
        <v>149</v>
      </c>
      <c r="AR1106">
        <v>7.4</v>
      </c>
      <c r="BH1106" t="str">
        <v>Jon Poll</v>
      </c>
      <c r="BI1106">
        <f t="shared" si="52"/>
        <v>7</v>
      </c>
      <c r="BJ1106" t="b">
        <f t="shared" si="53"/>
        <v>0</v>
      </c>
      <c r="BO1106">
        <v>20966644</v>
      </c>
      <c r="BP1106">
        <v>3000000</v>
      </c>
      <c r="BR1106">
        <f t="shared" si="51"/>
        <v>17966644</v>
      </c>
      <c r="BS1106" t="str">
        <f>_xlfn.XLOOKUP(BO1106,I:I,L:L)</f>
        <v>A Room with a ViewÂ </v>
      </c>
    </row>
    <row r="1107" spans="1:71" x14ac:dyDescent="0.25">
      <c r="A1107" t="s">
        <v>33</v>
      </c>
      <c r="B1107" t="s">
        <v>253</v>
      </c>
      <c r="C1107">
        <v>319</v>
      </c>
      <c r="D1107">
        <v>121</v>
      </c>
      <c r="E1107">
        <v>532</v>
      </c>
      <c r="F1107">
        <v>127</v>
      </c>
      <c r="G1107" t="s">
        <v>7491</v>
      </c>
      <c r="H1107">
        <v>480</v>
      </c>
      <c r="I1107">
        <v>125069696</v>
      </c>
      <c r="J1107" t="s">
        <v>3044</v>
      </c>
      <c r="K1107" t="s">
        <v>7492</v>
      </c>
      <c r="L1107" t="s">
        <v>2130</v>
      </c>
      <c r="M1107">
        <v>203963</v>
      </c>
      <c r="N1107">
        <v>1261</v>
      </c>
      <c r="O1107" t="s">
        <v>7493</v>
      </c>
      <c r="P1107">
        <v>0</v>
      </c>
      <c r="Q1107" t="s">
        <v>7494</v>
      </c>
      <c r="R1107" t="s">
        <v>7495</v>
      </c>
      <c r="S1107">
        <v>420</v>
      </c>
      <c r="T1107" t="s">
        <v>42</v>
      </c>
      <c r="U1107" t="s">
        <v>43</v>
      </c>
      <c r="V1107" t="s">
        <v>811</v>
      </c>
      <c r="W1107">
        <v>40000000</v>
      </c>
      <c r="X1107">
        <v>2013</v>
      </c>
      <c r="Y1107">
        <v>449</v>
      </c>
      <c r="Z1107" s="2">
        <v>7.6</v>
      </c>
      <c r="AA1107">
        <v>2.35</v>
      </c>
      <c r="AB1107">
        <v>58000</v>
      </c>
      <c r="AQ1107">
        <v>94</v>
      </c>
      <c r="AR1107">
        <v>5.8</v>
      </c>
      <c r="BH1107" t="str">
        <v>Paolo Sorrentino</v>
      </c>
      <c r="BI1107">
        <f t="shared" si="52"/>
        <v>7.7</v>
      </c>
      <c r="BJ1107" t="str">
        <f t="shared" si="53"/>
        <v>TRUE</v>
      </c>
      <c r="BO1107">
        <v>25926543</v>
      </c>
      <c r="BP1107">
        <v>8000000</v>
      </c>
      <c r="BR1107">
        <f t="shared" si="51"/>
        <v>17926543</v>
      </c>
      <c r="BS1107" t="str">
        <f>_xlfn.XLOOKUP(BO1107,I:I,L:L)</f>
        <v>ShutterÂ </v>
      </c>
    </row>
    <row r="1108" spans="1:71" x14ac:dyDescent="0.25">
      <c r="A1108" t="s">
        <v>917</v>
      </c>
      <c r="B1108" t="s">
        <v>3495</v>
      </c>
      <c r="C1108">
        <v>41</v>
      </c>
      <c r="D1108">
        <v>128</v>
      </c>
      <c r="E1108">
        <v>545</v>
      </c>
      <c r="F1108">
        <v>251</v>
      </c>
      <c r="G1108" t="s">
        <v>7498</v>
      </c>
      <c r="H1108">
        <v>15000</v>
      </c>
      <c r="I1108">
        <v>107458785</v>
      </c>
      <c r="J1108" t="s">
        <v>3051</v>
      </c>
      <c r="K1108" t="s">
        <v>434</v>
      </c>
      <c r="L1108" t="s">
        <v>2806</v>
      </c>
      <c r="M1108">
        <v>71754</v>
      </c>
      <c r="N1108">
        <v>16751</v>
      </c>
      <c r="O1108" t="s">
        <v>7499</v>
      </c>
      <c r="P1108">
        <v>3</v>
      </c>
      <c r="Q1108" t="s">
        <v>7500</v>
      </c>
      <c r="R1108" t="s">
        <v>7501</v>
      </c>
      <c r="S1108">
        <v>166</v>
      </c>
      <c r="T1108" t="s">
        <v>42</v>
      </c>
      <c r="U1108" t="s">
        <v>43</v>
      </c>
      <c r="V1108" t="s">
        <v>115</v>
      </c>
      <c r="W1108">
        <v>40000000</v>
      </c>
      <c r="X1108">
        <v>1992</v>
      </c>
      <c r="Y1108">
        <v>923</v>
      </c>
      <c r="Z1108" s="2">
        <v>7.2</v>
      </c>
      <c r="AA1108">
        <v>2.35</v>
      </c>
      <c r="AB1108">
        <v>0</v>
      </c>
      <c r="AQ1108">
        <v>121</v>
      </c>
      <c r="AR1108">
        <v>7.6</v>
      </c>
      <c r="BH1108" t="str">
        <v>Peter Care</v>
      </c>
      <c r="BI1108">
        <f t="shared" si="52"/>
        <v>7.1</v>
      </c>
      <c r="BJ1108" t="b">
        <f t="shared" si="53"/>
        <v>0</v>
      </c>
      <c r="BO1108">
        <v>41895491</v>
      </c>
      <c r="BP1108">
        <v>24000000</v>
      </c>
      <c r="BR1108">
        <f t="shared" si="51"/>
        <v>17895491</v>
      </c>
      <c r="BS1108" t="str">
        <f>_xlfn.XLOOKUP(BO1108,I:I,L:L)</f>
        <v>The Fisher KingÂ </v>
      </c>
    </row>
    <row r="1109" spans="1:71" x14ac:dyDescent="0.25">
      <c r="A1109" t="s">
        <v>33</v>
      </c>
      <c r="B1109" t="s">
        <v>358</v>
      </c>
      <c r="C1109">
        <v>300</v>
      </c>
      <c r="D1109">
        <v>134</v>
      </c>
      <c r="E1109">
        <v>0</v>
      </c>
      <c r="F1109">
        <v>336</v>
      </c>
      <c r="G1109" t="s">
        <v>6762</v>
      </c>
      <c r="H1109">
        <v>1000</v>
      </c>
      <c r="I1109">
        <v>102310175</v>
      </c>
      <c r="J1109" t="s">
        <v>1776</v>
      </c>
      <c r="K1109" t="s">
        <v>7504</v>
      </c>
      <c r="L1109" t="s">
        <v>2973</v>
      </c>
      <c r="M1109">
        <v>64989</v>
      </c>
      <c r="N1109">
        <v>2676</v>
      </c>
      <c r="O1109" t="s">
        <v>654</v>
      </c>
      <c r="P1109">
        <v>0</v>
      </c>
      <c r="Q1109" t="s">
        <v>7505</v>
      </c>
      <c r="R1109" t="s">
        <v>7506</v>
      </c>
      <c r="S1109">
        <v>279</v>
      </c>
      <c r="T1109" t="s">
        <v>42</v>
      </c>
      <c r="U1109" t="s">
        <v>43</v>
      </c>
      <c r="V1109" t="s">
        <v>811</v>
      </c>
      <c r="W1109">
        <v>40000000</v>
      </c>
      <c r="X1109">
        <v>2016</v>
      </c>
      <c r="Y1109">
        <v>575</v>
      </c>
      <c r="Z1109" s="2">
        <v>7.8</v>
      </c>
      <c r="AA1109">
        <v>2.35</v>
      </c>
      <c r="AB1109">
        <v>40000</v>
      </c>
      <c r="AQ1109">
        <v>128</v>
      </c>
      <c r="AR1109">
        <v>7.2</v>
      </c>
      <c r="BH1109" t="str">
        <v>Chan-wook Park</v>
      </c>
      <c r="BI1109">
        <f t="shared" si="52"/>
        <v>7.6</v>
      </c>
      <c r="BJ1109" t="str">
        <f t="shared" si="53"/>
        <v>TRUE</v>
      </c>
      <c r="BO1109">
        <v>83892374</v>
      </c>
      <c r="BP1109">
        <v>66000000</v>
      </c>
      <c r="BR1109">
        <f t="shared" si="51"/>
        <v>17892374</v>
      </c>
      <c r="BS1109" t="str">
        <f>_xlfn.XLOOKUP(BO1109,I:I,L:L)</f>
        <v>The X FilesÂ </v>
      </c>
    </row>
    <row r="1110" spans="1:71" x14ac:dyDescent="0.25">
      <c r="A1110" t="s">
        <v>33</v>
      </c>
      <c r="B1110" t="s">
        <v>1596</v>
      </c>
      <c r="C1110">
        <v>556</v>
      </c>
      <c r="D1110">
        <v>120</v>
      </c>
      <c r="E1110">
        <v>21000</v>
      </c>
      <c r="F1110">
        <v>81</v>
      </c>
      <c r="G1110" t="s">
        <v>7508</v>
      </c>
      <c r="H1110">
        <v>10000</v>
      </c>
      <c r="I1110">
        <v>96917897</v>
      </c>
      <c r="J1110" t="s">
        <v>948</v>
      </c>
      <c r="K1110" t="s">
        <v>235</v>
      </c>
      <c r="L1110" t="s">
        <v>3230</v>
      </c>
      <c r="M1110">
        <v>479453</v>
      </c>
      <c r="N1110">
        <v>10555</v>
      </c>
      <c r="O1110" t="s">
        <v>7509</v>
      </c>
      <c r="P1110">
        <v>0</v>
      </c>
      <c r="Q1110" t="s">
        <v>7510</v>
      </c>
      <c r="R1110" t="s">
        <v>7511</v>
      </c>
      <c r="S1110">
        <v>696</v>
      </c>
      <c r="T1110" t="s">
        <v>42</v>
      </c>
      <c r="U1110" t="s">
        <v>43</v>
      </c>
      <c r="V1110" t="s">
        <v>44</v>
      </c>
      <c r="W1110">
        <v>40000000</v>
      </c>
      <c r="X1110">
        <v>2010</v>
      </c>
      <c r="Y1110">
        <v>349</v>
      </c>
      <c r="Z1110" s="2">
        <v>7.7</v>
      </c>
      <c r="AA1110">
        <v>2.35</v>
      </c>
      <c r="AB1110">
        <v>74000</v>
      </c>
      <c r="AQ1110">
        <v>134</v>
      </c>
      <c r="AR1110">
        <v>7.8</v>
      </c>
      <c r="BH1110" t="str">
        <v>Ira Sachs</v>
      </c>
      <c r="BI1110">
        <f t="shared" si="52"/>
        <v>6.3</v>
      </c>
      <c r="BJ1110" t="b">
        <f t="shared" si="53"/>
        <v>0</v>
      </c>
      <c r="BO1110">
        <v>19100000</v>
      </c>
      <c r="BP1110">
        <v>1250000</v>
      </c>
      <c r="BR1110">
        <f t="shared" si="51"/>
        <v>17850000</v>
      </c>
      <c r="BS1110" t="str">
        <f>_xlfn.XLOOKUP(BO1110,I:I,L:L)</f>
        <v>Friday the 13th Part 2Â </v>
      </c>
    </row>
    <row r="1111" spans="1:71" x14ac:dyDescent="0.25">
      <c r="A1111" t="s">
        <v>33</v>
      </c>
      <c r="B1111" t="s">
        <v>3901</v>
      </c>
      <c r="C1111">
        <v>161</v>
      </c>
      <c r="D1111">
        <v>129</v>
      </c>
      <c r="E1111">
        <v>42</v>
      </c>
      <c r="F1111">
        <v>49</v>
      </c>
      <c r="G1111" t="s">
        <v>7514</v>
      </c>
      <c r="H1111">
        <v>97</v>
      </c>
      <c r="I1111">
        <v>93952276</v>
      </c>
      <c r="J1111" t="s">
        <v>881</v>
      </c>
      <c r="K1111" t="s">
        <v>7515</v>
      </c>
      <c r="L1111" t="s">
        <v>3456</v>
      </c>
      <c r="M1111">
        <v>132048</v>
      </c>
      <c r="N1111">
        <v>318</v>
      </c>
      <c r="O1111" t="s">
        <v>7516</v>
      </c>
      <c r="P1111">
        <v>7</v>
      </c>
      <c r="Q1111" t="s">
        <v>7517</v>
      </c>
      <c r="R1111" t="s">
        <v>7518</v>
      </c>
      <c r="S1111">
        <v>203</v>
      </c>
      <c r="T1111" t="s">
        <v>42</v>
      </c>
      <c r="U1111" t="s">
        <v>43</v>
      </c>
      <c r="V1111" t="s">
        <v>44</v>
      </c>
      <c r="W1111">
        <v>40000000</v>
      </c>
      <c r="X1111">
        <v>2009</v>
      </c>
      <c r="Y1111">
        <v>50</v>
      </c>
      <c r="Z1111" s="2">
        <v>6.4</v>
      </c>
      <c r="AA1111">
        <v>2.35</v>
      </c>
      <c r="AB1111">
        <v>12000</v>
      </c>
      <c r="AQ1111">
        <v>120</v>
      </c>
      <c r="AR1111">
        <v>7.7</v>
      </c>
      <c r="BH1111" t="str">
        <v>Carroll Ballard</v>
      </c>
      <c r="BI1111">
        <f t="shared" si="52"/>
        <v>7.3</v>
      </c>
      <c r="BJ1111" t="b">
        <f t="shared" si="53"/>
        <v>0</v>
      </c>
      <c r="BO1111">
        <v>67823573</v>
      </c>
      <c r="BP1111">
        <v>50000000</v>
      </c>
      <c r="BR1111">
        <f t="shared" si="51"/>
        <v>17823573</v>
      </c>
      <c r="BS1111" t="str">
        <f>_xlfn.XLOOKUP(BO1111,I:I,L:L)</f>
        <v>OutbreakÂ </v>
      </c>
    </row>
    <row r="1112" spans="1:71" x14ac:dyDescent="0.25">
      <c r="A1112" t="s">
        <v>33</v>
      </c>
      <c r="B1112" t="s">
        <v>3541</v>
      </c>
      <c r="C1112">
        <v>151</v>
      </c>
      <c r="D1112">
        <v>89</v>
      </c>
      <c r="E1112">
        <v>119</v>
      </c>
      <c r="F1112">
        <v>807</v>
      </c>
      <c r="G1112" t="s">
        <v>3264</v>
      </c>
      <c r="H1112">
        <v>2000</v>
      </c>
      <c r="I1112">
        <v>90703745</v>
      </c>
      <c r="J1112" t="s">
        <v>1247</v>
      </c>
      <c r="K1112" t="s">
        <v>7520</v>
      </c>
      <c r="L1112" t="s">
        <v>4183</v>
      </c>
      <c r="M1112">
        <v>93748</v>
      </c>
      <c r="N1112">
        <v>5855</v>
      </c>
      <c r="O1112" t="s">
        <v>6875</v>
      </c>
      <c r="P1112">
        <v>8</v>
      </c>
      <c r="Q1112" t="s">
        <v>7521</v>
      </c>
      <c r="R1112" t="s">
        <v>7522</v>
      </c>
      <c r="S1112">
        <v>410</v>
      </c>
      <c r="T1112" t="s">
        <v>42</v>
      </c>
      <c r="U1112" t="s">
        <v>43</v>
      </c>
      <c r="V1112" t="s">
        <v>44</v>
      </c>
      <c r="W1112">
        <v>45000000</v>
      </c>
      <c r="X1112">
        <v>2006</v>
      </c>
      <c r="Y1112">
        <v>869</v>
      </c>
      <c r="Z1112" s="2">
        <v>5.0999999999999996</v>
      </c>
      <c r="AA1112">
        <v>1.85</v>
      </c>
      <c r="AB1112">
        <v>1000</v>
      </c>
      <c r="AQ1112">
        <v>129</v>
      </c>
      <c r="AR1112">
        <v>6.4</v>
      </c>
      <c r="BH1112" t="str">
        <v>Takeshi Kitano</v>
      </c>
      <c r="BI1112">
        <f t="shared" si="52"/>
        <v>7.2</v>
      </c>
      <c r="BJ1112" t="b">
        <f t="shared" si="53"/>
        <v>0</v>
      </c>
      <c r="BO1112">
        <v>27736779</v>
      </c>
      <c r="BP1112">
        <v>10000000</v>
      </c>
      <c r="BR1112">
        <f t="shared" si="51"/>
        <v>17736779</v>
      </c>
      <c r="BS1112" t="str">
        <f>_xlfn.XLOOKUP(BO1112,I:I,L:L)</f>
        <v>Sinister 2Â </v>
      </c>
    </row>
    <row r="1113" spans="1:71" x14ac:dyDescent="0.25">
      <c r="A1113" t="s">
        <v>33</v>
      </c>
      <c r="B1113" t="s">
        <v>3908</v>
      </c>
      <c r="C1113">
        <v>212</v>
      </c>
      <c r="D1113">
        <v>116</v>
      </c>
      <c r="E1113">
        <v>0</v>
      </c>
      <c r="F1113">
        <v>71</v>
      </c>
      <c r="G1113" t="s">
        <v>7525</v>
      </c>
      <c r="H1113">
        <v>287</v>
      </c>
      <c r="I1113">
        <v>89138076</v>
      </c>
      <c r="J1113" t="s">
        <v>3057</v>
      </c>
      <c r="K1113" t="s">
        <v>7526</v>
      </c>
      <c r="L1113" t="s">
        <v>3824</v>
      </c>
      <c r="M1113">
        <v>98535</v>
      </c>
      <c r="N1113">
        <v>600</v>
      </c>
      <c r="O1113" t="s">
        <v>1985</v>
      </c>
      <c r="P1113">
        <v>4</v>
      </c>
      <c r="Q1113" t="s">
        <v>7527</v>
      </c>
      <c r="R1113" t="s">
        <v>7528</v>
      </c>
      <c r="S1113">
        <v>734</v>
      </c>
      <c r="T1113" t="s">
        <v>42</v>
      </c>
      <c r="U1113" t="s">
        <v>43</v>
      </c>
      <c r="V1113" t="s">
        <v>811</v>
      </c>
      <c r="W1113">
        <v>40000000</v>
      </c>
      <c r="X1113">
        <v>2000</v>
      </c>
      <c r="Y1113">
        <v>157</v>
      </c>
      <c r="Z1113" s="2">
        <v>5.5</v>
      </c>
      <c r="AA1113">
        <v>2.35</v>
      </c>
      <c r="AB1113">
        <v>0</v>
      </c>
      <c r="AQ1113">
        <v>89</v>
      </c>
      <c r="AR1113">
        <v>5.0999999999999996</v>
      </c>
      <c r="BH1113" t="str">
        <v>Marco Kreuzpaintner</v>
      </c>
      <c r="BI1113">
        <f t="shared" si="52"/>
        <v>7.5</v>
      </c>
      <c r="BJ1113" t="str">
        <f t="shared" si="53"/>
        <v>TRUE</v>
      </c>
      <c r="BO1113">
        <v>32721635</v>
      </c>
      <c r="BP1113">
        <v>15000000</v>
      </c>
      <c r="BR1113">
        <f t="shared" si="51"/>
        <v>17721635</v>
      </c>
      <c r="BS1113" t="str">
        <f>_xlfn.XLOOKUP(BO1113,I:I,L:L)</f>
        <v>The Last House on the LeftÂ </v>
      </c>
    </row>
    <row r="1114" spans="1:71" x14ac:dyDescent="0.25">
      <c r="A1114" t="s">
        <v>33</v>
      </c>
      <c r="B1114" t="s">
        <v>431</v>
      </c>
      <c r="C1114">
        <v>111</v>
      </c>
      <c r="D1114">
        <v>118</v>
      </c>
      <c r="E1114">
        <v>0</v>
      </c>
      <c r="F1114">
        <v>690</v>
      </c>
      <c r="G1114" t="s">
        <v>7467</v>
      </c>
      <c r="H1114">
        <v>1000</v>
      </c>
      <c r="I1114">
        <v>87666629</v>
      </c>
      <c r="J1114" t="s">
        <v>3066</v>
      </c>
      <c r="K1114" t="s">
        <v>4652</v>
      </c>
      <c r="L1114" t="s">
        <v>3953</v>
      </c>
      <c r="M1114">
        <v>283480</v>
      </c>
      <c r="N1114">
        <v>3986</v>
      </c>
      <c r="O1114" t="s">
        <v>7468</v>
      </c>
      <c r="P1114">
        <v>0</v>
      </c>
      <c r="Q1114" t="s">
        <v>7531</v>
      </c>
      <c r="R1114" t="s">
        <v>7532</v>
      </c>
      <c r="S1114">
        <v>263</v>
      </c>
      <c r="T1114" t="s">
        <v>42</v>
      </c>
      <c r="U1114" t="s">
        <v>43</v>
      </c>
      <c r="V1114" t="s">
        <v>115</v>
      </c>
      <c r="W1114">
        <v>40000000</v>
      </c>
      <c r="X1114">
        <v>1990</v>
      </c>
      <c r="Y1114">
        <v>869</v>
      </c>
      <c r="Z1114" s="2">
        <v>7.4</v>
      </c>
      <c r="AA1114">
        <v>1.37</v>
      </c>
      <c r="AB1114">
        <v>0</v>
      </c>
      <c r="AQ1114">
        <v>116</v>
      </c>
      <c r="AR1114">
        <v>5.5</v>
      </c>
      <c r="BH1114" t="str">
        <v>Lajos Koltai</v>
      </c>
      <c r="BI1114">
        <f t="shared" si="52"/>
        <v>7.1</v>
      </c>
      <c r="BJ1114" t="b">
        <f t="shared" si="53"/>
        <v>0</v>
      </c>
      <c r="BO1114">
        <v>32721635</v>
      </c>
      <c r="BP1114">
        <v>15000000</v>
      </c>
      <c r="BR1114">
        <f t="shared" si="51"/>
        <v>17721635</v>
      </c>
      <c r="BS1114" t="str">
        <f>_xlfn.XLOOKUP(BO1114,I:I,L:L)</f>
        <v>The Last House on the LeftÂ </v>
      </c>
    </row>
    <row r="1115" spans="1:71" x14ac:dyDescent="0.25">
      <c r="A1115" t="s">
        <v>33</v>
      </c>
      <c r="B1115" t="s">
        <v>3915</v>
      </c>
      <c r="C1115">
        <v>173</v>
      </c>
      <c r="D1115">
        <v>107</v>
      </c>
      <c r="E1115">
        <v>164</v>
      </c>
      <c r="F1115">
        <v>723</v>
      </c>
      <c r="G1115" t="s">
        <v>5234</v>
      </c>
      <c r="H1115">
        <v>8000</v>
      </c>
      <c r="I1115">
        <v>90353764</v>
      </c>
      <c r="J1115" t="s">
        <v>635</v>
      </c>
      <c r="K1115" t="s">
        <v>1554</v>
      </c>
      <c r="L1115" t="s">
        <v>3758</v>
      </c>
      <c r="M1115">
        <v>85629</v>
      </c>
      <c r="N1115">
        <v>12556</v>
      </c>
      <c r="O1115" t="s">
        <v>2578</v>
      </c>
      <c r="P1115">
        <v>2</v>
      </c>
      <c r="Q1115" t="s">
        <v>7534</v>
      </c>
      <c r="R1115" t="s">
        <v>7535</v>
      </c>
      <c r="S1115">
        <v>144</v>
      </c>
      <c r="T1115" t="s">
        <v>42</v>
      </c>
      <c r="U1115" t="s">
        <v>43</v>
      </c>
      <c r="V1115" t="s">
        <v>811</v>
      </c>
      <c r="W1115">
        <v>40000000</v>
      </c>
      <c r="X1115">
        <v>2015</v>
      </c>
      <c r="Y1115">
        <v>2000</v>
      </c>
      <c r="Z1115" s="2">
        <v>6</v>
      </c>
      <c r="AA1115">
        <v>1.85</v>
      </c>
      <c r="AB1115">
        <v>14000</v>
      </c>
      <c r="AQ1115">
        <v>118</v>
      </c>
      <c r="AR1115">
        <v>7.4</v>
      </c>
      <c r="BH1115" t="str">
        <v>Alan Rudolph</v>
      </c>
      <c r="BI1115">
        <f t="shared" si="52"/>
        <v>4.5999999999999996</v>
      </c>
      <c r="BJ1115" t="b">
        <f t="shared" si="53"/>
        <v>0</v>
      </c>
      <c r="BO1115">
        <v>85707116</v>
      </c>
      <c r="BP1115">
        <v>68000000</v>
      </c>
      <c r="BR1115">
        <f t="shared" si="51"/>
        <v>17707116</v>
      </c>
      <c r="BS1115" t="str">
        <f>_xlfn.XLOOKUP(BO1115,I:I,L:L)</f>
        <v>FuryÂ </v>
      </c>
    </row>
    <row r="1116" spans="1:71" x14ac:dyDescent="0.25">
      <c r="A1116" t="s">
        <v>33</v>
      </c>
      <c r="B1116" t="s">
        <v>2408</v>
      </c>
      <c r="C1116">
        <v>252</v>
      </c>
      <c r="D1116">
        <v>123</v>
      </c>
      <c r="E1116">
        <v>0</v>
      </c>
      <c r="F1116">
        <v>923</v>
      </c>
      <c r="G1116" t="s">
        <v>6365</v>
      </c>
      <c r="H1116">
        <v>11000</v>
      </c>
      <c r="I1116">
        <v>94125426</v>
      </c>
      <c r="J1116" t="s">
        <v>3072</v>
      </c>
      <c r="K1116" t="s">
        <v>2982</v>
      </c>
      <c r="L1116" t="s">
        <v>3441</v>
      </c>
      <c r="M1116">
        <v>79264</v>
      </c>
      <c r="N1116">
        <v>13321</v>
      </c>
      <c r="O1116" t="s">
        <v>6573</v>
      </c>
      <c r="P1116">
        <v>2</v>
      </c>
      <c r="Q1116" t="s">
        <v>7537</v>
      </c>
      <c r="R1116" t="s">
        <v>7538</v>
      </c>
      <c r="S1116">
        <v>277</v>
      </c>
      <c r="T1116" t="s">
        <v>42</v>
      </c>
      <c r="U1116" t="s">
        <v>43</v>
      </c>
      <c r="V1116" t="s">
        <v>44</v>
      </c>
      <c r="W1116">
        <v>40000000</v>
      </c>
      <c r="X1116">
        <v>2009</v>
      </c>
      <c r="Y1116">
        <v>935</v>
      </c>
      <c r="Z1116" s="2">
        <v>7</v>
      </c>
      <c r="AA1116">
        <v>1.85</v>
      </c>
      <c r="AB1116">
        <v>13000</v>
      </c>
      <c r="AQ1116">
        <v>107</v>
      </c>
      <c r="AR1116">
        <v>6</v>
      </c>
      <c r="BH1116" t="str">
        <v>Chuan Lu</v>
      </c>
      <c r="BI1116">
        <f t="shared" si="52"/>
        <v>7.7</v>
      </c>
      <c r="BJ1116" t="str">
        <f t="shared" si="53"/>
        <v>TRUE</v>
      </c>
      <c r="BO1116">
        <v>37672350</v>
      </c>
      <c r="BP1116">
        <v>20000000</v>
      </c>
      <c r="BR1116">
        <f t="shared" si="51"/>
        <v>17672350</v>
      </c>
      <c r="BS1116" t="str">
        <f>_xlfn.XLOOKUP(BO1116,I:I,L:L)</f>
        <v>How Stella Got Her Groove BackÂ </v>
      </c>
    </row>
    <row r="1117" spans="1:71" x14ac:dyDescent="0.25">
      <c r="A1117" t="s">
        <v>33</v>
      </c>
      <c r="B1117" t="s">
        <v>3175</v>
      </c>
      <c r="C1117">
        <v>216</v>
      </c>
      <c r="D1117">
        <v>128</v>
      </c>
      <c r="E1117">
        <v>241</v>
      </c>
      <c r="F1117">
        <v>898</v>
      </c>
      <c r="G1117" t="s">
        <v>180</v>
      </c>
      <c r="H1117">
        <v>11000</v>
      </c>
      <c r="I1117">
        <v>95001343</v>
      </c>
      <c r="J1117" t="s">
        <v>994</v>
      </c>
      <c r="K1117" t="s">
        <v>520</v>
      </c>
      <c r="L1117" t="s">
        <v>3388</v>
      </c>
      <c r="M1117">
        <v>66511</v>
      </c>
      <c r="N1117">
        <v>16911</v>
      </c>
      <c r="O1117" t="s">
        <v>7541</v>
      </c>
      <c r="P1117">
        <v>0</v>
      </c>
      <c r="Q1117" t="s">
        <v>7542</v>
      </c>
      <c r="R1117" t="s">
        <v>7543</v>
      </c>
      <c r="S1117">
        <v>200</v>
      </c>
      <c r="T1117" t="s">
        <v>42</v>
      </c>
      <c r="U1117" t="s">
        <v>43</v>
      </c>
      <c r="V1117" t="s">
        <v>44</v>
      </c>
      <c r="W1117">
        <v>40000000</v>
      </c>
      <c r="X1117">
        <v>2013</v>
      </c>
      <c r="Y1117">
        <v>3000</v>
      </c>
      <c r="Z1117" s="2">
        <v>7.5</v>
      </c>
      <c r="AA1117">
        <v>2.35</v>
      </c>
      <c r="AB1117">
        <v>28000</v>
      </c>
      <c r="AQ1117">
        <v>123</v>
      </c>
      <c r="AR1117">
        <v>7</v>
      </c>
      <c r="BH1117" t="str">
        <v>Timothy Hines</v>
      </c>
      <c r="BI1117">
        <f t="shared" si="52"/>
        <v>7.5</v>
      </c>
      <c r="BJ1117" t="str">
        <f t="shared" si="53"/>
        <v>TRUE</v>
      </c>
      <c r="BO1117">
        <v>24103594</v>
      </c>
      <c r="BP1117">
        <v>6500000</v>
      </c>
      <c r="BR1117">
        <f t="shared" si="51"/>
        <v>17603594</v>
      </c>
      <c r="BS1117" t="str">
        <f>_xlfn.XLOOKUP(BO1117,I:I,L:L)</f>
        <v>The Adventures of Huck FinnÂ </v>
      </c>
    </row>
    <row r="1118" spans="1:71" x14ac:dyDescent="0.25">
      <c r="A1118" t="s">
        <v>33</v>
      </c>
      <c r="B1118" t="s">
        <v>1832</v>
      </c>
      <c r="C1118">
        <v>203</v>
      </c>
      <c r="D1118">
        <v>139</v>
      </c>
      <c r="E1118">
        <v>333</v>
      </c>
      <c r="F1118">
        <v>1000</v>
      </c>
      <c r="G1118" t="s">
        <v>1437</v>
      </c>
      <c r="H1118">
        <v>22000</v>
      </c>
      <c r="I1118">
        <v>81292135</v>
      </c>
      <c r="J1118" t="s">
        <v>1338</v>
      </c>
      <c r="K1118" t="s">
        <v>854</v>
      </c>
      <c r="L1118" t="s">
        <v>4565</v>
      </c>
      <c r="M1118">
        <v>137891</v>
      </c>
      <c r="N1118">
        <v>36810</v>
      </c>
      <c r="O1118" t="s">
        <v>62</v>
      </c>
      <c r="P1118">
        <v>1</v>
      </c>
      <c r="Q1118" t="s">
        <v>7546</v>
      </c>
      <c r="R1118" t="s">
        <v>7547</v>
      </c>
      <c r="S1118">
        <v>696</v>
      </c>
      <c r="T1118" t="s">
        <v>42</v>
      </c>
      <c r="U1118" t="s">
        <v>43</v>
      </c>
      <c r="V1118" t="s">
        <v>811</v>
      </c>
      <c r="W1118">
        <v>40000000</v>
      </c>
      <c r="X1118">
        <v>1999</v>
      </c>
      <c r="Y1118">
        <v>13000</v>
      </c>
      <c r="Z1118" s="2">
        <v>7.3</v>
      </c>
      <c r="AA1118">
        <v>1.85</v>
      </c>
      <c r="AB1118">
        <v>0</v>
      </c>
      <c r="AQ1118">
        <v>128</v>
      </c>
      <c r="AR1118">
        <v>7.5</v>
      </c>
      <c r="BH1118" t="str">
        <v>Akira Kurosawa</v>
      </c>
      <c r="BI1118">
        <f t="shared" si="52"/>
        <v>8.1</v>
      </c>
      <c r="BJ1118" t="str">
        <f t="shared" si="53"/>
        <v>TRUE</v>
      </c>
      <c r="BO1118">
        <v>37567440</v>
      </c>
      <c r="BP1118">
        <v>20000000</v>
      </c>
      <c r="BR1118">
        <f t="shared" si="51"/>
        <v>17567440</v>
      </c>
      <c r="BS1118" t="str">
        <f>_xlfn.XLOOKUP(BO1118,I:I,L:L)</f>
        <v>Conan the BarbarianÂ </v>
      </c>
    </row>
    <row r="1119" spans="1:71" x14ac:dyDescent="0.25">
      <c r="A1119" t="s">
        <v>33</v>
      </c>
      <c r="B1119" t="s">
        <v>2289</v>
      </c>
      <c r="C1119">
        <v>218</v>
      </c>
      <c r="D1119">
        <v>109</v>
      </c>
      <c r="E1119">
        <v>101</v>
      </c>
      <c r="F1119">
        <v>839</v>
      </c>
      <c r="G1119" t="s">
        <v>4882</v>
      </c>
      <c r="H1119">
        <v>13000</v>
      </c>
      <c r="I1119">
        <v>86208010</v>
      </c>
      <c r="J1119" t="s">
        <v>1247</v>
      </c>
      <c r="K1119" t="s">
        <v>702</v>
      </c>
      <c r="L1119" t="s">
        <v>3673</v>
      </c>
      <c r="M1119">
        <v>97045</v>
      </c>
      <c r="N1119">
        <v>16179</v>
      </c>
      <c r="O1119" t="s">
        <v>5561</v>
      </c>
      <c r="P1119">
        <v>1</v>
      </c>
      <c r="Q1119" t="s">
        <v>7549</v>
      </c>
      <c r="R1119" t="s">
        <v>7550</v>
      </c>
      <c r="S1119">
        <v>285</v>
      </c>
      <c r="T1119" t="s">
        <v>42</v>
      </c>
      <c r="U1119" t="s">
        <v>43</v>
      </c>
      <c r="V1119" t="s">
        <v>44</v>
      </c>
      <c r="W1119">
        <v>35000000</v>
      </c>
      <c r="X1119">
        <v>2014</v>
      </c>
      <c r="Y1119">
        <v>899</v>
      </c>
      <c r="Z1119" s="2">
        <v>5.7</v>
      </c>
      <c r="AA1119">
        <v>1.85</v>
      </c>
      <c r="AB1119">
        <v>55000</v>
      </c>
      <c r="AQ1119">
        <v>139</v>
      </c>
      <c r="AR1119">
        <v>7.3</v>
      </c>
      <c r="BH1119" t="str">
        <v>Dan Mazer</v>
      </c>
      <c r="BI1119">
        <f t="shared" si="52"/>
        <v>6</v>
      </c>
      <c r="BJ1119" t="b">
        <f t="shared" si="53"/>
        <v>0</v>
      </c>
      <c r="BO1119">
        <v>37567440</v>
      </c>
      <c r="BP1119">
        <v>20000000</v>
      </c>
      <c r="BR1119">
        <f t="shared" si="51"/>
        <v>17567440</v>
      </c>
      <c r="BS1119" t="str">
        <f>_xlfn.XLOOKUP(BO1119,I:I,L:L)</f>
        <v>Conan the BarbarianÂ </v>
      </c>
    </row>
    <row r="1120" spans="1:71" x14ac:dyDescent="0.25">
      <c r="A1120" t="s">
        <v>33</v>
      </c>
      <c r="B1120" t="s">
        <v>3182</v>
      </c>
      <c r="C1120">
        <v>118</v>
      </c>
      <c r="D1120">
        <v>120</v>
      </c>
      <c r="E1120">
        <v>155</v>
      </c>
      <c r="F1120">
        <v>249</v>
      </c>
      <c r="G1120" t="s">
        <v>469</v>
      </c>
      <c r="H1120">
        <v>23000</v>
      </c>
      <c r="I1120">
        <v>81593527</v>
      </c>
      <c r="J1120" t="s">
        <v>1929</v>
      </c>
      <c r="K1120" t="s">
        <v>446</v>
      </c>
      <c r="L1120" t="s">
        <v>4536</v>
      </c>
      <c r="M1120">
        <v>48806</v>
      </c>
      <c r="N1120">
        <v>24300</v>
      </c>
      <c r="O1120" t="s">
        <v>7552</v>
      </c>
      <c r="P1120">
        <v>1</v>
      </c>
      <c r="Q1120" t="s">
        <v>7553</v>
      </c>
      <c r="R1120" t="s">
        <v>7554</v>
      </c>
      <c r="S1120">
        <v>263</v>
      </c>
      <c r="T1120" t="s">
        <v>42</v>
      </c>
      <c r="U1120" t="s">
        <v>43</v>
      </c>
      <c r="V1120" t="s">
        <v>115</v>
      </c>
      <c r="W1120">
        <v>40000000</v>
      </c>
      <c r="X1120">
        <v>2006</v>
      </c>
      <c r="Y1120">
        <v>984</v>
      </c>
      <c r="Z1120" s="2">
        <v>7.3</v>
      </c>
      <c r="AA1120">
        <v>2.35</v>
      </c>
      <c r="AB1120">
        <v>11000</v>
      </c>
      <c r="AQ1120">
        <v>109</v>
      </c>
      <c r="AR1120">
        <v>5.7</v>
      </c>
      <c r="BH1120" t="str">
        <v>R.J. Cutler</v>
      </c>
      <c r="BI1120">
        <f t="shared" si="52"/>
        <v>6.8</v>
      </c>
      <c r="BJ1120" t="b">
        <f t="shared" si="53"/>
        <v>0</v>
      </c>
      <c r="BO1120">
        <v>42478175</v>
      </c>
      <c r="BP1120">
        <v>25000000</v>
      </c>
      <c r="BR1120">
        <f t="shared" si="51"/>
        <v>17478175</v>
      </c>
      <c r="BS1120" t="str">
        <f>_xlfn.XLOOKUP(BO1120,I:I,L:L)</f>
        <v>The Age of AdalineÂ </v>
      </c>
    </row>
    <row r="1121" spans="1:71" x14ac:dyDescent="0.25">
      <c r="A1121" t="s">
        <v>33</v>
      </c>
      <c r="B1121" t="s">
        <v>1710</v>
      </c>
      <c r="C1121">
        <v>241</v>
      </c>
      <c r="D1121">
        <v>121</v>
      </c>
      <c r="E1121">
        <v>278</v>
      </c>
      <c r="F1121">
        <v>808</v>
      </c>
      <c r="G1121" t="s">
        <v>343</v>
      </c>
      <c r="H1121">
        <v>22000</v>
      </c>
      <c r="I1121">
        <v>75274748</v>
      </c>
      <c r="J1121" t="s">
        <v>1544</v>
      </c>
      <c r="K1121" t="s">
        <v>2176</v>
      </c>
      <c r="L1121" t="s">
        <v>4655</v>
      </c>
      <c r="M1121">
        <v>130661</v>
      </c>
      <c r="N1121">
        <v>36010</v>
      </c>
      <c r="O1121" t="s">
        <v>1317</v>
      </c>
      <c r="P1121">
        <v>2</v>
      </c>
      <c r="Q1121" t="s">
        <v>7557</v>
      </c>
      <c r="R1121" t="s">
        <v>7558</v>
      </c>
      <c r="S1121">
        <v>304</v>
      </c>
      <c r="T1121" t="s">
        <v>42</v>
      </c>
      <c r="U1121" t="s">
        <v>43</v>
      </c>
      <c r="V1121" t="s">
        <v>44</v>
      </c>
      <c r="W1121">
        <v>35000000</v>
      </c>
      <c r="X1121">
        <v>2015</v>
      </c>
      <c r="Y1121">
        <v>11000</v>
      </c>
      <c r="Z1121" s="2">
        <v>7.2</v>
      </c>
      <c r="AA1121">
        <v>1.85</v>
      </c>
      <c r="AB1121">
        <v>54000</v>
      </c>
      <c r="AQ1121">
        <v>120</v>
      </c>
      <c r="AR1121">
        <v>7.3</v>
      </c>
      <c r="BH1121" t="str">
        <v>David S. Ward</v>
      </c>
      <c r="BI1121">
        <f t="shared" si="52"/>
        <v>7.2</v>
      </c>
      <c r="BJ1121" t="b">
        <f t="shared" si="53"/>
        <v>0</v>
      </c>
      <c r="BO1121">
        <v>44450000</v>
      </c>
      <c r="BP1121">
        <v>27000000</v>
      </c>
      <c r="BR1121">
        <f t="shared" si="51"/>
        <v>17450000</v>
      </c>
      <c r="BS1121" t="str">
        <f>_xlfn.XLOOKUP(BO1121,I:I,L:L)</f>
        <v>TimecopÂ </v>
      </c>
    </row>
    <row r="1122" spans="1:71" x14ac:dyDescent="0.25">
      <c r="A1122" t="s">
        <v>33</v>
      </c>
      <c r="B1122" t="s">
        <v>1103</v>
      </c>
      <c r="C1122">
        <v>119</v>
      </c>
      <c r="D1122">
        <v>102</v>
      </c>
      <c r="E1122">
        <v>167</v>
      </c>
      <c r="F1122">
        <v>655</v>
      </c>
      <c r="G1122" t="s">
        <v>7561</v>
      </c>
      <c r="H1122">
        <v>2000</v>
      </c>
      <c r="I1122">
        <v>90835030</v>
      </c>
      <c r="J1122" t="s">
        <v>1352</v>
      </c>
      <c r="K1122" t="s">
        <v>5461</v>
      </c>
      <c r="L1122" t="s">
        <v>3705</v>
      </c>
      <c r="M1122">
        <v>28621</v>
      </c>
      <c r="N1122">
        <v>5178</v>
      </c>
      <c r="O1122" t="s">
        <v>2865</v>
      </c>
      <c r="P1122">
        <v>0</v>
      </c>
      <c r="Q1122" t="s">
        <v>7562</v>
      </c>
      <c r="R1122" t="s">
        <v>7563</v>
      </c>
      <c r="S1122">
        <v>58</v>
      </c>
      <c r="T1122" t="s">
        <v>42</v>
      </c>
      <c r="U1122" t="s">
        <v>43</v>
      </c>
      <c r="V1122" t="s">
        <v>44</v>
      </c>
      <c r="W1122">
        <v>40000000</v>
      </c>
      <c r="X1122">
        <v>2016</v>
      </c>
      <c r="Y1122">
        <v>874</v>
      </c>
      <c r="Z1122" s="2">
        <v>5.9</v>
      </c>
      <c r="AA1122">
        <v>2.35</v>
      </c>
      <c r="AB1122">
        <v>0</v>
      </c>
      <c r="AQ1122">
        <v>121</v>
      </c>
      <c r="AR1122">
        <v>7.2</v>
      </c>
      <c r="BH1122" t="str">
        <v>Gina Prince-Bythewood</v>
      </c>
      <c r="BI1122">
        <f t="shared" si="52"/>
        <v>7.1</v>
      </c>
      <c r="BJ1122" t="b">
        <f t="shared" si="53"/>
        <v>0</v>
      </c>
      <c r="BO1122">
        <v>37442180</v>
      </c>
      <c r="BP1122">
        <v>20000000</v>
      </c>
      <c r="BR1122">
        <f t="shared" si="51"/>
        <v>17442180</v>
      </c>
      <c r="BS1122" t="str">
        <f>_xlfn.XLOOKUP(BO1122,I:I,L:L)</f>
        <v>Man of the YearÂ </v>
      </c>
    </row>
    <row r="1123" spans="1:71" x14ac:dyDescent="0.25">
      <c r="A1123" t="s">
        <v>33</v>
      </c>
      <c r="B1123" t="s">
        <v>1279</v>
      </c>
      <c r="C1123">
        <v>89</v>
      </c>
      <c r="D1123">
        <v>117</v>
      </c>
      <c r="E1123">
        <v>0</v>
      </c>
      <c r="F1123">
        <v>322</v>
      </c>
      <c r="G1123" t="s">
        <v>7566</v>
      </c>
      <c r="H1123">
        <v>855</v>
      </c>
      <c r="I1123">
        <v>72455275</v>
      </c>
      <c r="J1123" t="s">
        <v>3081</v>
      </c>
      <c r="K1123" t="s">
        <v>39</v>
      </c>
      <c r="L1123" t="s">
        <v>5512</v>
      </c>
      <c r="M1123">
        <v>113068</v>
      </c>
      <c r="N1123">
        <v>2144</v>
      </c>
      <c r="O1123" t="s">
        <v>7567</v>
      </c>
      <c r="P1123">
        <v>1</v>
      </c>
      <c r="Q1123" t="s">
        <v>7568</v>
      </c>
      <c r="R1123" t="s">
        <v>7569</v>
      </c>
      <c r="S1123">
        <v>382</v>
      </c>
      <c r="T1123" t="s">
        <v>42</v>
      </c>
      <c r="U1123" t="s">
        <v>43</v>
      </c>
      <c r="V1123" t="s">
        <v>811</v>
      </c>
      <c r="W1123">
        <v>40000000</v>
      </c>
      <c r="X1123">
        <v>1992</v>
      </c>
      <c r="Y1123">
        <v>363</v>
      </c>
      <c r="Z1123" s="2">
        <v>7.8</v>
      </c>
      <c r="AA1123">
        <v>2.35</v>
      </c>
      <c r="AB1123">
        <v>0</v>
      </c>
      <c r="AQ1123">
        <v>102</v>
      </c>
      <c r="AR1123">
        <v>5.9</v>
      </c>
      <c r="BH1123" t="str">
        <v>Rob Pritts</v>
      </c>
      <c r="BI1123">
        <f t="shared" si="52"/>
        <v>4.5999999999999996</v>
      </c>
      <c r="BJ1123" t="b">
        <f t="shared" si="53"/>
        <v>0</v>
      </c>
      <c r="BO1123">
        <v>20803237</v>
      </c>
      <c r="BP1123">
        <v>3500000</v>
      </c>
      <c r="BR1123">
        <f t="shared" si="51"/>
        <v>17303237</v>
      </c>
      <c r="BS1123" t="str">
        <f>_xlfn.XLOOKUP(BO1123,I:I,L:L)</f>
        <v>The Kids Are All RightÂ </v>
      </c>
    </row>
    <row r="1124" spans="1:71" x14ac:dyDescent="0.25">
      <c r="A1124" t="s">
        <v>33</v>
      </c>
      <c r="B1124" t="s">
        <v>2464</v>
      </c>
      <c r="C1124">
        <v>209</v>
      </c>
      <c r="D1124">
        <v>178</v>
      </c>
      <c r="E1124">
        <v>138</v>
      </c>
      <c r="F1124">
        <v>748</v>
      </c>
      <c r="G1124" t="s">
        <v>7572</v>
      </c>
      <c r="H1124">
        <v>904</v>
      </c>
      <c r="I1124">
        <v>75305995</v>
      </c>
      <c r="J1124" t="s">
        <v>2346</v>
      </c>
      <c r="K1124" t="s">
        <v>3717</v>
      </c>
      <c r="L1124" t="s">
        <v>5151</v>
      </c>
      <c r="M1124">
        <v>110394</v>
      </c>
      <c r="N1124">
        <v>5074</v>
      </c>
      <c r="O1124" t="s">
        <v>182</v>
      </c>
      <c r="P1124">
        <v>0</v>
      </c>
      <c r="Q1124" t="s">
        <v>7573</v>
      </c>
      <c r="R1124" t="s">
        <v>7574</v>
      </c>
      <c r="S1124">
        <v>433</v>
      </c>
      <c r="T1124" t="s">
        <v>42</v>
      </c>
      <c r="U1124" t="s">
        <v>43</v>
      </c>
      <c r="V1124" t="s">
        <v>44</v>
      </c>
      <c r="W1124">
        <v>40000000</v>
      </c>
      <c r="X1124">
        <v>2004</v>
      </c>
      <c r="Y1124">
        <v>876</v>
      </c>
      <c r="Z1124" s="2">
        <v>7.7</v>
      </c>
      <c r="AA1124">
        <v>1.85</v>
      </c>
      <c r="AB1124">
        <v>0</v>
      </c>
      <c r="AQ1124">
        <v>117</v>
      </c>
      <c r="AR1124">
        <v>7.8</v>
      </c>
      <c r="BH1124" t="str">
        <v>John Crowley</v>
      </c>
      <c r="BI1124">
        <f t="shared" si="52"/>
        <v>7.5</v>
      </c>
      <c r="BJ1124" t="str">
        <f t="shared" si="53"/>
        <v>TRUE</v>
      </c>
      <c r="BO1124">
        <v>18488314</v>
      </c>
      <c r="BP1124">
        <v>1200000</v>
      </c>
      <c r="BR1124">
        <f t="shared" si="51"/>
        <v>17288314</v>
      </c>
      <c r="BS1124" t="str">
        <f>_xlfn.XLOOKUP(BO1124,I:I,L:L)</f>
        <v>Super TroopersÂ </v>
      </c>
    </row>
    <row r="1125" spans="1:71" x14ac:dyDescent="0.25">
      <c r="A1125" t="s">
        <v>917</v>
      </c>
      <c r="B1125" t="s">
        <v>2495</v>
      </c>
      <c r="C1125">
        <v>374</v>
      </c>
      <c r="D1125">
        <v>147</v>
      </c>
      <c r="E1125">
        <v>436</v>
      </c>
      <c r="F1125">
        <v>175</v>
      </c>
      <c r="G1125" t="s">
        <v>7577</v>
      </c>
      <c r="H1125">
        <v>3000</v>
      </c>
      <c r="I1125">
        <v>74098862</v>
      </c>
      <c r="J1125" t="s">
        <v>931</v>
      </c>
      <c r="K1125" t="s">
        <v>1215</v>
      </c>
      <c r="L1125" t="s">
        <v>5280</v>
      </c>
      <c r="M1125">
        <v>656640</v>
      </c>
      <c r="N1125">
        <v>3924</v>
      </c>
      <c r="O1125" t="s">
        <v>7578</v>
      </c>
      <c r="P1125">
        <v>1</v>
      </c>
      <c r="Q1125" t="s">
        <v>7579</v>
      </c>
      <c r="R1125" t="s">
        <v>7580</v>
      </c>
      <c r="S1125">
        <v>1732</v>
      </c>
      <c r="T1125" t="s">
        <v>42</v>
      </c>
      <c r="U1125" t="s">
        <v>43</v>
      </c>
      <c r="V1125" t="s">
        <v>811</v>
      </c>
      <c r="W1125">
        <v>40000000</v>
      </c>
      <c r="X1125">
        <v>2005</v>
      </c>
      <c r="Y1125">
        <v>472</v>
      </c>
      <c r="Z1125" s="2">
        <v>8.1</v>
      </c>
      <c r="AA1125">
        <v>1.85</v>
      </c>
      <c r="AB1125">
        <v>13000</v>
      </c>
      <c r="AQ1125">
        <v>178</v>
      </c>
      <c r="AR1125">
        <v>7.7</v>
      </c>
      <c r="BH1125" t="str">
        <v>Brendan Malloy</v>
      </c>
      <c r="BI1125">
        <f t="shared" si="52"/>
        <v>6.3</v>
      </c>
      <c r="BJ1125" t="b">
        <f t="shared" si="53"/>
        <v>0</v>
      </c>
      <c r="BO1125">
        <v>52277485</v>
      </c>
      <c r="BP1125">
        <v>35000000</v>
      </c>
      <c r="BR1125">
        <f t="shared" si="51"/>
        <v>17277485</v>
      </c>
      <c r="BS1125" t="str">
        <f>_xlfn.XLOOKUP(BO1125,I:I,L:L)</f>
        <v>RadioÂ </v>
      </c>
    </row>
    <row r="1126" spans="1:71" x14ac:dyDescent="0.25">
      <c r="A1126" t="s">
        <v>33</v>
      </c>
      <c r="B1126" t="s">
        <v>3678</v>
      </c>
      <c r="C1126">
        <v>235</v>
      </c>
      <c r="D1126">
        <v>90</v>
      </c>
      <c r="E1126">
        <v>38</v>
      </c>
      <c r="F1126">
        <v>882</v>
      </c>
      <c r="G1126" t="s">
        <v>1076</v>
      </c>
      <c r="H1126">
        <v>2000</v>
      </c>
      <c r="I1126">
        <v>72266306</v>
      </c>
      <c r="J1126" t="s">
        <v>1359</v>
      </c>
      <c r="K1126" t="s">
        <v>687</v>
      </c>
      <c r="L1126" t="s">
        <v>5534</v>
      </c>
      <c r="M1126">
        <v>127528</v>
      </c>
      <c r="N1126">
        <v>6775</v>
      </c>
      <c r="O1126" t="s">
        <v>245</v>
      </c>
      <c r="P1126">
        <v>4</v>
      </c>
      <c r="Q1126" t="s">
        <v>7583</v>
      </c>
      <c r="R1126" t="s">
        <v>7584</v>
      </c>
      <c r="S1126">
        <v>422</v>
      </c>
      <c r="T1126" t="s">
        <v>42</v>
      </c>
      <c r="U1126" t="s">
        <v>43</v>
      </c>
      <c r="V1126" t="s">
        <v>44</v>
      </c>
      <c r="W1126">
        <v>40000000</v>
      </c>
      <c r="X1126">
        <v>2008</v>
      </c>
      <c r="Y1126">
        <v>897</v>
      </c>
      <c r="Z1126" s="2">
        <v>6.6</v>
      </c>
      <c r="AA1126">
        <v>2.35</v>
      </c>
      <c r="AB1126">
        <v>0</v>
      </c>
      <c r="AQ1126">
        <v>147</v>
      </c>
      <c r="AR1126">
        <v>8.1</v>
      </c>
      <c r="BH1126" t="str">
        <v>Dustin Hoffman</v>
      </c>
      <c r="BI1126">
        <f t="shared" si="52"/>
        <v>6.8</v>
      </c>
      <c r="BJ1126" t="b">
        <f t="shared" si="53"/>
        <v>0</v>
      </c>
      <c r="BO1126">
        <v>23272306</v>
      </c>
      <c r="BP1126">
        <v>6000000</v>
      </c>
      <c r="BR1126">
        <f t="shared" si="51"/>
        <v>17272306</v>
      </c>
      <c r="BS1126" t="str">
        <f>_xlfn.XLOOKUP(BO1126,I:I,L:L)</f>
        <v>The Usual SuspectsÂ </v>
      </c>
    </row>
    <row r="1127" spans="1:71" x14ac:dyDescent="0.25">
      <c r="A1127" t="s">
        <v>33</v>
      </c>
      <c r="B1127" t="s">
        <v>3775</v>
      </c>
      <c r="C1127">
        <v>215</v>
      </c>
      <c r="D1127">
        <v>105</v>
      </c>
      <c r="E1127">
        <v>29</v>
      </c>
      <c r="F1127">
        <v>257</v>
      </c>
      <c r="G1127" t="s">
        <v>333</v>
      </c>
      <c r="H1127">
        <v>24000</v>
      </c>
      <c r="I1127">
        <v>71347010</v>
      </c>
      <c r="J1127" t="s">
        <v>1027</v>
      </c>
      <c r="K1127" t="s">
        <v>100</v>
      </c>
      <c r="L1127" t="s">
        <v>5676</v>
      </c>
      <c r="M1127">
        <v>166194</v>
      </c>
      <c r="N1127">
        <v>28928</v>
      </c>
      <c r="O1127" t="s">
        <v>7587</v>
      </c>
      <c r="P1127">
        <v>2</v>
      </c>
      <c r="Q1127" t="s">
        <v>7588</v>
      </c>
      <c r="R1127" t="s">
        <v>7589</v>
      </c>
      <c r="S1127">
        <v>215</v>
      </c>
      <c r="T1127" t="s">
        <v>42</v>
      </c>
      <c r="U1127" t="s">
        <v>43</v>
      </c>
      <c r="V1127" t="s">
        <v>811</v>
      </c>
      <c r="W1127">
        <v>40000000</v>
      </c>
      <c r="X1127">
        <v>2009</v>
      </c>
      <c r="Y1127">
        <v>4000</v>
      </c>
      <c r="Z1127" s="2">
        <v>7.1</v>
      </c>
      <c r="AA1127">
        <v>1.85</v>
      </c>
      <c r="AB1127">
        <v>0</v>
      </c>
      <c r="AQ1127">
        <v>90</v>
      </c>
      <c r="AR1127">
        <v>6.6</v>
      </c>
      <c r="BH1127" t="str">
        <v>Gregory Poirier</v>
      </c>
      <c r="BI1127">
        <f t="shared" si="52"/>
        <v>5.3</v>
      </c>
      <c r="BJ1127" t="b">
        <f t="shared" si="53"/>
        <v>0</v>
      </c>
      <c r="BO1127">
        <v>39263506</v>
      </c>
      <c r="BP1127">
        <v>22000000</v>
      </c>
      <c r="BR1127">
        <f t="shared" si="51"/>
        <v>17263506</v>
      </c>
      <c r="BS1127" t="str">
        <f>_xlfn.XLOOKUP(BO1127,I:I,L:L)</f>
        <v>Lakeview TerraceÂ </v>
      </c>
    </row>
    <row r="1128" spans="1:71" x14ac:dyDescent="0.25">
      <c r="A1128" t="s">
        <v>33</v>
      </c>
      <c r="B1128" t="s">
        <v>2289</v>
      </c>
      <c r="C1128">
        <v>109</v>
      </c>
      <c r="D1128">
        <v>114</v>
      </c>
      <c r="E1128">
        <v>101</v>
      </c>
      <c r="F1128">
        <v>398</v>
      </c>
      <c r="G1128" t="s">
        <v>2865</v>
      </c>
      <c r="H1128">
        <v>700</v>
      </c>
      <c r="I1128">
        <v>70836296</v>
      </c>
      <c r="J1128" t="s">
        <v>1517</v>
      </c>
      <c r="K1128" t="s">
        <v>2205</v>
      </c>
      <c r="L1128" t="s">
        <v>5758</v>
      </c>
      <c r="M1128">
        <v>109445</v>
      </c>
      <c r="N1128">
        <v>2842</v>
      </c>
      <c r="O1128" t="s">
        <v>7592</v>
      </c>
      <c r="P1128">
        <v>2</v>
      </c>
      <c r="Q1128" t="s">
        <v>7593</v>
      </c>
      <c r="R1128" t="s">
        <v>7594</v>
      </c>
      <c r="S1128">
        <v>426</v>
      </c>
      <c r="T1128" t="s">
        <v>42</v>
      </c>
      <c r="U1128" t="s">
        <v>43</v>
      </c>
      <c r="V1128" t="s">
        <v>44</v>
      </c>
      <c r="W1128">
        <v>40000000</v>
      </c>
      <c r="X1128">
        <v>2001</v>
      </c>
      <c r="Y1128">
        <v>655</v>
      </c>
      <c r="Z1128" s="2">
        <v>5.9</v>
      </c>
      <c r="AA1128">
        <v>1.85</v>
      </c>
      <c r="AB1128">
        <v>0</v>
      </c>
      <c r="AQ1128">
        <v>105</v>
      </c>
      <c r="AR1128">
        <v>7.1</v>
      </c>
      <c r="BH1128" t="str">
        <v>Bill Paxton</v>
      </c>
      <c r="BI1128">
        <f t="shared" si="52"/>
        <v>7.3</v>
      </c>
      <c r="BJ1128" t="b">
        <f t="shared" si="53"/>
        <v>0</v>
      </c>
      <c r="BO1128">
        <v>21244913</v>
      </c>
      <c r="BP1128">
        <v>4000000</v>
      </c>
      <c r="BR1128">
        <f t="shared" si="51"/>
        <v>17244913</v>
      </c>
      <c r="BS1128" t="str">
        <f>_xlfn.XLOOKUP(BO1128,I:I,L:L)</f>
        <v>Bowling for ColumbineÂ </v>
      </c>
    </row>
    <row r="1129" spans="1:71" x14ac:dyDescent="0.25">
      <c r="A1129" t="s">
        <v>917</v>
      </c>
      <c r="B1129" t="s">
        <v>685</v>
      </c>
      <c r="C1129">
        <v>125</v>
      </c>
      <c r="D1129">
        <v>206</v>
      </c>
      <c r="E1129">
        <v>0</v>
      </c>
      <c r="F1129">
        <v>4</v>
      </c>
      <c r="G1129" t="s">
        <v>7597</v>
      </c>
      <c r="H1129">
        <v>433</v>
      </c>
      <c r="I1129">
        <v>70405498</v>
      </c>
      <c r="J1129" t="s">
        <v>1678</v>
      </c>
      <c r="K1129" t="s">
        <v>7598</v>
      </c>
      <c r="L1129" t="s">
        <v>5799</v>
      </c>
      <c r="M1129">
        <v>113472</v>
      </c>
      <c r="N1129">
        <v>698</v>
      </c>
      <c r="O1129" t="s">
        <v>7599</v>
      </c>
      <c r="P1129">
        <v>1</v>
      </c>
      <c r="Q1129" t="s">
        <v>7600</v>
      </c>
      <c r="R1129" t="s">
        <v>7601</v>
      </c>
      <c r="S1129">
        <v>442</v>
      </c>
      <c r="T1129" t="s">
        <v>42</v>
      </c>
      <c r="U1129" t="s">
        <v>1816</v>
      </c>
      <c r="V1129" t="s">
        <v>811</v>
      </c>
      <c r="W1129">
        <v>40000000</v>
      </c>
      <c r="X1129">
        <v>1991</v>
      </c>
      <c r="Y1129">
        <v>256</v>
      </c>
      <c r="Z1129" s="2">
        <v>8</v>
      </c>
      <c r="AA1129">
        <v>2.35</v>
      </c>
      <c r="AB1129">
        <v>0</v>
      </c>
      <c r="AQ1129">
        <v>114</v>
      </c>
      <c r="AR1129">
        <v>5.9</v>
      </c>
      <c r="BH1129" t="str">
        <v>Simon Curtis</v>
      </c>
      <c r="BI1129">
        <f t="shared" si="52"/>
        <v>7.2</v>
      </c>
      <c r="BJ1129" t="b">
        <f t="shared" si="53"/>
        <v>0</v>
      </c>
      <c r="BO1129">
        <v>82226474</v>
      </c>
      <c r="BP1129">
        <v>65000000</v>
      </c>
      <c r="BR1129">
        <f t="shared" si="51"/>
        <v>17226474</v>
      </c>
      <c r="BS1129" t="str">
        <f>_xlfn.XLOOKUP(BO1129,I:I,L:L)</f>
        <v>The Pink PantherÂ </v>
      </c>
    </row>
    <row r="1130" spans="1:71" x14ac:dyDescent="0.25">
      <c r="A1130" t="s">
        <v>33</v>
      </c>
      <c r="B1130" t="s">
        <v>3923</v>
      </c>
      <c r="C1130">
        <v>65</v>
      </c>
      <c r="D1130">
        <v>99</v>
      </c>
      <c r="E1130">
        <v>14</v>
      </c>
      <c r="F1130">
        <v>633</v>
      </c>
      <c r="G1130" t="s">
        <v>7603</v>
      </c>
      <c r="H1130">
        <v>17000</v>
      </c>
      <c r="I1130">
        <v>70163652</v>
      </c>
      <c r="J1130" t="s">
        <v>635</v>
      </c>
      <c r="K1130" t="s">
        <v>631</v>
      </c>
      <c r="L1130" t="s">
        <v>5849</v>
      </c>
      <c r="M1130">
        <v>31968</v>
      </c>
      <c r="N1130">
        <v>19334</v>
      </c>
      <c r="O1130" t="s">
        <v>7604</v>
      </c>
      <c r="P1130">
        <v>0</v>
      </c>
      <c r="Q1130" t="s">
        <v>7605</v>
      </c>
      <c r="R1130" t="s">
        <v>7606</v>
      </c>
      <c r="S1130">
        <v>82</v>
      </c>
      <c r="T1130" t="s">
        <v>42</v>
      </c>
      <c r="U1130" t="s">
        <v>43</v>
      </c>
      <c r="V1130" t="s">
        <v>44</v>
      </c>
      <c r="W1130">
        <v>40000000</v>
      </c>
      <c r="X1130">
        <v>2006</v>
      </c>
      <c r="Y1130">
        <v>826</v>
      </c>
      <c r="Z1130" s="2">
        <v>4.5999999999999996</v>
      </c>
      <c r="AA1130">
        <v>1.85</v>
      </c>
      <c r="AB1130">
        <v>663</v>
      </c>
      <c r="AQ1130">
        <v>206</v>
      </c>
      <c r="AR1130">
        <v>8</v>
      </c>
      <c r="BH1130" t="str">
        <v>Dewey Nicks</v>
      </c>
      <c r="BI1130">
        <f t="shared" si="52"/>
        <v>5.3</v>
      </c>
      <c r="BJ1130" t="b">
        <f t="shared" si="53"/>
        <v>0</v>
      </c>
      <c r="BO1130">
        <v>18112929</v>
      </c>
      <c r="BP1130">
        <v>1000000</v>
      </c>
      <c r="BR1130">
        <f t="shared" si="51"/>
        <v>17112929</v>
      </c>
      <c r="BS1130" t="str">
        <f>_xlfn.XLOOKUP(BO1130,I:I,L:L)</f>
        <v>Chernobyl DiariesÂ </v>
      </c>
    </row>
    <row r="1131" spans="1:71" x14ac:dyDescent="0.25">
      <c r="A1131" t="s">
        <v>33</v>
      </c>
      <c r="B1131" t="s">
        <v>57</v>
      </c>
      <c r="C1131">
        <v>125</v>
      </c>
      <c r="D1131">
        <v>123</v>
      </c>
      <c r="E1131">
        <v>563</v>
      </c>
      <c r="F1131">
        <v>8000</v>
      </c>
      <c r="G1131" t="s">
        <v>455</v>
      </c>
      <c r="H1131">
        <v>24000</v>
      </c>
      <c r="I1131">
        <v>66808615</v>
      </c>
      <c r="J1131" t="s">
        <v>3089</v>
      </c>
      <c r="K1131" t="s">
        <v>100</v>
      </c>
      <c r="L1131" t="s">
        <v>5468</v>
      </c>
      <c r="M1131">
        <v>87351</v>
      </c>
      <c r="N1131">
        <v>43917</v>
      </c>
      <c r="O1131" t="s">
        <v>1902</v>
      </c>
      <c r="P1131">
        <v>0</v>
      </c>
      <c r="Q1131" t="s">
        <v>7609</v>
      </c>
      <c r="R1131" t="s">
        <v>7610</v>
      </c>
      <c r="S1131">
        <v>344</v>
      </c>
      <c r="T1131" t="s">
        <v>42</v>
      </c>
      <c r="U1131" t="s">
        <v>43</v>
      </c>
      <c r="V1131" t="s">
        <v>811</v>
      </c>
      <c r="W1131">
        <v>34000000</v>
      </c>
      <c r="X1131">
        <v>2001</v>
      </c>
      <c r="Y1131">
        <v>11000</v>
      </c>
      <c r="Z1131" s="2">
        <v>6.1</v>
      </c>
      <c r="AA1131">
        <v>2.35</v>
      </c>
      <c r="AB1131">
        <v>2000</v>
      </c>
      <c r="AQ1131">
        <v>99</v>
      </c>
      <c r="AR1131">
        <v>4.5999999999999996</v>
      </c>
      <c r="BH1131" t="str">
        <v>Philip Saville</v>
      </c>
      <c r="BI1131">
        <f t="shared" si="52"/>
        <v>7.7</v>
      </c>
      <c r="BJ1131" t="str">
        <f t="shared" si="53"/>
        <v>TRUE</v>
      </c>
      <c r="BO1131">
        <v>19067631</v>
      </c>
      <c r="BP1131">
        <v>2000000</v>
      </c>
      <c r="BR1131">
        <f t="shared" si="51"/>
        <v>17067631</v>
      </c>
      <c r="BS1131" t="str">
        <f>_xlfn.XLOOKUP(BO1131,I:I,L:L)</f>
        <v>WaitressÂ </v>
      </c>
    </row>
    <row r="1132" spans="1:71" x14ac:dyDescent="0.25">
      <c r="A1132" t="s">
        <v>33</v>
      </c>
      <c r="B1132" t="s">
        <v>723</v>
      </c>
      <c r="C1132">
        <v>322</v>
      </c>
      <c r="D1132">
        <v>137</v>
      </c>
      <c r="E1132">
        <v>11000</v>
      </c>
      <c r="F1132">
        <v>465</v>
      </c>
      <c r="G1132" t="s">
        <v>4559</v>
      </c>
      <c r="H1132">
        <v>769</v>
      </c>
      <c r="I1132">
        <v>115603980</v>
      </c>
      <c r="J1132" t="s">
        <v>2143</v>
      </c>
      <c r="K1132" t="s">
        <v>4560</v>
      </c>
      <c r="L1132" t="s">
        <v>3722</v>
      </c>
      <c r="M1132">
        <v>103589</v>
      </c>
      <c r="N1132">
        <v>2938</v>
      </c>
      <c r="O1132" t="s">
        <v>4561</v>
      </c>
      <c r="P1132">
        <v>0</v>
      </c>
      <c r="Q1132" t="s">
        <v>4562</v>
      </c>
      <c r="R1132" t="s">
        <v>4563</v>
      </c>
      <c r="S1132">
        <v>351</v>
      </c>
      <c r="T1132" t="s">
        <v>42</v>
      </c>
      <c r="U1132" t="s">
        <v>43</v>
      </c>
      <c r="V1132" t="s">
        <v>44</v>
      </c>
      <c r="W1132">
        <v>65000000</v>
      </c>
      <c r="X1132">
        <v>2014</v>
      </c>
      <c r="Y1132">
        <v>698</v>
      </c>
      <c r="Z1132" s="2">
        <v>7.2</v>
      </c>
      <c r="AA1132">
        <v>2.35</v>
      </c>
      <c r="AB1132">
        <v>35000</v>
      </c>
      <c r="AQ1132">
        <v>123</v>
      </c>
      <c r="AR1132">
        <v>6.1</v>
      </c>
      <c r="BH1132" t="str">
        <v>Tim Blake Nelson</v>
      </c>
      <c r="BI1132">
        <f t="shared" si="52"/>
        <v>6.2</v>
      </c>
      <c r="BJ1132" t="b">
        <f t="shared" si="53"/>
        <v>0</v>
      </c>
      <c r="BO1132">
        <v>77032279</v>
      </c>
      <c r="BP1132">
        <v>60000000</v>
      </c>
      <c r="BR1132">
        <f t="shared" si="51"/>
        <v>17032279</v>
      </c>
      <c r="BS1132" t="str">
        <f>_xlfn.XLOOKUP(BO1132,I:I,L:L)</f>
        <v>The TerminalÂ </v>
      </c>
    </row>
    <row r="1133" spans="1:71" x14ac:dyDescent="0.25">
      <c r="A1133" t="s">
        <v>33</v>
      </c>
      <c r="B1133" t="s">
        <v>3769</v>
      </c>
      <c r="C1133">
        <v>191</v>
      </c>
      <c r="D1133">
        <v>102</v>
      </c>
      <c r="E1133">
        <v>23</v>
      </c>
      <c r="F1133">
        <v>651</v>
      </c>
      <c r="G1133" t="s">
        <v>2981</v>
      </c>
      <c r="H1133">
        <v>2000</v>
      </c>
      <c r="I1133">
        <v>64149837</v>
      </c>
      <c r="J1133" t="s">
        <v>3097</v>
      </c>
      <c r="K1133" t="s">
        <v>7614</v>
      </c>
      <c r="L1133" t="s">
        <v>4324</v>
      </c>
      <c r="M1133">
        <v>146899</v>
      </c>
      <c r="N1133">
        <v>7009</v>
      </c>
      <c r="O1133" t="s">
        <v>6208</v>
      </c>
      <c r="P1133">
        <v>1</v>
      </c>
      <c r="Q1133" t="s">
        <v>7615</v>
      </c>
      <c r="R1133" t="s">
        <v>7616</v>
      </c>
      <c r="S1133">
        <v>185</v>
      </c>
      <c r="T1133" t="s">
        <v>42</v>
      </c>
      <c r="U1133" t="s">
        <v>43</v>
      </c>
      <c r="V1133" t="s">
        <v>44</v>
      </c>
      <c r="W1133">
        <v>20000000</v>
      </c>
      <c r="X1133">
        <v>2009</v>
      </c>
      <c r="Y1133">
        <v>2000</v>
      </c>
      <c r="Z1133" s="2">
        <v>6.4</v>
      </c>
      <c r="AA1133">
        <v>2.35</v>
      </c>
      <c r="AB1133">
        <v>0</v>
      </c>
      <c r="AQ1133">
        <v>137</v>
      </c>
      <c r="AR1133">
        <v>7.2</v>
      </c>
      <c r="BH1133" t="str">
        <v>William A. Graham</v>
      </c>
      <c r="BI1133">
        <f t="shared" si="52"/>
        <v>5.0999999999999996</v>
      </c>
      <c r="BJ1133" t="b">
        <f t="shared" si="53"/>
        <v>0</v>
      </c>
      <c r="BO1133">
        <v>57011847</v>
      </c>
      <c r="BP1133">
        <v>40000000</v>
      </c>
      <c r="BR1133">
        <f t="shared" si="51"/>
        <v>17011847</v>
      </c>
      <c r="BS1133" t="str">
        <f>_xlfn.XLOOKUP(BO1133,I:I,L:L)</f>
        <v>Escape from Planet EarthÂ </v>
      </c>
    </row>
    <row r="1134" spans="1:71" x14ac:dyDescent="0.25">
      <c r="A1134" t="s">
        <v>33</v>
      </c>
      <c r="B1134" t="s">
        <v>3928</v>
      </c>
      <c r="C1134">
        <v>191</v>
      </c>
      <c r="D1134">
        <v>109</v>
      </c>
      <c r="E1134">
        <v>415</v>
      </c>
      <c r="F1134">
        <v>119</v>
      </c>
      <c r="G1134" t="s">
        <v>7619</v>
      </c>
      <c r="H1134">
        <v>982</v>
      </c>
      <c r="I1134">
        <v>83906114</v>
      </c>
      <c r="J1134" t="s">
        <v>1027</v>
      </c>
      <c r="K1134" t="s">
        <v>6986</v>
      </c>
      <c r="L1134" t="s">
        <v>4354</v>
      </c>
      <c r="M1134">
        <v>104481</v>
      </c>
      <c r="N1134">
        <v>2357</v>
      </c>
      <c r="O1134" t="s">
        <v>7620</v>
      </c>
      <c r="P1134">
        <v>2</v>
      </c>
      <c r="Q1134" t="s">
        <v>7621</v>
      </c>
      <c r="R1134" t="s">
        <v>7622</v>
      </c>
      <c r="S1134">
        <v>189</v>
      </c>
      <c r="T1134" t="s">
        <v>42</v>
      </c>
      <c r="U1134" t="s">
        <v>43</v>
      </c>
      <c r="V1134" t="s">
        <v>44</v>
      </c>
      <c r="W1134">
        <v>40000000</v>
      </c>
      <c r="X1134">
        <v>2014</v>
      </c>
      <c r="Y1134">
        <v>971</v>
      </c>
      <c r="Z1134" s="2">
        <v>6</v>
      </c>
      <c r="AA1134">
        <v>2.35</v>
      </c>
      <c r="AB1134">
        <v>16000</v>
      </c>
      <c r="AQ1134">
        <v>102</v>
      </c>
      <c r="AR1134">
        <v>6.4</v>
      </c>
      <c r="BH1134" t="str">
        <v>Agnieszka Holland</v>
      </c>
      <c r="BI1134">
        <f t="shared" si="52"/>
        <v>6.8</v>
      </c>
      <c r="BJ1134" t="b">
        <f t="shared" si="53"/>
        <v>0</v>
      </c>
      <c r="BO1134">
        <v>167007184</v>
      </c>
      <c r="BP1134">
        <v>150000000</v>
      </c>
      <c r="BR1134">
        <f t="shared" si="51"/>
        <v>17007184</v>
      </c>
      <c r="BS1134" t="str">
        <f>_xlfn.XLOOKUP(BO1134,I:I,L:L)</f>
        <v>Casino RoyaleÂ </v>
      </c>
    </row>
    <row r="1135" spans="1:71" x14ac:dyDescent="0.25">
      <c r="A1135" t="s">
        <v>33</v>
      </c>
      <c r="B1135" t="s">
        <v>3610</v>
      </c>
      <c r="C1135">
        <v>221</v>
      </c>
      <c r="D1135">
        <v>82</v>
      </c>
      <c r="E1135">
        <v>160</v>
      </c>
      <c r="F1135">
        <v>748</v>
      </c>
      <c r="G1135" t="s">
        <v>7624</v>
      </c>
      <c r="H1135">
        <v>164000</v>
      </c>
      <c r="I1135">
        <v>66466372</v>
      </c>
      <c r="J1135" t="s">
        <v>3105</v>
      </c>
      <c r="K1135" t="s">
        <v>7625</v>
      </c>
      <c r="L1135" t="s">
        <v>6230</v>
      </c>
      <c r="M1135">
        <v>75345</v>
      </c>
      <c r="N1135">
        <v>303717</v>
      </c>
      <c r="O1135" t="s">
        <v>7626</v>
      </c>
      <c r="P1135">
        <v>0</v>
      </c>
      <c r="Q1135" t="s">
        <v>7627</v>
      </c>
      <c r="R1135" t="s">
        <v>7628</v>
      </c>
      <c r="S1135">
        <v>290</v>
      </c>
      <c r="T1135" t="s">
        <v>42</v>
      </c>
      <c r="U1135" t="s">
        <v>43</v>
      </c>
      <c r="V1135" t="s">
        <v>811</v>
      </c>
      <c r="W1135">
        <v>40000000</v>
      </c>
      <c r="X1135">
        <v>2009</v>
      </c>
      <c r="Y1135">
        <v>137000</v>
      </c>
      <c r="Z1135" s="2">
        <v>5.2</v>
      </c>
      <c r="AA1135">
        <v>2.35</v>
      </c>
      <c r="AB1135">
        <v>0</v>
      </c>
      <c r="AQ1135">
        <v>109</v>
      </c>
      <c r="AR1135">
        <v>6</v>
      </c>
      <c r="BH1135" t="str">
        <v>David Hackl</v>
      </c>
      <c r="BI1135">
        <f t="shared" si="52"/>
        <v>5.8</v>
      </c>
      <c r="BJ1135" t="b">
        <f t="shared" si="53"/>
        <v>0</v>
      </c>
      <c r="BO1135">
        <v>167007184</v>
      </c>
      <c r="BP1135">
        <v>150000000</v>
      </c>
      <c r="BR1135">
        <f t="shared" si="51"/>
        <v>17007184</v>
      </c>
      <c r="BS1135" t="str">
        <f>_xlfn.XLOOKUP(BO1135,I:I,L:L)</f>
        <v>Casino RoyaleÂ </v>
      </c>
    </row>
    <row r="1136" spans="1:71" x14ac:dyDescent="0.25">
      <c r="A1136" t="s">
        <v>33</v>
      </c>
      <c r="B1136" t="s">
        <v>405</v>
      </c>
      <c r="C1136">
        <v>459</v>
      </c>
      <c r="D1136">
        <v>142</v>
      </c>
      <c r="E1136">
        <v>14000</v>
      </c>
      <c r="F1136">
        <v>423</v>
      </c>
      <c r="G1136" t="s">
        <v>1399</v>
      </c>
      <c r="H1136">
        <v>15000</v>
      </c>
      <c r="I1136">
        <v>72306065</v>
      </c>
      <c r="J1136" t="s">
        <v>1678</v>
      </c>
      <c r="K1136" t="s">
        <v>434</v>
      </c>
      <c r="L1136" t="s">
        <v>5527</v>
      </c>
      <c r="M1136">
        <v>178118</v>
      </c>
      <c r="N1136">
        <v>16944</v>
      </c>
      <c r="O1136" t="s">
        <v>6856</v>
      </c>
      <c r="P1136">
        <v>0</v>
      </c>
      <c r="Q1136" t="s">
        <v>7629</v>
      </c>
      <c r="R1136" t="s">
        <v>7630</v>
      </c>
      <c r="S1136">
        <v>355</v>
      </c>
      <c r="T1136" t="s">
        <v>42</v>
      </c>
      <c r="U1136" t="s">
        <v>43</v>
      </c>
      <c r="V1136" t="s">
        <v>44</v>
      </c>
      <c r="W1136">
        <v>40000000</v>
      </c>
      <c r="X1136">
        <v>2015</v>
      </c>
      <c r="Y1136">
        <v>535</v>
      </c>
      <c r="Z1136" s="2">
        <v>7.6</v>
      </c>
      <c r="AA1136">
        <v>2.35</v>
      </c>
      <c r="AB1136">
        <v>55000</v>
      </c>
      <c r="AQ1136">
        <v>82</v>
      </c>
      <c r="AR1136">
        <v>5.2</v>
      </c>
      <c r="BH1136" t="str">
        <v>Ray Lawrence</v>
      </c>
      <c r="BI1136">
        <f t="shared" si="52"/>
        <v>6.4</v>
      </c>
      <c r="BJ1136" t="b">
        <f t="shared" si="53"/>
        <v>0</v>
      </c>
      <c r="BO1136">
        <v>17986000</v>
      </c>
      <c r="BP1136">
        <v>1000000</v>
      </c>
      <c r="BR1136">
        <f t="shared" si="51"/>
        <v>16986000</v>
      </c>
      <c r="BS1136" t="str">
        <f>_xlfn.XLOOKUP(BO1136,I:I,L:L)</f>
        <v>The HowlingÂ </v>
      </c>
    </row>
    <row r="1137" spans="1:71" x14ac:dyDescent="0.25">
      <c r="A1137" t="s">
        <v>33</v>
      </c>
      <c r="B1137" t="s">
        <v>1551</v>
      </c>
      <c r="C1137">
        <v>131</v>
      </c>
      <c r="D1137">
        <v>106</v>
      </c>
      <c r="E1137">
        <v>212</v>
      </c>
      <c r="F1137">
        <v>389</v>
      </c>
      <c r="G1137" t="s">
        <v>4829</v>
      </c>
      <c r="H1137">
        <v>578</v>
      </c>
      <c r="I1137">
        <v>59068786</v>
      </c>
      <c r="J1137" t="s">
        <v>1186</v>
      </c>
      <c r="K1137" t="s">
        <v>7633</v>
      </c>
      <c r="L1137" t="s">
        <v>7353</v>
      </c>
      <c r="M1137">
        <v>86902</v>
      </c>
      <c r="N1137">
        <v>2544</v>
      </c>
      <c r="O1137" t="s">
        <v>7634</v>
      </c>
      <c r="P1137">
        <v>2</v>
      </c>
      <c r="Q1137" t="s">
        <v>7635</v>
      </c>
      <c r="R1137" t="s">
        <v>7636</v>
      </c>
      <c r="S1137">
        <v>411</v>
      </c>
      <c r="T1137" t="s">
        <v>42</v>
      </c>
      <c r="U1137" t="s">
        <v>43</v>
      </c>
      <c r="V1137" t="s">
        <v>44</v>
      </c>
      <c r="W1137">
        <v>40000000</v>
      </c>
      <c r="X1137">
        <v>2001</v>
      </c>
      <c r="Y1137">
        <v>563</v>
      </c>
      <c r="Z1137" s="2">
        <v>6.4</v>
      </c>
      <c r="AA1137">
        <v>2.35</v>
      </c>
      <c r="AB1137">
        <v>0</v>
      </c>
      <c r="AQ1137">
        <v>142</v>
      </c>
      <c r="AR1137">
        <v>7.6</v>
      </c>
      <c r="BH1137" t="str">
        <v>Karan Johar</v>
      </c>
      <c r="BI1137">
        <f t="shared" si="52"/>
        <v>7</v>
      </c>
      <c r="BJ1137" t="b">
        <f t="shared" si="53"/>
        <v>0</v>
      </c>
      <c r="BO1137">
        <v>29959436</v>
      </c>
      <c r="BP1137">
        <v>13000000</v>
      </c>
      <c r="BR1137">
        <f t="shared" si="51"/>
        <v>16959436</v>
      </c>
      <c r="BS1137" t="str">
        <f>_xlfn.XLOOKUP(BO1137,I:I,L:L)</f>
        <v>The Iron LadyÂ </v>
      </c>
    </row>
    <row r="1138" spans="1:71" x14ac:dyDescent="0.25">
      <c r="A1138" t="s">
        <v>33</v>
      </c>
      <c r="B1138" t="s">
        <v>1298</v>
      </c>
      <c r="C1138">
        <v>118</v>
      </c>
      <c r="D1138">
        <v>106</v>
      </c>
      <c r="E1138">
        <v>23</v>
      </c>
      <c r="F1138">
        <v>418</v>
      </c>
      <c r="G1138" t="s">
        <v>7639</v>
      </c>
      <c r="H1138">
        <v>1000</v>
      </c>
      <c r="I1138">
        <v>57887882</v>
      </c>
      <c r="J1138" t="s">
        <v>881</v>
      </c>
      <c r="K1138" t="s">
        <v>1472</v>
      </c>
      <c r="L1138" t="s">
        <v>7640</v>
      </c>
      <c r="M1138">
        <v>35508</v>
      </c>
      <c r="N1138">
        <v>2325</v>
      </c>
      <c r="O1138" t="s">
        <v>862</v>
      </c>
      <c r="P1138">
        <v>2</v>
      </c>
      <c r="Q1138" t="s">
        <v>7641</v>
      </c>
      <c r="R1138" t="s">
        <v>7642</v>
      </c>
      <c r="S1138">
        <v>211</v>
      </c>
      <c r="T1138" t="s">
        <v>42</v>
      </c>
      <c r="U1138" t="s">
        <v>43</v>
      </c>
      <c r="V1138" t="s">
        <v>44</v>
      </c>
      <c r="W1138">
        <v>50000000</v>
      </c>
      <c r="X1138">
        <v>2004</v>
      </c>
      <c r="Y1138">
        <v>593</v>
      </c>
      <c r="Z1138" s="2">
        <v>6.1</v>
      </c>
      <c r="AA1138">
        <v>1.85</v>
      </c>
      <c r="AB1138">
        <v>0</v>
      </c>
      <c r="AQ1138">
        <v>106</v>
      </c>
      <c r="AR1138">
        <v>6.4</v>
      </c>
      <c r="BH1138" t="str">
        <v>Ruairi Robinson</v>
      </c>
      <c r="BI1138">
        <f t="shared" si="52"/>
        <v>5.5</v>
      </c>
      <c r="BJ1138" t="b">
        <f t="shared" si="53"/>
        <v>0</v>
      </c>
      <c r="BO1138">
        <v>46875468</v>
      </c>
      <c r="BP1138">
        <v>30000000</v>
      </c>
      <c r="BR1138">
        <f t="shared" si="51"/>
        <v>16875468</v>
      </c>
      <c r="BS1138" t="str">
        <f>_xlfn.XLOOKUP(BO1138,I:I,L:L)</f>
        <v>SicarioÂ </v>
      </c>
    </row>
    <row r="1139" spans="1:71" x14ac:dyDescent="0.25">
      <c r="A1139" t="s">
        <v>33</v>
      </c>
      <c r="B1139" t="s">
        <v>1946</v>
      </c>
      <c r="C1139">
        <v>100</v>
      </c>
      <c r="D1139">
        <v>108</v>
      </c>
      <c r="E1139">
        <v>287</v>
      </c>
      <c r="F1139">
        <v>823</v>
      </c>
      <c r="G1139" t="s">
        <v>2641</v>
      </c>
      <c r="H1139">
        <v>4000</v>
      </c>
      <c r="I1139">
        <v>53955614</v>
      </c>
      <c r="J1139" t="s">
        <v>1782</v>
      </c>
      <c r="K1139" t="s">
        <v>102</v>
      </c>
      <c r="L1139" t="s">
        <v>7645</v>
      </c>
      <c r="M1139">
        <v>77415</v>
      </c>
      <c r="N1139">
        <v>8610</v>
      </c>
      <c r="O1139" t="s">
        <v>6418</v>
      </c>
      <c r="P1139">
        <v>0</v>
      </c>
      <c r="Q1139" t="s">
        <v>7646</v>
      </c>
      <c r="R1139" t="s">
        <v>7647</v>
      </c>
      <c r="S1139">
        <v>139</v>
      </c>
      <c r="T1139" t="s">
        <v>42</v>
      </c>
      <c r="U1139" t="s">
        <v>43</v>
      </c>
      <c r="V1139" t="s">
        <v>44</v>
      </c>
      <c r="W1139">
        <v>40000000</v>
      </c>
      <c r="X1139">
        <v>1998</v>
      </c>
      <c r="Y1139">
        <v>835</v>
      </c>
      <c r="Z1139" s="2">
        <v>6.1</v>
      </c>
      <c r="AA1139">
        <v>2.35</v>
      </c>
      <c r="AB1139">
        <v>0</v>
      </c>
      <c r="AQ1139">
        <v>106</v>
      </c>
      <c r="AR1139">
        <v>6.1</v>
      </c>
      <c r="BH1139" t="str">
        <v>Jaume BalaguerÃ³</v>
      </c>
      <c r="BI1139">
        <f t="shared" si="52"/>
        <v>5.4</v>
      </c>
      <c r="BJ1139" t="b">
        <f t="shared" si="53"/>
        <v>0</v>
      </c>
      <c r="BO1139">
        <v>36874745</v>
      </c>
      <c r="BP1139">
        <v>20000000</v>
      </c>
      <c r="BR1139">
        <f t="shared" si="51"/>
        <v>16874745</v>
      </c>
      <c r="BS1139" t="str">
        <f>_xlfn.XLOOKUP(BO1139,I:I,L:L)</f>
        <v>RisenÂ </v>
      </c>
    </row>
    <row r="1140" spans="1:71" x14ac:dyDescent="0.25">
      <c r="A1140" t="s">
        <v>33</v>
      </c>
      <c r="B1140" t="s">
        <v>3934</v>
      </c>
      <c r="C1140">
        <v>70</v>
      </c>
      <c r="D1140">
        <v>98</v>
      </c>
      <c r="E1140">
        <v>20</v>
      </c>
      <c r="F1140">
        <v>968</v>
      </c>
      <c r="G1140" t="s">
        <v>2476</v>
      </c>
      <c r="H1140">
        <v>2000</v>
      </c>
      <c r="I1140">
        <v>54967359</v>
      </c>
      <c r="J1140" t="s">
        <v>2894</v>
      </c>
      <c r="K1140" t="s">
        <v>7650</v>
      </c>
      <c r="L1140" t="s">
        <v>7651</v>
      </c>
      <c r="M1140">
        <v>52805</v>
      </c>
      <c r="N1140">
        <v>7039</v>
      </c>
      <c r="O1140" t="s">
        <v>4513</v>
      </c>
      <c r="P1140">
        <v>0</v>
      </c>
      <c r="Q1140" t="s">
        <v>7652</v>
      </c>
      <c r="R1140" t="s">
        <v>7653</v>
      </c>
      <c r="S1140">
        <v>209</v>
      </c>
      <c r="T1140" t="s">
        <v>42</v>
      </c>
      <c r="U1140" t="s">
        <v>43</v>
      </c>
      <c r="V1140" t="s">
        <v>811</v>
      </c>
      <c r="W1140">
        <v>40000000</v>
      </c>
      <c r="X1140">
        <v>1997</v>
      </c>
      <c r="Y1140">
        <v>2000</v>
      </c>
      <c r="Z1140" s="2">
        <v>5.2</v>
      </c>
      <c r="AA1140">
        <v>1.85</v>
      </c>
      <c r="AB1140">
        <v>0</v>
      </c>
      <c r="AQ1140">
        <v>108</v>
      </c>
      <c r="AR1140">
        <v>6.1</v>
      </c>
      <c r="BH1140" t="str">
        <v>Floyd Mutrux</v>
      </c>
      <c r="BI1140">
        <f t="shared" si="52"/>
        <v>6.4</v>
      </c>
      <c r="BJ1140" t="b">
        <f t="shared" si="53"/>
        <v>0</v>
      </c>
      <c r="BO1140">
        <v>116866727</v>
      </c>
      <c r="BP1140">
        <v>100000000</v>
      </c>
      <c r="BR1140">
        <f t="shared" si="51"/>
        <v>16866727</v>
      </c>
      <c r="BS1140" t="str">
        <f>_xlfn.XLOOKUP(BO1140,I:I,L:L)</f>
        <v>The Wolf of Wall StreetÂ </v>
      </c>
    </row>
    <row r="1141" spans="1:71" x14ac:dyDescent="0.25">
      <c r="A1141" t="s">
        <v>33</v>
      </c>
      <c r="B1141" t="s">
        <v>510</v>
      </c>
      <c r="C1141">
        <v>138</v>
      </c>
      <c r="D1141">
        <v>131</v>
      </c>
      <c r="E1141">
        <v>58</v>
      </c>
      <c r="F1141">
        <v>720</v>
      </c>
      <c r="G1141" t="s">
        <v>410</v>
      </c>
      <c r="H1141">
        <v>15000</v>
      </c>
      <c r="I1141">
        <v>54228104</v>
      </c>
      <c r="J1141" t="s">
        <v>3112</v>
      </c>
      <c r="K1141" t="s">
        <v>138</v>
      </c>
      <c r="L1141" t="s">
        <v>7300</v>
      </c>
      <c r="M1141">
        <v>104991</v>
      </c>
      <c r="N1141">
        <v>17152</v>
      </c>
      <c r="O1141" t="s">
        <v>2335</v>
      </c>
      <c r="P1141">
        <v>1</v>
      </c>
      <c r="Q1141" t="s">
        <v>7655</v>
      </c>
      <c r="R1141" t="s">
        <v>7656</v>
      </c>
      <c r="S1141">
        <v>544</v>
      </c>
      <c r="T1141" t="s">
        <v>42</v>
      </c>
      <c r="U1141" t="s">
        <v>74</v>
      </c>
      <c r="V1141" t="s">
        <v>44</v>
      </c>
      <c r="W1141">
        <v>35000000</v>
      </c>
      <c r="X1141">
        <v>2002</v>
      </c>
      <c r="Y1141">
        <v>1000</v>
      </c>
      <c r="Z1141" s="2">
        <v>7.7</v>
      </c>
      <c r="AA1141">
        <v>1.85</v>
      </c>
      <c r="AB1141">
        <v>0</v>
      </c>
      <c r="AQ1141">
        <v>98</v>
      </c>
      <c r="AR1141">
        <v>5.2</v>
      </c>
      <c r="BH1141" t="str">
        <v>Darren Lynn Bousman</v>
      </c>
      <c r="BI1141">
        <f t="shared" si="52"/>
        <v>6.4</v>
      </c>
      <c r="BJ1141" t="b">
        <f t="shared" si="53"/>
        <v>0</v>
      </c>
      <c r="BO1141">
        <v>48814909</v>
      </c>
      <c r="BP1141">
        <v>32000000</v>
      </c>
      <c r="BR1141">
        <f t="shared" si="51"/>
        <v>16814909</v>
      </c>
      <c r="BS1141" t="str">
        <f>_xlfn.XLOOKUP(BO1141,I:I,L:L)</f>
        <v>Men of HonorÂ </v>
      </c>
    </row>
    <row r="1142" spans="1:71" x14ac:dyDescent="0.25">
      <c r="A1142" t="s">
        <v>33</v>
      </c>
      <c r="B1142" t="s">
        <v>3528</v>
      </c>
      <c r="C1142">
        <v>274</v>
      </c>
      <c r="D1142">
        <v>118</v>
      </c>
      <c r="E1142">
        <v>65</v>
      </c>
      <c r="F1142">
        <v>638</v>
      </c>
      <c r="G1142" t="s">
        <v>7659</v>
      </c>
      <c r="H1142">
        <v>11000</v>
      </c>
      <c r="I1142">
        <v>57981889</v>
      </c>
      <c r="J1142" t="s">
        <v>1338</v>
      </c>
      <c r="K1142" t="s">
        <v>821</v>
      </c>
      <c r="L1142" t="s">
        <v>7486</v>
      </c>
      <c r="M1142">
        <v>173848</v>
      </c>
      <c r="N1142">
        <v>13943</v>
      </c>
      <c r="O1142" t="s">
        <v>7660</v>
      </c>
      <c r="P1142">
        <v>1</v>
      </c>
      <c r="Q1142" t="s">
        <v>7661</v>
      </c>
      <c r="R1142" t="s">
        <v>7662</v>
      </c>
      <c r="S1142">
        <v>203</v>
      </c>
      <c r="T1142" t="s">
        <v>42</v>
      </c>
      <c r="U1142" t="s">
        <v>43</v>
      </c>
      <c r="V1142" t="s">
        <v>811</v>
      </c>
      <c r="W1142">
        <v>40000000</v>
      </c>
      <c r="X1142">
        <v>2011</v>
      </c>
      <c r="Y1142">
        <v>980</v>
      </c>
      <c r="Z1142" s="2">
        <v>7.3</v>
      </c>
      <c r="AA1142">
        <v>2.35</v>
      </c>
      <c r="AB1142">
        <v>25000</v>
      </c>
      <c r="AQ1142">
        <v>131</v>
      </c>
      <c r="AR1142">
        <v>7.7</v>
      </c>
      <c r="BH1142" t="str">
        <v>James DeMonaco</v>
      </c>
      <c r="BI1142">
        <f t="shared" si="52"/>
        <v>5.9</v>
      </c>
      <c r="BJ1142" t="b">
        <f t="shared" si="53"/>
        <v>0</v>
      </c>
      <c r="BO1142">
        <v>27669413</v>
      </c>
      <c r="BP1142">
        <v>11000000</v>
      </c>
      <c r="BR1142">
        <f t="shared" si="51"/>
        <v>16669413</v>
      </c>
      <c r="BS1142" t="str">
        <f>_xlfn.XLOOKUP(BO1142,I:I,L:L)</f>
        <v>Saw VIÂ </v>
      </c>
    </row>
    <row r="1143" spans="1:71" x14ac:dyDescent="0.25">
      <c r="A1143" t="s">
        <v>33</v>
      </c>
      <c r="B1143" t="s">
        <v>3204</v>
      </c>
      <c r="C1143">
        <v>349</v>
      </c>
      <c r="D1143">
        <v>113</v>
      </c>
      <c r="E1143">
        <v>174</v>
      </c>
      <c r="F1143">
        <v>767</v>
      </c>
      <c r="G1143" t="s">
        <v>150</v>
      </c>
      <c r="H1143">
        <v>14000</v>
      </c>
      <c r="I1143">
        <v>61094903</v>
      </c>
      <c r="J1143" t="s">
        <v>735</v>
      </c>
      <c r="K1143" t="s">
        <v>299</v>
      </c>
      <c r="L1143" t="s">
        <v>5709</v>
      </c>
      <c r="M1143">
        <v>210542</v>
      </c>
      <c r="N1143">
        <v>17152</v>
      </c>
      <c r="O1143" t="s">
        <v>7665</v>
      </c>
      <c r="P1143">
        <v>3</v>
      </c>
      <c r="Q1143" t="s">
        <v>7666</v>
      </c>
      <c r="R1143" t="s">
        <v>7667</v>
      </c>
      <c r="S1143">
        <v>332</v>
      </c>
      <c r="T1143" t="s">
        <v>42</v>
      </c>
      <c r="U1143" t="s">
        <v>74</v>
      </c>
      <c r="V1143" t="s">
        <v>44</v>
      </c>
      <c r="W1143">
        <v>30000000</v>
      </c>
      <c r="X1143">
        <v>2011</v>
      </c>
      <c r="Y1143">
        <v>903</v>
      </c>
      <c r="Z1143" s="2">
        <v>6.9</v>
      </c>
      <c r="AA1143">
        <v>2.35</v>
      </c>
      <c r="AB1143">
        <v>29000</v>
      </c>
      <c r="AQ1143">
        <v>118</v>
      </c>
      <c r="AR1143">
        <v>7.3</v>
      </c>
      <c r="BH1143" t="str">
        <v>Carol Reed</v>
      </c>
      <c r="BI1143">
        <f t="shared" si="52"/>
        <v>7.5</v>
      </c>
      <c r="BJ1143" t="str">
        <f t="shared" si="53"/>
        <v>TRUE</v>
      </c>
      <c r="BO1143">
        <v>36658108</v>
      </c>
      <c r="BP1143">
        <v>20000000</v>
      </c>
      <c r="BR1143">
        <f t="shared" si="51"/>
        <v>16658108</v>
      </c>
      <c r="BS1143" t="str">
        <f>_xlfn.XLOOKUP(BO1143,I:I,L:L)</f>
        <v>Vampires SuckÂ </v>
      </c>
    </row>
    <row r="1144" spans="1:71" x14ac:dyDescent="0.25">
      <c r="A1144" t="s">
        <v>33</v>
      </c>
      <c r="B1144" t="s">
        <v>77</v>
      </c>
      <c r="C1144">
        <v>341</v>
      </c>
      <c r="D1144">
        <v>130</v>
      </c>
      <c r="E1144">
        <v>22000</v>
      </c>
      <c r="F1144">
        <v>19000</v>
      </c>
      <c r="G1144" t="s">
        <v>351</v>
      </c>
      <c r="H1144">
        <v>23000</v>
      </c>
      <c r="I1144">
        <v>53082743</v>
      </c>
      <c r="J1144" t="s">
        <v>1395</v>
      </c>
      <c r="K1144" t="s">
        <v>78</v>
      </c>
      <c r="L1144" t="s">
        <v>7670</v>
      </c>
      <c r="M1144">
        <v>844052</v>
      </c>
      <c r="N1144">
        <v>63986</v>
      </c>
      <c r="O1144" t="s">
        <v>122</v>
      </c>
      <c r="P1144">
        <v>1</v>
      </c>
      <c r="Q1144" t="s">
        <v>7671</v>
      </c>
      <c r="R1144" t="s">
        <v>7672</v>
      </c>
      <c r="S1144">
        <v>1100</v>
      </c>
      <c r="T1144" t="s">
        <v>42</v>
      </c>
      <c r="U1144" t="s">
        <v>43</v>
      </c>
      <c r="V1144" t="s">
        <v>44</v>
      </c>
      <c r="W1144">
        <v>40000000</v>
      </c>
      <c r="X1144">
        <v>2006</v>
      </c>
      <c r="Y1144">
        <v>20000</v>
      </c>
      <c r="Z1144" s="2">
        <v>8.5</v>
      </c>
      <c r="AA1144">
        <v>2.35</v>
      </c>
      <c r="AB1144">
        <v>49000</v>
      </c>
      <c r="AQ1144">
        <v>113</v>
      </c>
      <c r="AR1144">
        <v>6.9</v>
      </c>
      <c r="BH1144" t="str">
        <v>Chuck Sheetz</v>
      </c>
      <c r="BI1144">
        <f t="shared" si="52"/>
        <v>6.5</v>
      </c>
      <c r="BJ1144" t="b">
        <f t="shared" si="53"/>
        <v>0</v>
      </c>
      <c r="BO1144">
        <v>108638745</v>
      </c>
      <c r="BP1144">
        <v>92000000</v>
      </c>
      <c r="BR1144">
        <f t="shared" ref="BR1144:BR1207" si="54">BO1144-BP1144</f>
        <v>16638745</v>
      </c>
      <c r="BS1144" t="str">
        <f>_xlfn.XLOOKUP(BO1144,I:I,L:L)</f>
        <v>Black Hawk DownÂ </v>
      </c>
    </row>
    <row r="1145" spans="1:71" x14ac:dyDescent="0.25">
      <c r="A1145" t="s">
        <v>33</v>
      </c>
      <c r="B1145" t="s">
        <v>2885</v>
      </c>
      <c r="C1145">
        <v>196</v>
      </c>
      <c r="D1145">
        <v>116</v>
      </c>
      <c r="E1145">
        <v>51</v>
      </c>
      <c r="F1145">
        <v>465</v>
      </c>
      <c r="G1145" t="s">
        <v>69</v>
      </c>
      <c r="H1145">
        <v>18000</v>
      </c>
      <c r="I1145">
        <v>54414716</v>
      </c>
      <c r="J1145" t="s">
        <v>635</v>
      </c>
      <c r="K1145" t="s">
        <v>148</v>
      </c>
      <c r="L1145" t="s">
        <v>7674</v>
      </c>
      <c r="M1145">
        <v>114294</v>
      </c>
      <c r="N1145">
        <v>30571</v>
      </c>
      <c r="O1145" t="s">
        <v>7675</v>
      </c>
      <c r="P1145">
        <v>7</v>
      </c>
      <c r="Q1145" t="s">
        <v>7676</v>
      </c>
      <c r="R1145" t="s">
        <v>7677</v>
      </c>
      <c r="S1145">
        <v>187</v>
      </c>
      <c r="T1145" t="s">
        <v>42</v>
      </c>
      <c r="U1145" t="s">
        <v>43</v>
      </c>
      <c r="V1145" t="s">
        <v>811</v>
      </c>
      <c r="W1145">
        <v>42000000</v>
      </c>
      <c r="X1145">
        <v>2014</v>
      </c>
      <c r="Y1145">
        <v>11000</v>
      </c>
      <c r="Z1145" s="2">
        <v>6.3</v>
      </c>
      <c r="AA1145">
        <v>2.35</v>
      </c>
      <c r="AB1145">
        <v>12000</v>
      </c>
      <c r="AQ1145">
        <v>130</v>
      </c>
      <c r="AR1145">
        <v>8.5</v>
      </c>
      <c r="BH1145" t="str">
        <v>Marcus Raboy</v>
      </c>
      <c r="BI1145">
        <f t="shared" si="52"/>
        <v>5.8</v>
      </c>
      <c r="BJ1145" t="b">
        <f t="shared" si="53"/>
        <v>0</v>
      </c>
      <c r="BO1145">
        <v>95632614</v>
      </c>
      <c r="BP1145">
        <v>79000000</v>
      </c>
      <c r="BR1145">
        <f t="shared" si="54"/>
        <v>16632614</v>
      </c>
      <c r="BS1145" t="str">
        <f>_xlfn.XLOOKUP(BO1145,I:I,L:L)</f>
        <v>Cold MountainÂ </v>
      </c>
    </row>
    <row r="1146" spans="1:71" x14ac:dyDescent="0.25">
      <c r="A1146" t="s">
        <v>33</v>
      </c>
      <c r="B1146" t="s">
        <v>3938</v>
      </c>
      <c r="C1146">
        <v>83</v>
      </c>
      <c r="D1146">
        <v>89</v>
      </c>
      <c r="E1146">
        <v>7</v>
      </c>
      <c r="F1146">
        <v>91</v>
      </c>
      <c r="G1146" t="s">
        <v>7679</v>
      </c>
      <c r="H1146">
        <v>3000</v>
      </c>
      <c r="I1146">
        <v>57011847</v>
      </c>
      <c r="J1146" t="s">
        <v>444</v>
      </c>
      <c r="K1146" t="s">
        <v>645</v>
      </c>
      <c r="L1146" t="s">
        <v>7618</v>
      </c>
      <c r="M1146">
        <v>20615</v>
      </c>
      <c r="N1146">
        <v>3361</v>
      </c>
      <c r="O1146" t="s">
        <v>7680</v>
      </c>
      <c r="P1146">
        <v>2</v>
      </c>
      <c r="Q1146" t="s">
        <v>7681</v>
      </c>
      <c r="R1146" t="s">
        <v>7682</v>
      </c>
      <c r="S1146">
        <v>44</v>
      </c>
      <c r="T1146" t="s">
        <v>42</v>
      </c>
      <c r="U1146" t="s">
        <v>43</v>
      </c>
      <c r="V1146" t="s">
        <v>115</v>
      </c>
      <c r="W1146">
        <v>40000000</v>
      </c>
      <c r="X1146">
        <v>2013</v>
      </c>
      <c r="Y1146">
        <v>190</v>
      </c>
      <c r="Z1146" s="2">
        <v>5.9</v>
      </c>
      <c r="AA1146">
        <v>2.35</v>
      </c>
      <c r="AB1146">
        <v>0</v>
      </c>
      <c r="AQ1146">
        <v>116</v>
      </c>
      <c r="AR1146">
        <v>6.3</v>
      </c>
      <c r="BH1146" t="str">
        <v>Leigh Whannell</v>
      </c>
      <c r="BI1146">
        <f t="shared" si="52"/>
        <v>6.1</v>
      </c>
      <c r="BJ1146" t="b">
        <f t="shared" si="53"/>
        <v>0</v>
      </c>
      <c r="BO1146">
        <v>30628981</v>
      </c>
      <c r="BP1146">
        <v>14000000</v>
      </c>
      <c r="BR1146">
        <f t="shared" si="54"/>
        <v>16628981</v>
      </c>
      <c r="BS1146" t="str">
        <f>_xlfn.XLOOKUP(BO1146,I:I,L:L)</f>
        <v>SuperstarÂ </v>
      </c>
    </row>
    <row r="1147" spans="1:71" x14ac:dyDescent="0.25">
      <c r="A1147" t="s">
        <v>33</v>
      </c>
      <c r="B1147" t="s">
        <v>2158</v>
      </c>
      <c r="C1147">
        <v>283</v>
      </c>
      <c r="D1147">
        <v>139</v>
      </c>
      <c r="E1147">
        <v>0</v>
      </c>
      <c r="F1147">
        <v>19</v>
      </c>
      <c r="G1147" t="s">
        <v>7685</v>
      </c>
      <c r="H1147">
        <v>708</v>
      </c>
      <c r="I1147">
        <v>50859889</v>
      </c>
      <c r="J1147" t="s">
        <v>483</v>
      </c>
      <c r="K1147" t="s">
        <v>7686</v>
      </c>
      <c r="L1147" t="s">
        <v>7687</v>
      </c>
      <c r="M1147">
        <v>236000</v>
      </c>
      <c r="N1147">
        <v>848</v>
      </c>
      <c r="O1147" t="s">
        <v>7688</v>
      </c>
      <c r="P1147">
        <v>0</v>
      </c>
      <c r="Q1147" t="s">
        <v>7689</v>
      </c>
      <c r="R1147" t="s">
        <v>7690</v>
      </c>
      <c r="S1147">
        <v>1043</v>
      </c>
      <c r="T1147" t="s">
        <v>125</v>
      </c>
      <c r="U1147" t="s">
        <v>43</v>
      </c>
      <c r="V1147" t="s">
        <v>811</v>
      </c>
      <c r="W1147">
        <v>40000000</v>
      </c>
      <c r="X1147">
        <v>2006</v>
      </c>
      <c r="Y1147">
        <v>78</v>
      </c>
      <c r="Z1147" s="2">
        <v>7.8</v>
      </c>
      <c r="AA1147">
        <v>1.85</v>
      </c>
      <c r="AB1147">
        <v>14000</v>
      </c>
      <c r="AQ1147">
        <v>89</v>
      </c>
      <c r="AR1147">
        <v>5.9</v>
      </c>
      <c r="BH1147" t="str">
        <v>Michael Schultz</v>
      </c>
      <c r="BI1147">
        <f t="shared" si="52"/>
        <v>6.9</v>
      </c>
      <c r="BJ1147" t="b">
        <f t="shared" si="53"/>
        <v>0</v>
      </c>
      <c r="BO1147">
        <v>41597830</v>
      </c>
      <c r="BP1147">
        <v>25000000</v>
      </c>
      <c r="BR1147">
        <f t="shared" si="54"/>
        <v>16597830</v>
      </c>
      <c r="BS1147" t="str">
        <f>_xlfn.XLOOKUP(BO1147,I:I,L:L)</f>
        <v>The HoursÂ </v>
      </c>
    </row>
    <row r="1148" spans="1:71" x14ac:dyDescent="0.25">
      <c r="A1148" t="s">
        <v>33</v>
      </c>
      <c r="B1148" t="s">
        <v>3809</v>
      </c>
      <c r="C1148">
        <v>105</v>
      </c>
      <c r="D1148">
        <v>130</v>
      </c>
      <c r="E1148">
        <v>46</v>
      </c>
      <c r="F1148">
        <v>162</v>
      </c>
      <c r="G1148" t="s">
        <v>1364</v>
      </c>
      <c r="H1148">
        <v>387</v>
      </c>
      <c r="I1148">
        <v>51185897</v>
      </c>
      <c r="J1148" t="s">
        <v>68</v>
      </c>
      <c r="K1148" t="s">
        <v>1889</v>
      </c>
      <c r="L1148" t="s">
        <v>6943</v>
      </c>
      <c r="M1148">
        <v>69457</v>
      </c>
      <c r="N1148">
        <v>1233</v>
      </c>
      <c r="O1148" t="s">
        <v>1099</v>
      </c>
      <c r="P1148">
        <v>1</v>
      </c>
      <c r="Q1148" t="s">
        <v>7693</v>
      </c>
      <c r="R1148" t="s">
        <v>7694</v>
      </c>
      <c r="S1148">
        <v>271</v>
      </c>
      <c r="T1148" t="s">
        <v>42</v>
      </c>
      <c r="U1148" t="s">
        <v>74</v>
      </c>
      <c r="V1148" t="s">
        <v>115</v>
      </c>
      <c r="W1148">
        <v>30000000</v>
      </c>
      <c r="X1148">
        <v>1987</v>
      </c>
      <c r="Y1148">
        <v>244</v>
      </c>
      <c r="Z1148" s="2">
        <v>6.7</v>
      </c>
      <c r="AA1148">
        <v>2.35</v>
      </c>
      <c r="AB1148">
        <v>0</v>
      </c>
      <c r="AQ1148">
        <v>139</v>
      </c>
      <c r="AR1148">
        <v>7.8</v>
      </c>
      <c r="BH1148" t="str">
        <v>Peter Sollett</v>
      </c>
      <c r="BI1148">
        <f t="shared" si="52"/>
        <v>6.7</v>
      </c>
      <c r="BJ1148" t="b">
        <f t="shared" si="53"/>
        <v>0</v>
      </c>
      <c r="BO1148">
        <v>31585300</v>
      </c>
      <c r="BP1148">
        <v>15000000</v>
      </c>
      <c r="BR1148">
        <f t="shared" si="54"/>
        <v>16585300</v>
      </c>
      <c r="BS1148" t="str">
        <f>_xlfn.XLOOKUP(BO1148,I:I,L:L)</f>
        <v>The Wedding DateÂ </v>
      </c>
    </row>
    <row r="1149" spans="1:71" x14ac:dyDescent="0.25">
      <c r="A1149" t="s">
        <v>33</v>
      </c>
      <c r="B1149" t="s">
        <v>3944</v>
      </c>
      <c r="C1149">
        <v>351</v>
      </c>
      <c r="D1149">
        <v>107</v>
      </c>
      <c r="E1149">
        <v>190</v>
      </c>
      <c r="F1149">
        <v>520</v>
      </c>
      <c r="G1149" t="s">
        <v>951</v>
      </c>
      <c r="H1149">
        <v>2000</v>
      </c>
      <c r="I1149">
        <v>52000688</v>
      </c>
      <c r="J1149" t="s">
        <v>220</v>
      </c>
      <c r="K1149" t="s">
        <v>7697</v>
      </c>
      <c r="L1149" t="s">
        <v>7698</v>
      </c>
      <c r="M1149">
        <v>171418</v>
      </c>
      <c r="N1149">
        <v>4243</v>
      </c>
      <c r="O1149" t="s">
        <v>6330</v>
      </c>
      <c r="P1149">
        <v>0</v>
      </c>
      <c r="Q1149" t="s">
        <v>7699</v>
      </c>
      <c r="R1149" t="s">
        <v>7700</v>
      </c>
      <c r="S1149">
        <v>619</v>
      </c>
      <c r="T1149" t="s">
        <v>42</v>
      </c>
      <c r="U1149" t="s">
        <v>43</v>
      </c>
      <c r="V1149" t="s">
        <v>811</v>
      </c>
      <c r="W1149">
        <v>40000000</v>
      </c>
      <c r="X1149">
        <v>2010</v>
      </c>
      <c r="Y1149">
        <v>1000</v>
      </c>
      <c r="Z1149" s="2">
        <v>6.4</v>
      </c>
      <c r="AA1149">
        <v>2.35</v>
      </c>
      <c r="AB1149">
        <v>17000</v>
      </c>
      <c r="AQ1149">
        <v>130</v>
      </c>
      <c r="AR1149">
        <v>6.7</v>
      </c>
      <c r="BH1149" t="str">
        <v>Rowdy Herrington</v>
      </c>
      <c r="BI1149">
        <f t="shared" si="52"/>
        <v>6.5</v>
      </c>
      <c r="BJ1149" t="b">
        <f t="shared" si="53"/>
        <v>0</v>
      </c>
      <c r="BO1149">
        <v>26583369</v>
      </c>
      <c r="BP1149">
        <v>10000000</v>
      </c>
      <c r="BR1149">
        <f t="shared" si="54"/>
        <v>16583369</v>
      </c>
      <c r="BS1149" t="str">
        <f>_xlfn.XLOOKUP(BO1149,I:I,L:L)</f>
        <v>The ForestÂ </v>
      </c>
    </row>
    <row r="1150" spans="1:71" x14ac:dyDescent="0.25">
      <c r="A1150" t="s">
        <v>33</v>
      </c>
      <c r="B1150" t="s">
        <v>1873</v>
      </c>
      <c r="C1150">
        <v>16</v>
      </c>
      <c r="D1150">
        <v>116</v>
      </c>
      <c r="E1150">
        <v>425</v>
      </c>
      <c r="F1150">
        <v>204</v>
      </c>
      <c r="G1150" t="s">
        <v>7703</v>
      </c>
      <c r="H1150">
        <v>954</v>
      </c>
      <c r="I1150">
        <v>49851591</v>
      </c>
      <c r="J1150" t="s">
        <v>2331</v>
      </c>
      <c r="K1150" t="s">
        <v>968</v>
      </c>
      <c r="L1150" t="s">
        <v>7704</v>
      </c>
      <c r="M1150">
        <v>7900</v>
      </c>
      <c r="N1150">
        <v>2179</v>
      </c>
      <c r="O1150" t="s">
        <v>7705</v>
      </c>
      <c r="P1150">
        <v>3</v>
      </c>
      <c r="Q1150" t="s">
        <v>7706</v>
      </c>
      <c r="R1150" t="s">
        <v>7707</v>
      </c>
      <c r="S1150">
        <v>34</v>
      </c>
      <c r="T1150" t="s">
        <v>42</v>
      </c>
      <c r="U1150" t="s">
        <v>43</v>
      </c>
      <c r="V1150" t="s">
        <v>115</v>
      </c>
      <c r="W1150">
        <v>40000000</v>
      </c>
      <c r="X1150">
        <v>1986</v>
      </c>
      <c r="Y1150">
        <v>568</v>
      </c>
      <c r="Z1150" s="2">
        <v>5.9</v>
      </c>
      <c r="AA1150">
        <v>2.35</v>
      </c>
      <c r="AB1150">
        <v>263</v>
      </c>
      <c r="AQ1150">
        <v>107</v>
      </c>
      <c r="AR1150">
        <v>6.4</v>
      </c>
      <c r="BH1150" t="str">
        <v>Greg Coolidge</v>
      </c>
      <c r="BI1150">
        <f t="shared" si="52"/>
        <v>5.5</v>
      </c>
      <c r="BJ1150" t="b">
        <f t="shared" si="53"/>
        <v>0</v>
      </c>
      <c r="BO1150">
        <v>25530884</v>
      </c>
      <c r="BP1150">
        <v>9000000</v>
      </c>
      <c r="BR1150">
        <f t="shared" si="54"/>
        <v>16530884</v>
      </c>
      <c r="BS1150" t="str">
        <f>_xlfn.XLOOKUP(BO1150,I:I,L:L)</f>
        <v>MementoÂ </v>
      </c>
    </row>
    <row r="1151" spans="1:71" x14ac:dyDescent="0.25">
      <c r="A1151" t="s">
        <v>33</v>
      </c>
      <c r="B1151" t="s">
        <v>2834</v>
      </c>
      <c r="C1151">
        <v>195</v>
      </c>
      <c r="D1151">
        <v>96</v>
      </c>
      <c r="E1151">
        <v>192</v>
      </c>
      <c r="F1151">
        <v>501</v>
      </c>
      <c r="G1151" t="s">
        <v>4177</v>
      </c>
      <c r="H1151">
        <v>40000</v>
      </c>
      <c r="I1151">
        <v>47781388</v>
      </c>
      <c r="J1151" t="s">
        <v>560</v>
      </c>
      <c r="K1151" t="s">
        <v>60</v>
      </c>
      <c r="L1151" t="s">
        <v>7710</v>
      </c>
      <c r="M1151">
        <v>147504</v>
      </c>
      <c r="N1151">
        <v>41293</v>
      </c>
      <c r="O1151" t="s">
        <v>4919</v>
      </c>
      <c r="P1151">
        <v>1</v>
      </c>
      <c r="Q1151" t="s">
        <v>7711</v>
      </c>
      <c r="R1151" t="s">
        <v>7712</v>
      </c>
      <c r="S1151">
        <v>531</v>
      </c>
      <c r="T1151" t="s">
        <v>42</v>
      </c>
      <c r="U1151" t="s">
        <v>43</v>
      </c>
      <c r="V1151" t="s">
        <v>44</v>
      </c>
      <c r="W1151">
        <v>40000000</v>
      </c>
      <c r="X1151">
        <v>2004</v>
      </c>
      <c r="Y1151">
        <v>534</v>
      </c>
      <c r="Z1151" s="2">
        <v>6.6</v>
      </c>
      <c r="AA1151">
        <v>2.35</v>
      </c>
      <c r="AB1151">
        <v>0</v>
      </c>
      <c r="AQ1151">
        <v>116</v>
      </c>
      <c r="AR1151">
        <v>5.9</v>
      </c>
      <c r="BH1151" t="str">
        <v>CiarÃ¡n Foy</v>
      </c>
      <c r="BI1151">
        <f t="shared" si="52"/>
        <v>5.2</v>
      </c>
      <c r="BJ1151" t="b">
        <f t="shared" si="53"/>
        <v>0</v>
      </c>
      <c r="BO1151">
        <v>64505912</v>
      </c>
      <c r="BP1151">
        <v>48000000</v>
      </c>
      <c r="BR1151">
        <f t="shared" si="54"/>
        <v>16505912</v>
      </c>
      <c r="BS1151" t="str">
        <f>_xlfn.XLOOKUP(BO1151,I:I,L:L)</f>
        <v>The HappeningÂ </v>
      </c>
    </row>
    <row r="1152" spans="1:71" x14ac:dyDescent="0.25">
      <c r="A1152" t="s">
        <v>33</v>
      </c>
      <c r="B1152" t="s">
        <v>3952</v>
      </c>
      <c r="C1152">
        <v>175</v>
      </c>
      <c r="D1152">
        <v>99</v>
      </c>
      <c r="E1152">
        <v>18</v>
      </c>
      <c r="F1152">
        <v>211</v>
      </c>
      <c r="G1152" t="s">
        <v>6251</v>
      </c>
      <c r="H1152">
        <v>18000</v>
      </c>
      <c r="I1152">
        <v>52320979</v>
      </c>
      <c r="J1152" t="s">
        <v>1477</v>
      </c>
      <c r="K1152" t="s">
        <v>739</v>
      </c>
      <c r="L1152" t="s">
        <v>7714</v>
      </c>
      <c r="M1152">
        <v>114321</v>
      </c>
      <c r="N1152">
        <v>18693</v>
      </c>
      <c r="O1152" t="s">
        <v>7715</v>
      </c>
      <c r="P1152">
        <v>0</v>
      </c>
      <c r="Q1152" t="s">
        <v>7716</v>
      </c>
      <c r="R1152" t="s">
        <v>7717</v>
      </c>
      <c r="S1152">
        <v>548</v>
      </c>
      <c r="T1152" t="s">
        <v>42</v>
      </c>
      <c r="U1152" t="s">
        <v>43</v>
      </c>
      <c r="V1152" t="s">
        <v>115</v>
      </c>
      <c r="W1152">
        <v>40000000</v>
      </c>
      <c r="X1152">
        <v>2006</v>
      </c>
      <c r="Y1152">
        <v>426</v>
      </c>
      <c r="Z1152" s="2">
        <v>6.8</v>
      </c>
      <c r="AA1152">
        <v>2.35</v>
      </c>
      <c r="AB1152">
        <v>0</v>
      </c>
      <c r="AQ1152">
        <v>96</v>
      </c>
      <c r="AR1152">
        <v>6.6</v>
      </c>
      <c r="BH1152" t="str">
        <v>Salim Akil</v>
      </c>
      <c r="BI1152">
        <f t="shared" si="52"/>
        <v>5.7</v>
      </c>
      <c r="BJ1152" t="b">
        <f t="shared" si="53"/>
        <v>0</v>
      </c>
      <c r="BO1152">
        <v>21501098</v>
      </c>
      <c r="BP1152">
        <v>5000000</v>
      </c>
      <c r="BR1152">
        <f t="shared" si="54"/>
        <v>16501098</v>
      </c>
      <c r="BS1152" t="str">
        <f>_xlfn.XLOOKUP(BO1152,I:I,L:L)</f>
        <v>The Way Way BackÂ </v>
      </c>
    </row>
    <row r="1153" spans="1:71" x14ac:dyDescent="0.25">
      <c r="A1153" t="s">
        <v>917</v>
      </c>
      <c r="B1153" t="s">
        <v>2828</v>
      </c>
      <c r="C1153">
        <v>193</v>
      </c>
      <c r="D1153">
        <v>104</v>
      </c>
      <c r="E1153">
        <v>34</v>
      </c>
      <c r="F1153">
        <v>280</v>
      </c>
      <c r="G1153" t="s">
        <v>7720</v>
      </c>
      <c r="H1153">
        <v>545</v>
      </c>
      <c r="I1153">
        <v>47806295</v>
      </c>
      <c r="J1153" t="s">
        <v>1776</v>
      </c>
      <c r="K1153" t="s">
        <v>7721</v>
      </c>
      <c r="L1153" t="s">
        <v>7722</v>
      </c>
      <c r="M1153">
        <v>87447</v>
      </c>
      <c r="N1153">
        <v>1274</v>
      </c>
      <c r="O1153" t="s">
        <v>7723</v>
      </c>
      <c r="P1153">
        <v>0</v>
      </c>
      <c r="Q1153" t="s">
        <v>7724</v>
      </c>
      <c r="R1153" t="s">
        <v>7725</v>
      </c>
      <c r="S1153">
        <v>371</v>
      </c>
      <c r="T1153" t="s">
        <v>42</v>
      </c>
      <c r="U1153" t="s">
        <v>43</v>
      </c>
      <c r="V1153" t="s">
        <v>44</v>
      </c>
      <c r="W1153">
        <v>43000000</v>
      </c>
      <c r="X1153">
        <v>2005</v>
      </c>
      <c r="Y1153">
        <v>351</v>
      </c>
      <c r="Z1153" s="2">
        <v>6.5</v>
      </c>
      <c r="AA1153">
        <v>2.35</v>
      </c>
      <c r="AB1153">
        <v>0</v>
      </c>
      <c r="AQ1153">
        <v>99</v>
      </c>
      <c r="AR1153">
        <v>6.8</v>
      </c>
      <c r="BH1153" t="str">
        <v>Olatunde Osunsanmi</v>
      </c>
      <c r="BI1153">
        <f t="shared" si="52"/>
        <v>5.9</v>
      </c>
      <c r="BJ1153" t="b">
        <f t="shared" si="53"/>
        <v>0</v>
      </c>
      <c r="BO1153">
        <v>17000000</v>
      </c>
      <c r="BP1153">
        <v>500000</v>
      </c>
      <c r="BR1153">
        <f t="shared" si="54"/>
        <v>16500000</v>
      </c>
      <c r="BS1153" t="str">
        <f>_xlfn.XLOOKUP(BO1153,I:I,L:L)</f>
        <v>Kingdom of the SpidersÂ </v>
      </c>
    </row>
    <row r="1154" spans="1:71" x14ac:dyDescent="0.25">
      <c r="A1154" t="s">
        <v>33</v>
      </c>
      <c r="B1154" t="s">
        <v>3961</v>
      </c>
      <c r="C1154">
        <v>169</v>
      </c>
      <c r="D1154">
        <v>105</v>
      </c>
      <c r="E1154">
        <v>54</v>
      </c>
      <c r="F1154">
        <v>988</v>
      </c>
      <c r="G1154" t="s">
        <v>5514</v>
      </c>
      <c r="H1154">
        <v>3000</v>
      </c>
      <c r="I1154">
        <v>51853450</v>
      </c>
      <c r="J1154" t="s">
        <v>2561</v>
      </c>
      <c r="K1154" t="s">
        <v>919</v>
      </c>
      <c r="L1154" t="s">
        <v>6178</v>
      </c>
      <c r="M1154">
        <v>37398</v>
      </c>
      <c r="N1154">
        <v>9069</v>
      </c>
      <c r="O1154" t="s">
        <v>441</v>
      </c>
      <c r="P1154">
        <v>0</v>
      </c>
      <c r="Q1154" t="s">
        <v>7728</v>
      </c>
      <c r="R1154" t="s">
        <v>7729</v>
      </c>
      <c r="S1154">
        <v>110</v>
      </c>
      <c r="T1154" t="s">
        <v>42</v>
      </c>
      <c r="U1154" t="s">
        <v>43</v>
      </c>
      <c r="V1154" t="s">
        <v>115</v>
      </c>
      <c r="W1154">
        <v>25000000</v>
      </c>
      <c r="X1154">
        <v>2012</v>
      </c>
      <c r="Y1154">
        <v>2000</v>
      </c>
      <c r="Z1154" s="2">
        <v>6.6</v>
      </c>
      <c r="AA1154">
        <v>1.85</v>
      </c>
      <c r="AB1154">
        <v>11000</v>
      </c>
      <c r="AQ1154">
        <v>104</v>
      </c>
      <c r="AR1154">
        <v>6.5</v>
      </c>
      <c r="BH1154" t="str">
        <v>Leon Ichaso</v>
      </c>
      <c r="BI1154">
        <f t="shared" si="52"/>
        <v>5.9</v>
      </c>
      <c r="BJ1154" t="b">
        <f t="shared" si="53"/>
        <v>0</v>
      </c>
      <c r="BO1154">
        <v>70496802</v>
      </c>
      <c r="BP1154">
        <v>54000000</v>
      </c>
      <c r="BR1154">
        <f t="shared" si="54"/>
        <v>16496802</v>
      </c>
      <c r="BS1154" t="str">
        <f>_xlfn.XLOOKUP(BO1154,I:I,L:L)</f>
        <v>V for VendettaÂ </v>
      </c>
    </row>
    <row r="1155" spans="1:71" x14ac:dyDescent="0.25">
      <c r="A1155" t="s">
        <v>33</v>
      </c>
      <c r="B1155" t="s">
        <v>3968</v>
      </c>
      <c r="C1155">
        <v>128</v>
      </c>
      <c r="D1155">
        <v>101</v>
      </c>
      <c r="E1155">
        <v>10</v>
      </c>
      <c r="F1155">
        <v>681</v>
      </c>
      <c r="G1155" t="s">
        <v>7731</v>
      </c>
      <c r="H1155">
        <v>1000</v>
      </c>
      <c r="I1155">
        <v>46012734</v>
      </c>
      <c r="J1155" t="s">
        <v>1027</v>
      </c>
      <c r="K1155" t="s">
        <v>7732</v>
      </c>
      <c r="L1155" t="s">
        <v>7733</v>
      </c>
      <c r="M1155">
        <v>54421</v>
      </c>
      <c r="N1155">
        <v>4298</v>
      </c>
      <c r="O1155" t="s">
        <v>2739</v>
      </c>
      <c r="P1155">
        <v>2</v>
      </c>
      <c r="Q1155" t="s">
        <v>7734</v>
      </c>
      <c r="R1155" t="s">
        <v>7735</v>
      </c>
      <c r="S1155">
        <v>101</v>
      </c>
      <c r="T1155" t="s">
        <v>42</v>
      </c>
      <c r="U1155" t="s">
        <v>43</v>
      </c>
      <c r="V1155" t="s">
        <v>44</v>
      </c>
      <c r="W1155">
        <v>40000000</v>
      </c>
      <c r="X1155">
        <v>2008</v>
      </c>
      <c r="Y1155">
        <v>689</v>
      </c>
      <c r="Z1155" s="2">
        <v>5.8</v>
      </c>
      <c r="AA1155">
        <v>2.35</v>
      </c>
      <c r="AB1155">
        <v>3000</v>
      </c>
      <c r="AQ1155">
        <v>105</v>
      </c>
      <c r="AR1155">
        <v>6.6</v>
      </c>
      <c r="BH1155" t="str">
        <v>Patricia Rozema</v>
      </c>
      <c r="BI1155">
        <f t="shared" si="52"/>
        <v>6.7</v>
      </c>
      <c r="BJ1155" t="b">
        <f t="shared" si="53"/>
        <v>0</v>
      </c>
      <c r="BO1155">
        <v>31471430</v>
      </c>
      <c r="BP1155">
        <v>15000000</v>
      </c>
      <c r="BR1155">
        <f t="shared" si="54"/>
        <v>16471430</v>
      </c>
      <c r="BS1155" t="str">
        <f>_xlfn.XLOOKUP(BO1155,I:I,L:L)</f>
        <v>United 93Â </v>
      </c>
    </row>
    <row r="1156" spans="1:71" x14ac:dyDescent="0.25">
      <c r="A1156" t="s">
        <v>33</v>
      </c>
      <c r="B1156" t="s">
        <v>2419</v>
      </c>
      <c r="C1156">
        <v>249</v>
      </c>
      <c r="D1156">
        <v>134</v>
      </c>
      <c r="E1156">
        <v>16000</v>
      </c>
      <c r="F1156">
        <v>235</v>
      </c>
      <c r="G1156" t="s">
        <v>7738</v>
      </c>
      <c r="H1156">
        <v>880</v>
      </c>
      <c r="I1156">
        <v>47034272</v>
      </c>
      <c r="J1156" t="s">
        <v>3117</v>
      </c>
      <c r="K1156" t="s">
        <v>7739</v>
      </c>
      <c r="L1156" t="s">
        <v>7740</v>
      </c>
      <c r="M1156">
        <v>25465</v>
      </c>
      <c r="N1156">
        <v>2281</v>
      </c>
      <c r="O1156" t="s">
        <v>7741</v>
      </c>
      <c r="P1156">
        <v>1</v>
      </c>
      <c r="Q1156" t="s">
        <v>7742</v>
      </c>
      <c r="R1156" t="s">
        <v>7743</v>
      </c>
      <c r="S1156">
        <v>190</v>
      </c>
      <c r="T1156" t="s">
        <v>42</v>
      </c>
      <c r="U1156" t="s">
        <v>43</v>
      </c>
      <c r="V1156" t="s">
        <v>811</v>
      </c>
      <c r="W1156">
        <v>40000000</v>
      </c>
      <c r="X1156">
        <v>2014</v>
      </c>
      <c r="Y1156">
        <v>413</v>
      </c>
      <c r="Z1156" s="2">
        <v>6.9</v>
      </c>
      <c r="AA1156">
        <v>2.35</v>
      </c>
      <c r="AB1156">
        <v>16000</v>
      </c>
      <c r="AQ1156">
        <v>101</v>
      </c>
      <c r="AR1156">
        <v>5.8</v>
      </c>
      <c r="BH1156" t="str">
        <v>Rob Schmidt</v>
      </c>
      <c r="BI1156">
        <f t="shared" ref="BI1156:BI1219" si="55">ROUND(AVERAGEIFS(Z:Z,B:B,BH1156),1)</f>
        <v>6.1</v>
      </c>
      <c r="BJ1156" t="b">
        <f t="shared" ref="BJ1156:BJ1219" si="56">IF(BI1156&gt;=PERCENTILE($BI$3:$BI$1678,0.9),"TRUE")</f>
        <v>0</v>
      </c>
      <c r="BO1156">
        <v>28435406</v>
      </c>
      <c r="BP1156">
        <v>12000000</v>
      </c>
      <c r="BR1156">
        <f t="shared" si="54"/>
        <v>16435406</v>
      </c>
      <c r="BS1156" t="str">
        <f>_xlfn.XLOOKUP(BO1156,I:I,L:L)</f>
        <v>Employee of the MonthÂ </v>
      </c>
    </row>
    <row r="1157" spans="1:71" x14ac:dyDescent="0.25">
      <c r="A1157" t="s">
        <v>33</v>
      </c>
      <c r="B1157" t="s">
        <v>3052</v>
      </c>
      <c r="C1157">
        <v>91</v>
      </c>
      <c r="D1157">
        <v>135</v>
      </c>
      <c r="E1157">
        <v>0</v>
      </c>
      <c r="F1157">
        <v>913</v>
      </c>
      <c r="G1157" t="s">
        <v>2917</v>
      </c>
      <c r="H1157">
        <v>13000</v>
      </c>
      <c r="I1157">
        <v>45856732</v>
      </c>
      <c r="J1157" t="s">
        <v>1338</v>
      </c>
      <c r="K1157" t="s">
        <v>1437</v>
      </c>
      <c r="L1157" t="s">
        <v>7746</v>
      </c>
      <c r="M1157">
        <v>46221</v>
      </c>
      <c r="N1157">
        <v>16762</v>
      </c>
      <c r="O1157" t="s">
        <v>3325</v>
      </c>
      <c r="P1157">
        <v>1</v>
      </c>
      <c r="Q1157" t="s">
        <v>7747</v>
      </c>
      <c r="R1157" t="s">
        <v>7748</v>
      </c>
      <c r="S1157">
        <v>141</v>
      </c>
      <c r="T1157" t="s">
        <v>42</v>
      </c>
      <c r="U1157" t="s">
        <v>43</v>
      </c>
      <c r="V1157" t="s">
        <v>44</v>
      </c>
      <c r="W1157">
        <v>40000000</v>
      </c>
      <c r="X1157">
        <v>1997</v>
      </c>
      <c r="Y1157">
        <v>936</v>
      </c>
      <c r="Z1157" s="2">
        <v>7.1</v>
      </c>
      <c r="AA1157">
        <v>2.35</v>
      </c>
      <c r="AB1157">
        <v>0</v>
      </c>
      <c r="AQ1157">
        <v>134</v>
      </c>
      <c r="AR1157">
        <v>6.9</v>
      </c>
      <c r="BH1157" t="str">
        <v>Robert Ben Garant</v>
      </c>
      <c r="BI1157">
        <f t="shared" si="55"/>
        <v>5.9</v>
      </c>
      <c r="BJ1157" t="b">
        <f t="shared" si="56"/>
        <v>0</v>
      </c>
      <c r="BO1157">
        <v>19170001</v>
      </c>
      <c r="BP1157">
        <v>2800000</v>
      </c>
      <c r="BR1157">
        <f t="shared" si="54"/>
        <v>16370001</v>
      </c>
      <c r="BS1157" t="str">
        <f>_xlfn.XLOOKUP(BO1157,I:I,L:L)</f>
        <v>Friday the 13th Part VII: The New BloodÂ </v>
      </c>
    </row>
    <row r="1158" spans="1:71" x14ac:dyDescent="0.25">
      <c r="A1158" t="s">
        <v>33</v>
      </c>
      <c r="B1158" t="s">
        <v>3642</v>
      </c>
      <c r="C1158">
        <v>207</v>
      </c>
      <c r="D1158">
        <v>98</v>
      </c>
      <c r="E1158">
        <v>326</v>
      </c>
      <c r="F1158">
        <v>416</v>
      </c>
      <c r="G1158" t="s">
        <v>4177</v>
      </c>
      <c r="H1158">
        <v>21000</v>
      </c>
      <c r="I1158">
        <v>59588068</v>
      </c>
      <c r="J1158" t="s">
        <v>1776</v>
      </c>
      <c r="K1158" t="s">
        <v>119</v>
      </c>
      <c r="L1158" t="s">
        <v>7224</v>
      </c>
      <c r="M1158">
        <v>89557</v>
      </c>
      <c r="N1158">
        <v>22318</v>
      </c>
      <c r="O1158" t="s">
        <v>2511</v>
      </c>
      <c r="P1158">
        <v>1</v>
      </c>
      <c r="Q1158" t="s">
        <v>7751</v>
      </c>
      <c r="R1158" t="s">
        <v>7752</v>
      </c>
      <c r="S1158">
        <v>376</v>
      </c>
      <c r="T1158" t="s">
        <v>42</v>
      </c>
      <c r="U1158" t="s">
        <v>43</v>
      </c>
      <c r="V1158" t="s">
        <v>811</v>
      </c>
      <c r="W1158">
        <v>40000000</v>
      </c>
      <c r="X1158">
        <v>2003</v>
      </c>
      <c r="Y1158">
        <v>534</v>
      </c>
      <c r="Z1158" s="2">
        <v>5.8</v>
      </c>
      <c r="AA1158">
        <v>1.85</v>
      </c>
      <c r="AB1158">
        <v>0</v>
      </c>
      <c r="AQ1158">
        <v>135</v>
      </c>
      <c r="AR1158">
        <v>7.1</v>
      </c>
      <c r="BH1158" t="str">
        <v>Morgan Spurlock</v>
      </c>
      <c r="BI1158">
        <f t="shared" si="55"/>
        <v>6</v>
      </c>
      <c r="BJ1158" t="b">
        <f t="shared" si="56"/>
        <v>0</v>
      </c>
      <c r="BO1158">
        <v>22235901</v>
      </c>
      <c r="BP1158">
        <v>6000000</v>
      </c>
      <c r="BR1158">
        <f t="shared" si="54"/>
        <v>16235901</v>
      </c>
      <c r="BS1158" t="str">
        <f>_xlfn.XLOOKUP(BO1158,I:I,L:L)</f>
        <v>Two Can Play That GameÂ </v>
      </c>
    </row>
    <row r="1159" spans="1:71" x14ac:dyDescent="0.25">
      <c r="A1159" t="s">
        <v>33</v>
      </c>
      <c r="B1159" t="s">
        <v>405</v>
      </c>
      <c r="C1159">
        <v>77</v>
      </c>
      <c r="D1159">
        <v>155</v>
      </c>
      <c r="E1159">
        <v>14000</v>
      </c>
      <c r="F1159">
        <v>11000</v>
      </c>
      <c r="G1159" t="s">
        <v>603</v>
      </c>
      <c r="H1159">
        <v>12000</v>
      </c>
      <c r="I1159">
        <v>44175394</v>
      </c>
      <c r="J1159" t="s">
        <v>3124</v>
      </c>
      <c r="K1159" t="s">
        <v>934</v>
      </c>
      <c r="L1159" t="s">
        <v>7755</v>
      </c>
      <c r="M1159">
        <v>56509</v>
      </c>
      <c r="N1159">
        <v>37570</v>
      </c>
      <c r="O1159" t="s">
        <v>821</v>
      </c>
      <c r="P1159">
        <v>2</v>
      </c>
      <c r="Q1159" t="s">
        <v>7756</v>
      </c>
      <c r="R1159" t="s">
        <v>7757</v>
      </c>
      <c r="S1159">
        <v>227</v>
      </c>
      <c r="T1159" t="s">
        <v>42</v>
      </c>
      <c r="U1159" t="s">
        <v>43</v>
      </c>
      <c r="V1159" t="s">
        <v>811</v>
      </c>
      <c r="W1159">
        <v>36000000</v>
      </c>
      <c r="X1159">
        <v>1997</v>
      </c>
      <c r="Y1159">
        <v>11000</v>
      </c>
      <c r="Z1159" s="2">
        <v>7.2</v>
      </c>
      <c r="AA1159">
        <v>1.85</v>
      </c>
      <c r="AB1159">
        <v>0</v>
      </c>
      <c r="AQ1159">
        <v>98</v>
      </c>
      <c r="AR1159">
        <v>5.8</v>
      </c>
      <c r="BH1159" t="str">
        <v>Tuck Tucker</v>
      </c>
      <c r="BI1159">
        <f t="shared" si="55"/>
        <v>5.9</v>
      </c>
      <c r="BJ1159" t="b">
        <f t="shared" si="56"/>
        <v>0</v>
      </c>
      <c r="BO1159">
        <v>39235088</v>
      </c>
      <c r="BP1159">
        <v>23000000</v>
      </c>
      <c r="BR1159">
        <f t="shared" si="54"/>
        <v>16235088</v>
      </c>
      <c r="BS1159" t="str">
        <f>_xlfn.XLOOKUP(BO1159,I:I,L:L)</f>
        <v>Pitch BlackÂ </v>
      </c>
    </row>
    <row r="1160" spans="1:71" x14ac:dyDescent="0.25">
      <c r="A1160" t="s">
        <v>33</v>
      </c>
      <c r="B1160" t="s">
        <v>1074</v>
      </c>
      <c r="C1160">
        <v>25</v>
      </c>
      <c r="D1160">
        <v>106</v>
      </c>
      <c r="E1160">
        <v>323</v>
      </c>
      <c r="F1160">
        <v>0</v>
      </c>
      <c r="G1160" t="s">
        <v>7760</v>
      </c>
      <c r="H1160">
        <v>472</v>
      </c>
      <c r="I1160">
        <v>45500797</v>
      </c>
      <c r="J1160" t="s">
        <v>1446</v>
      </c>
      <c r="K1160" t="s">
        <v>7761</v>
      </c>
      <c r="L1160" t="s">
        <v>7762</v>
      </c>
      <c r="M1160">
        <v>17443</v>
      </c>
      <c r="N1160">
        <v>519</v>
      </c>
      <c r="O1160" t="s">
        <v>7763</v>
      </c>
      <c r="P1160">
        <v>2</v>
      </c>
      <c r="Q1160" t="s">
        <v>7764</v>
      </c>
      <c r="R1160" t="s">
        <v>7765</v>
      </c>
      <c r="S1160">
        <v>56</v>
      </c>
      <c r="T1160" t="s">
        <v>42</v>
      </c>
      <c r="U1160" t="s">
        <v>43</v>
      </c>
      <c r="V1160" t="s">
        <v>44</v>
      </c>
      <c r="W1160">
        <v>40000000</v>
      </c>
      <c r="X1160">
        <v>1992</v>
      </c>
      <c r="Y1160">
        <v>47</v>
      </c>
      <c r="Z1160" s="2">
        <v>6</v>
      </c>
      <c r="AA1160">
        <v>2.35</v>
      </c>
      <c r="AB1160">
        <v>694</v>
      </c>
      <c r="AQ1160">
        <v>155</v>
      </c>
      <c r="AR1160">
        <v>7.2</v>
      </c>
      <c r="BH1160" t="str">
        <v>Theodore Witcher</v>
      </c>
      <c r="BI1160">
        <f t="shared" si="55"/>
        <v>7.4</v>
      </c>
      <c r="BJ1160" t="b">
        <f t="shared" si="56"/>
        <v>0</v>
      </c>
      <c r="BO1160">
        <v>21197315</v>
      </c>
      <c r="BP1160">
        <v>5000000</v>
      </c>
      <c r="BR1160">
        <f t="shared" si="54"/>
        <v>16197315</v>
      </c>
      <c r="BS1160" t="str">
        <f>_xlfn.XLOOKUP(BO1160,I:I,L:L)</f>
        <v>As Above, So BelowÂ </v>
      </c>
    </row>
    <row r="1161" spans="1:71" x14ac:dyDescent="0.25">
      <c r="A1161" t="s">
        <v>33</v>
      </c>
      <c r="B1161" t="s">
        <v>3975</v>
      </c>
      <c r="C1161">
        <v>211</v>
      </c>
      <c r="D1161">
        <v>102</v>
      </c>
      <c r="E1161">
        <v>25</v>
      </c>
      <c r="F1161">
        <v>473</v>
      </c>
      <c r="G1161" t="s">
        <v>7768</v>
      </c>
      <c r="H1161">
        <v>1000</v>
      </c>
      <c r="I1161">
        <v>41797066</v>
      </c>
      <c r="J1161" t="s">
        <v>2763</v>
      </c>
      <c r="K1161" t="s">
        <v>7769</v>
      </c>
      <c r="L1161" t="s">
        <v>7770</v>
      </c>
      <c r="M1161">
        <v>92789</v>
      </c>
      <c r="N1161">
        <v>4324</v>
      </c>
      <c r="O1161" t="s">
        <v>7771</v>
      </c>
      <c r="P1161">
        <v>0</v>
      </c>
      <c r="Q1161" t="s">
        <v>7772</v>
      </c>
      <c r="R1161" t="s">
        <v>7773</v>
      </c>
      <c r="S1161">
        <v>998</v>
      </c>
      <c r="T1161" t="s">
        <v>42</v>
      </c>
      <c r="U1161" t="s">
        <v>43</v>
      </c>
      <c r="V1161" t="s">
        <v>811</v>
      </c>
      <c r="W1161">
        <v>40000000</v>
      </c>
      <c r="X1161">
        <v>2007</v>
      </c>
      <c r="Y1161">
        <v>741</v>
      </c>
      <c r="Z1161" s="2">
        <v>4.7</v>
      </c>
      <c r="AA1161">
        <v>2.35</v>
      </c>
      <c r="AB1161">
        <v>0</v>
      </c>
      <c r="AQ1161">
        <v>106</v>
      </c>
      <c r="AR1161">
        <v>6</v>
      </c>
      <c r="BH1161" t="str">
        <v>Joel Edgerton</v>
      </c>
      <c r="BI1161">
        <f t="shared" si="55"/>
        <v>7.1</v>
      </c>
      <c r="BJ1161" t="b">
        <f t="shared" si="56"/>
        <v>0</v>
      </c>
      <c r="BO1161">
        <v>19184015</v>
      </c>
      <c r="BP1161">
        <v>3000000</v>
      </c>
      <c r="BR1161">
        <f t="shared" si="54"/>
        <v>16184015</v>
      </c>
      <c r="BS1161" t="str">
        <f>_xlfn.XLOOKUP(BO1161,I:I,L:L)</f>
        <v>Martin Lawrence Live: RunteldatÂ </v>
      </c>
    </row>
    <row r="1162" spans="1:71" x14ac:dyDescent="0.25">
      <c r="A1162" t="s">
        <v>33</v>
      </c>
      <c r="B1162" t="s">
        <v>2735</v>
      </c>
      <c r="C1162">
        <v>19</v>
      </c>
      <c r="D1162">
        <v>95</v>
      </c>
      <c r="E1162">
        <v>80</v>
      </c>
      <c r="F1162">
        <v>287</v>
      </c>
      <c r="G1162" t="s">
        <v>7776</v>
      </c>
      <c r="H1162">
        <v>3000</v>
      </c>
      <c r="I1162">
        <v>38087756</v>
      </c>
      <c r="J1162" t="s">
        <v>1787</v>
      </c>
      <c r="K1162" t="s">
        <v>7777</v>
      </c>
      <c r="L1162" t="s">
        <v>7778</v>
      </c>
      <c r="M1162">
        <v>49612</v>
      </c>
      <c r="N1162">
        <v>4634</v>
      </c>
      <c r="O1162" t="s">
        <v>7779</v>
      </c>
      <c r="P1162">
        <v>1</v>
      </c>
      <c r="Q1162" t="s">
        <v>7780</v>
      </c>
      <c r="R1162" t="s">
        <v>7781</v>
      </c>
      <c r="S1162">
        <v>39</v>
      </c>
      <c r="T1162" t="s">
        <v>42</v>
      </c>
      <c r="U1162" t="s">
        <v>43</v>
      </c>
      <c r="V1162" t="s">
        <v>115</v>
      </c>
      <c r="W1162">
        <v>40000000</v>
      </c>
      <c r="X1162">
        <v>1994</v>
      </c>
      <c r="Y1162">
        <v>450</v>
      </c>
      <c r="Z1162" s="2">
        <v>5.2</v>
      </c>
      <c r="AA1162">
        <v>1.85</v>
      </c>
      <c r="AB1162">
        <v>0</v>
      </c>
      <c r="AQ1162">
        <v>102</v>
      </c>
      <c r="AR1162">
        <v>4.7</v>
      </c>
      <c r="BH1162" t="str">
        <v>Jim Hanon</v>
      </c>
      <c r="BI1162">
        <f t="shared" si="55"/>
        <v>7</v>
      </c>
      <c r="BJ1162" t="b">
        <f t="shared" si="56"/>
        <v>0</v>
      </c>
      <c r="BO1162">
        <v>131144183</v>
      </c>
      <c r="BP1162">
        <v>115000000</v>
      </c>
      <c r="BR1162">
        <f t="shared" si="54"/>
        <v>16144183</v>
      </c>
      <c r="BS1162" t="str">
        <f>_xlfn.XLOOKUP(BO1162,I:I,L:L)</f>
        <v>Lara Croft: Tomb RaiderÂ </v>
      </c>
    </row>
    <row r="1163" spans="1:71" x14ac:dyDescent="0.25">
      <c r="A1163" t="s">
        <v>33</v>
      </c>
      <c r="B1163" t="s">
        <v>3982</v>
      </c>
      <c r="C1163">
        <v>342</v>
      </c>
      <c r="D1163">
        <v>109</v>
      </c>
      <c r="E1163">
        <v>99</v>
      </c>
      <c r="F1163">
        <v>57</v>
      </c>
      <c r="G1163" t="s">
        <v>7783</v>
      </c>
      <c r="H1163">
        <v>176</v>
      </c>
      <c r="I1163">
        <v>37371385</v>
      </c>
      <c r="J1163" t="s">
        <v>1156</v>
      </c>
      <c r="K1163" t="s">
        <v>7784</v>
      </c>
      <c r="L1163" t="s">
        <v>7785</v>
      </c>
      <c r="M1163">
        <v>192462</v>
      </c>
      <c r="N1163">
        <v>390</v>
      </c>
      <c r="O1163" t="s">
        <v>7786</v>
      </c>
      <c r="P1163">
        <v>0</v>
      </c>
      <c r="Q1163" t="s">
        <v>7787</v>
      </c>
      <c r="R1163" t="s">
        <v>7788</v>
      </c>
      <c r="S1163">
        <v>334</v>
      </c>
      <c r="T1163" t="s">
        <v>42</v>
      </c>
      <c r="U1163" t="s">
        <v>43</v>
      </c>
      <c r="V1163" t="s">
        <v>811</v>
      </c>
      <c r="W1163">
        <v>40000000</v>
      </c>
      <c r="X1163">
        <v>2011</v>
      </c>
      <c r="Y1163">
        <v>61</v>
      </c>
      <c r="Z1163" s="2">
        <v>7</v>
      </c>
      <c r="AA1163">
        <v>2.35</v>
      </c>
      <c r="AB1163">
        <v>42000</v>
      </c>
      <c r="AQ1163">
        <v>95</v>
      </c>
      <c r="AR1163">
        <v>5.2</v>
      </c>
      <c r="BH1163" t="str">
        <v>Michael Patrick Jann</v>
      </c>
      <c r="BI1163">
        <f t="shared" si="55"/>
        <v>6.5</v>
      </c>
      <c r="BJ1163" t="b">
        <f t="shared" si="56"/>
        <v>0</v>
      </c>
      <c r="BO1163">
        <v>26589953</v>
      </c>
      <c r="BP1163">
        <v>10500000</v>
      </c>
      <c r="BR1163">
        <f t="shared" si="54"/>
        <v>16089953</v>
      </c>
      <c r="BS1163" t="str">
        <f>_xlfn.XLOOKUP(BO1163,I:I,L:L)</f>
        <v>MacheteÂ </v>
      </c>
    </row>
    <row r="1164" spans="1:71" x14ac:dyDescent="0.25">
      <c r="A1164" t="s">
        <v>33</v>
      </c>
      <c r="B1164" t="s">
        <v>3881</v>
      </c>
      <c r="C1164">
        <v>147</v>
      </c>
      <c r="D1164">
        <v>95</v>
      </c>
      <c r="E1164">
        <v>98</v>
      </c>
      <c r="F1164">
        <v>78</v>
      </c>
      <c r="G1164" t="s">
        <v>7791</v>
      </c>
      <c r="H1164">
        <v>405</v>
      </c>
      <c r="I1164">
        <v>37101011</v>
      </c>
      <c r="J1164" t="s">
        <v>1544</v>
      </c>
      <c r="K1164" t="s">
        <v>4956</v>
      </c>
      <c r="L1164" t="s">
        <v>7792</v>
      </c>
      <c r="M1164">
        <v>30394</v>
      </c>
      <c r="N1164">
        <v>1070</v>
      </c>
      <c r="O1164" t="s">
        <v>7793</v>
      </c>
      <c r="P1164">
        <v>1</v>
      </c>
      <c r="Q1164" t="s">
        <v>7794</v>
      </c>
      <c r="R1164" t="s">
        <v>7795</v>
      </c>
      <c r="S1164">
        <v>103</v>
      </c>
      <c r="T1164" t="s">
        <v>42</v>
      </c>
      <c r="U1164" t="s">
        <v>43</v>
      </c>
      <c r="V1164" t="s">
        <v>44</v>
      </c>
      <c r="W1164">
        <v>40000000</v>
      </c>
      <c r="X1164">
        <v>2012</v>
      </c>
      <c r="Y1164">
        <v>358</v>
      </c>
      <c r="Z1164" s="2">
        <v>5.8</v>
      </c>
      <c r="AA1164">
        <v>2.35</v>
      </c>
      <c r="AB1164">
        <v>0</v>
      </c>
      <c r="AQ1164">
        <v>109</v>
      </c>
      <c r="AR1164">
        <v>7</v>
      </c>
      <c r="BH1164" t="str">
        <v>Jorma Taccone</v>
      </c>
      <c r="BI1164">
        <f t="shared" si="55"/>
        <v>5.5</v>
      </c>
      <c r="BJ1164" t="b">
        <f t="shared" si="56"/>
        <v>0</v>
      </c>
      <c r="BO1164">
        <v>41067398</v>
      </c>
      <c r="BP1164">
        <v>25000000</v>
      </c>
      <c r="BR1164">
        <f t="shared" si="54"/>
        <v>16067398</v>
      </c>
      <c r="BS1164" t="str">
        <f>_xlfn.XLOOKUP(BO1164,I:I,L:L)</f>
        <v>Money TalksÂ </v>
      </c>
    </row>
    <row r="1165" spans="1:71" x14ac:dyDescent="0.25">
      <c r="A1165" t="s">
        <v>33</v>
      </c>
      <c r="B1165" t="s">
        <v>3908</v>
      </c>
      <c r="C1165">
        <v>420</v>
      </c>
      <c r="D1165">
        <v>111</v>
      </c>
      <c r="E1165">
        <v>0</v>
      </c>
      <c r="F1165">
        <v>687</v>
      </c>
      <c r="G1165" t="s">
        <v>7798</v>
      </c>
      <c r="H1165">
        <v>2000</v>
      </c>
      <c r="I1165">
        <v>38176892</v>
      </c>
      <c r="J1165" t="s">
        <v>3057</v>
      </c>
      <c r="K1165" t="s">
        <v>5234</v>
      </c>
      <c r="L1165" t="s">
        <v>7799</v>
      </c>
      <c r="M1165">
        <v>104119</v>
      </c>
      <c r="N1165">
        <v>4486</v>
      </c>
      <c r="O1165" t="s">
        <v>7800</v>
      </c>
      <c r="P1165">
        <v>0</v>
      </c>
      <c r="Q1165" t="s">
        <v>7801</v>
      </c>
      <c r="R1165" t="s">
        <v>7802</v>
      </c>
      <c r="S1165">
        <v>518</v>
      </c>
      <c r="T1165" t="s">
        <v>42</v>
      </c>
      <c r="U1165" t="s">
        <v>43</v>
      </c>
      <c r="V1165" t="s">
        <v>811</v>
      </c>
      <c r="W1165">
        <v>40000000</v>
      </c>
      <c r="X1165">
        <v>2011</v>
      </c>
      <c r="Y1165">
        <v>741</v>
      </c>
      <c r="Z1165" s="2">
        <v>6.2</v>
      </c>
      <c r="AA1165">
        <v>2.35</v>
      </c>
      <c r="AB1165">
        <v>26000</v>
      </c>
      <c r="AQ1165">
        <v>95</v>
      </c>
      <c r="AR1165">
        <v>5.8</v>
      </c>
      <c r="BH1165" t="str">
        <v>Jeff Lowell</v>
      </c>
      <c r="BI1165">
        <f t="shared" si="55"/>
        <v>5.2</v>
      </c>
      <c r="BJ1165" t="b">
        <f t="shared" si="56"/>
        <v>0</v>
      </c>
      <c r="BO1165">
        <v>35033759</v>
      </c>
      <c r="BP1165">
        <v>19000000</v>
      </c>
      <c r="BR1165">
        <f t="shared" si="54"/>
        <v>16033759</v>
      </c>
      <c r="BS1165" t="str">
        <f>_xlfn.XLOOKUP(BO1165,I:I,L:L)</f>
        <v>A Very Harold &amp; Kumar 3D ChristmasÂ </v>
      </c>
    </row>
    <row r="1166" spans="1:71" x14ac:dyDescent="0.25">
      <c r="A1166" t="s">
        <v>33</v>
      </c>
      <c r="B1166" t="s">
        <v>1088</v>
      </c>
      <c r="C1166">
        <v>138</v>
      </c>
      <c r="D1166">
        <v>123</v>
      </c>
      <c r="E1166">
        <v>541</v>
      </c>
      <c r="F1166">
        <v>173</v>
      </c>
      <c r="G1166" t="s">
        <v>756</v>
      </c>
      <c r="H1166">
        <v>12000</v>
      </c>
      <c r="I1166">
        <v>36283504</v>
      </c>
      <c r="J1166" t="s">
        <v>560</v>
      </c>
      <c r="K1166" t="s">
        <v>863</v>
      </c>
      <c r="L1166" t="s">
        <v>7805</v>
      </c>
      <c r="M1166">
        <v>104564</v>
      </c>
      <c r="N1166">
        <v>12970</v>
      </c>
      <c r="O1166" t="s">
        <v>7806</v>
      </c>
      <c r="P1166">
        <v>1</v>
      </c>
      <c r="Q1166" t="s">
        <v>7807</v>
      </c>
      <c r="R1166" t="s">
        <v>7808</v>
      </c>
      <c r="S1166">
        <v>587</v>
      </c>
      <c r="T1166" t="s">
        <v>42</v>
      </c>
      <c r="U1166" t="s">
        <v>939</v>
      </c>
      <c r="V1166" t="s">
        <v>811</v>
      </c>
      <c r="W1166">
        <v>40000000</v>
      </c>
      <c r="X1166">
        <v>1999</v>
      </c>
      <c r="Y1166">
        <v>638</v>
      </c>
      <c r="Z1166" s="2">
        <v>6.5</v>
      </c>
      <c r="AA1166">
        <v>2.35</v>
      </c>
      <c r="AB1166">
        <v>0</v>
      </c>
      <c r="AQ1166">
        <v>111</v>
      </c>
      <c r="AR1166">
        <v>6.2</v>
      </c>
      <c r="BH1166" t="str">
        <v>Lorene Scafaria</v>
      </c>
      <c r="BI1166">
        <f t="shared" si="55"/>
        <v>6.7</v>
      </c>
      <c r="BJ1166" t="b">
        <f t="shared" si="56"/>
        <v>0</v>
      </c>
      <c r="BO1166">
        <v>66002004</v>
      </c>
      <c r="BP1166">
        <v>50000000</v>
      </c>
      <c r="BR1166">
        <f t="shared" si="54"/>
        <v>16002004</v>
      </c>
      <c r="BS1166" t="str">
        <f>_xlfn.XLOOKUP(BO1166,I:I,L:L)</f>
        <v>Herbie Fully LoadedÂ </v>
      </c>
    </row>
    <row r="1167" spans="1:71" x14ac:dyDescent="0.25">
      <c r="A1167" t="s">
        <v>33</v>
      </c>
      <c r="B1167" t="s">
        <v>685</v>
      </c>
      <c r="C1167">
        <v>82</v>
      </c>
      <c r="D1167">
        <v>140</v>
      </c>
      <c r="E1167">
        <v>0</v>
      </c>
      <c r="F1167">
        <v>552</v>
      </c>
      <c r="G1167" t="s">
        <v>3777</v>
      </c>
      <c r="H1167">
        <v>720</v>
      </c>
      <c r="I1167">
        <v>35183792</v>
      </c>
      <c r="J1167" t="s">
        <v>3117</v>
      </c>
      <c r="K1167" t="s">
        <v>2335</v>
      </c>
      <c r="L1167" t="s">
        <v>7810</v>
      </c>
      <c r="M1167">
        <v>68159</v>
      </c>
      <c r="N1167">
        <v>3044</v>
      </c>
      <c r="O1167" t="s">
        <v>4514</v>
      </c>
      <c r="P1167">
        <v>1</v>
      </c>
      <c r="Q1167" t="s">
        <v>7811</v>
      </c>
      <c r="R1167" t="s">
        <v>7812</v>
      </c>
      <c r="S1167">
        <v>209</v>
      </c>
      <c r="T1167" t="s">
        <v>42</v>
      </c>
      <c r="U1167" t="s">
        <v>43</v>
      </c>
      <c r="V1167" t="s">
        <v>811</v>
      </c>
      <c r="W1167">
        <v>38000000</v>
      </c>
      <c r="X1167">
        <v>1991</v>
      </c>
      <c r="Y1167">
        <v>576</v>
      </c>
      <c r="Z1167" s="2">
        <v>7.2</v>
      </c>
      <c r="AA1167">
        <v>2.35</v>
      </c>
      <c r="AB1167">
        <v>0</v>
      </c>
      <c r="AQ1167">
        <v>123</v>
      </c>
      <c r="AR1167">
        <v>6.5</v>
      </c>
      <c r="BH1167" t="str">
        <v>Tony Kaye</v>
      </c>
      <c r="BI1167">
        <f t="shared" si="55"/>
        <v>8.6</v>
      </c>
      <c r="BJ1167" t="str">
        <f t="shared" si="56"/>
        <v>TRUE</v>
      </c>
      <c r="BO1167">
        <v>25000000</v>
      </c>
      <c r="BP1167">
        <v>9000000</v>
      </c>
      <c r="BR1167">
        <f t="shared" si="54"/>
        <v>16000000</v>
      </c>
      <c r="BS1167" t="str">
        <f>_xlfn.XLOOKUP(BO1167,I:I,L:L)</f>
        <v>Logan's RunÂ </v>
      </c>
    </row>
    <row r="1168" spans="1:71" x14ac:dyDescent="0.25">
      <c r="A1168" t="s">
        <v>33</v>
      </c>
      <c r="B1168" t="s">
        <v>3988</v>
      </c>
      <c r="C1168">
        <v>201</v>
      </c>
      <c r="D1168">
        <v>94</v>
      </c>
      <c r="E1168">
        <v>52</v>
      </c>
      <c r="F1168">
        <v>214</v>
      </c>
      <c r="G1168" t="s">
        <v>7398</v>
      </c>
      <c r="H1168">
        <v>683</v>
      </c>
      <c r="I1168">
        <v>38543473</v>
      </c>
      <c r="J1168" t="s">
        <v>1247</v>
      </c>
      <c r="K1168" t="s">
        <v>5700</v>
      </c>
      <c r="L1168" t="s">
        <v>7815</v>
      </c>
      <c r="M1168">
        <v>84382</v>
      </c>
      <c r="N1168">
        <v>1488</v>
      </c>
      <c r="O1168" t="s">
        <v>7816</v>
      </c>
      <c r="P1168">
        <v>2</v>
      </c>
      <c r="Q1168" t="s">
        <v>7817</v>
      </c>
      <c r="R1168" t="s">
        <v>7818</v>
      </c>
      <c r="S1168">
        <v>158</v>
      </c>
      <c r="T1168" t="s">
        <v>42</v>
      </c>
      <c r="U1168" t="s">
        <v>43</v>
      </c>
      <c r="V1168" t="s">
        <v>811</v>
      </c>
      <c r="W1168">
        <v>40000000</v>
      </c>
      <c r="X1168">
        <v>2014</v>
      </c>
      <c r="Y1168">
        <v>392</v>
      </c>
      <c r="Z1168" s="2">
        <v>5.0999999999999996</v>
      </c>
      <c r="AA1168">
        <v>1.85</v>
      </c>
      <c r="AB1168">
        <v>0</v>
      </c>
      <c r="AQ1168">
        <v>140</v>
      </c>
      <c r="AR1168">
        <v>7.2</v>
      </c>
      <c r="BH1168" t="str">
        <v>Marcus Dunstan</v>
      </c>
      <c r="BI1168">
        <f t="shared" si="55"/>
        <v>6.1</v>
      </c>
      <c r="BJ1168" t="b">
        <f t="shared" si="56"/>
        <v>0</v>
      </c>
      <c r="BO1168">
        <v>35990505</v>
      </c>
      <c r="BP1168">
        <v>20000000</v>
      </c>
      <c r="BR1168">
        <f t="shared" si="54"/>
        <v>15990505</v>
      </c>
      <c r="BS1168" t="str">
        <f>_xlfn.XLOOKUP(BO1168,I:I,L:L)</f>
        <v>What a Girl WantsÂ </v>
      </c>
    </row>
    <row r="1169" spans="1:71" x14ac:dyDescent="0.25">
      <c r="A1169" t="s">
        <v>33</v>
      </c>
      <c r="B1169" t="s">
        <v>3996</v>
      </c>
      <c r="C1169">
        <v>82</v>
      </c>
      <c r="D1169">
        <v>94</v>
      </c>
      <c r="E1169">
        <v>0</v>
      </c>
      <c r="F1169">
        <v>235</v>
      </c>
      <c r="G1169" t="s">
        <v>1328</v>
      </c>
      <c r="H1169">
        <v>374</v>
      </c>
      <c r="I1169">
        <v>36037909</v>
      </c>
      <c r="J1169" t="s">
        <v>1544</v>
      </c>
      <c r="K1169" t="s">
        <v>7821</v>
      </c>
      <c r="L1169" t="s">
        <v>7822</v>
      </c>
      <c r="M1169">
        <v>10132</v>
      </c>
      <c r="N1169">
        <v>1238</v>
      </c>
      <c r="O1169" t="s">
        <v>7823</v>
      </c>
      <c r="P1169">
        <v>3</v>
      </c>
      <c r="Q1169" t="s">
        <v>7824</v>
      </c>
      <c r="R1169" t="s">
        <v>7825</v>
      </c>
      <c r="S1169">
        <v>130</v>
      </c>
      <c r="T1169" t="s">
        <v>42</v>
      </c>
      <c r="U1169" t="s">
        <v>939</v>
      </c>
      <c r="V1169" t="s">
        <v>44</v>
      </c>
      <c r="W1169">
        <v>60000000</v>
      </c>
      <c r="X1169">
        <v>2000</v>
      </c>
      <c r="Y1169">
        <v>258</v>
      </c>
      <c r="Z1169" s="2">
        <v>4.7</v>
      </c>
      <c r="AA1169">
        <v>1.85</v>
      </c>
      <c r="AB1169">
        <v>390</v>
      </c>
      <c r="AQ1169">
        <v>94</v>
      </c>
      <c r="AR1169">
        <v>5.0999999999999996</v>
      </c>
      <c r="BH1169" t="str">
        <v>Timothy BjÃ¶rklund</v>
      </c>
      <c r="BI1169">
        <f t="shared" si="55"/>
        <v>5.8</v>
      </c>
      <c r="BJ1169" t="b">
        <f t="shared" si="56"/>
        <v>0</v>
      </c>
      <c r="BO1169">
        <v>39989008</v>
      </c>
      <c r="BP1169">
        <v>24000000</v>
      </c>
      <c r="BR1169">
        <f t="shared" si="54"/>
        <v>15989008</v>
      </c>
      <c r="BS1169" t="str">
        <f>_xlfn.XLOOKUP(BO1169,I:I,L:L)</f>
        <v>I Still Know What You Did Last SummerÂ </v>
      </c>
    </row>
    <row r="1170" spans="1:71" x14ac:dyDescent="0.25">
      <c r="A1170" t="s">
        <v>33</v>
      </c>
      <c r="B1170" t="s">
        <v>3293</v>
      </c>
      <c r="C1170">
        <v>277</v>
      </c>
      <c r="D1170">
        <v>92</v>
      </c>
      <c r="E1170">
        <v>77</v>
      </c>
      <c r="F1170">
        <v>495</v>
      </c>
      <c r="G1170" t="s">
        <v>7828</v>
      </c>
      <c r="H1170">
        <v>703</v>
      </c>
      <c r="I1170">
        <v>42575718</v>
      </c>
      <c r="J1170" t="s">
        <v>3105</v>
      </c>
      <c r="K1170" t="s">
        <v>7829</v>
      </c>
      <c r="L1170" t="s">
        <v>7830</v>
      </c>
      <c r="M1170">
        <v>83788</v>
      </c>
      <c r="N1170">
        <v>3074</v>
      </c>
      <c r="O1170" t="s">
        <v>4566</v>
      </c>
      <c r="P1170">
        <v>0</v>
      </c>
      <c r="Q1170" t="s">
        <v>7831</v>
      </c>
      <c r="R1170" t="s">
        <v>7832</v>
      </c>
      <c r="S1170">
        <v>227</v>
      </c>
      <c r="T1170" t="s">
        <v>42</v>
      </c>
      <c r="U1170" t="s">
        <v>43</v>
      </c>
      <c r="V1170" t="s">
        <v>811</v>
      </c>
      <c r="W1170">
        <v>40000000</v>
      </c>
      <c r="X1170">
        <v>2011</v>
      </c>
      <c r="Y1170">
        <v>682</v>
      </c>
      <c r="Z1170" s="2">
        <v>5.9</v>
      </c>
      <c r="AA1170">
        <v>2.35</v>
      </c>
      <c r="AB1170">
        <v>20000</v>
      </c>
      <c r="AQ1170">
        <v>94</v>
      </c>
      <c r="AR1170">
        <v>4.7</v>
      </c>
      <c r="BH1170" t="str">
        <v>FranÃ§ois Girard</v>
      </c>
      <c r="BI1170">
        <f t="shared" si="55"/>
        <v>7.7</v>
      </c>
      <c r="BJ1170" t="str">
        <f t="shared" si="56"/>
        <v>TRUE</v>
      </c>
      <c r="BO1170">
        <v>28972187</v>
      </c>
      <c r="BP1170">
        <v>13000000</v>
      </c>
      <c r="BR1170">
        <f t="shared" si="54"/>
        <v>15972187</v>
      </c>
      <c r="BS1170" t="str">
        <f>_xlfn.XLOOKUP(BO1170,I:I,L:L)</f>
        <v>The New GuyÂ </v>
      </c>
    </row>
    <row r="1171" spans="1:71" x14ac:dyDescent="0.25">
      <c r="A1171" t="s">
        <v>33</v>
      </c>
      <c r="B1171" t="s">
        <v>4005</v>
      </c>
      <c r="C1171">
        <v>90</v>
      </c>
      <c r="D1171">
        <v>102</v>
      </c>
      <c r="E1171">
        <v>6</v>
      </c>
      <c r="F1171">
        <v>584</v>
      </c>
      <c r="G1171" t="s">
        <v>2379</v>
      </c>
      <c r="H1171">
        <v>711</v>
      </c>
      <c r="I1171">
        <v>33864342</v>
      </c>
      <c r="J1171" t="s">
        <v>2331</v>
      </c>
      <c r="K1171" t="s">
        <v>679</v>
      </c>
      <c r="L1171" t="s">
        <v>7835</v>
      </c>
      <c r="M1171">
        <v>29968</v>
      </c>
      <c r="N1171">
        <v>2913</v>
      </c>
      <c r="O1171" t="s">
        <v>4410</v>
      </c>
      <c r="P1171">
        <v>1</v>
      </c>
      <c r="Q1171" t="s">
        <v>7836</v>
      </c>
      <c r="R1171" t="s">
        <v>7837</v>
      </c>
      <c r="S1171">
        <v>117</v>
      </c>
      <c r="T1171" t="s">
        <v>42</v>
      </c>
      <c r="U1171" t="s">
        <v>74</v>
      </c>
      <c r="V1171" t="s">
        <v>44</v>
      </c>
      <c r="W1171">
        <v>40000000</v>
      </c>
      <c r="X1171">
        <v>1999</v>
      </c>
      <c r="Y1171">
        <v>683</v>
      </c>
      <c r="Z1171" s="2">
        <v>5.8</v>
      </c>
      <c r="AA1171">
        <v>1.85</v>
      </c>
      <c r="AB1171">
        <v>445</v>
      </c>
      <c r="AQ1171">
        <v>92</v>
      </c>
      <c r="AR1171">
        <v>5.9</v>
      </c>
      <c r="BH1171" t="str">
        <v>Scott Kalvert</v>
      </c>
      <c r="BI1171">
        <f t="shared" si="55"/>
        <v>5.6</v>
      </c>
      <c r="BJ1171" t="b">
        <f t="shared" si="56"/>
        <v>0</v>
      </c>
      <c r="BO1171">
        <v>27829874</v>
      </c>
      <c r="BP1171">
        <v>12000000</v>
      </c>
      <c r="BR1171">
        <f t="shared" si="54"/>
        <v>15829874</v>
      </c>
      <c r="BS1171" t="str">
        <f>_xlfn.XLOOKUP(BO1171,I:I,L:L)</f>
        <v>CrankÂ </v>
      </c>
    </row>
    <row r="1172" spans="1:71" x14ac:dyDescent="0.25">
      <c r="A1172" t="s">
        <v>33</v>
      </c>
      <c r="B1172" t="s">
        <v>1808</v>
      </c>
      <c r="C1172">
        <v>157</v>
      </c>
      <c r="D1172">
        <v>123</v>
      </c>
      <c r="E1172">
        <v>75</v>
      </c>
      <c r="F1172">
        <v>754</v>
      </c>
      <c r="G1172" t="s">
        <v>2737</v>
      </c>
      <c r="H1172">
        <v>18000</v>
      </c>
      <c r="I1172">
        <v>33508922</v>
      </c>
      <c r="J1172" t="s">
        <v>2007</v>
      </c>
      <c r="K1172" t="s">
        <v>148</v>
      </c>
      <c r="L1172" t="s">
        <v>7840</v>
      </c>
      <c r="M1172">
        <v>95860</v>
      </c>
      <c r="N1172">
        <v>23920</v>
      </c>
      <c r="O1172" t="s">
        <v>7841</v>
      </c>
      <c r="P1172">
        <v>2</v>
      </c>
      <c r="Q1172" t="s">
        <v>7842</v>
      </c>
      <c r="R1172" t="s">
        <v>7843</v>
      </c>
      <c r="S1172">
        <v>660</v>
      </c>
      <c r="T1172" t="s">
        <v>42</v>
      </c>
      <c r="U1172" t="s">
        <v>43</v>
      </c>
      <c r="V1172" t="s">
        <v>44</v>
      </c>
      <c r="W1172">
        <v>40000000</v>
      </c>
      <c r="X1172">
        <v>2000</v>
      </c>
      <c r="Y1172">
        <v>3000</v>
      </c>
      <c r="Z1172" s="2">
        <v>7.2</v>
      </c>
      <c r="AA1172">
        <v>1.85</v>
      </c>
      <c r="AB1172">
        <v>16000</v>
      </c>
      <c r="AQ1172">
        <v>102</v>
      </c>
      <c r="AR1172">
        <v>5.8</v>
      </c>
      <c r="BH1172" t="str">
        <v>Jason Bateman</v>
      </c>
      <c r="BI1172">
        <f t="shared" si="55"/>
        <v>6.7</v>
      </c>
      <c r="BJ1172" t="b">
        <f t="shared" si="56"/>
        <v>0</v>
      </c>
      <c r="BO1172">
        <v>22800000</v>
      </c>
      <c r="BP1172">
        <v>7000000</v>
      </c>
      <c r="BR1172">
        <f t="shared" si="54"/>
        <v>15800000</v>
      </c>
      <c r="BS1172" t="str">
        <f>_xlfn.XLOOKUP(BO1172,I:I,L:L)</f>
        <v>On Her Majesty's Secret ServiceÂ </v>
      </c>
    </row>
    <row r="1173" spans="1:71" x14ac:dyDescent="0.25">
      <c r="A1173" t="s">
        <v>33</v>
      </c>
      <c r="B1173" t="s">
        <v>2289</v>
      </c>
      <c r="C1173">
        <v>124</v>
      </c>
      <c r="D1173">
        <v>104</v>
      </c>
      <c r="E1173">
        <v>101</v>
      </c>
      <c r="F1173">
        <v>223</v>
      </c>
      <c r="G1173" t="s">
        <v>7846</v>
      </c>
      <c r="H1173">
        <v>787</v>
      </c>
      <c r="I1173">
        <v>42071069</v>
      </c>
      <c r="J1173" t="s">
        <v>2472</v>
      </c>
      <c r="K1173" t="s">
        <v>7847</v>
      </c>
      <c r="L1173" t="s">
        <v>7848</v>
      </c>
      <c r="M1173">
        <v>36223</v>
      </c>
      <c r="N1173">
        <v>1827</v>
      </c>
      <c r="O1173" t="s">
        <v>7849</v>
      </c>
      <c r="P1173">
        <v>1</v>
      </c>
      <c r="Q1173" t="s">
        <v>7850</v>
      </c>
      <c r="R1173" t="s">
        <v>7851</v>
      </c>
      <c r="S1173">
        <v>208</v>
      </c>
      <c r="T1173" t="s">
        <v>42</v>
      </c>
      <c r="U1173" t="s">
        <v>43</v>
      </c>
      <c r="V1173" t="s">
        <v>44</v>
      </c>
      <c r="W1173">
        <v>30000000</v>
      </c>
      <c r="X1173">
        <v>2005</v>
      </c>
      <c r="Y1173">
        <v>299</v>
      </c>
      <c r="Z1173" s="2">
        <v>6.2</v>
      </c>
      <c r="AA1173">
        <v>2.35</v>
      </c>
      <c r="AB1173">
        <v>0</v>
      </c>
      <c r="AQ1173">
        <v>123</v>
      </c>
      <c r="AR1173">
        <v>7.2</v>
      </c>
      <c r="BH1173" t="str">
        <v>Eric Bross</v>
      </c>
      <c r="BI1173">
        <f t="shared" si="55"/>
        <v>4.0999999999999996</v>
      </c>
      <c r="BJ1173" t="b">
        <f t="shared" si="56"/>
        <v>0</v>
      </c>
      <c r="BO1173">
        <v>60786269</v>
      </c>
      <c r="BP1173">
        <v>45000000</v>
      </c>
      <c r="BR1173">
        <f t="shared" si="54"/>
        <v>15786269</v>
      </c>
      <c r="BS1173" t="str">
        <f>_xlfn.XLOOKUP(BO1173,I:I,L:L)</f>
        <v>Coyote UglyÂ </v>
      </c>
    </row>
    <row r="1174" spans="1:71" x14ac:dyDescent="0.25">
      <c r="A1174" t="s">
        <v>33</v>
      </c>
      <c r="B1174" t="s">
        <v>3153</v>
      </c>
      <c r="C1174">
        <v>146</v>
      </c>
      <c r="D1174">
        <v>102</v>
      </c>
      <c r="E1174">
        <v>65</v>
      </c>
      <c r="F1174">
        <v>490</v>
      </c>
      <c r="G1174" t="s">
        <v>7853</v>
      </c>
      <c r="H1174">
        <v>1000</v>
      </c>
      <c r="I1174">
        <v>32853640</v>
      </c>
      <c r="J1174" t="s">
        <v>1544</v>
      </c>
      <c r="K1174" t="s">
        <v>1472</v>
      </c>
      <c r="L1174" t="s">
        <v>7854</v>
      </c>
      <c r="M1174">
        <v>50199</v>
      </c>
      <c r="N1174">
        <v>3239</v>
      </c>
      <c r="O1174" t="s">
        <v>4553</v>
      </c>
      <c r="P1174">
        <v>1</v>
      </c>
      <c r="Q1174" t="s">
        <v>7855</v>
      </c>
      <c r="R1174" t="s">
        <v>7856</v>
      </c>
      <c r="S1174">
        <v>101</v>
      </c>
      <c r="T1174" t="s">
        <v>42</v>
      </c>
      <c r="U1174" t="s">
        <v>43</v>
      </c>
      <c r="V1174" t="s">
        <v>44</v>
      </c>
      <c r="W1174">
        <v>40000000</v>
      </c>
      <c r="X1174">
        <v>2008</v>
      </c>
      <c r="Y1174">
        <v>613</v>
      </c>
      <c r="Z1174" s="2">
        <v>5.7</v>
      </c>
      <c r="AA1174">
        <v>2.35</v>
      </c>
      <c r="AB1174">
        <v>702</v>
      </c>
      <c r="AQ1174">
        <v>104</v>
      </c>
      <c r="AR1174">
        <v>6.2</v>
      </c>
      <c r="BH1174" t="str">
        <v>Dan Fogelman</v>
      </c>
      <c r="BI1174">
        <f t="shared" si="55"/>
        <v>7.1</v>
      </c>
      <c r="BJ1174" t="b">
        <f t="shared" si="56"/>
        <v>0</v>
      </c>
      <c r="BO1174">
        <v>20773070</v>
      </c>
      <c r="BP1174">
        <v>5000000</v>
      </c>
      <c r="BR1174">
        <f t="shared" si="54"/>
        <v>15773070</v>
      </c>
      <c r="BS1174" t="str">
        <f>_xlfn.XLOOKUP(BO1174,I:I,L:L)</f>
        <v>God's Not Dead 2Â </v>
      </c>
    </row>
    <row r="1175" spans="1:71" x14ac:dyDescent="0.25">
      <c r="A1175" t="s">
        <v>33</v>
      </c>
      <c r="B1175" t="s">
        <v>2339</v>
      </c>
      <c r="C1175">
        <v>303</v>
      </c>
      <c r="D1175">
        <v>136</v>
      </c>
      <c r="E1175">
        <v>3000</v>
      </c>
      <c r="F1175">
        <v>3000</v>
      </c>
      <c r="G1175" t="s">
        <v>1037</v>
      </c>
      <c r="H1175">
        <v>14000</v>
      </c>
      <c r="I1175">
        <v>42615685</v>
      </c>
      <c r="J1175" t="s">
        <v>3131</v>
      </c>
      <c r="K1175" t="s">
        <v>299</v>
      </c>
      <c r="L1175" t="s">
        <v>7859</v>
      </c>
      <c r="M1175">
        <v>136093</v>
      </c>
      <c r="N1175">
        <v>28927</v>
      </c>
      <c r="O1175" t="s">
        <v>2339</v>
      </c>
      <c r="P1175">
        <v>3</v>
      </c>
      <c r="Q1175" t="s">
        <v>7860</v>
      </c>
      <c r="R1175" t="s">
        <v>7861</v>
      </c>
      <c r="S1175">
        <v>416</v>
      </c>
      <c r="T1175" t="s">
        <v>42</v>
      </c>
      <c r="U1175" t="s">
        <v>43</v>
      </c>
      <c r="V1175" t="s">
        <v>811</v>
      </c>
      <c r="W1175">
        <v>40000000</v>
      </c>
      <c r="X1175">
        <v>2014</v>
      </c>
      <c r="Y1175">
        <v>9000</v>
      </c>
      <c r="Z1175" s="2">
        <v>6.1</v>
      </c>
      <c r="AA1175">
        <v>2.35</v>
      </c>
      <c r="AB1175">
        <v>24000</v>
      </c>
      <c r="AQ1175">
        <v>102</v>
      </c>
      <c r="AR1175">
        <v>5.7</v>
      </c>
      <c r="BH1175" t="str">
        <v>Jay Duplass</v>
      </c>
      <c r="BI1175">
        <f t="shared" si="55"/>
        <v>6.5</v>
      </c>
      <c r="BJ1175" t="b">
        <f t="shared" si="56"/>
        <v>0</v>
      </c>
      <c r="BO1175">
        <v>75764085</v>
      </c>
      <c r="BP1175">
        <v>60000000</v>
      </c>
      <c r="BR1175">
        <f t="shared" si="54"/>
        <v>15764085</v>
      </c>
      <c r="BS1175" t="str">
        <f>_xlfn.XLOOKUP(BO1175,I:I,L:L)</f>
        <v>The Family ManÂ </v>
      </c>
    </row>
    <row r="1176" spans="1:71" x14ac:dyDescent="0.25">
      <c r="A1176" t="s">
        <v>33</v>
      </c>
      <c r="B1176" t="s">
        <v>3603</v>
      </c>
      <c r="C1176">
        <v>70</v>
      </c>
      <c r="D1176">
        <v>93</v>
      </c>
      <c r="E1176">
        <v>85</v>
      </c>
      <c r="F1176">
        <v>510</v>
      </c>
      <c r="G1176" t="s">
        <v>4051</v>
      </c>
      <c r="H1176">
        <v>924</v>
      </c>
      <c r="I1176">
        <v>32055248</v>
      </c>
      <c r="J1176" t="s">
        <v>3138</v>
      </c>
      <c r="K1176" t="s">
        <v>3653</v>
      </c>
      <c r="L1176" t="s">
        <v>7863</v>
      </c>
      <c r="M1176">
        <v>18723</v>
      </c>
      <c r="N1176">
        <v>2711</v>
      </c>
      <c r="O1176" t="s">
        <v>5325</v>
      </c>
      <c r="P1176">
        <v>0</v>
      </c>
      <c r="Q1176" t="s">
        <v>7864</v>
      </c>
      <c r="R1176" t="s">
        <v>7865</v>
      </c>
      <c r="S1176">
        <v>146</v>
      </c>
      <c r="T1176" t="s">
        <v>42</v>
      </c>
      <c r="U1176" t="s">
        <v>43</v>
      </c>
      <c r="V1176" t="s">
        <v>44</v>
      </c>
      <c r="W1176">
        <v>25000000</v>
      </c>
      <c r="X1176">
        <v>1994</v>
      </c>
      <c r="Y1176">
        <v>595</v>
      </c>
      <c r="Z1176" s="2">
        <v>6</v>
      </c>
      <c r="AA1176">
        <v>1.85</v>
      </c>
      <c r="AB1176">
        <v>0</v>
      </c>
      <c r="AQ1176">
        <v>136</v>
      </c>
      <c r="AR1176">
        <v>6.1</v>
      </c>
      <c r="BH1176" t="str">
        <v>Luca Guadagnino</v>
      </c>
      <c r="BI1176">
        <f t="shared" si="55"/>
        <v>7</v>
      </c>
      <c r="BJ1176" t="b">
        <f t="shared" si="56"/>
        <v>0</v>
      </c>
      <c r="BO1176">
        <v>20733485</v>
      </c>
      <c r="BP1176">
        <v>5000000</v>
      </c>
      <c r="BR1176">
        <f t="shared" si="54"/>
        <v>15733485</v>
      </c>
      <c r="BS1176" t="str">
        <f>_xlfn.XLOOKUP(BO1176,I:I,L:L)</f>
        <v>The ApostleÂ </v>
      </c>
    </row>
    <row r="1177" spans="1:71" x14ac:dyDescent="0.25">
      <c r="A1177" t="s">
        <v>33</v>
      </c>
      <c r="B1177" t="s">
        <v>4013</v>
      </c>
      <c r="C1177">
        <v>283</v>
      </c>
      <c r="D1177">
        <v>129</v>
      </c>
      <c r="E1177">
        <v>335</v>
      </c>
      <c r="F1177">
        <v>64</v>
      </c>
      <c r="G1177" t="s">
        <v>7868</v>
      </c>
      <c r="H1177">
        <v>15000</v>
      </c>
      <c r="I1177">
        <v>31836745</v>
      </c>
      <c r="J1177" t="s">
        <v>3145</v>
      </c>
      <c r="K1177" t="s">
        <v>434</v>
      </c>
      <c r="L1177" t="s">
        <v>7869</v>
      </c>
      <c r="M1177">
        <v>81298</v>
      </c>
      <c r="N1177">
        <v>15595</v>
      </c>
      <c r="O1177" t="s">
        <v>7870</v>
      </c>
      <c r="P1177">
        <v>1</v>
      </c>
      <c r="Q1177" t="s">
        <v>7871</v>
      </c>
      <c r="R1177" t="s">
        <v>7872</v>
      </c>
      <c r="S1177">
        <v>341</v>
      </c>
      <c r="T1177" t="s">
        <v>42</v>
      </c>
      <c r="U1177" t="s">
        <v>43</v>
      </c>
      <c r="V1177" t="s">
        <v>44</v>
      </c>
      <c r="W1177">
        <v>40000000</v>
      </c>
      <c r="X1177">
        <v>2011</v>
      </c>
      <c r="Y1177">
        <v>467</v>
      </c>
      <c r="Z1177" s="2">
        <v>6.9</v>
      </c>
      <c r="AA1177">
        <v>2.35</v>
      </c>
      <c r="AB1177">
        <v>39000</v>
      </c>
      <c r="AQ1177">
        <v>93</v>
      </c>
      <c r="AR1177">
        <v>6</v>
      </c>
      <c r="BH1177" t="str">
        <v>Peter Medak</v>
      </c>
      <c r="BI1177">
        <f t="shared" si="55"/>
        <v>6.6</v>
      </c>
      <c r="BJ1177" t="b">
        <f t="shared" si="56"/>
        <v>0</v>
      </c>
      <c r="BO1177">
        <v>39687528</v>
      </c>
      <c r="BP1177">
        <v>24000000</v>
      </c>
      <c r="BR1177">
        <f t="shared" si="54"/>
        <v>15687528</v>
      </c>
      <c r="BS1177" t="str">
        <f>_xlfn.XLOOKUP(BO1177,I:I,L:L)</f>
        <v>HitmanÂ </v>
      </c>
    </row>
    <row r="1178" spans="1:71" x14ac:dyDescent="0.25">
      <c r="A1178" t="s">
        <v>33</v>
      </c>
      <c r="B1178" t="s">
        <v>3566</v>
      </c>
      <c r="C1178">
        <v>212</v>
      </c>
      <c r="D1178">
        <v>107</v>
      </c>
      <c r="E1178">
        <v>50</v>
      </c>
      <c r="F1178">
        <v>58</v>
      </c>
      <c r="G1178" t="s">
        <v>7875</v>
      </c>
      <c r="H1178">
        <v>293</v>
      </c>
      <c r="I1178">
        <v>30993544</v>
      </c>
      <c r="J1178" t="s">
        <v>881</v>
      </c>
      <c r="K1178" t="s">
        <v>7876</v>
      </c>
      <c r="L1178" t="s">
        <v>7877</v>
      </c>
      <c r="M1178">
        <v>58871</v>
      </c>
      <c r="N1178">
        <v>621</v>
      </c>
      <c r="O1178" t="s">
        <v>7878</v>
      </c>
      <c r="P1178">
        <v>0</v>
      </c>
      <c r="Q1178" t="s">
        <v>7879</v>
      </c>
      <c r="R1178" t="s">
        <v>7880</v>
      </c>
      <c r="S1178">
        <v>156</v>
      </c>
      <c r="T1178" t="s">
        <v>42</v>
      </c>
      <c r="U1178" t="s">
        <v>43</v>
      </c>
      <c r="V1178" t="s">
        <v>44</v>
      </c>
      <c r="W1178">
        <v>40000000</v>
      </c>
      <c r="X1178">
        <v>2010</v>
      </c>
      <c r="Y1178">
        <v>117</v>
      </c>
      <c r="Z1178" s="2">
        <v>6.5</v>
      </c>
      <c r="AA1178">
        <v>2.35</v>
      </c>
      <c r="AB1178">
        <v>0</v>
      </c>
      <c r="AQ1178">
        <v>129</v>
      </c>
      <c r="AR1178">
        <v>6.9</v>
      </c>
      <c r="BH1178" t="str">
        <v>Paul Haggis</v>
      </c>
      <c r="BI1178">
        <f t="shared" si="55"/>
        <v>7.9</v>
      </c>
      <c r="BJ1178" t="str">
        <f t="shared" si="56"/>
        <v>TRUE</v>
      </c>
      <c r="BO1178">
        <v>45645204</v>
      </c>
      <c r="BP1178">
        <v>30000000</v>
      </c>
      <c r="BR1178">
        <f t="shared" si="54"/>
        <v>15645204</v>
      </c>
      <c r="BS1178" t="str">
        <f>_xlfn.XLOOKUP(BO1178,I:I,L:L)</f>
        <v>Black RainÂ </v>
      </c>
    </row>
    <row r="1179" spans="1:71" x14ac:dyDescent="0.25">
      <c r="A1179" t="s">
        <v>33</v>
      </c>
      <c r="B1179" t="s">
        <v>3410</v>
      </c>
      <c r="C1179">
        <v>98</v>
      </c>
      <c r="D1179">
        <v>117</v>
      </c>
      <c r="E1179">
        <v>260</v>
      </c>
      <c r="F1179">
        <v>441</v>
      </c>
      <c r="G1179" t="s">
        <v>6246</v>
      </c>
      <c r="H1179">
        <v>1000</v>
      </c>
      <c r="I1179">
        <v>30981850</v>
      </c>
      <c r="J1179" t="s">
        <v>3152</v>
      </c>
      <c r="K1179" t="s">
        <v>4369</v>
      </c>
      <c r="L1179" t="s">
        <v>7883</v>
      </c>
      <c r="M1179">
        <v>35834</v>
      </c>
      <c r="N1179">
        <v>3969</v>
      </c>
      <c r="O1179" t="s">
        <v>2748</v>
      </c>
      <c r="P1179">
        <v>0</v>
      </c>
      <c r="Q1179" t="s">
        <v>7884</v>
      </c>
      <c r="R1179" t="s">
        <v>7885</v>
      </c>
      <c r="S1179">
        <v>284</v>
      </c>
      <c r="T1179" t="s">
        <v>42</v>
      </c>
      <c r="U1179" t="s">
        <v>43</v>
      </c>
      <c r="V1179" t="s">
        <v>811</v>
      </c>
      <c r="W1179">
        <v>40000000</v>
      </c>
      <c r="X1179">
        <v>2005</v>
      </c>
      <c r="Y1179">
        <v>1000</v>
      </c>
      <c r="Z1179" s="2">
        <v>5</v>
      </c>
      <c r="AA1179">
        <v>2.35</v>
      </c>
      <c r="AB1179">
        <v>0</v>
      </c>
      <c r="AQ1179">
        <v>107</v>
      </c>
      <c r="AR1179">
        <v>6.5</v>
      </c>
      <c r="BH1179" t="str">
        <v>Terence Davies</v>
      </c>
      <c r="BI1179">
        <f t="shared" si="55"/>
        <v>7.1</v>
      </c>
      <c r="BJ1179" t="b">
        <f t="shared" si="56"/>
        <v>0</v>
      </c>
      <c r="BO1179">
        <v>75638743</v>
      </c>
      <c r="BP1179">
        <v>60000000</v>
      </c>
      <c r="BR1179">
        <f t="shared" si="54"/>
        <v>15638743</v>
      </c>
      <c r="BS1179" t="str">
        <f>_xlfn.XLOOKUP(BO1179,I:I,L:L)</f>
        <v>ContagionÂ </v>
      </c>
    </row>
    <row r="1180" spans="1:71" x14ac:dyDescent="0.25">
      <c r="A1180" t="s">
        <v>33</v>
      </c>
      <c r="B1180" t="s">
        <v>4020</v>
      </c>
      <c r="C1180">
        <v>110</v>
      </c>
      <c r="D1180">
        <v>116</v>
      </c>
      <c r="E1180">
        <v>18</v>
      </c>
      <c r="F1180">
        <v>249</v>
      </c>
      <c r="G1180" t="s">
        <v>738</v>
      </c>
      <c r="H1180">
        <v>2000</v>
      </c>
      <c r="I1180">
        <v>30199105</v>
      </c>
      <c r="J1180" t="s">
        <v>1962</v>
      </c>
      <c r="K1180" t="s">
        <v>3716</v>
      </c>
      <c r="L1180" t="s">
        <v>7886</v>
      </c>
      <c r="M1180">
        <v>25346</v>
      </c>
      <c r="N1180">
        <v>3753</v>
      </c>
      <c r="O1180" t="s">
        <v>7887</v>
      </c>
      <c r="P1180">
        <v>0</v>
      </c>
      <c r="Q1180" t="s">
        <v>7888</v>
      </c>
      <c r="R1180" t="s">
        <v>7889</v>
      </c>
      <c r="S1180">
        <v>167</v>
      </c>
      <c r="T1180" t="s">
        <v>42</v>
      </c>
      <c r="U1180" t="s">
        <v>43</v>
      </c>
      <c r="V1180" t="s">
        <v>811</v>
      </c>
      <c r="W1180">
        <v>40000000</v>
      </c>
      <c r="X1180">
        <v>2000</v>
      </c>
      <c r="Y1180">
        <v>1000</v>
      </c>
      <c r="Z1180" s="2">
        <v>5.7</v>
      </c>
      <c r="AA1180">
        <v>2.35</v>
      </c>
      <c r="AB1180">
        <v>470</v>
      </c>
      <c r="AQ1180">
        <v>117</v>
      </c>
      <c r="AR1180">
        <v>5</v>
      </c>
      <c r="BH1180" t="str">
        <v>Tom Brady</v>
      </c>
      <c r="BI1180">
        <f t="shared" si="55"/>
        <v>3.3</v>
      </c>
      <c r="BJ1180" t="b">
        <f t="shared" si="56"/>
        <v>0</v>
      </c>
      <c r="BO1180">
        <v>23618786</v>
      </c>
      <c r="BP1180">
        <v>8000000</v>
      </c>
      <c r="BR1180">
        <f t="shared" si="54"/>
        <v>15618786</v>
      </c>
      <c r="BS1180" t="str">
        <f>_xlfn.XLOOKUP(BO1180,I:I,L:L)</f>
        <v>Hot FuzzÂ </v>
      </c>
    </row>
    <row r="1181" spans="1:71" x14ac:dyDescent="0.25">
      <c r="A1181" t="s">
        <v>33</v>
      </c>
      <c r="B1181" t="s">
        <v>1043</v>
      </c>
      <c r="C1181">
        <v>146</v>
      </c>
      <c r="D1181">
        <v>135</v>
      </c>
      <c r="E1181">
        <v>0</v>
      </c>
      <c r="F1181">
        <v>715</v>
      </c>
      <c r="G1181" t="s">
        <v>7892</v>
      </c>
      <c r="H1181">
        <v>3000</v>
      </c>
      <c r="I1181">
        <v>29077547</v>
      </c>
      <c r="J1181" t="s">
        <v>1694</v>
      </c>
      <c r="K1181" t="s">
        <v>1215</v>
      </c>
      <c r="L1181" t="s">
        <v>7893</v>
      </c>
      <c r="M1181">
        <v>41685</v>
      </c>
      <c r="N1181">
        <v>5917</v>
      </c>
      <c r="O1181" t="s">
        <v>7894</v>
      </c>
      <c r="P1181">
        <v>1</v>
      </c>
      <c r="Q1181" t="s">
        <v>7895</v>
      </c>
      <c r="R1181" t="s">
        <v>7896</v>
      </c>
      <c r="S1181">
        <v>754</v>
      </c>
      <c r="T1181" t="s">
        <v>42</v>
      </c>
      <c r="U1181" t="s">
        <v>43</v>
      </c>
      <c r="V1181" t="s">
        <v>44</v>
      </c>
      <c r="W1181">
        <v>40000000</v>
      </c>
      <c r="X1181">
        <v>2005</v>
      </c>
      <c r="Y1181">
        <v>1000</v>
      </c>
      <c r="Z1181" s="2">
        <v>7</v>
      </c>
      <c r="AA1181">
        <v>2.35</v>
      </c>
      <c r="AB1181">
        <v>3000</v>
      </c>
      <c r="AQ1181">
        <v>116</v>
      </c>
      <c r="AR1181">
        <v>5.7</v>
      </c>
      <c r="BH1181" t="str">
        <v>Jason Zada</v>
      </c>
      <c r="BI1181">
        <f t="shared" si="55"/>
        <v>4.8</v>
      </c>
      <c r="BJ1181" t="b">
        <f t="shared" si="56"/>
        <v>0</v>
      </c>
      <c r="BO1181">
        <v>25600000</v>
      </c>
      <c r="BP1181">
        <v>10000000</v>
      </c>
      <c r="BR1181">
        <f t="shared" si="54"/>
        <v>15600000</v>
      </c>
      <c r="BS1181" t="str">
        <f>_xlfn.XLOOKUP(BO1181,I:I,L:L)</f>
        <v>The OutsidersÂ </v>
      </c>
    </row>
    <row r="1182" spans="1:71" x14ac:dyDescent="0.25">
      <c r="A1182" t="s">
        <v>33</v>
      </c>
      <c r="B1182" t="s">
        <v>1339</v>
      </c>
      <c r="C1182">
        <v>100</v>
      </c>
      <c r="D1182">
        <v>107</v>
      </c>
      <c r="E1182">
        <v>55</v>
      </c>
      <c r="F1182">
        <v>294</v>
      </c>
      <c r="G1182" t="s">
        <v>7899</v>
      </c>
      <c r="H1182">
        <v>3000</v>
      </c>
      <c r="I1182">
        <v>29374178</v>
      </c>
      <c r="J1182" t="s">
        <v>3157</v>
      </c>
      <c r="K1182" t="s">
        <v>2264</v>
      </c>
      <c r="L1182" t="s">
        <v>7900</v>
      </c>
      <c r="M1182">
        <v>12093</v>
      </c>
      <c r="N1182">
        <v>4565</v>
      </c>
      <c r="O1182" t="s">
        <v>7901</v>
      </c>
      <c r="P1182">
        <v>0</v>
      </c>
      <c r="Q1182" t="s">
        <v>7902</v>
      </c>
      <c r="R1182" t="s">
        <v>7903</v>
      </c>
      <c r="S1182">
        <v>188</v>
      </c>
      <c r="T1182" t="s">
        <v>42</v>
      </c>
      <c r="U1182" t="s">
        <v>43</v>
      </c>
      <c r="V1182" t="s">
        <v>811</v>
      </c>
      <c r="W1182">
        <v>40000000</v>
      </c>
      <c r="X1182">
        <v>2000</v>
      </c>
      <c r="Y1182">
        <v>941</v>
      </c>
      <c r="Z1182" s="2">
        <v>5.0999999999999996</v>
      </c>
      <c r="AA1182">
        <v>2.35</v>
      </c>
      <c r="AB1182">
        <v>394</v>
      </c>
      <c r="AQ1182">
        <v>135</v>
      </c>
      <c r="AR1182">
        <v>7</v>
      </c>
      <c r="BH1182" t="str">
        <v>Franklin J. Schaffner</v>
      </c>
      <c r="BI1182">
        <f t="shared" si="55"/>
        <v>5.2</v>
      </c>
      <c r="BJ1182" t="b">
        <f t="shared" si="56"/>
        <v>0</v>
      </c>
      <c r="BO1182">
        <v>35596227</v>
      </c>
      <c r="BP1182">
        <v>20000000</v>
      </c>
      <c r="BR1182">
        <f t="shared" si="54"/>
        <v>15596227</v>
      </c>
      <c r="BS1182" t="str">
        <f>_xlfn.XLOOKUP(BO1182,I:I,L:L)</f>
        <v>The AmericanÂ </v>
      </c>
    </row>
    <row r="1183" spans="1:71" x14ac:dyDescent="0.25">
      <c r="A1183" t="s">
        <v>33</v>
      </c>
      <c r="B1183" t="s">
        <v>2915</v>
      </c>
      <c r="C1183">
        <v>62</v>
      </c>
      <c r="D1183">
        <v>90</v>
      </c>
      <c r="E1183">
        <v>39</v>
      </c>
      <c r="F1183">
        <v>210</v>
      </c>
      <c r="G1183" t="s">
        <v>7905</v>
      </c>
      <c r="H1183">
        <v>607</v>
      </c>
      <c r="I1183">
        <v>28535768</v>
      </c>
      <c r="J1183" t="s">
        <v>1247</v>
      </c>
      <c r="K1183" t="s">
        <v>7906</v>
      </c>
      <c r="L1183" t="s">
        <v>7907</v>
      </c>
      <c r="M1183">
        <v>10446</v>
      </c>
      <c r="N1183">
        <v>1335</v>
      </c>
      <c r="O1183" t="s">
        <v>7908</v>
      </c>
      <c r="P1183">
        <v>2</v>
      </c>
      <c r="Q1183" t="s">
        <v>7909</v>
      </c>
      <c r="R1183" t="s">
        <v>7910</v>
      </c>
      <c r="S1183">
        <v>105</v>
      </c>
      <c r="T1183" t="s">
        <v>42</v>
      </c>
      <c r="U1183" t="s">
        <v>43</v>
      </c>
      <c r="V1183" t="s">
        <v>44</v>
      </c>
      <c r="W1183">
        <v>40000000</v>
      </c>
      <c r="X1183">
        <v>1999</v>
      </c>
      <c r="Y1183">
        <v>322</v>
      </c>
      <c r="Z1183" s="2">
        <v>5.3</v>
      </c>
      <c r="AA1183">
        <v>1.85</v>
      </c>
      <c r="AB1183">
        <v>279</v>
      </c>
      <c r="AQ1183">
        <v>107</v>
      </c>
      <c r="AR1183">
        <v>5.0999999999999996</v>
      </c>
      <c r="BH1183" t="str">
        <v>Noah Baumbach</v>
      </c>
      <c r="BI1183">
        <f t="shared" si="55"/>
        <v>6.9</v>
      </c>
      <c r="BJ1183" t="b">
        <f t="shared" si="56"/>
        <v>0</v>
      </c>
      <c r="BO1183">
        <v>36581633</v>
      </c>
      <c r="BP1183">
        <v>21000000</v>
      </c>
      <c r="BR1183">
        <f t="shared" si="54"/>
        <v>15581633</v>
      </c>
      <c r="BS1183" t="str">
        <f>_xlfn.XLOOKUP(BO1183,I:I,L:L)</f>
        <v>Freedom WritersÂ </v>
      </c>
    </row>
    <row r="1184" spans="1:71" x14ac:dyDescent="0.25">
      <c r="A1184" t="s">
        <v>33</v>
      </c>
      <c r="B1184" t="s">
        <v>2958</v>
      </c>
      <c r="C1184">
        <v>70</v>
      </c>
      <c r="D1184">
        <v>99</v>
      </c>
      <c r="E1184">
        <v>287</v>
      </c>
      <c r="F1184">
        <v>44</v>
      </c>
      <c r="G1184" t="s">
        <v>424</v>
      </c>
      <c r="H1184">
        <v>10000</v>
      </c>
      <c r="I1184">
        <v>27663982</v>
      </c>
      <c r="J1184" t="s">
        <v>2382</v>
      </c>
      <c r="K1184" t="s">
        <v>147</v>
      </c>
      <c r="L1184" t="s">
        <v>7913</v>
      </c>
      <c r="M1184">
        <v>26051</v>
      </c>
      <c r="N1184">
        <v>10469</v>
      </c>
      <c r="O1184" t="s">
        <v>7914</v>
      </c>
      <c r="P1184">
        <v>2</v>
      </c>
      <c r="Q1184" t="s">
        <v>7915</v>
      </c>
      <c r="R1184" t="s">
        <v>7916</v>
      </c>
      <c r="S1184">
        <v>164</v>
      </c>
      <c r="T1184" t="s">
        <v>42</v>
      </c>
      <c r="U1184" t="s">
        <v>43</v>
      </c>
      <c r="V1184" t="s">
        <v>44</v>
      </c>
      <c r="W1184">
        <v>40000000</v>
      </c>
      <c r="X1184">
        <v>1996</v>
      </c>
      <c r="Y1184">
        <v>368</v>
      </c>
      <c r="Z1184" s="2">
        <v>4.4000000000000004</v>
      </c>
      <c r="AA1184">
        <v>2.35</v>
      </c>
      <c r="AB1184">
        <v>0</v>
      </c>
      <c r="AQ1184">
        <v>90</v>
      </c>
      <c r="AR1184">
        <v>5.3</v>
      </c>
      <c r="BH1184" t="str">
        <v>Eric Blakeney</v>
      </c>
      <c r="BI1184">
        <f t="shared" si="55"/>
        <v>5.7</v>
      </c>
      <c r="BJ1184" t="b">
        <f t="shared" si="56"/>
        <v>0</v>
      </c>
      <c r="BO1184">
        <v>45542421</v>
      </c>
      <c r="BP1184">
        <v>30000000</v>
      </c>
      <c r="BR1184">
        <f t="shared" si="54"/>
        <v>15542421</v>
      </c>
      <c r="BS1184" t="str">
        <f>_xlfn.XLOOKUP(BO1184,I:I,L:L)</f>
        <v>The Tigger MovieÂ </v>
      </c>
    </row>
    <row r="1185" spans="1:71" x14ac:dyDescent="0.25">
      <c r="A1185" t="s">
        <v>33</v>
      </c>
      <c r="B1185" t="s">
        <v>1405</v>
      </c>
      <c r="C1185">
        <v>107</v>
      </c>
      <c r="D1185">
        <v>104</v>
      </c>
      <c r="E1185">
        <v>0</v>
      </c>
      <c r="F1185">
        <v>327</v>
      </c>
      <c r="G1185" t="s">
        <v>7918</v>
      </c>
      <c r="H1185">
        <v>964</v>
      </c>
      <c r="I1185">
        <v>27053815</v>
      </c>
      <c r="J1185" t="s">
        <v>99</v>
      </c>
      <c r="K1185" t="s">
        <v>7919</v>
      </c>
      <c r="L1185" t="s">
        <v>7920</v>
      </c>
      <c r="M1185">
        <v>12856</v>
      </c>
      <c r="N1185">
        <v>2888</v>
      </c>
      <c r="O1185" t="s">
        <v>4282</v>
      </c>
      <c r="P1185">
        <v>0</v>
      </c>
      <c r="Q1185" t="s">
        <v>7921</v>
      </c>
      <c r="R1185" t="s">
        <v>7922</v>
      </c>
      <c r="S1185">
        <v>291</v>
      </c>
      <c r="T1185" t="s">
        <v>42</v>
      </c>
      <c r="U1185" t="s">
        <v>939</v>
      </c>
      <c r="V1185" t="s">
        <v>44</v>
      </c>
      <c r="W1185">
        <v>40000000</v>
      </c>
      <c r="X1185">
        <v>2001</v>
      </c>
      <c r="Y1185">
        <v>931</v>
      </c>
      <c r="Z1185" s="2">
        <v>4.7</v>
      </c>
      <c r="AA1185">
        <v>2.35</v>
      </c>
      <c r="AB1185">
        <v>299</v>
      </c>
      <c r="AQ1185">
        <v>99</v>
      </c>
      <c r="AR1185">
        <v>4.4000000000000004</v>
      </c>
      <c r="BH1185" t="str">
        <v>Ariel Vromen</v>
      </c>
      <c r="BI1185">
        <f t="shared" si="55"/>
        <v>6.9</v>
      </c>
      <c r="BJ1185" t="b">
        <f t="shared" si="56"/>
        <v>0</v>
      </c>
      <c r="BO1185">
        <v>125531634</v>
      </c>
      <c r="BP1185">
        <v>110000000</v>
      </c>
      <c r="BR1185">
        <f t="shared" si="54"/>
        <v>15531634</v>
      </c>
      <c r="BS1185" t="str">
        <f>_xlfn.XLOOKUP(BO1185,I:I,L:L)</f>
        <v>Ocean's TwelveÂ </v>
      </c>
    </row>
    <row r="1186" spans="1:71" x14ac:dyDescent="0.25">
      <c r="A1186" t="s">
        <v>33</v>
      </c>
      <c r="B1186" t="s">
        <v>4028</v>
      </c>
      <c r="C1186">
        <v>169</v>
      </c>
      <c r="D1186">
        <v>115</v>
      </c>
      <c r="E1186">
        <v>56</v>
      </c>
      <c r="F1186">
        <v>19000</v>
      </c>
      <c r="G1186" t="s">
        <v>122</v>
      </c>
      <c r="H1186">
        <v>20000</v>
      </c>
      <c r="I1186">
        <v>26814957</v>
      </c>
      <c r="J1186" t="s">
        <v>3006</v>
      </c>
      <c r="K1186" t="s">
        <v>1030</v>
      </c>
      <c r="L1186" t="s">
        <v>7923</v>
      </c>
      <c r="M1186">
        <v>84357</v>
      </c>
      <c r="N1186">
        <v>77823</v>
      </c>
      <c r="O1186" t="s">
        <v>470</v>
      </c>
      <c r="P1186">
        <v>3</v>
      </c>
      <c r="Q1186" t="s">
        <v>7924</v>
      </c>
      <c r="R1186" t="s">
        <v>7925</v>
      </c>
      <c r="S1186">
        <v>252</v>
      </c>
      <c r="T1186" t="s">
        <v>42</v>
      </c>
      <c r="U1186" t="s">
        <v>74</v>
      </c>
      <c r="V1186" t="s">
        <v>44</v>
      </c>
      <c r="W1186">
        <v>35000000</v>
      </c>
      <c r="X1186">
        <v>2008</v>
      </c>
      <c r="Y1186">
        <v>19000</v>
      </c>
      <c r="Z1186" s="2">
        <v>6.7</v>
      </c>
      <c r="AA1186">
        <v>1.85</v>
      </c>
      <c r="AB1186">
        <v>0</v>
      </c>
      <c r="AQ1186">
        <v>104</v>
      </c>
      <c r="AR1186">
        <v>4.7</v>
      </c>
      <c r="BH1186" t="str">
        <v>Derrick Borte</v>
      </c>
      <c r="BI1186">
        <f t="shared" si="55"/>
        <v>6.5</v>
      </c>
      <c r="BJ1186" t="b">
        <f t="shared" si="56"/>
        <v>0</v>
      </c>
      <c r="BO1186">
        <v>24530513</v>
      </c>
      <c r="BP1186">
        <v>9000000</v>
      </c>
      <c r="BR1186">
        <f t="shared" si="54"/>
        <v>15530513</v>
      </c>
      <c r="BS1186" t="str">
        <f>_xlfn.XLOOKUP(BO1186,I:I,L:L)</f>
        <v>SickoÂ </v>
      </c>
    </row>
    <row r="1187" spans="1:71" x14ac:dyDescent="0.25">
      <c r="A1187" t="s">
        <v>33</v>
      </c>
      <c r="B1187" t="s">
        <v>4035</v>
      </c>
      <c r="C1187">
        <v>94</v>
      </c>
      <c r="D1187">
        <v>119</v>
      </c>
      <c r="E1187">
        <v>7</v>
      </c>
      <c r="F1187">
        <v>903</v>
      </c>
      <c r="G1187" t="s">
        <v>1037</v>
      </c>
      <c r="H1187">
        <v>18000</v>
      </c>
      <c r="I1187">
        <v>25178165</v>
      </c>
      <c r="J1187" t="s">
        <v>210</v>
      </c>
      <c r="K1187" t="s">
        <v>739</v>
      </c>
      <c r="L1187" t="s">
        <v>7928</v>
      </c>
      <c r="M1187">
        <v>70292</v>
      </c>
      <c r="N1187">
        <v>29484</v>
      </c>
      <c r="O1187" t="s">
        <v>150</v>
      </c>
      <c r="P1187">
        <v>1</v>
      </c>
      <c r="Q1187" t="s">
        <v>7929</v>
      </c>
      <c r="R1187" t="s">
        <v>7930</v>
      </c>
      <c r="S1187">
        <v>274</v>
      </c>
      <c r="T1187" t="s">
        <v>42</v>
      </c>
      <c r="U1187" t="s">
        <v>43</v>
      </c>
      <c r="V1187" t="s">
        <v>44</v>
      </c>
      <c r="W1187">
        <v>40000000</v>
      </c>
      <c r="X1187">
        <v>2001</v>
      </c>
      <c r="Y1187">
        <v>9000</v>
      </c>
      <c r="Z1187" s="2">
        <v>6.7</v>
      </c>
      <c r="AA1187">
        <v>1.85</v>
      </c>
      <c r="AB1187">
        <v>8000</v>
      </c>
      <c r="AQ1187">
        <v>115</v>
      </c>
      <c r="AR1187">
        <v>6.7</v>
      </c>
      <c r="BH1187" t="str">
        <v>Richard Kwietniowski</v>
      </c>
      <c r="BI1187">
        <f t="shared" si="55"/>
        <v>7.2</v>
      </c>
      <c r="BJ1187" t="b">
        <f t="shared" si="56"/>
        <v>0</v>
      </c>
      <c r="BO1187">
        <v>28501605</v>
      </c>
      <c r="BP1187">
        <v>13000000</v>
      </c>
      <c r="BR1187">
        <f t="shared" si="54"/>
        <v>15501605</v>
      </c>
      <c r="BS1187" t="str">
        <f>_xlfn.XLOOKUP(BO1187,I:I,L:L)</f>
        <v>Child's Play 2Â </v>
      </c>
    </row>
    <row r="1188" spans="1:71" x14ac:dyDescent="0.25">
      <c r="A1188" t="s">
        <v>33</v>
      </c>
      <c r="B1188" t="s">
        <v>1893</v>
      </c>
      <c r="C1188">
        <v>190</v>
      </c>
      <c r="D1188">
        <v>99</v>
      </c>
      <c r="E1188">
        <v>81</v>
      </c>
      <c r="F1188">
        <v>135</v>
      </c>
      <c r="G1188" t="s">
        <v>7933</v>
      </c>
      <c r="H1188">
        <v>327</v>
      </c>
      <c r="I1188">
        <v>25117498</v>
      </c>
      <c r="J1188" t="s">
        <v>2795</v>
      </c>
      <c r="K1188" t="s">
        <v>4282</v>
      </c>
      <c r="L1188" t="s">
        <v>7934</v>
      </c>
      <c r="M1188">
        <v>37412</v>
      </c>
      <c r="N1188">
        <v>960</v>
      </c>
      <c r="O1188" t="s">
        <v>7935</v>
      </c>
      <c r="P1188">
        <v>0</v>
      </c>
      <c r="Q1188" t="s">
        <v>7936</v>
      </c>
      <c r="R1188" t="s">
        <v>7937</v>
      </c>
      <c r="S1188">
        <v>178</v>
      </c>
      <c r="T1188" t="s">
        <v>42</v>
      </c>
      <c r="U1188" t="s">
        <v>43</v>
      </c>
      <c r="V1188" t="s">
        <v>811</v>
      </c>
      <c r="W1188">
        <v>40000000</v>
      </c>
      <c r="X1188">
        <v>2007</v>
      </c>
      <c r="Y1188">
        <v>253</v>
      </c>
      <c r="Z1188" s="2">
        <v>5.7</v>
      </c>
      <c r="AA1188">
        <v>2.35</v>
      </c>
      <c r="AB1188">
        <v>0</v>
      </c>
      <c r="AQ1188">
        <v>119</v>
      </c>
      <c r="AR1188">
        <v>6.7</v>
      </c>
      <c r="BH1188" t="str">
        <v>Bob Odenkirk</v>
      </c>
      <c r="BI1188">
        <f t="shared" si="55"/>
        <v>5.3</v>
      </c>
      <c r="BJ1188" t="b">
        <f t="shared" si="56"/>
        <v>0</v>
      </c>
      <c r="BO1188">
        <v>25464480</v>
      </c>
      <c r="BP1188">
        <v>10000000</v>
      </c>
      <c r="BR1188">
        <f t="shared" si="54"/>
        <v>15464480</v>
      </c>
      <c r="BS1188" t="str">
        <f>_xlfn.XLOOKUP(BO1188,I:I,L:L)</f>
        <v>The Fourth KindÂ </v>
      </c>
    </row>
    <row r="1189" spans="1:71" x14ac:dyDescent="0.25">
      <c r="A1189" t="s">
        <v>33</v>
      </c>
      <c r="B1189" t="s">
        <v>3495</v>
      </c>
      <c r="C1189">
        <v>12</v>
      </c>
      <c r="D1189">
        <v>128</v>
      </c>
      <c r="E1189">
        <v>545</v>
      </c>
      <c r="F1189">
        <v>353</v>
      </c>
      <c r="G1189" t="s">
        <v>7940</v>
      </c>
      <c r="H1189">
        <v>783</v>
      </c>
      <c r="I1189">
        <v>24332324</v>
      </c>
      <c r="J1189" t="s">
        <v>1544</v>
      </c>
      <c r="K1189" t="s">
        <v>1199</v>
      </c>
      <c r="L1189" t="s">
        <v>7941</v>
      </c>
      <c r="M1189">
        <v>13830</v>
      </c>
      <c r="N1189">
        <v>3126</v>
      </c>
      <c r="O1189" t="s">
        <v>7942</v>
      </c>
      <c r="P1189">
        <v>1</v>
      </c>
      <c r="Q1189" t="s">
        <v>7943</v>
      </c>
      <c r="R1189" t="s">
        <v>7944</v>
      </c>
      <c r="S1189">
        <v>61</v>
      </c>
      <c r="T1189" t="s">
        <v>42</v>
      </c>
      <c r="U1189" t="s">
        <v>43</v>
      </c>
      <c r="V1189" t="s">
        <v>44</v>
      </c>
      <c r="W1189">
        <v>40000000</v>
      </c>
      <c r="X1189">
        <v>1994</v>
      </c>
      <c r="Y1189">
        <v>754</v>
      </c>
      <c r="Z1189" s="2">
        <v>6.1</v>
      </c>
      <c r="AA1189">
        <v>1.85</v>
      </c>
      <c r="AB1189">
        <v>680</v>
      </c>
      <c r="AQ1189">
        <v>99</v>
      </c>
      <c r="AR1189">
        <v>5.7</v>
      </c>
      <c r="BH1189" t="str">
        <v>Joshua Seftel</v>
      </c>
      <c r="BI1189">
        <f t="shared" si="55"/>
        <v>5.7</v>
      </c>
      <c r="BJ1189" t="b">
        <f t="shared" si="56"/>
        <v>0</v>
      </c>
      <c r="BO1189">
        <v>35422828</v>
      </c>
      <c r="BP1189">
        <v>20000000</v>
      </c>
      <c r="BR1189">
        <f t="shared" si="54"/>
        <v>15422828</v>
      </c>
      <c r="BS1189" t="str">
        <f>_xlfn.XLOOKUP(BO1189,I:I,L:L)</f>
        <v>SelenaÂ </v>
      </c>
    </row>
    <row r="1190" spans="1:71" x14ac:dyDescent="0.25">
      <c r="A1190" t="s">
        <v>33</v>
      </c>
      <c r="B1190" t="s">
        <v>3481</v>
      </c>
      <c r="C1190">
        <v>201</v>
      </c>
      <c r="D1190">
        <v>112</v>
      </c>
      <c r="E1190">
        <v>118</v>
      </c>
      <c r="F1190">
        <v>674</v>
      </c>
      <c r="G1190" t="s">
        <v>7947</v>
      </c>
      <c r="H1190">
        <v>877</v>
      </c>
      <c r="I1190">
        <v>36665854</v>
      </c>
      <c r="J1190" t="s">
        <v>313</v>
      </c>
      <c r="K1190" t="s">
        <v>1482</v>
      </c>
      <c r="L1190" t="s">
        <v>7948</v>
      </c>
      <c r="M1190">
        <v>76498</v>
      </c>
      <c r="N1190">
        <v>3432</v>
      </c>
      <c r="O1190" t="s">
        <v>7949</v>
      </c>
      <c r="P1190">
        <v>0</v>
      </c>
      <c r="Q1190" t="s">
        <v>7950</v>
      </c>
      <c r="R1190" t="s">
        <v>7951</v>
      </c>
      <c r="S1190">
        <v>203</v>
      </c>
      <c r="T1190" t="s">
        <v>42</v>
      </c>
      <c r="U1190" t="s">
        <v>1816</v>
      </c>
      <c r="V1190" t="s">
        <v>44</v>
      </c>
      <c r="W1190">
        <v>40000000</v>
      </c>
      <c r="X1190">
        <v>2011</v>
      </c>
      <c r="Y1190">
        <v>738</v>
      </c>
      <c r="Z1190" s="2">
        <v>6.4</v>
      </c>
      <c r="AA1190">
        <v>2.35</v>
      </c>
      <c r="AB1190">
        <v>15000</v>
      </c>
      <c r="AQ1190">
        <v>128</v>
      </c>
      <c r="AR1190">
        <v>6.1</v>
      </c>
      <c r="BH1190" t="str">
        <v>Vincent Gallo</v>
      </c>
      <c r="BI1190">
        <f t="shared" si="55"/>
        <v>6.3</v>
      </c>
      <c r="BJ1190" t="b">
        <f t="shared" si="56"/>
        <v>0</v>
      </c>
      <c r="BO1190">
        <v>38119483</v>
      </c>
      <c r="BP1190">
        <v>22700000</v>
      </c>
      <c r="BR1190">
        <f t="shared" si="54"/>
        <v>15419483</v>
      </c>
      <c r="BS1190" t="str">
        <f>_xlfn.XLOOKUP(BO1190,I:I,L:L)</f>
        <v>SpaceballsÂ </v>
      </c>
    </row>
    <row r="1191" spans="1:71" x14ac:dyDescent="0.25">
      <c r="A1191" t="s">
        <v>33</v>
      </c>
      <c r="B1191" t="s">
        <v>4044</v>
      </c>
      <c r="C1191">
        <v>34</v>
      </c>
      <c r="D1191">
        <v>86</v>
      </c>
      <c r="E1191">
        <v>7</v>
      </c>
      <c r="F1191">
        <v>795</v>
      </c>
      <c r="G1191" t="s">
        <v>7954</v>
      </c>
      <c r="H1191">
        <v>10000</v>
      </c>
      <c r="I1191">
        <v>22717758</v>
      </c>
      <c r="J1191" t="s">
        <v>3162</v>
      </c>
      <c r="K1191" t="s">
        <v>566</v>
      </c>
      <c r="L1191" t="s">
        <v>7955</v>
      </c>
      <c r="M1191">
        <v>11156</v>
      </c>
      <c r="N1191">
        <v>14275</v>
      </c>
      <c r="O1191" t="s">
        <v>884</v>
      </c>
      <c r="P1191">
        <v>0</v>
      </c>
      <c r="Q1191" t="s">
        <v>7956</v>
      </c>
      <c r="R1191" t="s">
        <v>7957</v>
      </c>
      <c r="S1191">
        <v>67</v>
      </c>
      <c r="T1191" t="s">
        <v>42</v>
      </c>
      <c r="U1191" t="s">
        <v>43</v>
      </c>
      <c r="V1191" t="s">
        <v>366</v>
      </c>
      <c r="W1191">
        <v>40000000</v>
      </c>
      <c r="X1191">
        <v>1998</v>
      </c>
      <c r="Y1191">
        <v>908</v>
      </c>
      <c r="Z1191" s="2">
        <v>6.2</v>
      </c>
      <c r="AA1191">
        <v>1.85</v>
      </c>
      <c r="AB1191">
        <v>0</v>
      </c>
      <c r="AQ1191">
        <v>112</v>
      </c>
      <c r="AR1191">
        <v>6.4</v>
      </c>
      <c r="BH1191" t="str">
        <v>Claude Chabrol</v>
      </c>
      <c r="BI1191">
        <f t="shared" si="55"/>
        <v>6.6</v>
      </c>
      <c r="BJ1191" t="b">
        <f t="shared" si="56"/>
        <v>0</v>
      </c>
      <c r="BO1191">
        <v>28399192</v>
      </c>
      <c r="BP1191">
        <v>13000000</v>
      </c>
      <c r="BR1191">
        <f t="shared" si="54"/>
        <v>15399192</v>
      </c>
      <c r="BS1191" t="str">
        <f>_xlfn.XLOOKUP(BO1191,I:I,L:L)</f>
        <v>The Crocodile Hunter: Collision CourseÂ </v>
      </c>
    </row>
    <row r="1192" spans="1:71" x14ac:dyDescent="0.25">
      <c r="A1192" t="s">
        <v>33</v>
      </c>
      <c r="B1192" t="s">
        <v>2304</v>
      </c>
      <c r="C1192">
        <v>104</v>
      </c>
      <c r="D1192">
        <v>108</v>
      </c>
      <c r="E1192">
        <v>105</v>
      </c>
      <c r="F1192">
        <v>616</v>
      </c>
      <c r="G1192" t="s">
        <v>98</v>
      </c>
      <c r="H1192">
        <v>22000</v>
      </c>
      <c r="I1192">
        <v>22433915</v>
      </c>
      <c r="J1192" t="s">
        <v>1359</v>
      </c>
      <c r="K1192" t="s">
        <v>2176</v>
      </c>
      <c r="L1192" t="s">
        <v>7960</v>
      </c>
      <c r="M1192">
        <v>21319</v>
      </c>
      <c r="N1192">
        <v>34377</v>
      </c>
      <c r="O1192" t="s">
        <v>7961</v>
      </c>
      <c r="P1192">
        <v>1</v>
      </c>
      <c r="Q1192" t="s">
        <v>7962</v>
      </c>
      <c r="R1192" t="s">
        <v>7963</v>
      </c>
      <c r="S1192">
        <v>166</v>
      </c>
      <c r="T1192" t="s">
        <v>42</v>
      </c>
      <c r="U1192" t="s">
        <v>43</v>
      </c>
      <c r="V1192" t="s">
        <v>811</v>
      </c>
      <c r="W1192">
        <v>60000000</v>
      </c>
      <c r="X1192">
        <v>2002</v>
      </c>
      <c r="Y1192">
        <v>11000</v>
      </c>
      <c r="Z1192" s="2">
        <v>6.2</v>
      </c>
      <c r="AA1192">
        <v>2.35</v>
      </c>
      <c r="AB1192">
        <v>416</v>
      </c>
      <c r="AQ1192">
        <v>86</v>
      </c>
      <c r="AR1192">
        <v>6.2</v>
      </c>
      <c r="BH1192" t="str">
        <v>Jon Stewart</v>
      </c>
      <c r="BI1192">
        <f t="shared" si="55"/>
        <v>6.6</v>
      </c>
      <c r="BJ1192" t="b">
        <f t="shared" si="56"/>
        <v>0</v>
      </c>
      <c r="BO1192">
        <v>75370763</v>
      </c>
      <c r="BP1192">
        <v>60000000</v>
      </c>
      <c r="BR1192">
        <f t="shared" si="54"/>
        <v>15370763</v>
      </c>
      <c r="BS1192" t="str">
        <f>_xlfn.XLOOKUP(BO1192,I:I,L:L)</f>
        <v>The Horse WhispererÂ </v>
      </c>
    </row>
    <row r="1193" spans="1:71" x14ac:dyDescent="0.25">
      <c r="A1193" t="s">
        <v>917</v>
      </c>
      <c r="B1193" t="s">
        <v>4049</v>
      </c>
      <c r="C1193">
        <v>55</v>
      </c>
      <c r="D1193">
        <v>128</v>
      </c>
      <c r="E1193">
        <v>34</v>
      </c>
      <c r="F1193">
        <v>685</v>
      </c>
      <c r="G1193" t="s">
        <v>1718</v>
      </c>
      <c r="H1193">
        <v>978</v>
      </c>
      <c r="I1193">
        <v>22326247</v>
      </c>
      <c r="J1193" t="s">
        <v>210</v>
      </c>
      <c r="K1193" t="s">
        <v>7965</v>
      </c>
      <c r="L1193" t="s">
        <v>7966</v>
      </c>
      <c r="M1193">
        <v>11232</v>
      </c>
      <c r="N1193">
        <v>3821</v>
      </c>
      <c r="O1193" t="s">
        <v>7967</v>
      </c>
      <c r="P1193">
        <v>1</v>
      </c>
      <c r="Q1193" t="s">
        <v>7968</v>
      </c>
      <c r="R1193" t="s">
        <v>7969</v>
      </c>
      <c r="S1193">
        <v>106</v>
      </c>
      <c r="T1193" t="s">
        <v>42</v>
      </c>
      <c r="U1193" t="s">
        <v>43</v>
      </c>
      <c r="V1193" t="s">
        <v>44</v>
      </c>
      <c r="W1193">
        <v>60000000</v>
      </c>
      <c r="X1193">
        <v>1999</v>
      </c>
      <c r="Y1193">
        <v>886</v>
      </c>
      <c r="Z1193" s="2">
        <v>5.9</v>
      </c>
      <c r="AA1193">
        <v>1.85</v>
      </c>
      <c r="AB1193">
        <v>0</v>
      </c>
      <c r="AQ1193">
        <v>108</v>
      </c>
      <c r="AR1193">
        <v>6.2</v>
      </c>
      <c r="BH1193" t="str">
        <v>Dan Harris</v>
      </c>
      <c r="BI1193">
        <f t="shared" si="55"/>
        <v>7.3</v>
      </c>
      <c r="BJ1193" t="b">
        <f t="shared" si="56"/>
        <v>0</v>
      </c>
      <c r="BO1193">
        <v>25339117</v>
      </c>
      <c r="BP1193">
        <v>10000000</v>
      </c>
      <c r="BR1193">
        <f t="shared" si="54"/>
        <v>15339117</v>
      </c>
      <c r="BS1193" t="str">
        <f>_xlfn.XLOOKUP(BO1193,I:I,L:L)</f>
        <v>Can't Hardly WaitÂ </v>
      </c>
    </row>
    <row r="1194" spans="1:71" x14ac:dyDescent="0.25">
      <c r="A1194" t="s">
        <v>33</v>
      </c>
      <c r="B1194" t="s">
        <v>4055</v>
      </c>
      <c r="C1194">
        <v>86</v>
      </c>
      <c r="D1194">
        <v>84</v>
      </c>
      <c r="E1194">
        <v>33</v>
      </c>
      <c r="F1194">
        <v>1000</v>
      </c>
      <c r="G1194" t="s">
        <v>4595</v>
      </c>
      <c r="H1194">
        <v>1000</v>
      </c>
      <c r="I1194">
        <v>21176322</v>
      </c>
      <c r="J1194" t="s">
        <v>1064</v>
      </c>
      <c r="K1194" t="s">
        <v>7972</v>
      </c>
      <c r="L1194" t="s">
        <v>7973</v>
      </c>
      <c r="M1194">
        <v>23747</v>
      </c>
      <c r="N1194">
        <v>5039</v>
      </c>
      <c r="O1194" t="s">
        <v>3811</v>
      </c>
      <c r="P1194">
        <v>0</v>
      </c>
      <c r="Q1194" t="s">
        <v>7974</v>
      </c>
      <c r="R1194" t="s">
        <v>7975</v>
      </c>
      <c r="S1194">
        <v>207</v>
      </c>
      <c r="T1194" t="s">
        <v>42</v>
      </c>
      <c r="U1194" t="s">
        <v>43</v>
      </c>
      <c r="V1194" t="s">
        <v>44</v>
      </c>
      <c r="W1194">
        <v>40000000</v>
      </c>
      <c r="X1194">
        <v>2004</v>
      </c>
      <c r="Y1194">
        <v>1000</v>
      </c>
      <c r="Z1194" s="2">
        <v>4</v>
      </c>
      <c r="AA1194">
        <v>2.35</v>
      </c>
      <c r="AB1194">
        <v>0</v>
      </c>
      <c r="AQ1194">
        <v>128</v>
      </c>
      <c r="AR1194">
        <v>5.9</v>
      </c>
      <c r="BH1194" t="str">
        <v>Mel Smith</v>
      </c>
      <c r="BI1194">
        <f t="shared" si="55"/>
        <v>6.2</v>
      </c>
      <c r="BJ1194" t="b">
        <f t="shared" si="56"/>
        <v>0</v>
      </c>
      <c r="BO1194">
        <v>125332007</v>
      </c>
      <c r="BP1194">
        <v>110000000</v>
      </c>
      <c r="BR1194">
        <f t="shared" si="54"/>
        <v>15332007</v>
      </c>
      <c r="BS1194" t="str">
        <f>_xlfn.XLOOKUP(BO1194,I:I,L:L)</f>
        <v>Tomorrow Never DiesÂ </v>
      </c>
    </row>
    <row r="1195" spans="1:71" x14ac:dyDescent="0.25">
      <c r="A1195" t="s">
        <v>33</v>
      </c>
      <c r="B1195" t="s">
        <v>2769</v>
      </c>
      <c r="C1195">
        <v>50</v>
      </c>
      <c r="D1195">
        <v>111</v>
      </c>
      <c r="E1195">
        <v>17</v>
      </c>
      <c r="F1195">
        <v>889</v>
      </c>
      <c r="G1195" t="s">
        <v>4022</v>
      </c>
      <c r="H1195">
        <v>14000</v>
      </c>
      <c r="I1195">
        <v>20300000</v>
      </c>
      <c r="J1195" t="s">
        <v>2275</v>
      </c>
      <c r="K1195" t="s">
        <v>2989</v>
      </c>
      <c r="L1195" t="s">
        <v>7977</v>
      </c>
      <c r="M1195">
        <v>16741</v>
      </c>
      <c r="N1195">
        <v>17877</v>
      </c>
      <c r="O1195" t="s">
        <v>3917</v>
      </c>
      <c r="P1195">
        <v>2</v>
      </c>
      <c r="Q1195" t="s">
        <v>7978</v>
      </c>
      <c r="R1195" t="s">
        <v>7979</v>
      </c>
      <c r="S1195">
        <v>60</v>
      </c>
      <c r="T1195" t="s">
        <v>42</v>
      </c>
      <c r="U1195" t="s">
        <v>43</v>
      </c>
      <c r="V1195" t="s">
        <v>811</v>
      </c>
      <c r="W1195">
        <v>40000000</v>
      </c>
      <c r="X1195">
        <v>1996</v>
      </c>
      <c r="Y1195">
        <v>940</v>
      </c>
      <c r="Z1195" s="2">
        <v>6.2</v>
      </c>
      <c r="AA1195">
        <v>1.85</v>
      </c>
      <c r="AB1195">
        <v>309</v>
      </c>
      <c r="AQ1195">
        <v>84</v>
      </c>
      <c r="AR1195">
        <v>4</v>
      </c>
      <c r="BH1195" t="str">
        <v>Christopher Smith</v>
      </c>
      <c r="BI1195">
        <f t="shared" si="55"/>
        <v>6.6</v>
      </c>
      <c r="BJ1195" t="b">
        <f t="shared" si="56"/>
        <v>0</v>
      </c>
      <c r="BO1195">
        <v>27281507</v>
      </c>
      <c r="BP1195">
        <v>12000000</v>
      </c>
      <c r="BR1195">
        <f t="shared" si="54"/>
        <v>15281507</v>
      </c>
      <c r="BS1195" t="str">
        <f>_xlfn.XLOOKUP(BO1195,I:I,L:L)</f>
        <v>The Muppet Christmas CarolÂ </v>
      </c>
    </row>
    <row r="1196" spans="1:71" x14ac:dyDescent="0.25">
      <c r="A1196" t="s">
        <v>33</v>
      </c>
      <c r="B1196" t="s">
        <v>1065</v>
      </c>
      <c r="C1196">
        <v>181</v>
      </c>
      <c r="D1196">
        <v>131</v>
      </c>
      <c r="E1196">
        <v>719</v>
      </c>
      <c r="F1196">
        <v>683</v>
      </c>
      <c r="G1196" t="s">
        <v>7982</v>
      </c>
      <c r="H1196">
        <v>16000</v>
      </c>
      <c r="I1196">
        <v>20302961</v>
      </c>
      <c r="J1196" t="s">
        <v>2007</v>
      </c>
      <c r="K1196" t="s">
        <v>7983</v>
      </c>
      <c r="L1196" t="s">
        <v>7984</v>
      </c>
      <c r="M1196">
        <v>49874</v>
      </c>
      <c r="N1196">
        <v>18913</v>
      </c>
      <c r="O1196" t="s">
        <v>7360</v>
      </c>
      <c r="P1196">
        <v>0</v>
      </c>
      <c r="Q1196" t="s">
        <v>7985</v>
      </c>
      <c r="R1196" t="s">
        <v>7986</v>
      </c>
      <c r="S1196">
        <v>450</v>
      </c>
      <c r="T1196" t="s">
        <v>42</v>
      </c>
      <c r="U1196" t="s">
        <v>1816</v>
      </c>
      <c r="V1196" t="s">
        <v>7987</v>
      </c>
      <c r="W1196">
        <v>45000000</v>
      </c>
      <c r="X1196">
        <v>1995</v>
      </c>
      <c r="Y1196">
        <v>893</v>
      </c>
      <c r="Z1196" s="2">
        <v>4.5999999999999996</v>
      </c>
      <c r="AA1196">
        <v>2.35</v>
      </c>
      <c r="AB1196">
        <v>0</v>
      </c>
      <c r="AQ1196">
        <v>111</v>
      </c>
      <c r="AR1196">
        <v>6.2</v>
      </c>
      <c r="BH1196" t="str">
        <v>Stuart Gordon</v>
      </c>
      <c r="BI1196">
        <f t="shared" si="55"/>
        <v>6.3</v>
      </c>
      <c r="BJ1196" t="b">
        <f t="shared" si="56"/>
        <v>0</v>
      </c>
      <c r="BO1196">
        <v>75280058</v>
      </c>
      <c r="BP1196">
        <v>60000000</v>
      </c>
      <c r="BR1196">
        <f t="shared" si="54"/>
        <v>15280058</v>
      </c>
      <c r="BS1196" t="str">
        <f>_xlfn.XLOOKUP(BO1196,I:I,L:L)</f>
        <v>CoralineÂ </v>
      </c>
    </row>
    <row r="1197" spans="1:71" x14ac:dyDescent="0.25">
      <c r="A1197" t="s">
        <v>33</v>
      </c>
      <c r="B1197" t="s">
        <v>4063</v>
      </c>
      <c r="C1197">
        <v>260</v>
      </c>
      <c r="D1197">
        <v>123</v>
      </c>
      <c r="E1197">
        <v>0</v>
      </c>
      <c r="F1197">
        <v>826</v>
      </c>
      <c r="G1197" t="s">
        <v>2873</v>
      </c>
      <c r="H1197">
        <v>4000</v>
      </c>
      <c r="I1197">
        <v>15962471</v>
      </c>
      <c r="J1197" t="s">
        <v>3006</v>
      </c>
      <c r="K1197" t="s">
        <v>102</v>
      </c>
      <c r="L1197" t="s">
        <v>7989</v>
      </c>
      <c r="M1197">
        <v>79892</v>
      </c>
      <c r="N1197">
        <v>7243</v>
      </c>
      <c r="O1197" t="s">
        <v>1110</v>
      </c>
      <c r="P1197">
        <v>1</v>
      </c>
      <c r="Q1197" t="s">
        <v>7990</v>
      </c>
      <c r="R1197" t="s">
        <v>7991</v>
      </c>
      <c r="S1197">
        <v>619</v>
      </c>
      <c r="T1197" t="s">
        <v>42</v>
      </c>
      <c r="U1197" t="s">
        <v>43</v>
      </c>
      <c r="V1197" t="s">
        <v>44</v>
      </c>
      <c r="W1197">
        <v>40000000</v>
      </c>
      <c r="X1197">
        <v>2006</v>
      </c>
      <c r="Y1197">
        <v>887</v>
      </c>
      <c r="Z1197" s="2">
        <v>6.4</v>
      </c>
      <c r="AA1197">
        <v>1.85</v>
      </c>
      <c r="AB1197">
        <v>0</v>
      </c>
      <c r="AQ1197">
        <v>131</v>
      </c>
      <c r="AR1197">
        <v>4.5999999999999996</v>
      </c>
      <c r="BH1197" t="str">
        <v>Alan Metter</v>
      </c>
      <c r="BI1197">
        <f t="shared" si="55"/>
        <v>3.3</v>
      </c>
      <c r="BJ1197" t="b">
        <f t="shared" si="56"/>
        <v>0</v>
      </c>
      <c r="BO1197">
        <v>30259652</v>
      </c>
      <c r="BP1197">
        <v>15000000</v>
      </c>
      <c r="BR1197">
        <f t="shared" si="54"/>
        <v>15259652</v>
      </c>
      <c r="BS1197" t="str">
        <f>_xlfn.XLOOKUP(BO1197,I:I,L:L)</f>
        <v>Halloween: ResurrectionÂ </v>
      </c>
    </row>
    <row r="1198" spans="1:71" x14ac:dyDescent="0.25">
      <c r="A1198" t="s">
        <v>33</v>
      </c>
      <c r="B1198" t="s">
        <v>3350</v>
      </c>
      <c r="C1198">
        <v>40</v>
      </c>
      <c r="D1198">
        <v>101</v>
      </c>
      <c r="E1198">
        <v>58</v>
      </c>
      <c r="F1198">
        <v>497</v>
      </c>
      <c r="G1198" t="s">
        <v>3148</v>
      </c>
      <c r="H1198">
        <v>12000</v>
      </c>
      <c r="I1198">
        <v>14942422</v>
      </c>
      <c r="J1198" t="s">
        <v>268</v>
      </c>
      <c r="K1198" t="s">
        <v>863</v>
      </c>
      <c r="L1198" t="s">
        <v>7994</v>
      </c>
      <c r="M1198">
        <v>14226</v>
      </c>
      <c r="N1198">
        <v>14008</v>
      </c>
      <c r="O1198" t="s">
        <v>4386</v>
      </c>
      <c r="P1198">
        <v>3</v>
      </c>
      <c r="Q1198" t="s">
        <v>7995</v>
      </c>
      <c r="R1198" t="s">
        <v>7996</v>
      </c>
      <c r="S1198">
        <v>60</v>
      </c>
      <c r="T1198" t="s">
        <v>42</v>
      </c>
      <c r="U1198" t="s">
        <v>43</v>
      </c>
      <c r="V1198" t="s">
        <v>811</v>
      </c>
      <c r="W1198">
        <v>40000000</v>
      </c>
      <c r="X1198">
        <v>1995</v>
      </c>
      <c r="Y1198">
        <v>975</v>
      </c>
      <c r="Z1198" s="2">
        <v>5.9</v>
      </c>
      <c r="AA1198">
        <v>1.85</v>
      </c>
      <c r="AB1198">
        <v>555</v>
      </c>
      <c r="AQ1198">
        <v>123</v>
      </c>
      <c r="AR1198">
        <v>6.4</v>
      </c>
      <c r="BH1198" t="str">
        <v>Rafa Lara</v>
      </c>
      <c r="BI1198">
        <f t="shared" si="55"/>
        <v>6.2</v>
      </c>
      <c r="BJ1198" t="b">
        <f t="shared" si="56"/>
        <v>0</v>
      </c>
      <c r="BO1198">
        <v>165230261</v>
      </c>
      <c r="BP1198">
        <v>150000000</v>
      </c>
      <c r="BR1198">
        <f t="shared" si="54"/>
        <v>15230261</v>
      </c>
      <c r="BS1198" t="str">
        <f>_xlfn.XLOOKUP(BO1198,I:I,L:L)</f>
        <v>Kung Fu Panda 2Â </v>
      </c>
    </row>
    <row r="1199" spans="1:71" x14ac:dyDescent="0.25">
      <c r="A1199" t="s">
        <v>33</v>
      </c>
      <c r="B1199" t="s">
        <v>4070</v>
      </c>
      <c r="C1199">
        <v>102</v>
      </c>
      <c r="D1199">
        <v>102</v>
      </c>
      <c r="E1199">
        <v>19</v>
      </c>
      <c r="F1199">
        <v>351</v>
      </c>
      <c r="G1199" t="s">
        <v>5900</v>
      </c>
      <c r="H1199">
        <v>13000</v>
      </c>
      <c r="I1199">
        <v>14967182</v>
      </c>
      <c r="J1199" t="s">
        <v>313</v>
      </c>
      <c r="K1199" t="s">
        <v>1794</v>
      </c>
      <c r="L1199" t="s">
        <v>7998</v>
      </c>
      <c r="M1199">
        <v>27305</v>
      </c>
      <c r="N1199">
        <v>14463</v>
      </c>
      <c r="O1199" t="s">
        <v>7999</v>
      </c>
      <c r="P1199">
        <v>1</v>
      </c>
      <c r="Q1199" t="s">
        <v>8000</v>
      </c>
      <c r="R1199" t="s">
        <v>8001</v>
      </c>
      <c r="S1199">
        <v>284</v>
      </c>
      <c r="T1199" t="s">
        <v>42</v>
      </c>
      <c r="U1199" t="s">
        <v>43</v>
      </c>
      <c r="V1199" t="s">
        <v>811</v>
      </c>
      <c r="W1199">
        <v>40000000</v>
      </c>
      <c r="X1199">
        <v>2000</v>
      </c>
      <c r="Y1199">
        <v>530</v>
      </c>
      <c r="Z1199" s="2">
        <v>5.0999999999999996</v>
      </c>
      <c r="AA1199">
        <v>2.35</v>
      </c>
      <c r="AB1199">
        <v>604</v>
      </c>
      <c r="AQ1199">
        <v>101</v>
      </c>
      <c r="AR1199">
        <v>5.9</v>
      </c>
      <c r="BH1199" t="str">
        <v>Arthur Hiller</v>
      </c>
      <c r="BI1199">
        <f t="shared" si="55"/>
        <v>3.5</v>
      </c>
      <c r="BJ1199" t="b">
        <f t="shared" si="56"/>
        <v>0</v>
      </c>
      <c r="BO1199">
        <v>30226144</v>
      </c>
      <c r="BP1199">
        <v>15000000</v>
      </c>
      <c r="BR1199">
        <f t="shared" si="54"/>
        <v>15226144</v>
      </c>
      <c r="BS1199" t="str">
        <f>_xlfn.XLOOKUP(BO1199,I:I,L:L)</f>
        <v>The Great DebatersÂ </v>
      </c>
    </row>
    <row r="1200" spans="1:71" x14ac:dyDescent="0.25">
      <c r="A1200" t="s">
        <v>33</v>
      </c>
      <c r="B1200" t="s">
        <v>4076</v>
      </c>
      <c r="C1200">
        <v>371</v>
      </c>
      <c r="D1200">
        <v>114</v>
      </c>
      <c r="E1200">
        <v>171</v>
      </c>
      <c r="F1200">
        <v>284</v>
      </c>
      <c r="G1200" t="s">
        <v>8003</v>
      </c>
      <c r="H1200">
        <v>6000</v>
      </c>
      <c r="I1200">
        <v>18996755</v>
      </c>
      <c r="J1200" t="s">
        <v>2275</v>
      </c>
      <c r="K1200" t="s">
        <v>273</v>
      </c>
      <c r="L1200" t="s">
        <v>8004</v>
      </c>
      <c r="M1200">
        <v>145270</v>
      </c>
      <c r="N1200">
        <v>7099</v>
      </c>
      <c r="O1200" t="s">
        <v>8005</v>
      </c>
      <c r="P1200">
        <v>0</v>
      </c>
      <c r="Q1200" t="s">
        <v>8006</v>
      </c>
      <c r="R1200" t="s">
        <v>8007</v>
      </c>
      <c r="S1200">
        <v>322</v>
      </c>
      <c r="T1200" t="s">
        <v>42</v>
      </c>
      <c r="U1200" t="s">
        <v>4430</v>
      </c>
      <c r="V1200" t="s">
        <v>44</v>
      </c>
      <c r="W1200">
        <v>45000000</v>
      </c>
      <c r="X1200">
        <v>2012</v>
      </c>
      <c r="Y1200">
        <v>382</v>
      </c>
      <c r="Z1200" s="2">
        <v>7.6</v>
      </c>
      <c r="AA1200">
        <v>2.35</v>
      </c>
      <c r="AB1200">
        <v>54000</v>
      </c>
      <c r="AQ1200">
        <v>102</v>
      </c>
      <c r="AR1200">
        <v>5.0999999999999996</v>
      </c>
      <c r="BH1200" t="str">
        <v>Michael Meredith</v>
      </c>
      <c r="BI1200">
        <f t="shared" si="55"/>
        <v>5.5</v>
      </c>
      <c r="BJ1200" t="b">
        <f t="shared" si="56"/>
        <v>0</v>
      </c>
      <c r="BO1200">
        <v>40218903</v>
      </c>
      <c r="BP1200">
        <v>25000000</v>
      </c>
      <c r="BR1200">
        <f t="shared" si="54"/>
        <v>15218903</v>
      </c>
      <c r="BS1200" t="str">
        <f>_xlfn.XLOOKUP(BO1200,I:I,L:L)</f>
        <v>There Will Be BloodÂ </v>
      </c>
    </row>
    <row r="1201" spans="1:71" x14ac:dyDescent="0.25">
      <c r="A1201" t="s">
        <v>33</v>
      </c>
      <c r="B1201" t="s">
        <v>4081</v>
      </c>
      <c r="C1201">
        <v>49</v>
      </c>
      <c r="D1201">
        <v>107</v>
      </c>
      <c r="E1201">
        <v>124</v>
      </c>
      <c r="F1201">
        <v>572</v>
      </c>
      <c r="G1201" t="s">
        <v>2087</v>
      </c>
      <c r="H1201">
        <v>636</v>
      </c>
      <c r="I1201">
        <v>14375181</v>
      </c>
      <c r="J1201" t="s">
        <v>3168</v>
      </c>
      <c r="K1201" t="s">
        <v>8010</v>
      </c>
      <c r="L1201" t="s">
        <v>8011</v>
      </c>
      <c r="M1201">
        <v>8692</v>
      </c>
      <c r="N1201">
        <v>3374</v>
      </c>
      <c r="O1201" t="s">
        <v>8012</v>
      </c>
      <c r="P1201">
        <v>2</v>
      </c>
      <c r="Q1201" t="s">
        <v>8013</v>
      </c>
      <c r="R1201" t="s">
        <v>8014</v>
      </c>
      <c r="S1201">
        <v>126</v>
      </c>
      <c r="T1201" t="s">
        <v>42</v>
      </c>
      <c r="U1201" t="s">
        <v>43</v>
      </c>
      <c r="V1201" t="s">
        <v>44</v>
      </c>
      <c r="W1201">
        <v>51000000</v>
      </c>
      <c r="X1201">
        <v>1987</v>
      </c>
      <c r="Y1201">
        <v>631</v>
      </c>
      <c r="Z1201" s="2">
        <v>4.2</v>
      </c>
      <c r="AA1201">
        <v>1.85</v>
      </c>
      <c r="AB1201">
        <v>754</v>
      </c>
      <c r="AQ1201">
        <v>114</v>
      </c>
      <c r="AR1201">
        <v>7.6</v>
      </c>
      <c r="BH1201" t="str">
        <v>Julio DePietro</v>
      </c>
      <c r="BI1201">
        <f t="shared" si="55"/>
        <v>5.9</v>
      </c>
      <c r="BJ1201" t="b">
        <f t="shared" si="56"/>
        <v>0</v>
      </c>
      <c r="BO1201">
        <v>16097842</v>
      </c>
      <c r="BP1201">
        <v>900000</v>
      </c>
      <c r="BR1201">
        <f t="shared" si="54"/>
        <v>15197842</v>
      </c>
      <c r="BS1201" t="str">
        <f>_xlfn.XLOOKUP(BO1201,I:I,L:L)</f>
        <v>Fruitvale StationÂ </v>
      </c>
    </row>
    <row r="1202" spans="1:71" x14ac:dyDescent="0.25">
      <c r="A1202" t="s">
        <v>33</v>
      </c>
      <c r="B1202" t="s">
        <v>3379</v>
      </c>
      <c r="C1202">
        <v>335</v>
      </c>
      <c r="D1202">
        <v>87</v>
      </c>
      <c r="E1202">
        <v>0</v>
      </c>
      <c r="F1202">
        <v>563</v>
      </c>
      <c r="G1202" t="s">
        <v>2982</v>
      </c>
      <c r="H1202">
        <v>13000</v>
      </c>
      <c r="I1202">
        <v>20999103</v>
      </c>
      <c r="J1202" t="s">
        <v>3174</v>
      </c>
      <c r="K1202" t="s">
        <v>702</v>
      </c>
      <c r="L1202" t="s">
        <v>8016</v>
      </c>
      <c r="M1202">
        <v>139114</v>
      </c>
      <c r="N1202">
        <v>24770</v>
      </c>
      <c r="O1202" t="s">
        <v>317</v>
      </c>
      <c r="P1202">
        <v>0</v>
      </c>
      <c r="Q1202" t="s">
        <v>8017</v>
      </c>
      <c r="R1202" t="s">
        <v>8018</v>
      </c>
      <c r="S1202">
        <v>245</v>
      </c>
      <c r="T1202" t="s">
        <v>42</v>
      </c>
      <c r="U1202" t="s">
        <v>43</v>
      </c>
      <c r="V1202" t="s">
        <v>115</v>
      </c>
      <c r="W1202">
        <v>40000000</v>
      </c>
      <c r="X1202">
        <v>2009</v>
      </c>
      <c r="Y1202">
        <v>11000</v>
      </c>
      <c r="Z1202" s="2">
        <v>7.8</v>
      </c>
      <c r="AA1202">
        <v>1.85</v>
      </c>
      <c r="AB1202">
        <v>15000</v>
      </c>
      <c r="AQ1202">
        <v>107</v>
      </c>
      <c r="AR1202">
        <v>4.2</v>
      </c>
      <c r="BH1202" t="str">
        <v>Katherine Dieckmann</v>
      </c>
      <c r="BI1202">
        <f t="shared" si="55"/>
        <v>4.7</v>
      </c>
      <c r="BJ1202" t="b">
        <f t="shared" si="56"/>
        <v>0</v>
      </c>
      <c r="BO1202">
        <v>48169908</v>
      </c>
      <c r="BP1202">
        <v>33000000</v>
      </c>
      <c r="BR1202">
        <f t="shared" si="54"/>
        <v>15169908</v>
      </c>
      <c r="BS1202" t="str">
        <f>_xlfn.XLOOKUP(BO1202,I:I,L:L)</f>
        <v>Malcolm XÂ </v>
      </c>
    </row>
    <row r="1203" spans="1:71" x14ac:dyDescent="0.25">
      <c r="A1203" t="s">
        <v>33</v>
      </c>
      <c r="B1203" t="s">
        <v>2864</v>
      </c>
      <c r="C1203">
        <v>86</v>
      </c>
      <c r="D1203">
        <v>103</v>
      </c>
      <c r="E1203">
        <v>65</v>
      </c>
      <c r="F1203">
        <v>311</v>
      </c>
      <c r="G1203" t="s">
        <v>5157</v>
      </c>
      <c r="H1203">
        <v>11000</v>
      </c>
      <c r="I1203">
        <v>14448589</v>
      </c>
      <c r="J1203" t="s">
        <v>1027</v>
      </c>
      <c r="K1203" t="s">
        <v>723</v>
      </c>
      <c r="L1203" t="s">
        <v>8021</v>
      </c>
      <c r="M1203">
        <v>19364</v>
      </c>
      <c r="N1203">
        <v>12566</v>
      </c>
      <c r="O1203" t="s">
        <v>8022</v>
      </c>
      <c r="P1203">
        <v>2</v>
      </c>
      <c r="Q1203" t="s">
        <v>8023</v>
      </c>
      <c r="R1203" t="s">
        <v>8024</v>
      </c>
      <c r="S1203">
        <v>128</v>
      </c>
      <c r="T1203" t="s">
        <v>42</v>
      </c>
      <c r="U1203" t="s">
        <v>43</v>
      </c>
      <c r="V1203" t="s">
        <v>44</v>
      </c>
      <c r="W1203">
        <v>40000000</v>
      </c>
      <c r="X1203">
        <v>2002</v>
      </c>
      <c r="Y1203">
        <v>944</v>
      </c>
      <c r="Z1203" s="2">
        <v>5.8</v>
      </c>
      <c r="AA1203">
        <v>2.35</v>
      </c>
      <c r="AB1203">
        <v>835</v>
      </c>
      <c r="AQ1203">
        <v>87</v>
      </c>
      <c r="AR1203">
        <v>7.8</v>
      </c>
      <c r="BH1203" t="str">
        <v>Scott Marshall</v>
      </c>
      <c r="BI1203">
        <f t="shared" si="55"/>
        <v>3.9</v>
      </c>
      <c r="BJ1203" t="b">
        <f t="shared" si="56"/>
        <v>0</v>
      </c>
      <c r="BO1203">
        <v>30127963</v>
      </c>
      <c r="BP1203">
        <v>15000000</v>
      </c>
      <c r="BR1203">
        <f t="shared" si="54"/>
        <v>15127963</v>
      </c>
      <c r="BS1203" t="str">
        <f>_xlfn.XLOOKUP(BO1203,I:I,L:L)</f>
        <v>When the Game Stands TallÂ </v>
      </c>
    </row>
    <row r="1204" spans="1:71" x14ac:dyDescent="0.25">
      <c r="A1204" t="s">
        <v>33</v>
      </c>
      <c r="B1204" t="s">
        <v>3371</v>
      </c>
      <c r="C1204">
        <v>40</v>
      </c>
      <c r="D1204">
        <v>99</v>
      </c>
      <c r="E1204">
        <v>0</v>
      </c>
      <c r="F1204">
        <v>402</v>
      </c>
      <c r="G1204" t="s">
        <v>8027</v>
      </c>
      <c r="H1204">
        <v>782</v>
      </c>
      <c r="I1204">
        <v>14358033</v>
      </c>
      <c r="J1204" t="s">
        <v>3181</v>
      </c>
      <c r="K1204" t="s">
        <v>8028</v>
      </c>
      <c r="L1204" t="s">
        <v>8029</v>
      </c>
      <c r="M1204">
        <v>17365</v>
      </c>
      <c r="N1204">
        <v>2125</v>
      </c>
      <c r="O1204" t="s">
        <v>8030</v>
      </c>
      <c r="P1204">
        <v>2</v>
      </c>
      <c r="Q1204" t="s">
        <v>8031</v>
      </c>
      <c r="R1204" t="s">
        <v>8032</v>
      </c>
      <c r="S1204">
        <v>66</v>
      </c>
      <c r="T1204" t="s">
        <v>42</v>
      </c>
      <c r="U1204" t="s">
        <v>43</v>
      </c>
      <c r="V1204" t="s">
        <v>44</v>
      </c>
      <c r="W1204">
        <v>40000000</v>
      </c>
      <c r="X1204">
        <v>1992</v>
      </c>
      <c r="Y1204">
        <v>658</v>
      </c>
      <c r="Z1204" s="2">
        <v>5.9</v>
      </c>
      <c r="AA1204">
        <v>2.35</v>
      </c>
      <c r="AB1204">
        <v>630</v>
      </c>
      <c r="AQ1204">
        <v>103</v>
      </c>
      <c r="AR1204">
        <v>5.8</v>
      </c>
      <c r="BH1204" t="str">
        <v>Ãlex de la Iglesia</v>
      </c>
      <c r="BI1204">
        <f t="shared" si="55"/>
        <v>6.1</v>
      </c>
      <c r="BJ1204" t="b">
        <f t="shared" si="56"/>
        <v>0</v>
      </c>
      <c r="BO1204">
        <v>30102717</v>
      </c>
      <c r="BP1204">
        <v>15000000</v>
      </c>
      <c r="BR1204">
        <f t="shared" si="54"/>
        <v>15102717</v>
      </c>
      <c r="BS1204" t="str">
        <f>_xlfn.XLOOKUP(BO1204,I:I,L:L)</f>
        <v>Double ImpactÂ </v>
      </c>
    </row>
    <row r="1205" spans="1:71" x14ac:dyDescent="0.25">
      <c r="A1205" t="s">
        <v>917</v>
      </c>
      <c r="B1205" t="s">
        <v>2689</v>
      </c>
      <c r="C1205">
        <v>242</v>
      </c>
      <c r="D1205">
        <v>122</v>
      </c>
      <c r="E1205">
        <v>0</v>
      </c>
      <c r="F1205">
        <v>54</v>
      </c>
      <c r="G1205" t="s">
        <v>8035</v>
      </c>
      <c r="H1205">
        <v>326</v>
      </c>
      <c r="I1205">
        <v>33201661</v>
      </c>
      <c r="J1205" t="s">
        <v>1027</v>
      </c>
      <c r="K1205" t="s">
        <v>3642</v>
      </c>
      <c r="L1205" t="s">
        <v>8036</v>
      </c>
      <c r="M1205">
        <v>534262</v>
      </c>
      <c r="N1205">
        <v>809</v>
      </c>
      <c r="O1205" t="s">
        <v>8037</v>
      </c>
      <c r="P1205">
        <v>0</v>
      </c>
      <c r="Q1205" t="s">
        <v>8038</v>
      </c>
      <c r="R1205" t="s">
        <v>8039</v>
      </c>
      <c r="S1205">
        <v>1314</v>
      </c>
      <c r="T1205" t="s">
        <v>75</v>
      </c>
      <c r="U1205" t="s">
        <v>1816</v>
      </c>
      <c r="V1205" t="s">
        <v>811</v>
      </c>
      <c r="W1205">
        <v>77000000</v>
      </c>
      <c r="X1205">
        <v>2001</v>
      </c>
      <c r="Y1205">
        <v>326</v>
      </c>
      <c r="Z1205" s="2">
        <v>8.4</v>
      </c>
      <c r="AA1205">
        <v>2.35</v>
      </c>
      <c r="AB1205">
        <v>39000</v>
      </c>
      <c r="AQ1205">
        <v>99</v>
      </c>
      <c r="AR1205">
        <v>5.9</v>
      </c>
      <c r="BH1205" t="str">
        <v>Michael Clancy</v>
      </c>
      <c r="BI1205">
        <f t="shared" si="55"/>
        <v>6.7</v>
      </c>
      <c r="BJ1205" t="b">
        <f t="shared" si="56"/>
        <v>0</v>
      </c>
      <c r="BO1205">
        <v>77086030</v>
      </c>
      <c r="BP1205">
        <v>62000000</v>
      </c>
      <c r="BR1205">
        <f t="shared" si="54"/>
        <v>15086030</v>
      </c>
      <c r="BS1205" t="str">
        <f>_xlfn.XLOOKUP(BO1205,I:I,L:L)</f>
        <v>U-571Â </v>
      </c>
    </row>
    <row r="1206" spans="1:71" x14ac:dyDescent="0.25">
      <c r="A1206" t="s">
        <v>33</v>
      </c>
      <c r="B1206" t="s">
        <v>4088</v>
      </c>
      <c r="C1206">
        <v>70</v>
      </c>
      <c r="D1206">
        <v>91</v>
      </c>
      <c r="E1206">
        <v>29</v>
      </c>
      <c r="F1206">
        <v>762</v>
      </c>
      <c r="G1206" t="s">
        <v>7559</v>
      </c>
      <c r="H1206">
        <v>976</v>
      </c>
      <c r="I1206">
        <v>14018364</v>
      </c>
      <c r="J1206" t="s">
        <v>3186</v>
      </c>
      <c r="K1206" t="s">
        <v>8041</v>
      </c>
      <c r="L1206" t="s">
        <v>8042</v>
      </c>
      <c r="M1206">
        <v>17722</v>
      </c>
      <c r="N1206">
        <v>3974</v>
      </c>
      <c r="O1206" t="s">
        <v>8043</v>
      </c>
      <c r="P1206">
        <v>1</v>
      </c>
      <c r="Q1206" t="s">
        <v>8044</v>
      </c>
      <c r="R1206" t="s">
        <v>8045</v>
      </c>
      <c r="S1206">
        <v>111</v>
      </c>
      <c r="T1206" t="s">
        <v>42</v>
      </c>
      <c r="U1206" t="s">
        <v>43</v>
      </c>
      <c r="V1206" t="s">
        <v>115</v>
      </c>
      <c r="W1206">
        <v>30000000</v>
      </c>
      <c r="X1206">
        <v>2004</v>
      </c>
      <c r="Y1206">
        <v>799</v>
      </c>
      <c r="Z1206" s="2">
        <v>4.8</v>
      </c>
      <c r="AA1206">
        <v>1.85</v>
      </c>
      <c r="AB1206">
        <v>849</v>
      </c>
      <c r="AQ1206">
        <v>122</v>
      </c>
      <c r="AR1206">
        <v>8.4</v>
      </c>
      <c r="BH1206" t="str">
        <v>Benedikt Erlingsson</v>
      </c>
      <c r="BI1206">
        <f t="shared" si="55"/>
        <v>6.9</v>
      </c>
      <c r="BJ1206" t="b">
        <f t="shared" si="56"/>
        <v>0</v>
      </c>
      <c r="BO1206">
        <v>21005329</v>
      </c>
      <c r="BP1206">
        <v>6000000</v>
      </c>
      <c r="BR1206">
        <f t="shared" si="54"/>
        <v>15005329</v>
      </c>
      <c r="BS1206" t="str">
        <f>_xlfn.XLOOKUP(BO1206,I:I,L:L)</f>
        <v>Van Wilder: Party LiaisonÂ </v>
      </c>
    </row>
    <row r="1207" spans="1:71" x14ac:dyDescent="0.25">
      <c r="A1207" t="s">
        <v>33</v>
      </c>
      <c r="B1207" t="s">
        <v>4095</v>
      </c>
      <c r="C1207">
        <v>135</v>
      </c>
      <c r="D1207">
        <v>103</v>
      </c>
      <c r="E1207">
        <v>14</v>
      </c>
      <c r="F1207">
        <v>624</v>
      </c>
      <c r="G1207" t="s">
        <v>7603</v>
      </c>
      <c r="H1207">
        <v>865</v>
      </c>
      <c r="I1207">
        <v>13395939</v>
      </c>
      <c r="J1207" t="s">
        <v>881</v>
      </c>
      <c r="K1207" t="s">
        <v>7174</v>
      </c>
      <c r="L1207" t="s">
        <v>8048</v>
      </c>
      <c r="M1207">
        <v>43442</v>
      </c>
      <c r="N1207">
        <v>3639</v>
      </c>
      <c r="O1207" t="s">
        <v>2998</v>
      </c>
      <c r="P1207">
        <v>4</v>
      </c>
      <c r="Q1207" t="s">
        <v>8049</v>
      </c>
      <c r="R1207" t="s">
        <v>8050</v>
      </c>
      <c r="S1207">
        <v>146</v>
      </c>
      <c r="T1207" t="s">
        <v>42</v>
      </c>
      <c r="U1207" t="s">
        <v>74</v>
      </c>
      <c r="V1207" t="s">
        <v>811</v>
      </c>
      <c r="W1207">
        <v>60000000</v>
      </c>
      <c r="X1207">
        <v>2004</v>
      </c>
      <c r="Y1207">
        <v>826</v>
      </c>
      <c r="Z1207" s="2">
        <v>6.2</v>
      </c>
      <c r="AA1207">
        <v>1.85</v>
      </c>
      <c r="AB1207">
        <v>0</v>
      </c>
      <c r="AQ1207">
        <v>91</v>
      </c>
      <c r="AR1207">
        <v>4.8</v>
      </c>
      <c r="BH1207" t="str">
        <v>Andy Garcia</v>
      </c>
      <c r="BI1207">
        <f t="shared" si="55"/>
        <v>6.7</v>
      </c>
      <c r="BJ1207" t="b">
        <f t="shared" si="56"/>
        <v>0</v>
      </c>
      <c r="BO1207">
        <v>54967359</v>
      </c>
      <c r="BP1207">
        <v>40000000</v>
      </c>
      <c r="BR1207">
        <f t="shared" si="54"/>
        <v>14967359</v>
      </c>
      <c r="BS1207" t="str">
        <f>_xlfn.XLOOKUP(BO1207,I:I,L:L)</f>
        <v>SpawnÂ </v>
      </c>
    </row>
    <row r="1208" spans="1:71" x14ac:dyDescent="0.25">
      <c r="A1208" t="s">
        <v>33</v>
      </c>
      <c r="B1208" t="s">
        <v>3901</v>
      </c>
      <c r="C1208">
        <v>125</v>
      </c>
      <c r="D1208">
        <v>107</v>
      </c>
      <c r="E1208">
        <v>42</v>
      </c>
      <c r="F1208">
        <v>171</v>
      </c>
      <c r="G1208" t="s">
        <v>1867</v>
      </c>
      <c r="H1208">
        <v>875</v>
      </c>
      <c r="I1208">
        <v>20113965</v>
      </c>
      <c r="J1208" t="s">
        <v>3072</v>
      </c>
      <c r="K1208" t="s">
        <v>3115</v>
      </c>
      <c r="L1208" t="s">
        <v>8052</v>
      </c>
      <c r="M1208">
        <v>15231</v>
      </c>
      <c r="N1208">
        <v>1702</v>
      </c>
      <c r="O1208" t="s">
        <v>8053</v>
      </c>
      <c r="P1208">
        <v>3</v>
      </c>
      <c r="Q1208" t="s">
        <v>8054</v>
      </c>
      <c r="R1208" t="s">
        <v>8055</v>
      </c>
      <c r="S1208">
        <v>66</v>
      </c>
      <c r="T1208" t="s">
        <v>42</v>
      </c>
      <c r="U1208" t="s">
        <v>43</v>
      </c>
      <c r="V1208" t="s">
        <v>115</v>
      </c>
      <c r="W1208">
        <v>40000000</v>
      </c>
      <c r="X1208">
        <v>2012</v>
      </c>
      <c r="Y1208">
        <v>596</v>
      </c>
      <c r="Z1208" s="2">
        <v>6.5</v>
      </c>
      <c r="AA1208">
        <v>2.35</v>
      </c>
      <c r="AB1208">
        <v>0</v>
      </c>
      <c r="AQ1208">
        <v>103</v>
      </c>
      <c r="AR1208">
        <v>6.2</v>
      </c>
      <c r="BH1208" t="str">
        <v>Gary Sherman</v>
      </c>
      <c r="BI1208">
        <f t="shared" si="55"/>
        <v>4.5</v>
      </c>
      <c r="BJ1208" t="b">
        <f t="shared" si="56"/>
        <v>0</v>
      </c>
      <c r="BO1208">
        <v>16067035</v>
      </c>
      <c r="BP1208">
        <v>1100000</v>
      </c>
      <c r="BR1208">
        <f t="shared" ref="BR1208:BR1268" si="57">BO1208-BP1208</f>
        <v>14967035</v>
      </c>
      <c r="BS1208" t="str">
        <f>_xlfn.XLOOKUP(BO1208,I:I,L:L)</f>
        <v>Dr. NoÂ </v>
      </c>
    </row>
    <row r="1209" spans="1:71" x14ac:dyDescent="0.25">
      <c r="A1209" t="s">
        <v>33</v>
      </c>
      <c r="B1209" t="s">
        <v>4100</v>
      </c>
      <c r="C1209">
        <v>54</v>
      </c>
      <c r="D1209">
        <v>106</v>
      </c>
      <c r="E1209">
        <v>22</v>
      </c>
      <c r="F1209">
        <v>613</v>
      </c>
      <c r="G1209" t="s">
        <v>5242</v>
      </c>
      <c r="H1209">
        <v>2000</v>
      </c>
      <c r="I1209">
        <v>13376506</v>
      </c>
      <c r="J1209" t="s">
        <v>2007</v>
      </c>
      <c r="K1209" t="s">
        <v>7091</v>
      </c>
      <c r="L1209" t="s">
        <v>8058</v>
      </c>
      <c r="M1209">
        <v>10413</v>
      </c>
      <c r="N1209">
        <v>4327</v>
      </c>
      <c r="O1209" t="s">
        <v>8059</v>
      </c>
      <c r="P1209">
        <v>1</v>
      </c>
      <c r="Q1209" t="s">
        <v>8060</v>
      </c>
      <c r="R1209" t="s">
        <v>8061</v>
      </c>
      <c r="S1209">
        <v>111</v>
      </c>
      <c r="T1209" t="s">
        <v>42</v>
      </c>
      <c r="U1209" t="s">
        <v>43</v>
      </c>
      <c r="V1209" t="s">
        <v>44</v>
      </c>
      <c r="W1209">
        <v>40000000</v>
      </c>
      <c r="X1209">
        <v>1999</v>
      </c>
      <c r="Y1209">
        <v>642</v>
      </c>
      <c r="Z1209" s="2">
        <v>6.3</v>
      </c>
      <c r="AA1209">
        <v>1.85</v>
      </c>
      <c r="AB1209">
        <v>579</v>
      </c>
      <c r="AQ1209">
        <v>107</v>
      </c>
      <c r="AR1209">
        <v>6.5</v>
      </c>
      <c r="BH1209" t="str">
        <v>Stanley Kramer</v>
      </c>
      <c r="BI1209">
        <f t="shared" si="55"/>
        <v>7.6</v>
      </c>
      <c r="BJ1209" t="str">
        <f t="shared" si="56"/>
        <v>TRUE</v>
      </c>
      <c r="BO1209">
        <v>60962878</v>
      </c>
      <c r="BP1209">
        <v>46000000</v>
      </c>
      <c r="BR1209">
        <f t="shared" si="57"/>
        <v>14962878</v>
      </c>
      <c r="BS1209" t="str">
        <f>_xlfn.XLOOKUP(BO1209,I:I,L:L)</f>
        <v>PrisonersÂ </v>
      </c>
    </row>
    <row r="1210" spans="1:71" x14ac:dyDescent="0.25">
      <c r="A1210" t="s">
        <v>33</v>
      </c>
      <c r="B1210" t="s">
        <v>4106</v>
      </c>
      <c r="C1210">
        <v>104</v>
      </c>
      <c r="D1210">
        <v>101</v>
      </c>
      <c r="E1210">
        <v>37</v>
      </c>
      <c r="F1210">
        <v>595</v>
      </c>
      <c r="G1210" t="s">
        <v>8062</v>
      </c>
      <c r="H1210">
        <v>2000</v>
      </c>
      <c r="I1210">
        <v>13208023</v>
      </c>
      <c r="J1210" t="s">
        <v>3191</v>
      </c>
      <c r="K1210" t="s">
        <v>2844</v>
      </c>
      <c r="L1210" t="s">
        <v>8063</v>
      </c>
      <c r="M1210">
        <v>17309</v>
      </c>
      <c r="N1210">
        <v>4262</v>
      </c>
      <c r="O1210" t="s">
        <v>2272</v>
      </c>
      <c r="P1210">
        <v>1</v>
      </c>
      <c r="Q1210" t="s">
        <v>8064</v>
      </c>
      <c r="R1210" t="s">
        <v>8065</v>
      </c>
      <c r="S1210">
        <v>388</v>
      </c>
      <c r="T1210" t="s">
        <v>42</v>
      </c>
      <c r="U1210" t="s">
        <v>74</v>
      </c>
      <c r="V1210" t="s">
        <v>811</v>
      </c>
      <c r="W1210">
        <v>42000000</v>
      </c>
      <c r="X1210">
        <v>2002</v>
      </c>
      <c r="Y1210">
        <v>886</v>
      </c>
      <c r="Z1210" s="2">
        <v>3.3</v>
      </c>
      <c r="AA1210">
        <v>2.35</v>
      </c>
      <c r="AB1210">
        <v>612</v>
      </c>
      <c r="AQ1210">
        <v>106</v>
      </c>
      <c r="AR1210">
        <v>6.3</v>
      </c>
      <c r="BH1210" t="str">
        <v>Anurag Basu</v>
      </c>
      <c r="BI1210">
        <f t="shared" si="55"/>
        <v>6</v>
      </c>
      <c r="BJ1210" t="b">
        <f t="shared" si="56"/>
        <v>0</v>
      </c>
      <c r="BO1210">
        <v>69951824</v>
      </c>
      <c r="BP1210">
        <v>55000000</v>
      </c>
      <c r="BR1210">
        <f t="shared" si="57"/>
        <v>14951824</v>
      </c>
      <c r="BS1210" t="str">
        <f>_xlfn.XLOOKUP(BO1210,I:I,L:L)</f>
        <v>Seven PoundsÂ </v>
      </c>
    </row>
    <row r="1211" spans="1:71" x14ac:dyDescent="0.25">
      <c r="A1211" t="s">
        <v>33</v>
      </c>
      <c r="B1211" t="s">
        <v>1323</v>
      </c>
      <c r="C1211">
        <v>157</v>
      </c>
      <c r="D1211">
        <v>109</v>
      </c>
      <c r="E1211">
        <v>80</v>
      </c>
      <c r="F1211">
        <v>835</v>
      </c>
      <c r="G1211" t="s">
        <v>638</v>
      </c>
      <c r="H1211">
        <v>14000</v>
      </c>
      <c r="I1211">
        <v>13838130</v>
      </c>
      <c r="J1211" t="s">
        <v>1204</v>
      </c>
      <c r="K1211" t="s">
        <v>856</v>
      </c>
      <c r="L1211" t="s">
        <v>8066</v>
      </c>
      <c r="M1211">
        <v>35990</v>
      </c>
      <c r="N1211">
        <v>20503</v>
      </c>
      <c r="O1211" t="s">
        <v>4901</v>
      </c>
      <c r="P1211">
        <v>3</v>
      </c>
      <c r="Q1211" t="s">
        <v>8067</v>
      </c>
      <c r="R1211" t="s">
        <v>8068</v>
      </c>
      <c r="S1211">
        <v>157</v>
      </c>
      <c r="T1211" t="s">
        <v>42</v>
      </c>
      <c r="U1211" t="s">
        <v>43</v>
      </c>
      <c r="V1211" t="s">
        <v>44</v>
      </c>
      <c r="W1211">
        <v>40000000</v>
      </c>
      <c r="X1211">
        <v>2009</v>
      </c>
      <c r="Y1211">
        <v>4000</v>
      </c>
      <c r="Z1211" s="2">
        <v>5.9</v>
      </c>
      <c r="AA1211">
        <v>2.35</v>
      </c>
      <c r="AB1211">
        <v>0</v>
      </c>
      <c r="AQ1211">
        <v>101</v>
      </c>
      <c r="AR1211">
        <v>3.3</v>
      </c>
      <c r="BH1211" t="str">
        <v>Yash Chopra</v>
      </c>
      <c r="BI1211">
        <f t="shared" si="55"/>
        <v>7.4</v>
      </c>
      <c r="BJ1211" t="b">
        <f t="shared" si="56"/>
        <v>0</v>
      </c>
      <c r="BO1211">
        <v>92930005</v>
      </c>
      <c r="BP1211">
        <v>78000000</v>
      </c>
      <c r="BR1211">
        <f t="shared" si="57"/>
        <v>14930005</v>
      </c>
      <c r="BS1211" t="str">
        <f>_xlfn.XLOOKUP(BO1211,I:I,L:L)</f>
        <v>Red DragonÂ </v>
      </c>
    </row>
    <row r="1212" spans="1:71" x14ac:dyDescent="0.25">
      <c r="A1212" t="s">
        <v>33</v>
      </c>
      <c r="B1212" t="s">
        <v>3751</v>
      </c>
      <c r="C1212">
        <v>159</v>
      </c>
      <c r="D1212">
        <v>110</v>
      </c>
      <c r="E1212">
        <v>118</v>
      </c>
      <c r="F1212">
        <v>287</v>
      </c>
      <c r="G1212" t="s">
        <v>5607</v>
      </c>
      <c r="H1212">
        <v>11000</v>
      </c>
      <c r="I1212">
        <v>5773519</v>
      </c>
      <c r="J1212" t="s">
        <v>2121</v>
      </c>
      <c r="K1212" t="s">
        <v>127</v>
      </c>
      <c r="L1212" t="s">
        <v>7248</v>
      </c>
      <c r="M1212">
        <v>28618</v>
      </c>
      <c r="N1212">
        <v>12876</v>
      </c>
      <c r="O1212" t="s">
        <v>7249</v>
      </c>
      <c r="P1212">
        <v>2</v>
      </c>
      <c r="Q1212" t="s">
        <v>7250</v>
      </c>
      <c r="R1212" t="s">
        <v>7251</v>
      </c>
      <c r="S1212">
        <v>91</v>
      </c>
      <c r="T1212" t="s">
        <v>42</v>
      </c>
      <c r="U1212" t="s">
        <v>43</v>
      </c>
      <c r="V1212" t="s">
        <v>44</v>
      </c>
      <c r="W1212">
        <v>40000000</v>
      </c>
      <c r="X1212">
        <v>2015</v>
      </c>
      <c r="Y1212">
        <v>1000</v>
      </c>
      <c r="Z1212" s="2">
        <v>6</v>
      </c>
      <c r="AA1212">
        <v>2.35</v>
      </c>
      <c r="AB1212">
        <v>11000</v>
      </c>
      <c r="AQ1212">
        <v>109</v>
      </c>
      <c r="AR1212">
        <v>5.9</v>
      </c>
      <c r="BH1212" t="str">
        <v>Floria Sigismondi</v>
      </c>
      <c r="BI1212">
        <f t="shared" si="55"/>
        <v>6.6</v>
      </c>
      <c r="BJ1212" t="b">
        <f t="shared" si="56"/>
        <v>0</v>
      </c>
      <c r="BO1212">
        <v>39880476</v>
      </c>
      <c r="BP1212">
        <v>25000000</v>
      </c>
      <c r="BR1212">
        <f t="shared" si="57"/>
        <v>14880476</v>
      </c>
      <c r="BS1212" t="str">
        <f>_xlfn.XLOOKUP(BO1212,I:I,L:L)</f>
        <v>The Wild Thornberrys MovieÂ </v>
      </c>
    </row>
    <row r="1213" spans="1:71" x14ac:dyDescent="0.25">
      <c r="A1213" t="s">
        <v>33</v>
      </c>
      <c r="B1213" t="s">
        <v>3446</v>
      </c>
      <c r="C1213">
        <v>78</v>
      </c>
      <c r="D1213">
        <v>89</v>
      </c>
      <c r="E1213">
        <v>0</v>
      </c>
      <c r="F1213">
        <v>500</v>
      </c>
      <c r="G1213" t="s">
        <v>2626</v>
      </c>
      <c r="H1213">
        <v>1000</v>
      </c>
      <c r="I1213">
        <v>9652000</v>
      </c>
      <c r="J1213" t="s">
        <v>1247</v>
      </c>
      <c r="K1213" t="s">
        <v>1706</v>
      </c>
      <c r="L1213" t="s">
        <v>8072</v>
      </c>
      <c r="M1213">
        <v>46205</v>
      </c>
      <c r="N1213">
        <v>3096</v>
      </c>
      <c r="O1213" t="s">
        <v>2668</v>
      </c>
      <c r="P1213">
        <v>0</v>
      </c>
      <c r="Q1213" t="s">
        <v>8073</v>
      </c>
      <c r="R1213" t="s">
        <v>8074</v>
      </c>
      <c r="S1213">
        <v>147</v>
      </c>
      <c r="T1213" t="s">
        <v>42</v>
      </c>
      <c r="U1213" t="s">
        <v>43</v>
      </c>
      <c r="V1213" t="s">
        <v>44</v>
      </c>
      <c r="W1213">
        <v>40000000</v>
      </c>
      <c r="X1213">
        <v>2003</v>
      </c>
      <c r="Y1213">
        <v>627</v>
      </c>
      <c r="Z1213" s="2">
        <v>5.8</v>
      </c>
      <c r="AA1213">
        <v>1.85</v>
      </c>
      <c r="AB1213">
        <v>0</v>
      </c>
      <c r="AQ1213">
        <v>110</v>
      </c>
      <c r="AR1213">
        <v>6</v>
      </c>
      <c r="BH1213" t="str">
        <v>Terence Young</v>
      </c>
      <c r="BI1213">
        <f t="shared" si="55"/>
        <v>7.3</v>
      </c>
      <c r="BJ1213" t="b">
        <f t="shared" si="56"/>
        <v>0</v>
      </c>
      <c r="BO1213">
        <v>30857814</v>
      </c>
      <c r="BP1213">
        <v>16000000</v>
      </c>
      <c r="BR1213">
        <f t="shared" si="57"/>
        <v>14857814</v>
      </c>
      <c r="BS1213" t="str">
        <f>_xlfn.XLOOKUP(BO1213,I:I,L:L)</f>
        <v>The Princess BrideÂ </v>
      </c>
    </row>
    <row r="1214" spans="1:71" x14ac:dyDescent="0.25">
      <c r="A1214" t="s">
        <v>33</v>
      </c>
      <c r="B1214" t="s">
        <v>4111</v>
      </c>
      <c r="C1214">
        <v>32</v>
      </c>
      <c r="D1214">
        <v>119</v>
      </c>
      <c r="E1214">
        <v>5</v>
      </c>
      <c r="F1214">
        <v>249</v>
      </c>
      <c r="G1214" t="s">
        <v>8076</v>
      </c>
      <c r="H1214">
        <v>521</v>
      </c>
      <c r="I1214">
        <v>7000000</v>
      </c>
      <c r="J1214" t="s">
        <v>483</v>
      </c>
      <c r="K1214" t="s">
        <v>6553</v>
      </c>
      <c r="L1214" t="s">
        <v>8077</v>
      </c>
      <c r="M1214">
        <v>2933</v>
      </c>
      <c r="N1214">
        <v>1883</v>
      </c>
      <c r="O1214" t="s">
        <v>7887</v>
      </c>
      <c r="P1214">
        <v>0</v>
      </c>
      <c r="Q1214" t="s">
        <v>8078</v>
      </c>
      <c r="R1214" t="s">
        <v>8079</v>
      </c>
      <c r="S1214">
        <v>70</v>
      </c>
      <c r="T1214" t="s">
        <v>42</v>
      </c>
      <c r="U1214" t="s">
        <v>74</v>
      </c>
      <c r="V1214" t="s">
        <v>115</v>
      </c>
      <c r="W1214">
        <v>36000000</v>
      </c>
      <c r="X1214">
        <v>1980</v>
      </c>
      <c r="Y1214">
        <v>372</v>
      </c>
      <c r="Z1214" s="2">
        <v>4.7</v>
      </c>
      <c r="AA1214">
        <v>2.35</v>
      </c>
      <c r="AB1214">
        <v>328</v>
      </c>
      <c r="AQ1214">
        <v>89</v>
      </c>
      <c r="AR1214">
        <v>5.8</v>
      </c>
      <c r="BH1214" t="str">
        <v>Michael Moore</v>
      </c>
      <c r="BI1214">
        <f t="shared" si="55"/>
        <v>7.8</v>
      </c>
      <c r="BJ1214" t="str">
        <f t="shared" si="56"/>
        <v>TRUE</v>
      </c>
      <c r="BO1214">
        <v>94822707</v>
      </c>
      <c r="BP1214">
        <v>80000000</v>
      </c>
      <c r="BR1214">
        <f t="shared" si="57"/>
        <v>14822707</v>
      </c>
      <c r="BS1214" t="str">
        <f>_xlfn.XLOOKUP(BO1214,I:I,L:L)</f>
        <v>The Book of EliÂ </v>
      </c>
    </row>
    <row r="1215" spans="1:71" x14ac:dyDescent="0.25">
      <c r="A1215" t="s">
        <v>33</v>
      </c>
      <c r="B1215" t="s">
        <v>4114</v>
      </c>
      <c r="C1215">
        <v>75</v>
      </c>
      <c r="D1215">
        <v>83</v>
      </c>
      <c r="E1215">
        <v>7</v>
      </c>
      <c r="F1215">
        <v>485</v>
      </c>
      <c r="G1215" t="s">
        <v>4589</v>
      </c>
      <c r="H1215">
        <v>2000</v>
      </c>
      <c r="I1215">
        <v>10431220</v>
      </c>
      <c r="J1215" t="s">
        <v>461</v>
      </c>
      <c r="K1215" t="s">
        <v>7650</v>
      </c>
      <c r="L1215" t="s">
        <v>8081</v>
      </c>
      <c r="M1215">
        <v>24216</v>
      </c>
      <c r="N1215">
        <v>4024</v>
      </c>
      <c r="O1215" t="s">
        <v>5263</v>
      </c>
      <c r="P1215">
        <v>0</v>
      </c>
      <c r="Q1215" t="s">
        <v>8082</v>
      </c>
      <c r="R1215" t="s">
        <v>8083</v>
      </c>
      <c r="S1215">
        <v>162</v>
      </c>
      <c r="T1215" t="s">
        <v>42</v>
      </c>
      <c r="U1215" t="s">
        <v>43</v>
      </c>
      <c r="V1215" t="s">
        <v>811</v>
      </c>
      <c r="W1215">
        <v>24000000</v>
      </c>
      <c r="X1215">
        <v>1999</v>
      </c>
      <c r="Y1215">
        <v>577</v>
      </c>
      <c r="Z1215" s="2">
        <v>4.0999999999999996</v>
      </c>
      <c r="AA1215">
        <v>1.85</v>
      </c>
      <c r="AB1215">
        <v>401</v>
      </c>
      <c r="AQ1215">
        <v>119</v>
      </c>
      <c r="AR1215">
        <v>4.7</v>
      </c>
      <c r="BH1215" t="str">
        <v>Kris Isacsson</v>
      </c>
      <c r="BI1215">
        <f t="shared" si="55"/>
        <v>4.9000000000000004</v>
      </c>
      <c r="BJ1215" t="b">
        <f t="shared" si="56"/>
        <v>0</v>
      </c>
      <c r="BO1215">
        <v>20772796</v>
      </c>
      <c r="BP1215">
        <v>6000000</v>
      </c>
      <c r="BR1215">
        <f t="shared" si="57"/>
        <v>14772796</v>
      </c>
      <c r="BS1215" t="str">
        <f>_xlfn.XLOOKUP(BO1215,I:I,L:L)</f>
        <v>Whale RiderÂ </v>
      </c>
    </row>
    <row r="1216" spans="1:71" x14ac:dyDescent="0.25">
      <c r="A1216" t="s">
        <v>33</v>
      </c>
      <c r="B1216" t="s">
        <v>4121</v>
      </c>
      <c r="C1216">
        <v>219</v>
      </c>
      <c r="D1216">
        <v>108</v>
      </c>
      <c r="E1216">
        <v>22</v>
      </c>
      <c r="F1216">
        <v>61</v>
      </c>
      <c r="G1216" t="s">
        <v>687</v>
      </c>
      <c r="H1216">
        <v>12000</v>
      </c>
      <c r="I1216">
        <v>10326062</v>
      </c>
      <c r="J1216" t="s">
        <v>3198</v>
      </c>
      <c r="K1216" t="s">
        <v>5967</v>
      </c>
      <c r="L1216" t="s">
        <v>8086</v>
      </c>
      <c r="M1216">
        <v>121432</v>
      </c>
      <c r="N1216">
        <v>14127</v>
      </c>
      <c r="O1216" t="s">
        <v>8087</v>
      </c>
      <c r="P1216">
        <v>0</v>
      </c>
      <c r="Q1216" t="s">
        <v>8088</v>
      </c>
      <c r="R1216" t="s">
        <v>8089</v>
      </c>
      <c r="S1216">
        <v>310</v>
      </c>
      <c r="T1216" t="s">
        <v>42</v>
      </c>
      <c r="U1216" t="s">
        <v>939</v>
      </c>
      <c r="V1216" t="s">
        <v>811</v>
      </c>
      <c r="W1216">
        <v>33000000</v>
      </c>
      <c r="X1216">
        <v>2009</v>
      </c>
      <c r="Y1216">
        <v>2000</v>
      </c>
      <c r="Z1216" s="2">
        <v>6.8</v>
      </c>
      <c r="AA1216">
        <v>2.35</v>
      </c>
      <c r="AB1216">
        <v>10000</v>
      </c>
      <c r="AQ1216">
        <v>83</v>
      </c>
      <c r="AR1216">
        <v>4.0999999999999996</v>
      </c>
      <c r="BH1216" t="str">
        <v>Ben Younger</v>
      </c>
      <c r="BI1216">
        <f t="shared" si="55"/>
        <v>7</v>
      </c>
      <c r="BJ1216" t="b">
        <f t="shared" si="56"/>
        <v>0</v>
      </c>
      <c r="BO1216">
        <v>15180000</v>
      </c>
      <c r="BP1216">
        <v>500000</v>
      </c>
      <c r="BR1216">
        <f t="shared" si="57"/>
        <v>14680000</v>
      </c>
      <c r="BS1216" t="str">
        <f>_xlfn.XLOOKUP(BO1216,I:I,L:L)</f>
        <v>Sweet Sweetback's Baadasssss SongÂ </v>
      </c>
    </row>
    <row r="1217" spans="1:71" x14ac:dyDescent="0.25">
      <c r="A1217" t="s">
        <v>33</v>
      </c>
      <c r="B1217" t="s">
        <v>3235</v>
      </c>
      <c r="C1217">
        <v>83</v>
      </c>
      <c r="D1217">
        <v>102</v>
      </c>
      <c r="E1217">
        <v>39</v>
      </c>
      <c r="F1217">
        <v>259</v>
      </c>
      <c r="G1217" t="s">
        <v>1918</v>
      </c>
      <c r="H1217">
        <v>1000</v>
      </c>
      <c r="I1217">
        <v>6114237</v>
      </c>
      <c r="J1217" t="s">
        <v>1395</v>
      </c>
      <c r="K1217" t="s">
        <v>5205</v>
      </c>
      <c r="L1217" t="s">
        <v>8092</v>
      </c>
      <c r="M1217">
        <v>19986</v>
      </c>
      <c r="N1217">
        <v>2664</v>
      </c>
      <c r="O1217" t="s">
        <v>8093</v>
      </c>
      <c r="P1217">
        <v>4</v>
      </c>
      <c r="Q1217" t="s">
        <v>8094</v>
      </c>
      <c r="R1217" t="s">
        <v>8095</v>
      </c>
      <c r="S1217">
        <v>207</v>
      </c>
      <c r="T1217" t="s">
        <v>42</v>
      </c>
      <c r="U1217" t="s">
        <v>43</v>
      </c>
      <c r="V1217" t="s">
        <v>811</v>
      </c>
      <c r="W1217">
        <v>40000000</v>
      </c>
      <c r="X1217">
        <v>2001</v>
      </c>
      <c r="Y1217">
        <v>1000</v>
      </c>
      <c r="Z1217" s="2">
        <v>6.2</v>
      </c>
      <c r="AA1217">
        <v>1.85</v>
      </c>
      <c r="AB1217">
        <v>892</v>
      </c>
      <c r="AQ1217">
        <v>108</v>
      </c>
      <c r="AR1217">
        <v>6.8</v>
      </c>
      <c r="BH1217" t="str">
        <v>Hart Bochner</v>
      </c>
      <c r="BI1217">
        <f t="shared" si="55"/>
        <v>6.5</v>
      </c>
      <c r="BJ1217" t="b">
        <f t="shared" si="56"/>
        <v>0</v>
      </c>
      <c r="BO1217">
        <v>75573300</v>
      </c>
      <c r="BP1217">
        <v>61000000</v>
      </c>
      <c r="BR1217">
        <f t="shared" si="57"/>
        <v>14573300</v>
      </c>
      <c r="BS1217" t="str">
        <f>_xlfn.XLOOKUP(BO1217,I:I,L:L)</f>
        <v>2 GunsÂ </v>
      </c>
    </row>
    <row r="1218" spans="1:71" x14ac:dyDescent="0.25">
      <c r="A1218" t="s">
        <v>33</v>
      </c>
      <c r="B1218" t="s">
        <v>4020</v>
      </c>
      <c r="C1218">
        <v>53</v>
      </c>
      <c r="D1218">
        <v>93</v>
      </c>
      <c r="E1218">
        <v>18</v>
      </c>
      <c r="F1218">
        <v>443</v>
      </c>
      <c r="G1218" t="s">
        <v>8097</v>
      </c>
      <c r="H1218">
        <v>3000</v>
      </c>
      <c r="I1218">
        <v>4835968</v>
      </c>
      <c r="J1218" t="s">
        <v>68</v>
      </c>
      <c r="K1218" t="s">
        <v>2264</v>
      </c>
      <c r="L1218" t="s">
        <v>8098</v>
      </c>
      <c r="M1218">
        <v>4821</v>
      </c>
      <c r="N1218">
        <v>4123</v>
      </c>
      <c r="O1218" t="s">
        <v>6301</v>
      </c>
      <c r="P1218">
        <v>0</v>
      </c>
      <c r="Q1218" t="s">
        <v>8099</v>
      </c>
      <c r="R1218" t="s">
        <v>8100</v>
      </c>
      <c r="S1218">
        <v>82</v>
      </c>
      <c r="T1218" t="s">
        <v>42</v>
      </c>
      <c r="U1218" t="s">
        <v>74</v>
      </c>
      <c r="V1218" t="s">
        <v>44</v>
      </c>
      <c r="W1218">
        <v>40000000</v>
      </c>
      <c r="X1218">
        <v>2002</v>
      </c>
      <c r="Y1218">
        <v>545</v>
      </c>
      <c r="Z1218" s="2">
        <v>4.5</v>
      </c>
      <c r="AA1218">
        <v>2.35</v>
      </c>
      <c r="AB1218">
        <v>158</v>
      </c>
      <c r="AQ1218">
        <v>102</v>
      </c>
      <c r="AR1218">
        <v>6.2</v>
      </c>
      <c r="BH1218" t="str">
        <v>Chatrichalerm Yukol</v>
      </c>
      <c r="BI1218">
        <f t="shared" si="55"/>
        <v>6.6</v>
      </c>
      <c r="BJ1218" t="b">
        <f t="shared" si="56"/>
        <v>0</v>
      </c>
      <c r="BO1218">
        <v>22551000</v>
      </c>
      <c r="BP1218">
        <v>8000000</v>
      </c>
      <c r="BR1218">
        <f t="shared" si="57"/>
        <v>14551000</v>
      </c>
      <c r="BS1218" t="str">
        <f>_xlfn.XLOOKUP(BO1218,I:I,L:L)</f>
        <v>Much Ado About NothingÂ </v>
      </c>
    </row>
    <row r="1219" spans="1:71" x14ac:dyDescent="0.25">
      <c r="A1219" t="s">
        <v>33</v>
      </c>
      <c r="B1219" t="s">
        <v>4128</v>
      </c>
      <c r="C1219">
        <v>61</v>
      </c>
      <c r="D1219">
        <v>84</v>
      </c>
      <c r="E1219">
        <v>8</v>
      </c>
      <c r="F1219">
        <v>219</v>
      </c>
      <c r="G1219" t="s">
        <v>8103</v>
      </c>
      <c r="H1219">
        <v>545</v>
      </c>
      <c r="I1219">
        <v>4777007</v>
      </c>
      <c r="J1219" t="s">
        <v>3203</v>
      </c>
      <c r="K1219" t="s">
        <v>8097</v>
      </c>
      <c r="L1219" t="s">
        <v>8104</v>
      </c>
      <c r="M1219">
        <v>15130</v>
      </c>
      <c r="N1219">
        <v>1149</v>
      </c>
      <c r="O1219" t="s">
        <v>8105</v>
      </c>
      <c r="P1219">
        <v>3</v>
      </c>
      <c r="Q1219" t="s">
        <v>8106</v>
      </c>
      <c r="R1219" t="s">
        <v>8107</v>
      </c>
      <c r="S1219">
        <v>98</v>
      </c>
      <c r="T1219" t="s">
        <v>42</v>
      </c>
      <c r="U1219" t="s">
        <v>1816</v>
      </c>
      <c r="V1219" t="s">
        <v>44</v>
      </c>
      <c r="W1219">
        <v>40000000</v>
      </c>
      <c r="X1219">
        <v>2001</v>
      </c>
      <c r="Y1219">
        <v>248</v>
      </c>
      <c r="Z1219" s="2">
        <v>5.8</v>
      </c>
      <c r="AA1219">
        <v>2.35</v>
      </c>
      <c r="AB1219">
        <v>565</v>
      </c>
      <c r="AQ1219">
        <v>93</v>
      </c>
      <c r="AR1219">
        <v>4.5</v>
      </c>
      <c r="BH1219" t="str">
        <v>Dario Argento</v>
      </c>
      <c r="BI1219">
        <f t="shared" si="55"/>
        <v>6.1</v>
      </c>
      <c r="BJ1219" t="b">
        <f t="shared" si="56"/>
        <v>0</v>
      </c>
      <c r="BO1219">
        <v>34290142</v>
      </c>
      <c r="BP1219">
        <v>19800000</v>
      </c>
      <c r="BR1219">
        <f t="shared" si="57"/>
        <v>14490142</v>
      </c>
      <c r="BS1219" t="str">
        <f>_xlfn.XLOOKUP(BO1219,I:I,L:L)</f>
        <v>This Is Where I Leave YouÂ </v>
      </c>
    </row>
    <row r="1220" spans="1:71" x14ac:dyDescent="0.25">
      <c r="A1220" t="s">
        <v>33</v>
      </c>
      <c r="B1220" t="s">
        <v>3335</v>
      </c>
      <c r="C1220">
        <v>308</v>
      </c>
      <c r="D1220">
        <v>107</v>
      </c>
      <c r="E1220">
        <v>0</v>
      </c>
      <c r="F1220">
        <v>167</v>
      </c>
      <c r="G1220" t="s">
        <v>2076</v>
      </c>
      <c r="H1220">
        <v>11000</v>
      </c>
      <c r="I1220">
        <v>3675072</v>
      </c>
      <c r="J1220" t="s">
        <v>744</v>
      </c>
      <c r="K1220" t="s">
        <v>291</v>
      </c>
      <c r="L1220" t="s">
        <v>8110</v>
      </c>
      <c r="M1220">
        <v>190132</v>
      </c>
      <c r="N1220">
        <v>11623</v>
      </c>
      <c r="O1220" t="s">
        <v>8111</v>
      </c>
      <c r="P1220">
        <v>0</v>
      </c>
      <c r="Q1220" t="s">
        <v>8112</v>
      </c>
      <c r="R1220" t="s">
        <v>8113</v>
      </c>
      <c r="S1220">
        <v>801</v>
      </c>
      <c r="T1220" t="s">
        <v>42</v>
      </c>
      <c r="U1220" t="s">
        <v>74</v>
      </c>
      <c r="V1220" t="s">
        <v>811</v>
      </c>
      <c r="W1220">
        <v>26000000</v>
      </c>
      <c r="X1220">
        <v>2007</v>
      </c>
      <c r="Y1220">
        <v>372</v>
      </c>
      <c r="Z1220" s="2">
        <v>7.3</v>
      </c>
      <c r="AA1220">
        <v>2.35</v>
      </c>
      <c r="AB1220">
        <v>15000</v>
      </c>
      <c r="AQ1220">
        <v>84</v>
      </c>
      <c r="AR1220">
        <v>5.8</v>
      </c>
      <c r="BH1220" t="str">
        <v>Marc Forby</v>
      </c>
      <c r="BI1220">
        <f t="shared" ref="BI1220:BI1283" si="58">ROUND(AVERAGEIFS(Z:Z,B:B,BH1220),1)</f>
        <v>6.2</v>
      </c>
      <c r="BJ1220" t="b">
        <f t="shared" ref="BJ1220:BJ1283" si="59">IF(BI1220&gt;=PERCENTILE($BI$3:$BI$1678,0.9),"TRUE")</f>
        <v>0</v>
      </c>
      <c r="BO1220">
        <v>49474048</v>
      </c>
      <c r="BP1220">
        <v>35000000</v>
      </c>
      <c r="BR1220">
        <f t="shared" si="57"/>
        <v>14474048</v>
      </c>
      <c r="BS1220" t="str">
        <f>_xlfn.XLOOKUP(BO1220,I:I,L:L)</f>
        <v>Old DogsÂ </v>
      </c>
    </row>
    <row r="1221" spans="1:71" x14ac:dyDescent="0.25">
      <c r="A1221" t="s">
        <v>33</v>
      </c>
      <c r="B1221" t="s">
        <v>2616</v>
      </c>
      <c r="C1221">
        <v>70</v>
      </c>
      <c r="D1221">
        <v>91</v>
      </c>
      <c r="E1221">
        <v>48</v>
      </c>
      <c r="F1221">
        <v>39</v>
      </c>
      <c r="G1221" t="s">
        <v>8116</v>
      </c>
      <c r="H1221">
        <v>61</v>
      </c>
      <c r="I1221">
        <v>18438149</v>
      </c>
      <c r="J1221" t="s">
        <v>1544</v>
      </c>
      <c r="K1221" t="s">
        <v>4705</v>
      </c>
      <c r="L1221" t="s">
        <v>8117</v>
      </c>
      <c r="M1221">
        <v>30842</v>
      </c>
      <c r="N1221">
        <v>222</v>
      </c>
      <c r="O1221" t="s">
        <v>8118</v>
      </c>
      <c r="P1221">
        <v>8</v>
      </c>
      <c r="Q1221" t="s">
        <v>8119</v>
      </c>
      <c r="R1221" t="s">
        <v>8120</v>
      </c>
      <c r="S1221">
        <v>93</v>
      </c>
      <c r="T1221" t="s">
        <v>42</v>
      </c>
      <c r="U1221" t="s">
        <v>43</v>
      </c>
      <c r="V1221" t="s">
        <v>44</v>
      </c>
      <c r="W1221">
        <v>40000000</v>
      </c>
      <c r="X1221">
        <v>2012</v>
      </c>
      <c r="Y1221">
        <v>46</v>
      </c>
      <c r="Z1221" s="2">
        <v>5.9</v>
      </c>
      <c r="AA1221">
        <v>2.35</v>
      </c>
      <c r="AB1221">
        <v>0</v>
      </c>
      <c r="AQ1221">
        <v>107</v>
      </c>
      <c r="AR1221">
        <v>7.3</v>
      </c>
      <c r="BH1221" t="str">
        <v>Ole Christian Madsen</v>
      </c>
      <c r="BI1221">
        <f t="shared" si="58"/>
        <v>7.3</v>
      </c>
      <c r="BJ1221" t="b">
        <f t="shared" si="59"/>
        <v>0</v>
      </c>
      <c r="BO1221">
        <v>19421271</v>
      </c>
      <c r="BP1221">
        <v>5000000</v>
      </c>
      <c r="BR1221">
        <f t="shared" si="57"/>
        <v>14421271</v>
      </c>
      <c r="BS1221" t="str">
        <f>_xlfn.XLOOKUP(BO1221,I:I,L:L)</f>
        <v>Doug's 1st MovieÂ </v>
      </c>
    </row>
    <row r="1222" spans="1:71" x14ac:dyDescent="0.25">
      <c r="A1222" t="s">
        <v>33</v>
      </c>
      <c r="B1222" t="s">
        <v>4134</v>
      </c>
      <c r="C1222">
        <v>41</v>
      </c>
      <c r="D1222">
        <v>94</v>
      </c>
      <c r="E1222">
        <v>0</v>
      </c>
      <c r="F1222">
        <v>379</v>
      </c>
      <c r="G1222" t="s">
        <v>4975</v>
      </c>
      <c r="H1222">
        <v>795</v>
      </c>
      <c r="I1222">
        <v>511920</v>
      </c>
      <c r="J1222" t="s">
        <v>3209</v>
      </c>
      <c r="K1222" t="s">
        <v>884</v>
      </c>
      <c r="L1222" t="s">
        <v>8123</v>
      </c>
      <c r="M1222">
        <v>2458</v>
      </c>
      <c r="N1222">
        <v>2449</v>
      </c>
      <c r="O1222" t="s">
        <v>8124</v>
      </c>
      <c r="P1222">
        <v>1</v>
      </c>
      <c r="Q1222" t="s">
        <v>8125</v>
      </c>
      <c r="R1222" t="s">
        <v>8126</v>
      </c>
      <c r="S1222">
        <v>26</v>
      </c>
      <c r="T1222" t="s">
        <v>42</v>
      </c>
      <c r="U1222" t="s">
        <v>43</v>
      </c>
      <c r="V1222" t="s">
        <v>115</v>
      </c>
      <c r="W1222">
        <v>40000000</v>
      </c>
      <c r="X1222">
        <v>2008</v>
      </c>
      <c r="Y1222">
        <v>754</v>
      </c>
      <c r="Z1222" s="2">
        <v>4.4000000000000004</v>
      </c>
      <c r="AA1222">
        <v>1.85</v>
      </c>
      <c r="AB1222">
        <v>211</v>
      </c>
      <c r="AQ1222">
        <v>91</v>
      </c>
      <c r="AR1222">
        <v>5.9</v>
      </c>
      <c r="BH1222" t="str">
        <v>Meiert Avis</v>
      </c>
      <c r="BI1222">
        <f t="shared" si="58"/>
        <v>4.2</v>
      </c>
      <c r="BJ1222" t="b">
        <f t="shared" si="59"/>
        <v>0</v>
      </c>
      <c r="BO1222">
        <v>39399750</v>
      </c>
      <c r="BP1222">
        <v>25000000</v>
      </c>
      <c r="BR1222">
        <f t="shared" si="57"/>
        <v>14399750</v>
      </c>
      <c r="BS1222" t="str">
        <f>_xlfn.XLOOKUP(BO1222,I:I,L:L)</f>
        <v>Rugrats Go WildÂ </v>
      </c>
    </row>
    <row r="1223" spans="1:71" x14ac:dyDescent="0.25">
      <c r="A1223" t="s">
        <v>33</v>
      </c>
      <c r="B1223" t="s">
        <v>3125</v>
      </c>
      <c r="C1223">
        <v>224</v>
      </c>
      <c r="D1223">
        <v>115</v>
      </c>
      <c r="E1223">
        <v>180</v>
      </c>
      <c r="F1223">
        <v>87</v>
      </c>
      <c r="G1223" t="s">
        <v>1399</v>
      </c>
      <c r="H1223">
        <v>1000</v>
      </c>
      <c r="I1223">
        <v>10640645</v>
      </c>
      <c r="J1223" t="s">
        <v>712</v>
      </c>
      <c r="K1223" t="s">
        <v>519</v>
      </c>
      <c r="L1223" t="s">
        <v>8129</v>
      </c>
      <c r="M1223">
        <v>28429</v>
      </c>
      <c r="N1223">
        <v>1686</v>
      </c>
      <c r="O1223" t="s">
        <v>8130</v>
      </c>
      <c r="P1223">
        <v>0</v>
      </c>
      <c r="Q1223" t="s">
        <v>8131</v>
      </c>
      <c r="R1223" t="s">
        <v>8132</v>
      </c>
      <c r="S1223">
        <v>110</v>
      </c>
      <c r="T1223" t="s">
        <v>42</v>
      </c>
      <c r="U1223" t="s">
        <v>43</v>
      </c>
      <c r="V1223" t="s">
        <v>811</v>
      </c>
      <c r="W1223">
        <v>40000000</v>
      </c>
      <c r="X1223">
        <v>2015</v>
      </c>
      <c r="Y1223">
        <v>535</v>
      </c>
      <c r="Z1223" s="2">
        <v>5.8</v>
      </c>
      <c r="AA1223">
        <v>2.35</v>
      </c>
      <c r="AB1223">
        <v>0</v>
      </c>
      <c r="AQ1223">
        <v>94</v>
      </c>
      <c r="AR1223">
        <v>4.4000000000000004</v>
      </c>
      <c r="BH1223" t="str">
        <v>Peter Faiman</v>
      </c>
      <c r="BI1223">
        <f t="shared" si="58"/>
        <v>6.5</v>
      </c>
      <c r="BJ1223" t="b">
        <f t="shared" si="59"/>
        <v>0</v>
      </c>
      <c r="BO1223">
        <v>59365105</v>
      </c>
      <c r="BP1223">
        <v>45000000</v>
      </c>
      <c r="BR1223">
        <f t="shared" si="57"/>
        <v>14365105</v>
      </c>
      <c r="BS1223" t="str">
        <f>_xlfn.XLOOKUP(BO1223,I:I,L:L)</f>
        <v>Love ActuallyÂ </v>
      </c>
    </row>
    <row r="1224" spans="1:71" x14ac:dyDescent="0.25">
      <c r="A1224" t="s">
        <v>33</v>
      </c>
      <c r="B1224" t="s">
        <v>4142</v>
      </c>
      <c r="C1224">
        <v>66</v>
      </c>
      <c r="D1224">
        <v>93</v>
      </c>
      <c r="E1224">
        <v>13</v>
      </c>
      <c r="F1224">
        <v>173</v>
      </c>
      <c r="G1224" t="s">
        <v>5147</v>
      </c>
      <c r="H1224">
        <v>15000</v>
      </c>
      <c r="I1224">
        <v>652526</v>
      </c>
      <c r="J1224" t="s">
        <v>3216</v>
      </c>
      <c r="K1224" t="s">
        <v>6345</v>
      </c>
      <c r="L1224" t="s">
        <v>8134</v>
      </c>
      <c r="M1224">
        <v>20201</v>
      </c>
      <c r="N1224">
        <v>15638</v>
      </c>
      <c r="O1224" t="s">
        <v>8135</v>
      </c>
      <c r="P1224">
        <v>3</v>
      </c>
      <c r="Q1224" t="s">
        <v>8136</v>
      </c>
      <c r="R1224" t="s">
        <v>8137</v>
      </c>
      <c r="S1224">
        <v>187</v>
      </c>
      <c r="T1224" t="s">
        <v>42</v>
      </c>
      <c r="U1224" t="s">
        <v>939</v>
      </c>
      <c r="V1224" t="s">
        <v>115</v>
      </c>
      <c r="W1224">
        <v>40000000</v>
      </c>
      <c r="X1224">
        <v>2006</v>
      </c>
      <c r="Y1224">
        <v>460</v>
      </c>
      <c r="Z1224" s="2">
        <v>5.0999999999999996</v>
      </c>
      <c r="AA1224">
        <v>2.35</v>
      </c>
      <c r="AB1224">
        <v>823</v>
      </c>
      <c r="AQ1224">
        <v>115</v>
      </c>
      <c r="AR1224">
        <v>5.8</v>
      </c>
      <c r="BH1224" t="str">
        <v>Joby Harold</v>
      </c>
      <c r="BI1224">
        <f t="shared" si="58"/>
        <v>6.5</v>
      </c>
      <c r="BJ1224" t="b">
        <f t="shared" si="59"/>
        <v>0</v>
      </c>
      <c r="BO1224">
        <v>29302097</v>
      </c>
      <c r="BP1224">
        <v>15000000</v>
      </c>
      <c r="BR1224">
        <f t="shared" si="57"/>
        <v>14302097</v>
      </c>
      <c r="BS1224" t="str">
        <f>_xlfn.XLOOKUP(BO1224,I:I,L:L)</f>
        <v>Confessions of a Teenage Drama QueenÂ </v>
      </c>
    </row>
    <row r="1225" spans="1:71" x14ac:dyDescent="0.25">
      <c r="A1225" t="s">
        <v>33</v>
      </c>
      <c r="B1225" t="s">
        <v>1826</v>
      </c>
      <c r="C1225">
        <v>253</v>
      </c>
      <c r="D1225">
        <v>105</v>
      </c>
      <c r="E1225">
        <v>154</v>
      </c>
      <c r="F1225">
        <v>502</v>
      </c>
      <c r="G1225" t="s">
        <v>8140</v>
      </c>
      <c r="H1225">
        <v>884</v>
      </c>
      <c r="I1225">
        <v>80050171</v>
      </c>
      <c r="J1225" t="s">
        <v>1195</v>
      </c>
      <c r="K1225" t="s">
        <v>8141</v>
      </c>
      <c r="L1225" t="s">
        <v>3083</v>
      </c>
      <c r="M1225">
        <v>186982</v>
      </c>
      <c r="N1225">
        <v>2288</v>
      </c>
      <c r="O1225" t="s">
        <v>3406</v>
      </c>
      <c r="P1225">
        <v>0</v>
      </c>
      <c r="Q1225" t="s">
        <v>8142</v>
      </c>
      <c r="R1225" t="s">
        <v>8143</v>
      </c>
      <c r="S1225">
        <v>491</v>
      </c>
      <c r="T1225" t="s">
        <v>42</v>
      </c>
      <c r="U1225" t="s">
        <v>43</v>
      </c>
      <c r="V1225" t="s">
        <v>44</v>
      </c>
      <c r="W1225">
        <v>20000000</v>
      </c>
      <c r="X1225">
        <v>2007</v>
      </c>
      <c r="Y1225">
        <v>617</v>
      </c>
      <c r="Z1225" s="2">
        <v>6.9</v>
      </c>
      <c r="AA1225">
        <v>1.85</v>
      </c>
      <c r="AB1225">
        <v>0</v>
      </c>
      <c r="AQ1225">
        <v>93</v>
      </c>
      <c r="AR1225">
        <v>5.0999999999999996</v>
      </c>
      <c r="BH1225" t="str">
        <v>Mark Rydell</v>
      </c>
      <c r="BI1225">
        <f t="shared" si="58"/>
        <v>6.9</v>
      </c>
      <c r="BJ1225" t="b">
        <f t="shared" si="59"/>
        <v>0</v>
      </c>
      <c r="BO1225">
        <v>19281235</v>
      </c>
      <c r="BP1225">
        <v>5000000</v>
      </c>
      <c r="BR1225">
        <f t="shared" si="57"/>
        <v>14281235</v>
      </c>
      <c r="BS1225" t="str">
        <f>_xlfn.XLOOKUP(BO1225,I:I,L:L)</f>
        <v>House Party 2Â </v>
      </c>
    </row>
    <row r="1226" spans="1:71" x14ac:dyDescent="0.25">
      <c r="A1226" t="s">
        <v>33</v>
      </c>
      <c r="B1226" t="s">
        <v>2828</v>
      </c>
      <c r="C1226">
        <v>79</v>
      </c>
      <c r="D1226">
        <v>107</v>
      </c>
      <c r="E1226">
        <v>34</v>
      </c>
      <c r="F1226">
        <v>472</v>
      </c>
      <c r="G1226" t="s">
        <v>7374</v>
      </c>
      <c r="H1226">
        <v>11000</v>
      </c>
      <c r="I1226">
        <v>7564000</v>
      </c>
      <c r="J1226" t="s">
        <v>2719</v>
      </c>
      <c r="K1226" t="s">
        <v>723</v>
      </c>
      <c r="L1226" t="s">
        <v>8146</v>
      </c>
      <c r="M1226">
        <v>54650</v>
      </c>
      <c r="N1226">
        <v>13821</v>
      </c>
      <c r="O1226" t="s">
        <v>7761</v>
      </c>
      <c r="P1226">
        <v>1</v>
      </c>
      <c r="Q1226" t="s">
        <v>8147</v>
      </c>
      <c r="R1226" t="s">
        <v>8148</v>
      </c>
      <c r="S1226">
        <v>223</v>
      </c>
      <c r="T1226" t="s">
        <v>42</v>
      </c>
      <c r="U1226" t="s">
        <v>43</v>
      </c>
      <c r="V1226" t="s">
        <v>44</v>
      </c>
      <c r="W1226">
        <v>20000000</v>
      </c>
      <c r="X1226">
        <v>1995</v>
      </c>
      <c r="Y1226">
        <v>922</v>
      </c>
      <c r="Z1226" s="2">
        <v>6.2</v>
      </c>
      <c r="AA1226">
        <v>2.35</v>
      </c>
      <c r="AB1226">
        <v>12000</v>
      </c>
      <c r="AQ1226">
        <v>105</v>
      </c>
      <c r="AR1226">
        <v>6.9</v>
      </c>
      <c r="BH1226" t="str">
        <v>David E. Talbert</v>
      </c>
      <c r="BI1226">
        <f t="shared" si="58"/>
        <v>5</v>
      </c>
      <c r="BJ1226" t="b">
        <f t="shared" si="59"/>
        <v>0</v>
      </c>
      <c r="BO1226">
        <v>50213619</v>
      </c>
      <c r="BP1226">
        <v>36000000</v>
      </c>
      <c r="BR1226">
        <f t="shared" si="57"/>
        <v>14213619</v>
      </c>
      <c r="BS1226" t="str">
        <f>_xlfn.XLOOKUP(BO1226,I:I,L:L)</f>
        <v>Hot Tub Time MachineÂ </v>
      </c>
    </row>
    <row r="1227" spans="1:71" x14ac:dyDescent="0.25">
      <c r="A1227" t="s">
        <v>33</v>
      </c>
      <c r="B1227" t="s">
        <v>4149</v>
      </c>
      <c r="C1227">
        <v>94</v>
      </c>
      <c r="D1227">
        <v>101</v>
      </c>
      <c r="E1227">
        <v>47</v>
      </c>
      <c r="F1227">
        <v>2</v>
      </c>
      <c r="G1227" t="s">
        <v>8151</v>
      </c>
      <c r="H1227">
        <v>499</v>
      </c>
      <c r="I1227">
        <v>876671</v>
      </c>
      <c r="J1227" t="s">
        <v>3222</v>
      </c>
      <c r="K1227" t="s">
        <v>8152</v>
      </c>
      <c r="L1227" t="s">
        <v>8153</v>
      </c>
      <c r="M1227">
        <v>22010</v>
      </c>
      <c r="N1227">
        <v>504</v>
      </c>
      <c r="O1227" t="s">
        <v>8154</v>
      </c>
      <c r="P1227">
        <v>2</v>
      </c>
      <c r="Q1227" t="s">
        <v>8155</v>
      </c>
      <c r="R1227" t="s">
        <v>8156</v>
      </c>
      <c r="S1227">
        <v>90</v>
      </c>
      <c r="T1227" t="s">
        <v>42</v>
      </c>
      <c r="U1227" t="s">
        <v>43</v>
      </c>
      <c r="V1227" t="s">
        <v>811</v>
      </c>
      <c r="W1227">
        <v>25000000</v>
      </c>
      <c r="X1227">
        <v>2007</v>
      </c>
      <c r="Y1227">
        <v>3</v>
      </c>
      <c r="Z1227" s="2">
        <v>6.9</v>
      </c>
      <c r="AA1227">
        <v>2.35</v>
      </c>
      <c r="AB1227">
        <v>0</v>
      </c>
      <c r="AQ1227">
        <v>107</v>
      </c>
      <c r="AR1227">
        <v>6.2</v>
      </c>
      <c r="BH1227" t="str">
        <v>Ari Sandel</v>
      </c>
      <c r="BI1227">
        <f t="shared" si="58"/>
        <v>6.5</v>
      </c>
      <c r="BJ1227" t="b">
        <f t="shared" si="59"/>
        <v>0</v>
      </c>
      <c r="BO1227">
        <v>22201636</v>
      </c>
      <c r="BP1227">
        <v>8000000</v>
      </c>
      <c r="BR1227">
        <f t="shared" si="57"/>
        <v>14201636</v>
      </c>
      <c r="BS1227" t="str">
        <f>_xlfn.XLOOKUP(BO1227,I:I,L:L)</f>
        <v>Hustle &amp; FlowÂ </v>
      </c>
    </row>
    <row r="1228" spans="1:71" x14ac:dyDescent="0.25">
      <c r="A1228" t="s">
        <v>917</v>
      </c>
      <c r="B1228" t="s">
        <v>2760</v>
      </c>
      <c r="C1228">
        <v>77</v>
      </c>
      <c r="D1228">
        <v>111</v>
      </c>
      <c r="E1228">
        <v>0</v>
      </c>
      <c r="F1228">
        <v>385</v>
      </c>
      <c r="G1228" t="s">
        <v>4756</v>
      </c>
      <c r="H1228">
        <v>1000</v>
      </c>
      <c r="I1228">
        <v>2869369</v>
      </c>
      <c r="J1228" t="s">
        <v>2645</v>
      </c>
      <c r="K1228" t="s">
        <v>3272</v>
      </c>
      <c r="L1228" t="s">
        <v>8159</v>
      </c>
      <c r="M1228">
        <v>65474</v>
      </c>
      <c r="N1228">
        <v>2612</v>
      </c>
      <c r="O1228" t="s">
        <v>8160</v>
      </c>
      <c r="P1228">
        <v>2</v>
      </c>
      <c r="Q1228" t="s">
        <v>8161</v>
      </c>
      <c r="R1228" t="s">
        <v>8162</v>
      </c>
      <c r="S1228">
        <v>211</v>
      </c>
      <c r="T1228" t="s">
        <v>42</v>
      </c>
      <c r="U1228" t="s">
        <v>74</v>
      </c>
      <c r="V1228" t="s">
        <v>115</v>
      </c>
      <c r="W1228">
        <v>30000000</v>
      </c>
      <c r="X1228">
        <v>1994</v>
      </c>
      <c r="Y1228">
        <v>970</v>
      </c>
      <c r="Z1228" s="2">
        <v>7.3</v>
      </c>
      <c r="AA1228">
        <v>1.85</v>
      </c>
      <c r="AB1228">
        <v>0</v>
      </c>
      <c r="AQ1228">
        <v>101</v>
      </c>
      <c r="AR1228">
        <v>6.9</v>
      </c>
      <c r="BH1228" t="str">
        <v>Vondie Curtis-Hall</v>
      </c>
      <c r="BI1228">
        <f t="shared" si="58"/>
        <v>2.1</v>
      </c>
      <c r="BJ1228" t="b">
        <f t="shared" si="59"/>
        <v>0</v>
      </c>
      <c r="BO1228">
        <v>22168359</v>
      </c>
      <c r="BP1228">
        <v>8000000</v>
      </c>
      <c r="BR1228">
        <f t="shared" si="57"/>
        <v>14168359</v>
      </c>
      <c r="BS1228" t="str">
        <f>_xlfn.XLOOKUP(BO1228,I:I,L:L)</f>
        <v>A Nightmare on Elm Street 5: The Dream ChildÂ </v>
      </c>
    </row>
    <row r="1229" spans="1:71" x14ac:dyDescent="0.25">
      <c r="A1229" t="s">
        <v>33</v>
      </c>
      <c r="B1229" t="s">
        <v>4155</v>
      </c>
      <c r="C1229">
        <v>106</v>
      </c>
      <c r="D1229">
        <v>113</v>
      </c>
      <c r="E1229">
        <v>31</v>
      </c>
      <c r="F1229">
        <v>483</v>
      </c>
      <c r="G1229" t="s">
        <v>8165</v>
      </c>
      <c r="H1229">
        <v>5000</v>
      </c>
      <c r="I1229">
        <v>128978</v>
      </c>
      <c r="J1229" t="s">
        <v>491</v>
      </c>
      <c r="K1229" t="s">
        <v>646</v>
      </c>
      <c r="L1229" t="s">
        <v>8166</v>
      </c>
      <c r="M1229">
        <v>22897</v>
      </c>
      <c r="N1229">
        <v>6267</v>
      </c>
      <c r="O1229" t="s">
        <v>8167</v>
      </c>
      <c r="P1229">
        <v>2</v>
      </c>
      <c r="Q1229" t="s">
        <v>8168</v>
      </c>
      <c r="R1229" t="s">
        <v>8169</v>
      </c>
      <c r="S1229">
        <v>61</v>
      </c>
      <c r="T1229" t="s">
        <v>85</v>
      </c>
      <c r="U1229" t="s">
        <v>4790</v>
      </c>
      <c r="V1229" t="s">
        <v>811</v>
      </c>
      <c r="W1229">
        <v>40000000</v>
      </c>
      <c r="X1229">
        <v>2007</v>
      </c>
      <c r="Y1229">
        <v>755</v>
      </c>
      <c r="Z1229" s="2">
        <v>7.1</v>
      </c>
      <c r="AA1229">
        <v>2.35</v>
      </c>
      <c r="AB1229">
        <v>0</v>
      </c>
      <c r="AQ1229">
        <v>111</v>
      </c>
      <c r="AR1229">
        <v>7.3</v>
      </c>
      <c r="BH1229" t="str">
        <v>John Sayles</v>
      </c>
      <c r="BI1229">
        <f t="shared" si="58"/>
        <v>6.9</v>
      </c>
      <c r="BJ1229" t="b">
        <f t="shared" si="59"/>
        <v>0</v>
      </c>
      <c r="BO1229">
        <v>40168080</v>
      </c>
      <c r="BP1229">
        <v>26000000</v>
      </c>
      <c r="BR1229">
        <f t="shared" si="57"/>
        <v>14168080</v>
      </c>
      <c r="BS1229" t="str">
        <f>_xlfn.XLOOKUP(BO1229,I:I,L:L)</f>
        <v>LegionÂ </v>
      </c>
    </row>
    <row r="1230" spans="1:71" x14ac:dyDescent="0.25">
      <c r="A1230" t="s">
        <v>33</v>
      </c>
      <c r="B1230" t="s">
        <v>1523</v>
      </c>
      <c r="C1230">
        <v>30</v>
      </c>
      <c r="D1230">
        <v>112</v>
      </c>
      <c r="E1230">
        <v>44</v>
      </c>
      <c r="F1230">
        <v>533</v>
      </c>
      <c r="G1230" t="s">
        <v>8172</v>
      </c>
      <c r="H1230">
        <v>1000</v>
      </c>
      <c r="I1230">
        <v>77231</v>
      </c>
      <c r="J1230" t="s">
        <v>1239</v>
      </c>
      <c r="K1230" t="s">
        <v>4595</v>
      </c>
      <c r="L1230" t="s">
        <v>8173</v>
      </c>
      <c r="M1230">
        <v>3322</v>
      </c>
      <c r="N1230">
        <v>2115</v>
      </c>
      <c r="O1230" t="s">
        <v>3194</v>
      </c>
      <c r="P1230">
        <v>0</v>
      </c>
      <c r="Q1230" t="s">
        <v>8174</v>
      </c>
      <c r="R1230" t="s">
        <v>8175</v>
      </c>
      <c r="S1230">
        <v>32</v>
      </c>
      <c r="T1230" t="s">
        <v>134</v>
      </c>
      <c r="U1230" t="s">
        <v>1816</v>
      </c>
      <c r="V1230" t="s">
        <v>811</v>
      </c>
      <c r="W1230">
        <v>25000000</v>
      </c>
      <c r="X1230">
        <v>2005</v>
      </c>
      <c r="Y1230">
        <v>580</v>
      </c>
      <c r="Z1230" s="2">
        <v>6</v>
      </c>
      <c r="AA1230">
        <v>2.35</v>
      </c>
      <c r="AB1230">
        <v>265</v>
      </c>
      <c r="AQ1230">
        <v>113</v>
      </c>
      <c r="AR1230">
        <v>7.1</v>
      </c>
      <c r="BH1230" t="str">
        <v>Dan Gilroy</v>
      </c>
      <c r="BI1230">
        <f t="shared" si="58"/>
        <v>7.9</v>
      </c>
      <c r="BJ1230" t="str">
        <f t="shared" si="59"/>
        <v>TRUE</v>
      </c>
      <c r="BO1230">
        <v>50129186</v>
      </c>
      <c r="BP1230">
        <v>36000000</v>
      </c>
      <c r="BR1230">
        <f t="shared" si="57"/>
        <v>14129186</v>
      </c>
      <c r="BS1230" t="str">
        <f>_xlfn.XLOOKUP(BO1230,I:I,L:L)</f>
        <v>BreakdownÂ </v>
      </c>
    </row>
    <row r="1231" spans="1:71" x14ac:dyDescent="0.25">
      <c r="A1231" t="s">
        <v>33</v>
      </c>
      <c r="B1231" t="s">
        <v>4162</v>
      </c>
      <c r="C1231">
        <v>488</v>
      </c>
      <c r="D1231">
        <v>126</v>
      </c>
      <c r="E1231">
        <v>584</v>
      </c>
      <c r="F1231">
        <v>398</v>
      </c>
      <c r="G1231" t="s">
        <v>477</v>
      </c>
      <c r="H1231">
        <v>11000</v>
      </c>
      <c r="I1231">
        <v>4563029</v>
      </c>
      <c r="J1231" t="s">
        <v>859</v>
      </c>
      <c r="K1231" t="s">
        <v>291</v>
      </c>
      <c r="L1231" t="s">
        <v>8178</v>
      </c>
      <c r="M1231">
        <v>181472</v>
      </c>
      <c r="N1231">
        <v>12286</v>
      </c>
      <c r="O1231" t="s">
        <v>8179</v>
      </c>
      <c r="P1231">
        <v>5</v>
      </c>
      <c r="Q1231" t="s">
        <v>8180</v>
      </c>
      <c r="R1231" t="s">
        <v>8181</v>
      </c>
      <c r="S1231">
        <v>514</v>
      </c>
      <c r="T1231" t="s">
        <v>42</v>
      </c>
      <c r="U1231" t="s">
        <v>6863</v>
      </c>
      <c r="V1231" t="s">
        <v>811</v>
      </c>
      <c r="W1231">
        <v>39200000</v>
      </c>
      <c r="X1231">
        <v>2013</v>
      </c>
      <c r="Y1231">
        <v>557</v>
      </c>
      <c r="Z1231" s="2">
        <v>7</v>
      </c>
      <c r="AA1231">
        <v>1.85</v>
      </c>
      <c r="AB1231">
        <v>58000</v>
      </c>
      <c r="AQ1231">
        <v>112</v>
      </c>
      <c r="AR1231">
        <v>6</v>
      </c>
      <c r="BH1231" t="str">
        <v>Jonathan Dayton</v>
      </c>
      <c r="BI1231">
        <f t="shared" si="58"/>
        <v>7.9</v>
      </c>
      <c r="BJ1231" t="str">
        <f t="shared" si="59"/>
        <v>TRUE</v>
      </c>
      <c r="BO1231">
        <v>34126138</v>
      </c>
      <c r="BP1231">
        <v>20000000</v>
      </c>
      <c r="BR1231">
        <f t="shared" si="57"/>
        <v>14126138</v>
      </c>
      <c r="BS1231" t="str">
        <f>_xlfn.XLOOKUP(BO1231,I:I,L:L)</f>
        <v>Eternal Sunshine of the Spotless MindÂ </v>
      </c>
    </row>
    <row r="1232" spans="1:71" x14ac:dyDescent="0.25">
      <c r="A1232" t="s">
        <v>33</v>
      </c>
      <c r="B1232" t="s">
        <v>882</v>
      </c>
      <c r="C1232">
        <v>118</v>
      </c>
      <c r="D1232">
        <v>98</v>
      </c>
      <c r="E1232">
        <v>295</v>
      </c>
      <c r="F1232">
        <v>380</v>
      </c>
      <c r="G1232" t="s">
        <v>640</v>
      </c>
      <c r="H1232">
        <v>720</v>
      </c>
      <c r="I1232">
        <v>50693162</v>
      </c>
      <c r="J1232" t="s">
        <v>3234</v>
      </c>
      <c r="K1232" t="s">
        <v>2335</v>
      </c>
      <c r="L1232" t="s">
        <v>6092</v>
      </c>
      <c r="M1232">
        <v>136580</v>
      </c>
      <c r="N1232">
        <v>2630</v>
      </c>
      <c r="O1232" t="s">
        <v>6695</v>
      </c>
      <c r="P1232">
        <v>0</v>
      </c>
      <c r="Q1232" t="s">
        <v>8187</v>
      </c>
      <c r="R1232" t="s">
        <v>8188</v>
      </c>
      <c r="S1232">
        <v>545</v>
      </c>
      <c r="T1232" t="s">
        <v>42</v>
      </c>
      <c r="U1232" t="s">
        <v>43</v>
      </c>
      <c r="V1232" t="s">
        <v>811</v>
      </c>
      <c r="W1232">
        <v>23000000</v>
      </c>
      <c r="X1232">
        <v>1994</v>
      </c>
      <c r="Y1232">
        <v>581</v>
      </c>
      <c r="Z1232" s="2">
        <v>7.6</v>
      </c>
      <c r="AA1232">
        <v>1.85</v>
      </c>
      <c r="AB1232">
        <v>15000</v>
      </c>
      <c r="AQ1232">
        <v>90</v>
      </c>
      <c r="AR1232">
        <v>6.8</v>
      </c>
      <c r="BH1232" t="str">
        <v>Chris Stokes</v>
      </c>
      <c r="BI1232">
        <f t="shared" si="58"/>
        <v>3.5</v>
      </c>
      <c r="BJ1232" t="b">
        <f t="shared" si="59"/>
        <v>0</v>
      </c>
      <c r="BO1232">
        <v>23078294</v>
      </c>
      <c r="BP1232">
        <v>9000000</v>
      </c>
      <c r="BR1232">
        <f t="shared" si="57"/>
        <v>14078294</v>
      </c>
      <c r="BS1232" t="str">
        <f>_xlfn.XLOOKUP(BO1232,I:I,L:L)</f>
        <v>Stay AliveÂ </v>
      </c>
    </row>
    <row r="1233" spans="1:71" x14ac:dyDescent="0.25">
      <c r="A1233" t="s">
        <v>33</v>
      </c>
      <c r="B1233" t="s">
        <v>4169</v>
      </c>
      <c r="C1233">
        <v>44</v>
      </c>
      <c r="D1233">
        <v>159</v>
      </c>
      <c r="E1233">
        <v>50</v>
      </c>
      <c r="F1233">
        <v>72</v>
      </c>
      <c r="G1233" t="s">
        <v>8191</v>
      </c>
      <c r="H1233">
        <v>218</v>
      </c>
      <c r="I1233">
        <v>6498000</v>
      </c>
      <c r="J1233" t="s">
        <v>3242</v>
      </c>
      <c r="K1233" t="s">
        <v>8192</v>
      </c>
      <c r="L1233" t="s">
        <v>8193</v>
      </c>
      <c r="M1233">
        <v>62756</v>
      </c>
      <c r="N1233">
        <v>554</v>
      </c>
      <c r="O1233" t="s">
        <v>8194</v>
      </c>
      <c r="P1233">
        <v>1</v>
      </c>
      <c r="Q1233" t="s">
        <v>8195</v>
      </c>
      <c r="R1233" t="s">
        <v>8196</v>
      </c>
      <c r="S1233">
        <v>410</v>
      </c>
      <c r="T1233" t="s">
        <v>144</v>
      </c>
      <c r="U1233" t="s">
        <v>8197</v>
      </c>
      <c r="W1233">
        <v>18026148</v>
      </c>
      <c r="X1233">
        <v>2015</v>
      </c>
      <c r="Y1233">
        <v>133</v>
      </c>
      <c r="Z1233" s="2">
        <v>8.4</v>
      </c>
      <c r="AA1233">
        <v>1.85</v>
      </c>
      <c r="AB1233">
        <v>21000</v>
      </c>
      <c r="AQ1233">
        <v>98</v>
      </c>
      <c r="AR1233">
        <v>7.6</v>
      </c>
      <c r="BH1233" t="str">
        <v>Don Siegel</v>
      </c>
      <c r="BI1233">
        <f t="shared" si="58"/>
        <v>7.6</v>
      </c>
      <c r="BJ1233" t="str">
        <f t="shared" si="59"/>
        <v>TRUE</v>
      </c>
      <c r="BO1233">
        <v>74058698</v>
      </c>
      <c r="BP1233">
        <v>60000000</v>
      </c>
      <c r="BR1233">
        <f t="shared" si="57"/>
        <v>14058698</v>
      </c>
      <c r="BS1233" t="str">
        <f>_xlfn.XLOOKUP(BO1233,I:I,L:L)</f>
        <v>Along Came a SpiderÂ </v>
      </c>
    </row>
    <row r="1234" spans="1:71" x14ac:dyDescent="0.25">
      <c r="A1234" t="s">
        <v>33</v>
      </c>
      <c r="B1234" t="s">
        <v>1051</v>
      </c>
      <c r="C1234">
        <v>214</v>
      </c>
      <c r="D1234">
        <v>107</v>
      </c>
      <c r="E1234">
        <v>124</v>
      </c>
      <c r="F1234">
        <v>100</v>
      </c>
      <c r="G1234" t="s">
        <v>8200</v>
      </c>
      <c r="H1234">
        <v>152</v>
      </c>
      <c r="I1234">
        <v>63411478</v>
      </c>
      <c r="J1234" t="s">
        <v>3249</v>
      </c>
      <c r="K1234" t="s">
        <v>8201</v>
      </c>
      <c r="L1234" t="s">
        <v>6460</v>
      </c>
      <c r="M1234">
        <v>114925</v>
      </c>
      <c r="N1234">
        <v>568</v>
      </c>
      <c r="O1234" t="s">
        <v>8202</v>
      </c>
      <c r="P1234">
        <v>1</v>
      </c>
      <c r="Q1234" t="s">
        <v>8203</v>
      </c>
      <c r="R1234" t="s">
        <v>8204</v>
      </c>
      <c r="S1234">
        <v>234</v>
      </c>
      <c r="T1234" t="s">
        <v>42</v>
      </c>
      <c r="U1234" t="s">
        <v>43</v>
      </c>
      <c r="V1234" t="s">
        <v>44</v>
      </c>
      <c r="W1234">
        <v>39000000</v>
      </c>
      <c r="X1234">
        <v>2009</v>
      </c>
      <c r="Y1234">
        <v>142</v>
      </c>
      <c r="Z1234" s="2">
        <v>7.1</v>
      </c>
      <c r="AA1234">
        <v>2.35</v>
      </c>
      <c r="AB1234">
        <v>13000</v>
      </c>
      <c r="AQ1234">
        <v>159</v>
      </c>
      <c r="AR1234">
        <v>8.4</v>
      </c>
      <c r="BH1234" t="str">
        <v>Martin Lawrence</v>
      </c>
      <c r="BI1234">
        <f t="shared" si="58"/>
        <v>5.6</v>
      </c>
      <c r="BJ1234" t="b">
        <f t="shared" si="59"/>
        <v>0</v>
      </c>
      <c r="BO1234">
        <v>27052167</v>
      </c>
      <c r="BP1234">
        <v>13000000</v>
      </c>
      <c r="BR1234">
        <f t="shared" si="57"/>
        <v>14052167</v>
      </c>
      <c r="BS1234" t="str">
        <f>_xlfn.XLOOKUP(BO1234,I:I,L:L)</f>
        <v>The Big HitÂ </v>
      </c>
    </row>
    <row r="1235" spans="1:71" x14ac:dyDescent="0.25">
      <c r="A1235" t="s">
        <v>33</v>
      </c>
      <c r="B1235" t="s">
        <v>476</v>
      </c>
      <c r="C1235">
        <v>187</v>
      </c>
      <c r="D1235">
        <v>106</v>
      </c>
      <c r="E1235">
        <v>357</v>
      </c>
      <c r="F1235">
        <v>4000</v>
      </c>
      <c r="G1235" t="s">
        <v>449</v>
      </c>
      <c r="H1235">
        <v>23000</v>
      </c>
      <c r="I1235">
        <v>144512310</v>
      </c>
      <c r="J1235" t="s">
        <v>268</v>
      </c>
      <c r="K1235" t="s">
        <v>446</v>
      </c>
      <c r="L1235" t="s">
        <v>841</v>
      </c>
      <c r="M1235">
        <v>272227</v>
      </c>
      <c r="N1235">
        <v>45327</v>
      </c>
      <c r="O1235" t="s">
        <v>842</v>
      </c>
      <c r="P1235">
        <v>2</v>
      </c>
      <c r="Q1235" t="s">
        <v>843</v>
      </c>
      <c r="R1235" t="s">
        <v>844</v>
      </c>
      <c r="S1235">
        <v>988</v>
      </c>
      <c r="T1235" t="s">
        <v>42</v>
      </c>
      <c r="U1235" t="s">
        <v>43</v>
      </c>
      <c r="V1235" t="s">
        <v>44</v>
      </c>
      <c r="W1235">
        <v>38000000</v>
      </c>
      <c r="X1235">
        <v>2001</v>
      </c>
      <c r="Y1235">
        <v>14000</v>
      </c>
      <c r="Z1235" s="2">
        <v>6.7</v>
      </c>
      <c r="AA1235">
        <v>2.35</v>
      </c>
      <c r="AB1235">
        <v>14000</v>
      </c>
      <c r="AQ1235">
        <v>107</v>
      </c>
      <c r="AR1235">
        <v>7.1</v>
      </c>
      <c r="BH1235" t="str">
        <v>Masayuki Ochiai</v>
      </c>
      <c r="BI1235">
        <f t="shared" si="58"/>
        <v>5.2</v>
      </c>
      <c r="BJ1235" t="b">
        <f t="shared" si="59"/>
        <v>0</v>
      </c>
      <c r="BO1235">
        <v>84049211</v>
      </c>
      <c r="BP1235">
        <v>70000000</v>
      </c>
      <c r="BR1235">
        <f t="shared" si="57"/>
        <v>14049211</v>
      </c>
      <c r="BS1235" t="str">
        <f>_xlfn.XLOOKUP(BO1235,I:I,L:L)</f>
        <v>CliffhangerÂ </v>
      </c>
    </row>
    <row r="1236" spans="1:71" x14ac:dyDescent="0.25">
      <c r="A1236" t="s">
        <v>917</v>
      </c>
      <c r="B1236" t="s">
        <v>279</v>
      </c>
      <c r="C1236">
        <v>370</v>
      </c>
      <c r="D1236">
        <v>87</v>
      </c>
      <c r="E1236">
        <v>13000</v>
      </c>
      <c r="F1236">
        <v>787</v>
      </c>
      <c r="G1236" t="s">
        <v>2244</v>
      </c>
      <c r="H1236">
        <v>940</v>
      </c>
      <c r="I1236">
        <v>35287788</v>
      </c>
      <c r="J1236" t="s">
        <v>3256</v>
      </c>
      <c r="K1236" t="s">
        <v>4022</v>
      </c>
      <c r="L1236" t="s">
        <v>8208</v>
      </c>
      <c r="M1236">
        <v>73886</v>
      </c>
      <c r="N1236">
        <v>4774</v>
      </c>
      <c r="O1236" t="s">
        <v>8209</v>
      </c>
      <c r="P1236">
        <v>0</v>
      </c>
      <c r="Q1236" t="s">
        <v>8210</v>
      </c>
      <c r="R1236" t="s">
        <v>8211</v>
      </c>
      <c r="S1236">
        <v>165</v>
      </c>
      <c r="T1236" t="s">
        <v>42</v>
      </c>
      <c r="U1236" t="s">
        <v>43</v>
      </c>
      <c r="V1236" t="s">
        <v>115</v>
      </c>
      <c r="W1236">
        <v>39000000</v>
      </c>
      <c r="X1236">
        <v>2012</v>
      </c>
      <c r="Y1236">
        <v>925</v>
      </c>
      <c r="Z1236" s="2">
        <v>7</v>
      </c>
      <c r="AA1236">
        <v>1.85</v>
      </c>
      <c r="AB1236">
        <v>25000</v>
      </c>
      <c r="AQ1236">
        <v>106</v>
      </c>
      <c r="AR1236">
        <v>6.7</v>
      </c>
      <c r="BH1236" t="str">
        <v>Tom Gormican</v>
      </c>
      <c r="BI1236">
        <f t="shared" si="58"/>
        <v>6.1</v>
      </c>
      <c r="BJ1236" t="b">
        <f t="shared" si="59"/>
        <v>0</v>
      </c>
      <c r="BO1236">
        <v>36020063</v>
      </c>
      <c r="BP1236">
        <v>22000000</v>
      </c>
      <c r="BR1236">
        <f t="shared" si="57"/>
        <v>14020063</v>
      </c>
      <c r="BS1236" t="str">
        <f>_xlfn.XLOOKUP(BO1236,I:I,L:L)</f>
        <v>DerailedÂ </v>
      </c>
    </row>
    <row r="1237" spans="1:71" x14ac:dyDescent="0.25">
      <c r="A1237" t="s">
        <v>33</v>
      </c>
      <c r="B1237" t="s">
        <v>118</v>
      </c>
      <c r="C1237">
        <v>276</v>
      </c>
      <c r="D1237">
        <v>119</v>
      </c>
      <c r="E1237">
        <v>0</v>
      </c>
      <c r="F1237">
        <v>279</v>
      </c>
      <c r="G1237" t="s">
        <v>8214</v>
      </c>
      <c r="H1237">
        <v>2000</v>
      </c>
      <c r="I1237">
        <v>25335935</v>
      </c>
      <c r="J1237" t="s">
        <v>220</v>
      </c>
      <c r="K1237" t="s">
        <v>1895</v>
      </c>
      <c r="L1237" t="s">
        <v>8215</v>
      </c>
      <c r="M1237">
        <v>242599</v>
      </c>
      <c r="N1237">
        <v>2853</v>
      </c>
      <c r="O1237" t="s">
        <v>8216</v>
      </c>
      <c r="P1237">
        <v>0</v>
      </c>
      <c r="Q1237" t="s">
        <v>8217</v>
      </c>
      <c r="R1237" t="s">
        <v>8218</v>
      </c>
      <c r="S1237">
        <v>1594</v>
      </c>
      <c r="T1237" t="s">
        <v>42</v>
      </c>
      <c r="U1237" t="s">
        <v>43</v>
      </c>
      <c r="V1237" t="s">
        <v>44</v>
      </c>
      <c r="W1237">
        <v>40000000</v>
      </c>
      <c r="X1237">
        <v>2005</v>
      </c>
      <c r="Y1237">
        <v>505</v>
      </c>
      <c r="Z1237" s="2">
        <v>8</v>
      </c>
      <c r="AA1237">
        <v>2.35</v>
      </c>
      <c r="AB1237">
        <v>14000</v>
      </c>
      <c r="AQ1237">
        <v>87</v>
      </c>
      <c r="AR1237">
        <v>7</v>
      </c>
      <c r="BH1237" t="str">
        <v>Peter R. Hunt</v>
      </c>
      <c r="BI1237">
        <f t="shared" si="58"/>
        <v>6.8</v>
      </c>
      <c r="BJ1237" t="b">
        <f t="shared" si="59"/>
        <v>0</v>
      </c>
      <c r="BO1237">
        <v>39008741</v>
      </c>
      <c r="BP1237">
        <v>25000000</v>
      </c>
      <c r="BR1237">
        <f t="shared" si="57"/>
        <v>14008741</v>
      </c>
      <c r="BS1237" t="str">
        <f>_xlfn.XLOOKUP(BO1237,I:I,L:L)</f>
        <v>The Sisterhood of the Traveling PantsÂ </v>
      </c>
    </row>
    <row r="1238" spans="1:71" x14ac:dyDescent="0.25">
      <c r="A1238" t="s">
        <v>33</v>
      </c>
      <c r="B1238" t="s">
        <v>4177</v>
      </c>
      <c r="C1238">
        <v>76</v>
      </c>
      <c r="D1238">
        <v>110</v>
      </c>
      <c r="E1238">
        <v>534</v>
      </c>
      <c r="F1238">
        <v>511</v>
      </c>
      <c r="G1238" t="s">
        <v>4177</v>
      </c>
      <c r="H1238">
        <v>865</v>
      </c>
      <c r="I1238">
        <v>5881504</v>
      </c>
      <c r="J1238" t="s">
        <v>3262</v>
      </c>
      <c r="K1238" t="s">
        <v>7174</v>
      </c>
      <c r="L1238" t="s">
        <v>8221</v>
      </c>
      <c r="M1238">
        <v>5917</v>
      </c>
      <c r="N1238">
        <v>2972</v>
      </c>
      <c r="O1238" t="s">
        <v>6530</v>
      </c>
      <c r="P1238">
        <v>2</v>
      </c>
      <c r="Q1238" t="s">
        <v>8222</v>
      </c>
      <c r="R1238" t="s">
        <v>8223</v>
      </c>
      <c r="S1238">
        <v>50</v>
      </c>
      <c r="T1238" t="s">
        <v>42</v>
      </c>
      <c r="U1238" t="s">
        <v>43</v>
      </c>
      <c r="V1238" t="s">
        <v>44</v>
      </c>
      <c r="W1238">
        <v>39000000</v>
      </c>
      <c r="X1238">
        <v>2004</v>
      </c>
      <c r="Y1238">
        <v>534</v>
      </c>
      <c r="Z1238" s="2">
        <v>5.3</v>
      </c>
      <c r="AA1238">
        <v>2.35</v>
      </c>
      <c r="AB1238">
        <v>177</v>
      </c>
      <c r="AQ1238">
        <v>119</v>
      </c>
      <c r="AR1238">
        <v>8</v>
      </c>
      <c r="BH1238" t="str">
        <v>Jonas Elmer</v>
      </c>
      <c r="BI1238">
        <f t="shared" si="58"/>
        <v>5.6</v>
      </c>
      <c r="BJ1238" t="b">
        <f t="shared" si="59"/>
        <v>0</v>
      </c>
      <c r="BO1238">
        <v>41008532</v>
      </c>
      <c r="BP1238">
        <v>27000000</v>
      </c>
      <c r="BR1238">
        <f t="shared" si="57"/>
        <v>14008532</v>
      </c>
      <c r="BS1238" t="str">
        <f>_xlfn.XLOOKUP(BO1238,I:I,L:L)</f>
        <v>Money MonsterÂ </v>
      </c>
    </row>
    <row r="1239" spans="1:71" x14ac:dyDescent="0.25">
      <c r="A1239" t="s">
        <v>33</v>
      </c>
      <c r="B1239" t="s">
        <v>3058</v>
      </c>
      <c r="C1239">
        <v>95</v>
      </c>
      <c r="D1239">
        <v>125</v>
      </c>
      <c r="E1239">
        <v>44</v>
      </c>
      <c r="F1239">
        <v>420</v>
      </c>
      <c r="G1239" t="s">
        <v>8226</v>
      </c>
      <c r="H1239">
        <v>593</v>
      </c>
      <c r="I1239">
        <v>60000000</v>
      </c>
      <c r="J1239" t="s">
        <v>1179</v>
      </c>
      <c r="K1239" t="s">
        <v>5660</v>
      </c>
      <c r="L1239" t="s">
        <v>6991</v>
      </c>
      <c r="M1239">
        <v>49934</v>
      </c>
      <c r="N1239">
        <v>2329</v>
      </c>
      <c r="O1239" t="s">
        <v>6003</v>
      </c>
      <c r="P1239">
        <v>1</v>
      </c>
      <c r="Q1239" t="s">
        <v>8227</v>
      </c>
      <c r="R1239" t="s">
        <v>8228</v>
      </c>
      <c r="S1239">
        <v>224</v>
      </c>
      <c r="T1239" t="s">
        <v>42</v>
      </c>
      <c r="U1239" t="s">
        <v>74</v>
      </c>
      <c r="V1239" t="s">
        <v>115</v>
      </c>
      <c r="W1239">
        <v>39000000</v>
      </c>
      <c r="X1239">
        <v>1983</v>
      </c>
      <c r="Y1239">
        <v>542</v>
      </c>
      <c r="Z1239" s="2">
        <v>4.9000000000000004</v>
      </c>
      <c r="AA1239">
        <v>2.35</v>
      </c>
      <c r="AB1239">
        <v>0</v>
      </c>
      <c r="AQ1239">
        <v>110</v>
      </c>
      <c r="AR1239">
        <v>5.3</v>
      </c>
      <c r="BH1239" t="str">
        <v>Mary Harron</v>
      </c>
      <c r="BI1239">
        <f t="shared" si="58"/>
        <v>7.6</v>
      </c>
      <c r="BJ1239" t="str">
        <f t="shared" si="59"/>
        <v>TRUE</v>
      </c>
      <c r="BO1239">
        <v>44983704</v>
      </c>
      <c r="BP1239">
        <v>31000000</v>
      </c>
      <c r="BR1239">
        <f t="shared" si="57"/>
        <v>13983704</v>
      </c>
      <c r="BS1239" t="str">
        <f>_xlfn.XLOOKUP(BO1239,I:I,L:L)</f>
        <v>FrequencyÂ </v>
      </c>
    </row>
    <row r="1240" spans="1:71" x14ac:dyDescent="0.25">
      <c r="A1240" t="s">
        <v>33</v>
      </c>
      <c r="B1240" t="s">
        <v>1096</v>
      </c>
      <c r="C1240">
        <v>160</v>
      </c>
      <c r="D1240">
        <v>150</v>
      </c>
      <c r="E1240">
        <v>610</v>
      </c>
      <c r="F1240">
        <v>478</v>
      </c>
      <c r="G1240" t="s">
        <v>7386</v>
      </c>
      <c r="H1240">
        <v>755</v>
      </c>
      <c r="I1240">
        <v>626809</v>
      </c>
      <c r="J1240" t="s">
        <v>692</v>
      </c>
      <c r="K1240" t="s">
        <v>8165</v>
      </c>
      <c r="L1240" t="s">
        <v>8231</v>
      </c>
      <c r="M1240">
        <v>36894</v>
      </c>
      <c r="N1240">
        <v>2172</v>
      </c>
      <c r="O1240" t="s">
        <v>8232</v>
      </c>
      <c r="P1240">
        <v>4</v>
      </c>
      <c r="Q1240" t="s">
        <v>8233</v>
      </c>
      <c r="R1240" t="s">
        <v>8234</v>
      </c>
      <c r="S1240">
        <v>105</v>
      </c>
      <c r="T1240" t="s">
        <v>85</v>
      </c>
      <c r="U1240" t="s">
        <v>1094</v>
      </c>
      <c r="V1240" t="s">
        <v>811</v>
      </c>
      <c r="W1240">
        <v>553632000</v>
      </c>
      <c r="X1240">
        <v>2008</v>
      </c>
      <c r="Y1240">
        <v>643</v>
      </c>
      <c r="Z1240" s="2">
        <v>7.4</v>
      </c>
      <c r="AA1240">
        <v>2.35</v>
      </c>
      <c r="AB1240">
        <v>0</v>
      </c>
      <c r="AQ1240">
        <v>125</v>
      </c>
      <c r="AR1240">
        <v>4.9000000000000004</v>
      </c>
      <c r="BH1240" t="str">
        <v>Troy Duffy</v>
      </c>
      <c r="BI1240">
        <f t="shared" si="58"/>
        <v>6.3</v>
      </c>
      <c r="BJ1240" t="b">
        <f t="shared" si="59"/>
        <v>0</v>
      </c>
      <c r="BO1240">
        <v>53955614</v>
      </c>
      <c r="BP1240">
        <v>40000000</v>
      </c>
      <c r="BR1240">
        <f t="shared" si="57"/>
        <v>13955614</v>
      </c>
      <c r="BS1240" t="str">
        <f>_xlfn.XLOOKUP(BO1240,I:I,L:L)</f>
        <v>Small SoldiersÂ </v>
      </c>
    </row>
    <row r="1241" spans="1:71" x14ac:dyDescent="0.25">
      <c r="A1241" t="s">
        <v>33</v>
      </c>
      <c r="B1241" t="s">
        <v>2094</v>
      </c>
      <c r="C1241">
        <v>97</v>
      </c>
      <c r="D1241">
        <v>108</v>
      </c>
      <c r="E1241">
        <v>72</v>
      </c>
      <c r="F1241">
        <v>559</v>
      </c>
      <c r="G1241" t="s">
        <v>6365</v>
      </c>
      <c r="H1241">
        <v>982</v>
      </c>
      <c r="I1241">
        <v>127214072</v>
      </c>
      <c r="J1241" t="s">
        <v>1027</v>
      </c>
      <c r="K1241" t="s">
        <v>3295</v>
      </c>
      <c r="L1241" t="s">
        <v>2009</v>
      </c>
      <c r="M1241">
        <v>83786</v>
      </c>
      <c r="N1241">
        <v>4251</v>
      </c>
      <c r="O1241" t="s">
        <v>8236</v>
      </c>
      <c r="P1241">
        <v>1</v>
      </c>
      <c r="Q1241" t="s">
        <v>8237</v>
      </c>
      <c r="R1241" t="s">
        <v>8238</v>
      </c>
      <c r="S1241">
        <v>392</v>
      </c>
      <c r="T1241" t="s">
        <v>42</v>
      </c>
      <c r="U1241" t="s">
        <v>43</v>
      </c>
      <c r="V1241" t="s">
        <v>44</v>
      </c>
      <c r="W1241">
        <v>38000000</v>
      </c>
      <c r="X1241">
        <v>2002</v>
      </c>
      <c r="Y1241">
        <v>935</v>
      </c>
      <c r="Z1241" s="2">
        <v>6.1</v>
      </c>
      <c r="AA1241">
        <v>2.35</v>
      </c>
      <c r="AB1241">
        <v>0</v>
      </c>
      <c r="AQ1241">
        <v>150</v>
      </c>
      <c r="AR1241">
        <v>7.4</v>
      </c>
      <c r="BH1241" t="str">
        <v>Nicole Holofcener</v>
      </c>
      <c r="BI1241">
        <f t="shared" si="58"/>
        <v>6.7</v>
      </c>
      <c r="BJ1241" t="b">
        <f t="shared" si="59"/>
        <v>0</v>
      </c>
      <c r="BO1241">
        <v>43894863</v>
      </c>
      <c r="BP1241">
        <v>30000000</v>
      </c>
      <c r="BR1241">
        <f t="shared" si="57"/>
        <v>13894863</v>
      </c>
      <c r="BS1241" t="str">
        <f>_xlfn.XLOOKUP(BO1241,I:I,L:L)</f>
        <v>Must Love DogsÂ </v>
      </c>
    </row>
    <row r="1242" spans="1:71" x14ac:dyDescent="0.25">
      <c r="A1242" t="s">
        <v>33</v>
      </c>
      <c r="B1242" t="s">
        <v>2065</v>
      </c>
      <c r="C1242">
        <v>174</v>
      </c>
      <c r="D1242">
        <v>96</v>
      </c>
      <c r="E1242">
        <v>126</v>
      </c>
      <c r="F1242">
        <v>954</v>
      </c>
      <c r="G1242" t="s">
        <v>1250</v>
      </c>
      <c r="H1242">
        <v>18000</v>
      </c>
      <c r="I1242">
        <v>88915214</v>
      </c>
      <c r="J1242" t="s">
        <v>1027</v>
      </c>
      <c r="K1242" t="s">
        <v>798</v>
      </c>
      <c r="L1242" t="s">
        <v>3697</v>
      </c>
      <c r="M1242">
        <v>163665</v>
      </c>
      <c r="N1242">
        <v>22436</v>
      </c>
      <c r="O1242" t="s">
        <v>8241</v>
      </c>
      <c r="P1242">
        <v>2</v>
      </c>
      <c r="Q1242" t="s">
        <v>8242</v>
      </c>
      <c r="R1242" t="s">
        <v>8243</v>
      </c>
      <c r="S1242">
        <v>169</v>
      </c>
      <c r="T1242" t="s">
        <v>42</v>
      </c>
      <c r="U1242" t="s">
        <v>43</v>
      </c>
      <c r="V1242" t="s">
        <v>811</v>
      </c>
      <c r="W1242">
        <v>38000000</v>
      </c>
      <c r="X1242">
        <v>2009</v>
      </c>
      <c r="Y1242">
        <v>957</v>
      </c>
      <c r="Z1242" s="2">
        <v>6.5</v>
      </c>
      <c r="AA1242">
        <v>2.35</v>
      </c>
      <c r="AB1242">
        <v>9000</v>
      </c>
      <c r="AQ1242">
        <v>108</v>
      </c>
      <c r="AR1242">
        <v>6.1</v>
      </c>
      <c r="BH1242" t="str">
        <v>Duke Johnson</v>
      </c>
      <c r="BI1242">
        <f t="shared" si="58"/>
        <v>7.3</v>
      </c>
      <c r="BJ1242" t="b">
        <f t="shared" si="59"/>
        <v>0</v>
      </c>
      <c r="BO1242">
        <v>79883359</v>
      </c>
      <c r="BP1242">
        <v>66000000</v>
      </c>
      <c r="BR1242">
        <f t="shared" si="57"/>
        <v>13883359</v>
      </c>
      <c r="BS1242" t="str">
        <f>_xlfn.XLOOKUP(BO1242,I:I,L:L)</f>
        <v>War HorseÂ </v>
      </c>
    </row>
    <row r="1243" spans="1:71" x14ac:dyDescent="0.25">
      <c r="A1243" t="s">
        <v>33</v>
      </c>
      <c r="B1243" t="s">
        <v>4182</v>
      </c>
      <c r="C1243">
        <v>23</v>
      </c>
      <c r="D1243">
        <v>93</v>
      </c>
      <c r="E1243">
        <v>36</v>
      </c>
      <c r="F1243">
        <v>275</v>
      </c>
      <c r="G1243" t="s">
        <v>8245</v>
      </c>
      <c r="H1243">
        <v>592</v>
      </c>
      <c r="I1243">
        <v>30400000</v>
      </c>
      <c r="J1243" t="s">
        <v>1247</v>
      </c>
      <c r="K1243" t="s">
        <v>3586</v>
      </c>
      <c r="L1243" t="s">
        <v>7424</v>
      </c>
      <c r="M1243">
        <v>17810</v>
      </c>
      <c r="N1243">
        <v>2176</v>
      </c>
      <c r="O1243" t="s">
        <v>8246</v>
      </c>
      <c r="P1243">
        <v>2</v>
      </c>
      <c r="Q1243" t="s">
        <v>8247</v>
      </c>
      <c r="R1243" t="s">
        <v>8248</v>
      </c>
      <c r="S1243">
        <v>73</v>
      </c>
      <c r="T1243" t="s">
        <v>42</v>
      </c>
      <c r="U1243" t="s">
        <v>43</v>
      </c>
      <c r="V1243" t="s">
        <v>115</v>
      </c>
      <c r="W1243">
        <v>39000000</v>
      </c>
      <c r="X1243">
        <v>1996</v>
      </c>
      <c r="Y1243">
        <v>516</v>
      </c>
      <c r="Z1243" s="2">
        <v>5.7</v>
      </c>
      <c r="AA1243">
        <v>2.35</v>
      </c>
      <c r="AB1243">
        <v>478</v>
      </c>
      <c r="AQ1243">
        <v>96</v>
      </c>
      <c r="AR1243">
        <v>6.5</v>
      </c>
      <c r="BH1243" t="str">
        <v>FranÃ§ois Ozon</v>
      </c>
      <c r="BI1243">
        <f t="shared" si="58"/>
        <v>7.1</v>
      </c>
      <c r="BJ1243" t="b">
        <f t="shared" si="59"/>
        <v>0</v>
      </c>
      <c r="BO1243">
        <v>25776062</v>
      </c>
      <c r="BP1243">
        <v>12000000</v>
      </c>
      <c r="BR1243">
        <f t="shared" si="57"/>
        <v>13776062</v>
      </c>
      <c r="BS1243" t="str">
        <f>_xlfn.XLOOKUP(BO1243,I:I,L:L)</f>
        <v>FridaÂ </v>
      </c>
    </row>
    <row r="1244" spans="1:71" x14ac:dyDescent="0.25">
      <c r="A1244" t="s">
        <v>33</v>
      </c>
      <c r="B1244" t="s">
        <v>3073</v>
      </c>
      <c r="C1244">
        <v>103</v>
      </c>
      <c r="D1244">
        <v>100</v>
      </c>
      <c r="E1244">
        <v>0</v>
      </c>
      <c r="F1244">
        <v>1000</v>
      </c>
      <c r="G1244" t="s">
        <v>7091</v>
      </c>
      <c r="H1244">
        <v>12000</v>
      </c>
      <c r="I1244">
        <v>85570368</v>
      </c>
      <c r="J1244" t="s">
        <v>1782</v>
      </c>
      <c r="K1244" t="s">
        <v>361</v>
      </c>
      <c r="L1244" t="s">
        <v>3962</v>
      </c>
      <c r="M1244">
        <v>44885</v>
      </c>
      <c r="N1244">
        <v>18291</v>
      </c>
      <c r="O1244" t="s">
        <v>8251</v>
      </c>
      <c r="P1244">
        <v>1</v>
      </c>
      <c r="Q1244" t="s">
        <v>8252</v>
      </c>
      <c r="R1244" t="s">
        <v>8253</v>
      </c>
      <c r="S1244">
        <v>107</v>
      </c>
      <c r="T1244" t="s">
        <v>42</v>
      </c>
      <c r="U1244" t="s">
        <v>43</v>
      </c>
      <c r="V1244" t="s">
        <v>115</v>
      </c>
      <c r="W1244">
        <v>38000000</v>
      </c>
      <c r="X1244">
        <v>2002</v>
      </c>
      <c r="Y1244">
        <v>2000</v>
      </c>
      <c r="Z1244" s="2">
        <v>5.0999999999999996</v>
      </c>
      <c r="AA1244">
        <v>1.85</v>
      </c>
      <c r="AB1244">
        <v>478</v>
      </c>
      <c r="AQ1244">
        <v>93</v>
      </c>
      <c r="AR1244">
        <v>5.7</v>
      </c>
      <c r="BH1244" t="str">
        <v>Anna Boden</v>
      </c>
      <c r="BI1244">
        <f t="shared" si="58"/>
        <v>7.2</v>
      </c>
      <c r="BJ1244" t="b">
        <f t="shared" si="59"/>
        <v>0</v>
      </c>
      <c r="BO1244">
        <v>68750000</v>
      </c>
      <c r="BP1244">
        <v>55000000</v>
      </c>
      <c r="BR1244">
        <f t="shared" si="57"/>
        <v>13750000</v>
      </c>
      <c r="BS1244" t="str">
        <f>_xlfn.XLOOKUP(BO1244,I:I,L:L)</f>
        <v>Executive DecisionÂ </v>
      </c>
    </row>
    <row r="1245" spans="1:71" x14ac:dyDescent="0.25">
      <c r="A1245" t="s">
        <v>33</v>
      </c>
      <c r="B1245" t="s">
        <v>4189</v>
      </c>
      <c r="C1245">
        <v>98</v>
      </c>
      <c r="D1245">
        <v>118</v>
      </c>
      <c r="E1245">
        <v>18</v>
      </c>
      <c r="F1245">
        <v>906</v>
      </c>
      <c r="G1245" t="s">
        <v>2887</v>
      </c>
      <c r="H1245">
        <v>1000</v>
      </c>
      <c r="I1245">
        <v>75668868</v>
      </c>
      <c r="J1245" t="s">
        <v>963</v>
      </c>
      <c r="K1245" t="s">
        <v>4171</v>
      </c>
      <c r="L1245" t="s">
        <v>4629</v>
      </c>
      <c r="M1245">
        <v>60504</v>
      </c>
      <c r="N1245">
        <v>6427</v>
      </c>
      <c r="O1245" t="s">
        <v>2226</v>
      </c>
      <c r="P1245">
        <v>0</v>
      </c>
      <c r="Q1245" t="s">
        <v>8254</v>
      </c>
      <c r="R1245" t="s">
        <v>8255</v>
      </c>
      <c r="S1245">
        <v>249</v>
      </c>
      <c r="T1245" t="s">
        <v>42</v>
      </c>
      <c r="U1245" t="s">
        <v>43</v>
      </c>
      <c r="V1245" t="s">
        <v>115</v>
      </c>
      <c r="W1245">
        <v>35000000</v>
      </c>
      <c r="X1245">
        <v>1994</v>
      </c>
      <c r="Y1245">
        <v>946</v>
      </c>
      <c r="Z1245" s="2">
        <v>6.6</v>
      </c>
      <c r="AA1245">
        <v>2.35</v>
      </c>
      <c r="AB1245">
        <v>0</v>
      </c>
      <c r="AQ1245">
        <v>100</v>
      </c>
      <c r="AR1245">
        <v>5.0999999999999996</v>
      </c>
      <c r="BH1245" t="str">
        <v>Steve James</v>
      </c>
      <c r="BI1245">
        <f t="shared" si="58"/>
        <v>7.6</v>
      </c>
      <c r="BJ1245" t="str">
        <f t="shared" si="59"/>
        <v>TRUE</v>
      </c>
      <c r="BO1245">
        <v>38747385</v>
      </c>
      <c r="BP1245">
        <v>25000000</v>
      </c>
      <c r="BR1245">
        <f t="shared" si="57"/>
        <v>13747385</v>
      </c>
      <c r="BS1245" t="str">
        <f>_xlfn.XLOOKUP(BO1245,I:I,L:L)</f>
        <v>Little Shop of HorrorsÂ </v>
      </c>
    </row>
    <row r="1246" spans="1:71" x14ac:dyDescent="0.25">
      <c r="A1246" t="s">
        <v>33</v>
      </c>
      <c r="B1246" t="s">
        <v>4198</v>
      </c>
      <c r="C1246">
        <v>273</v>
      </c>
      <c r="D1246">
        <v>122</v>
      </c>
      <c r="E1246">
        <v>0</v>
      </c>
      <c r="F1246">
        <v>7</v>
      </c>
      <c r="G1246" t="s">
        <v>8258</v>
      </c>
      <c r="H1246">
        <v>643</v>
      </c>
      <c r="I1246">
        <v>6594136</v>
      </c>
      <c r="J1246" t="s">
        <v>3269</v>
      </c>
      <c r="K1246" t="s">
        <v>7386</v>
      </c>
      <c r="L1246" t="s">
        <v>8259</v>
      </c>
      <c r="M1246">
        <v>24557</v>
      </c>
      <c r="N1246">
        <v>943</v>
      </c>
      <c r="O1246" t="s">
        <v>8260</v>
      </c>
      <c r="P1246">
        <v>1</v>
      </c>
      <c r="Q1246" t="s">
        <v>8261</v>
      </c>
      <c r="R1246" t="s">
        <v>8262</v>
      </c>
      <c r="S1246">
        <v>111</v>
      </c>
      <c r="T1246" t="s">
        <v>85</v>
      </c>
      <c r="U1246" t="s">
        <v>4790</v>
      </c>
      <c r="V1246" t="s">
        <v>44</v>
      </c>
      <c r="W1246">
        <v>38600000</v>
      </c>
      <c r="X1246">
        <v>2013</v>
      </c>
      <c r="Y1246">
        <v>290</v>
      </c>
      <c r="Z1246" s="2">
        <v>6.5</v>
      </c>
      <c r="AA1246">
        <v>2.35</v>
      </c>
      <c r="AB1246">
        <v>13000</v>
      </c>
      <c r="AQ1246">
        <v>118</v>
      </c>
      <c r="AR1246">
        <v>6.6</v>
      </c>
      <c r="BH1246" t="str">
        <v>Tomm Moore</v>
      </c>
      <c r="BI1246">
        <f t="shared" si="58"/>
        <v>7.7</v>
      </c>
      <c r="BJ1246" t="str">
        <f t="shared" si="59"/>
        <v>TRUE</v>
      </c>
      <c r="BO1246">
        <v>73701902</v>
      </c>
      <c r="BP1246">
        <v>60000000</v>
      </c>
      <c r="BR1246">
        <f t="shared" si="57"/>
        <v>13701902</v>
      </c>
      <c r="BS1246" t="str">
        <f>_xlfn.XLOOKUP(BO1246,I:I,L:L)</f>
        <v>Christmas with the KranksÂ </v>
      </c>
    </row>
    <row r="1247" spans="1:71" x14ac:dyDescent="0.25">
      <c r="A1247" t="s">
        <v>33</v>
      </c>
      <c r="B1247" t="s">
        <v>624</v>
      </c>
      <c r="C1247">
        <v>279</v>
      </c>
      <c r="D1247">
        <v>120</v>
      </c>
      <c r="E1247">
        <v>508</v>
      </c>
      <c r="F1247">
        <v>1000</v>
      </c>
      <c r="G1247" t="s">
        <v>69</v>
      </c>
      <c r="H1247">
        <v>21000</v>
      </c>
      <c r="I1247">
        <v>58700247</v>
      </c>
      <c r="J1247" t="s">
        <v>210</v>
      </c>
      <c r="K1247" t="s">
        <v>943</v>
      </c>
      <c r="L1247" t="s">
        <v>7033</v>
      </c>
      <c r="M1247">
        <v>95367</v>
      </c>
      <c r="N1247">
        <v>36062</v>
      </c>
      <c r="O1247" t="s">
        <v>410</v>
      </c>
      <c r="P1247">
        <v>1</v>
      </c>
      <c r="Q1247" t="s">
        <v>8264</v>
      </c>
      <c r="R1247" t="s">
        <v>8265</v>
      </c>
      <c r="S1247">
        <v>260</v>
      </c>
      <c r="T1247" t="s">
        <v>42</v>
      </c>
      <c r="U1247" t="s">
        <v>43</v>
      </c>
      <c r="V1247" t="s">
        <v>44</v>
      </c>
      <c r="W1247">
        <v>38000000</v>
      </c>
      <c r="X1247">
        <v>2011</v>
      </c>
      <c r="Y1247">
        <v>11000</v>
      </c>
      <c r="Z1247" s="2">
        <v>6.9</v>
      </c>
      <c r="AA1247">
        <v>2.35</v>
      </c>
      <c r="AB1247">
        <v>33000</v>
      </c>
      <c r="AQ1247">
        <v>122</v>
      </c>
      <c r="AR1247">
        <v>6.5</v>
      </c>
      <c r="BH1247" t="str">
        <v>John Carney</v>
      </c>
      <c r="BI1247">
        <f t="shared" si="58"/>
        <v>7.4</v>
      </c>
      <c r="BJ1247" t="b">
        <f t="shared" si="59"/>
        <v>0</v>
      </c>
      <c r="BO1247">
        <v>36696761</v>
      </c>
      <c r="BP1247">
        <v>23000000</v>
      </c>
      <c r="BR1247">
        <f t="shared" si="57"/>
        <v>13696761</v>
      </c>
      <c r="BS1247" t="str">
        <f>_xlfn.XLOOKUP(BO1247,I:I,L:L)</f>
        <v>Recess: School's OutÂ </v>
      </c>
    </row>
    <row r="1248" spans="1:71" x14ac:dyDescent="0.25">
      <c r="A1248" t="s">
        <v>917</v>
      </c>
      <c r="B1248" t="s">
        <v>4210</v>
      </c>
      <c r="C1248">
        <v>65</v>
      </c>
      <c r="D1248">
        <v>146</v>
      </c>
      <c r="E1248">
        <v>278</v>
      </c>
      <c r="F1248">
        <v>494</v>
      </c>
      <c r="G1248" t="s">
        <v>4410</v>
      </c>
      <c r="H1248">
        <v>18000</v>
      </c>
      <c r="I1248">
        <v>50668906</v>
      </c>
      <c r="J1248" t="s">
        <v>994</v>
      </c>
      <c r="K1248" t="s">
        <v>2152</v>
      </c>
      <c r="L1248" t="s">
        <v>8270</v>
      </c>
      <c r="M1248">
        <v>76016</v>
      </c>
      <c r="N1248">
        <v>20516</v>
      </c>
      <c r="O1248" t="s">
        <v>6245</v>
      </c>
      <c r="P1248">
        <v>0</v>
      </c>
      <c r="Q1248" t="s">
        <v>8271</v>
      </c>
      <c r="R1248" t="s">
        <v>8272</v>
      </c>
      <c r="S1248">
        <v>265</v>
      </c>
      <c r="T1248" t="s">
        <v>42</v>
      </c>
      <c r="U1248" t="s">
        <v>43</v>
      </c>
      <c r="V1248" t="s">
        <v>811</v>
      </c>
      <c r="W1248">
        <v>38000000</v>
      </c>
      <c r="X1248">
        <v>1999</v>
      </c>
      <c r="Y1248">
        <v>584</v>
      </c>
      <c r="Z1248" s="2">
        <v>7.6</v>
      </c>
      <c r="AA1248">
        <v>1.85</v>
      </c>
      <c r="AB1248">
        <v>0</v>
      </c>
      <c r="AQ1248">
        <v>88</v>
      </c>
      <c r="AR1248">
        <v>6.4</v>
      </c>
      <c r="BH1248" t="str">
        <v>David Jacobson</v>
      </c>
      <c r="BI1248">
        <f t="shared" si="58"/>
        <v>6.5</v>
      </c>
      <c r="BJ1248" t="b">
        <f t="shared" si="59"/>
        <v>0</v>
      </c>
      <c r="BO1248">
        <v>73648142</v>
      </c>
      <c r="BP1248">
        <v>60000000</v>
      </c>
      <c r="BR1248">
        <f t="shared" si="57"/>
        <v>13648142</v>
      </c>
      <c r="BS1248" t="str">
        <f>_xlfn.XLOOKUP(BO1248,I:I,L:L)</f>
        <v>Deep Blue SeaÂ </v>
      </c>
    </row>
    <row r="1249" spans="1:71" x14ac:dyDescent="0.25">
      <c r="A1249" t="s">
        <v>33</v>
      </c>
      <c r="B1249" t="s">
        <v>676</v>
      </c>
      <c r="C1249">
        <v>98</v>
      </c>
      <c r="D1249">
        <v>115</v>
      </c>
      <c r="E1249">
        <v>150</v>
      </c>
      <c r="F1249">
        <v>789</v>
      </c>
      <c r="G1249" t="s">
        <v>8274</v>
      </c>
      <c r="H1249">
        <v>970</v>
      </c>
      <c r="I1249">
        <v>39177215</v>
      </c>
      <c r="J1249" t="s">
        <v>1338</v>
      </c>
      <c r="K1249" t="s">
        <v>4756</v>
      </c>
      <c r="L1249" t="s">
        <v>8275</v>
      </c>
      <c r="M1249">
        <v>30667</v>
      </c>
      <c r="N1249">
        <v>3770</v>
      </c>
      <c r="O1249" t="s">
        <v>5915</v>
      </c>
      <c r="P1249">
        <v>1</v>
      </c>
      <c r="Q1249" t="s">
        <v>8276</v>
      </c>
      <c r="R1249" t="s">
        <v>8277</v>
      </c>
      <c r="S1249">
        <v>234</v>
      </c>
      <c r="T1249" t="s">
        <v>42</v>
      </c>
      <c r="U1249" t="s">
        <v>43</v>
      </c>
      <c r="V1249" t="s">
        <v>44</v>
      </c>
      <c r="W1249">
        <v>38000000</v>
      </c>
      <c r="X1249">
        <v>2002</v>
      </c>
      <c r="Y1249">
        <v>919</v>
      </c>
      <c r="Z1249" s="2">
        <v>5.6</v>
      </c>
      <c r="AA1249">
        <v>2.35</v>
      </c>
      <c r="AB1249">
        <v>0</v>
      </c>
      <c r="AQ1249">
        <v>146</v>
      </c>
      <c r="AR1249">
        <v>7.6</v>
      </c>
      <c r="BH1249" t="str">
        <v>Michael Corrente</v>
      </c>
      <c r="BI1249">
        <f t="shared" si="58"/>
        <v>6.4</v>
      </c>
      <c r="BJ1249" t="b">
        <f t="shared" si="59"/>
        <v>0</v>
      </c>
      <c r="BO1249">
        <v>28637507</v>
      </c>
      <c r="BP1249">
        <v>15000000</v>
      </c>
      <c r="BR1249">
        <f t="shared" si="57"/>
        <v>13637507</v>
      </c>
      <c r="BS1249" t="str">
        <f>_xlfn.XLOOKUP(BO1249,I:I,L:L)</f>
        <v>28 Weeks LaterÂ </v>
      </c>
    </row>
    <row r="1250" spans="1:71" x14ac:dyDescent="0.25">
      <c r="A1250" t="s">
        <v>33</v>
      </c>
      <c r="B1250" t="s">
        <v>4216</v>
      </c>
      <c r="C1250">
        <v>116</v>
      </c>
      <c r="D1250">
        <v>123</v>
      </c>
      <c r="E1250">
        <v>7</v>
      </c>
      <c r="F1250">
        <v>692</v>
      </c>
      <c r="G1250" t="s">
        <v>4975</v>
      </c>
      <c r="H1250">
        <v>931</v>
      </c>
      <c r="I1250">
        <v>40334024</v>
      </c>
      <c r="J1250" t="s">
        <v>2331</v>
      </c>
      <c r="K1250" t="s">
        <v>773</v>
      </c>
      <c r="L1250" t="s">
        <v>8280</v>
      </c>
      <c r="M1250">
        <v>44168</v>
      </c>
      <c r="N1250">
        <v>2912</v>
      </c>
      <c r="O1250" t="s">
        <v>2061</v>
      </c>
      <c r="P1250">
        <v>3</v>
      </c>
      <c r="Q1250" t="s">
        <v>8281</v>
      </c>
      <c r="R1250" t="s">
        <v>8282</v>
      </c>
      <c r="S1250">
        <v>216</v>
      </c>
      <c r="T1250" t="s">
        <v>42</v>
      </c>
      <c r="U1250" t="s">
        <v>43</v>
      </c>
      <c r="V1250" t="s">
        <v>44</v>
      </c>
      <c r="W1250">
        <v>35000000</v>
      </c>
      <c r="X1250">
        <v>2001</v>
      </c>
      <c r="Y1250">
        <v>754</v>
      </c>
      <c r="Z1250" s="2">
        <v>6.2</v>
      </c>
      <c r="AA1250">
        <v>2.35</v>
      </c>
      <c r="AB1250">
        <v>989</v>
      </c>
      <c r="AQ1250">
        <v>115</v>
      </c>
      <c r="AR1250">
        <v>5.6</v>
      </c>
      <c r="BH1250" t="str">
        <v>Keith Gordon</v>
      </c>
      <c r="BI1250">
        <f t="shared" si="58"/>
        <v>5.6</v>
      </c>
      <c r="BJ1250" t="b">
        <f t="shared" si="59"/>
        <v>0</v>
      </c>
      <c r="BO1250">
        <v>14564027</v>
      </c>
      <c r="BP1250">
        <v>1000000</v>
      </c>
      <c r="BR1250">
        <f t="shared" si="57"/>
        <v>13564027</v>
      </c>
      <c r="BS1250" t="str">
        <f>_xlfn.XLOOKUP(BO1250,I:I,L:L)</f>
        <v>HellraiserÂ </v>
      </c>
    </row>
    <row r="1251" spans="1:71" x14ac:dyDescent="0.25">
      <c r="A1251" t="s">
        <v>33</v>
      </c>
      <c r="B1251" t="s">
        <v>3210</v>
      </c>
      <c r="C1251">
        <v>76</v>
      </c>
      <c r="D1251">
        <v>94</v>
      </c>
      <c r="E1251">
        <v>99</v>
      </c>
      <c r="F1251">
        <v>377</v>
      </c>
      <c r="G1251" t="s">
        <v>8285</v>
      </c>
      <c r="H1251">
        <v>598</v>
      </c>
      <c r="I1251">
        <v>71038190</v>
      </c>
      <c r="J1251" t="s">
        <v>1064</v>
      </c>
      <c r="K1251" t="s">
        <v>8286</v>
      </c>
      <c r="L1251" t="s">
        <v>4594</v>
      </c>
      <c r="M1251">
        <v>23473</v>
      </c>
      <c r="N1251">
        <v>3552</v>
      </c>
      <c r="O1251" t="s">
        <v>8287</v>
      </c>
      <c r="P1251">
        <v>1</v>
      </c>
      <c r="Q1251" t="s">
        <v>8288</v>
      </c>
      <c r="R1251" t="s">
        <v>8289</v>
      </c>
      <c r="S1251">
        <v>123</v>
      </c>
      <c r="T1251" t="s">
        <v>42</v>
      </c>
      <c r="U1251" t="s">
        <v>43</v>
      </c>
      <c r="V1251" t="s">
        <v>115</v>
      </c>
      <c r="W1251">
        <v>30000000</v>
      </c>
      <c r="X1251">
        <v>2015</v>
      </c>
      <c r="Y1251">
        <v>557</v>
      </c>
      <c r="Z1251" s="2">
        <v>4.4000000000000004</v>
      </c>
      <c r="AA1251">
        <v>1.85</v>
      </c>
      <c r="AB1251">
        <v>8000</v>
      </c>
      <c r="AQ1251">
        <v>123</v>
      </c>
      <c r="AR1251">
        <v>6.2</v>
      </c>
      <c r="BH1251" t="str">
        <v>Andrew Currie</v>
      </c>
      <c r="BI1251">
        <f t="shared" si="58"/>
        <v>6.8</v>
      </c>
      <c r="BJ1251" t="b">
        <f t="shared" si="59"/>
        <v>0</v>
      </c>
      <c r="BO1251">
        <v>83552429</v>
      </c>
      <c r="BP1251">
        <v>70000000</v>
      </c>
      <c r="BR1251">
        <f t="shared" si="57"/>
        <v>13552429</v>
      </c>
      <c r="BS1251" t="str">
        <f>_xlfn.XLOOKUP(BO1251,I:I,L:L)</f>
        <v>Battle Los AngelesÂ </v>
      </c>
    </row>
    <row r="1252" spans="1:71" x14ac:dyDescent="0.25">
      <c r="A1252" t="s">
        <v>33</v>
      </c>
      <c r="B1252" t="s">
        <v>4223</v>
      </c>
      <c r="C1252">
        <v>106</v>
      </c>
      <c r="D1252">
        <v>102</v>
      </c>
      <c r="E1252">
        <v>43</v>
      </c>
      <c r="F1252">
        <v>280</v>
      </c>
      <c r="G1252" t="s">
        <v>6180</v>
      </c>
      <c r="H1252">
        <v>308</v>
      </c>
      <c r="I1252">
        <v>24044532</v>
      </c>
      <c r="J1252" t="s">
        <v>210</v>
      </c>
      <c r="K1252" t="s">
        <v>8291</v>
      </c>
      <c r="L1252" t="s">
        <v>8292</v>
      </c>
      <c r="M1252">
        <v>19686</v>
      </c>
      <c r="N1252">
        <v>1440</v>
      </c>
      <c r="O1252" t="s">
        <v>8293</v>
      </c>
      <c r="P1252">
        <v>0</v>
      </c>
      <c r="Q1252" t="s">
        <v>8294</v>
      </c>
      <c r="R1252" t="s">
        <v>8295</v>
      </c>
      <c r="S1252">
        <v>180</v>
      </c>
      <c r="T1252" t="s">
        <v>42</v>
      </c>
      <c r="U1252" t="s">
        <v>43</v>
      </c>
      <c r="V1252" t="s">
        <v>811</v>
      </c>
      <c r="W1252">
        <v>38000000</v>
      </c>
      <c r="X1252">
        <v>2001</v>
      </c>
      <c r="Y1252">
        <v>285</v>
      </c>
      <c r="Z1252" s="2">
        <v>5.6</v>
      </c>
      <c r="AA1252">
        <v>1.85</v>
      </c>
      <c r="AB1252">
        <v>689</v>
      </c>
      <c r="AQ1252">
        <v>94</v>
      </c>
      <c r="AR1252">
        <v>4.4000000000000004</v>
      </c>
      <c r="BH1252" t="str">
        <v>Andrew Wilson</v>
      </c>
      <c r="BI1252">
        <f t="shared" si="58"/>
        <v>5.5</v>
      </c>
      <c r="BJ1252" t="b">
        <f t="shared" si="59"/>
        <v>0</v>
      </c>
      <c r="BO1252">
        <v>26539321</v>
      </c>
      <c r="BP1252">
        <v>13000000</v>
      </c>
      <c r="BR1252">
        <f t="shared" si="57"/>
        <v>13539321</v>
      </c>
      <c r="BS1252" t="str">
        <f>_xlfn.XLOOKUP(BO1252,I:I,L:L)</f>
        <v>Harriet the SpyÂ </v>
      </c>
    </row>
    <row r="1253" spans="1:71" x14ac:dyDescent="0.25">
      <c r="A1253" t="s">
        <v>33</v>
      </c>
      <c r="B1253" t="s">
        <v>2711</v>
      </c>
      <c r="C1253">
        <v>55</v>
      </c>
      <c r="D1253">
        <v>98</v>
      </c>
      <c r="E1253">
        <v>11</v>
      </c>
      <c r="F1253">
        <v>466</v>
      </c>
      <c r="G1253" t="s">
        <v>5516</v>
      </c>
      <c r="H1253">
        <v>854</v>
      </c>
      <c r="I1253">
        <v>22770864</v>
      </c>
      <c r="J1253" t="s">
        <v>1544</v>
      </c>
      <c r="K1253" t="s">
        <v>4341</v>
      </c>
      <c r="L1253" t="s">
        <v>8298</v>
      </c>
      <c r="M1253">
        <v>8433</v>
      </c>
      <c r="N1253">
        <v>2765</v>
      </c>
      <c r="O1253" t="s">
        <v>2658</v>
      </c>
      <c r="P1253">
        <v>1</v>
      </c>
      <c r="Q1253" t="s">
        <v>8299</v>
      </c>
      <c r="R1253" t="s">
        <v>8300</v>
      </c>
      <c r="S1253">
        <v>85</v>
      </c>
      <c r="T1253" t="s">
        <v>42</v>
      </c>
      <c r="U1253" t="s">
        <v>43</v>
      </c>
      <c r="V1253" t="s">
        <v>115</v>
      </c>
      <c r="W1253">
        <v>38000000</v>
      </c>
      <c r="X1253">
        <v>2001</v>
      </c>
      <c r="Y1253">
        <v>543</v>
      </c>
      <c r="Z1253" s="2">
        <v>5.5</v>
      </c>
      <c r="AA1253">
        <v>1.85</v>
      </c>
      <c r="AB1253">
        <v>168</v>
      </c>
      <c r="AQ1253">
        <v>102</v>
      </c>
      <c r="AR1253">
        <v>5.6</v>
      </c>
      <c r="BH1253" t="str">
        <v>Marc SchÃ¶lermann</v>
      </c>
      <c r="BI1253">
        <f t="shared" si="58"/>
        <v>6</v>
      </c>
      <c r="BJ1253" t="b">
        <f t="shared" si="59"/>
        <v>0</v>
      </c>
      <c r="BO1253">
        <v>33422556</v>
      </c>
      <c r="BP1253">
        <v>20000000</v>
      </c>
      <c r="BR1253">
        <f t="shared" si="57"/>
        <v>13422556</v>
      </c>
      <c r="BS1253" t="str">
        <f>_xlfn.XLOOKUP(BO1253,I:I,L:L)</f>
        <v>DoubtÂ </v>
      </c>
    </row>
    <row r="1254" spans="1:71" x14ac:dyDescent="0.25">
      <c r="A1254" t="s">
        <v>33</v>
      </c>
      <c r="B1254" t="s">
        <v>2489</v>
      </c>
      <c r="C1254">
        <v>172</v>
      </c>
      <c r="D1254">
        <v>133</v>
      </c>
      <c r="E1254">
        <v>2000</v>
      </c>
      <c r="F1254">
        <v>541</v>
      </c>
      <c r="G1254" t="s">
        <v>150</v>
      </c>
      <c r="H1254">
        <v>40000</v>
      </c>
      <c r="I1254">
        <v>18653746</v>
      </c>
      <c r="J1254" t="s">
        <v>560</v>
      </c>
      <c r="K1254" t="s">
        <v>60</v>
      </c>
      <c r="L1254" t="s">
        <v>8303</v>
      </c>
      <c r="M1254">
        <v>137722</v>
      </c>
      <c r="N1254">
        <v>42344</v>
      </c>
      <c r="O1254" t="s">
        <v>3904</v>
      </c>
      <c r="P1254">
        <v>1</v>
      </c>
      <c r="Q1254" t="s">
        <v>8304</v>
      </c>
      <c r="R1254" t="s">
        <v>8305</v>
      </c>
      <c r="S1254">
        <v>638</v>
      </c>
      <c r="T1254" t="s">
        <v>42</v>
      </c>
      <c r="U1254" t="s">
        <v>4430</v>
      </c>
      <c r="V1254" t="s">
        <v>811</v>
      </c>
      <c r="W1254">
        <v>38000000</v>
      </c>
      <c r="X1254">
        <v>1999</v>
      </c>
      <c r="Y1254">
        <v>903</v>
      </c>
      <c r="Z1254" s="2">
        <v>6.7</v>
      </c>
      <c r="AA1254">
        <v>2.35</v>
      </c>
      <c r="AB1254">
        <v>0</v>
      </c>
      <c r="AQ1254">
        <v>98</v>
      </c>
      <c r="AR1254">
        <v>5.5</v>
      </c>
      <c r="BH1254" t="str">
        <v>Thomas Vinterberg</v>
      </c>
      <c r="BI1254">
        <f t="shared" si="58"/>
        <v>7.7</v>
      </c>
      <c r="BJ1254" t="str">
        <f t="shared" si="59"/>
        <v>TRUE</v>
      </c>
      <c r="BO1254">
        <v>53337608</v>
      </c>
      <c r="BP1254">
        <v>40000000</v>
      </c>
      <c r="BR1254">
        <f t="shared" si="57"/>
        <v>13337608</v>
      </c>
      <c r="BS1254" t="str">
        <f>_xlfn.XLOOKUP(BO1254,I:I,L:L)</f>
        <v>Corpse BrideÂ </v>
      </c>
    </row>
    <row r="1255" spans="1:71" x14ac:dyDescent="0.25">
      <c r="A1255" t="s">
        <v>33</v>
      </c>
      <c r="B1255" t="s">
        <v>676</v>
      </c>
      <c r="C1255">
        <v>47</v>
      </c>
      <c r="D1255">
        <v>118</v>
      </c>
      <c r="E1255">
        <v>150</v>
      </c>
      <c r="F1255">
        <v>182</v>
      </c>
      <c r="G1255" t="s">
        <v>4659</v>
      </c>
      <c r="H1255">
        <v>24000</v>
      </c>
      <c r="I1255">
        <v>17305211</v>
      </c>
      <c r="J1255" t="s">
        <v>1359</v>
      </c>
      <c r="K1255" t="s">
        <v>100</v>
      </c>
      <c r="L1255" t="s">
        <v>8308</v>
      </c>
      <c r="M1255">
        <v>14066</v>
      </c>
      <c r="N1255">
        <v>24547</v>
      </c>
      <c r="O1255" t="s">
        <v>8309</v>
      </c>
      <c r="P1255">
        <v>0</v>
      </c>
      <c r="Q1255" t="s">
        <v>8310</v>
      </c>
      <c r="R1255" t="s">
        <v>8311</v>
      </c>
      <c r="S1255">
        <v>75</v>
      </c>
      <c r="T1255" t="s">
        <v>42</v>
      </c>
      <c r="U1255" t="s">
        <v>43</v>
      </c>
      <c r="V1255" t="s">
        <v>811</v>
      </c>
      <c r="W1255">
        <v>38000000</v>
      </c>
      <c r="X1255">
        <v>1996</v>
      </c>
      <c r="Y1255">
        <v>210</v>
      </c>
      <c r="Z1255" s="2">
        <v>6.1</v>
      </c>
      <c r="AA1255">
        <v>2.35</v>
      </c>
      <c r="AB1255">
        <v>352</v>
      </c>
      <c r="AQ1255">
        <v>133</v>
      </c>
      <c r="AR1255">
        <v>6.7</v>
      </c>
      <c r="BH1255" t="str">
        <v>Claudia Llosa</v>
      </c>
      <c r="BI1255">
        <f t="shared" si="58"/>
        <v>5.3</v>
      </c>
      <c r="BJ1255" t="b">
        <f t="shared" si="59"/>
        <v>0</v>
      </c>
      <c r="BO1255">
        <v>30324946</v>
      </c>
      <c r="BP1255">
        <v>17000000</v>
      </c>
      <c r="BR1255">
        <f t="shared" si="57"/>
        <v>13324946</v>
      </c>
      <c r="BS1255" t="str">
        <f>_xlfn.XLOOKUP(BO1255,I:I,L:L)</f>
        <v>A Night at the RoxburyÂ </v>
      </c>
    </row>
    <row r="1256" spans="1:71" x14ac:dyDescent="0.25">
      <c r="A1256" t="s">
        <v>33</v>
      </c>
      <c r="B1256" t="s">
        <v>2864</v>
      </c>
      <c r="C1256">
        <v>107</v>
      </c>
      <c r="D1256">
        <v>105</v>
      </c>
      <c r="E1256">
        <v>65</v>
      </c>
      <c r="F1256">
        <v>108</v>
      </c>
      <c r="G1256" t="s">
        <v>8314</v>
      </c>
      <c r="H1256">
        <v>628</v>
      </c>
      <c r="I1256">
        <v>16991902</v>
      </c>
      <c r="J1256" t="s">
        <v>3027</v>
      </c>
      <c r="K1256" t="s">
        <v>8315</v>
      </c>
      <c r="L1256" t="s">
        <v>8316</v>
      </c>
      <c r="M1256">
        <v>34592</v>
      </c>
      <c r="N1256">
        <v>1265</v>
      </c>
      <c r="O1256" t="s">
        <v>8317</v>
      </c>
      <c r="P1256">
        <v>0</v>
      </c>
      <c r="Q1256" t="s">
        <v>8318</v>
      </c>
      <c r="R1256" t="s">
        <v>8319</v>
      </c>
      <c r="S1256">
        <v>191</v>
      </c>
      <c r="T1256" t="s">
        <v>42</v>
      </c>
      <c r="U1256" t="s">
        <v>43</v>
      </c>
      <c r="V1256" t="s">
        <v>811</v>
      </c>
      <c r="W1256">
        <v>57000000</v>
      </c>
      <c r="X1256">
        <v>2001</v>
      </c>
      <c r="Y1256">
        <v>316</v>
      </c>
      <c r="Z1256" s="2">
        <v>6.2</v>
      </c>
      <c r="AA1256">
        <v>2.35</v>
      </c>
      <c r="AB1256">
        <v>0</v>
      </c>
      <c r="AQ1256">
        <v>118</v>
      </c>
      <c r="AR1256">
        <v>6.1</v>
      </c>
      <c r="BH1256" t="str">
        <v>Ol Parker</v>
      </c>
      <c r="BI1256">
        <f t="shared" si="58"/>
        <v>6.9</v>
      </c>
      <c r="BJ1256" t="b">
        <f t="shared" si="59"/>
        <v>0</v>
      </c>
      <c r="BO1256">
        <v>17314483</v>
      </c>
      <c r="BP1256">
        <v>4000000</v>
      </c>
      <c r="BR1256">
        <f t="shared" si="57"/>
        <v>13314483</v>
      </c>
      <c r="BS1256" t="str">
        <f>_xlfn.XLOOKUP(BO1256,I:I,L:L)</f>
        <v>A Haunted House 2Â </v>
      </c>
    </row>
    <row r="1257" spans="1:71" x14ac:dyDescent="0.25">
      <c r="A1257" t="s">
        <v>33</v>
      </c>
      <c r="B1257" t="s">
        <v>4231</v>
      </c>
      <c r="C1257">
        <v>323</v>
      </c>
      <c r="D1257">
        <v>109</v>
      </c>
      <c r="E1257">
        <v>304</v>
      </c>
      <c r="F1257">
        <v>736</v>
      </c>
      <c r="G1257" t="s">
        <v>2960</v>
      </c>
      <c r="H1257">
        <v>940</v>
      </c>
      <c r="I1257">
        <v>47536959</v>
      </c>
      <c r="J1257" t="s">
        <v>2007</v>
      </c>
      <c r="K1257" t="s">
        <v>6635</v>
      </c>
      <c r="L1257" t="s">
        <v>4914</v>
      </c>
      <c r="M1257">
        <v>86955</v>
      </c>
      <c r="N1257">
        <v>3277</v>
      </c>
      <c r="O1257" t="s">
        <v>8322</v>
      </c>
      <c r="P1257">
        <v>0</v>
      </c>
      <c r="Q1257" t="s">
        <v>8323</v>
      </c>
      <c r="R1257" t="s">
        <v>8324</v>
      </c>
      <c r="S1257">
        <v>275</v>
      </c>
      <c r="T1257" t="s">
        <v>42</v>
      </c>
      <c r="U1257" t="s">
        <v>43</v>
      </c>
      <c r="V1257" t="s">
        <v>811</v>
      </c>
      <c r="W1257">
        <v>10000000</v>
      </c>
      <c r="X1257">
        <v>2009</v>
      </c>
      <c r="Y1257">
        <v>906</v>
      </c>
      <c r="Z1257" s="2">
        <v>7.3</v>
      </c>
      <c r="AA1257">
        <v>1.85</v>
      </c>
      <c r="AB1257">
        <v>12000</v>
      </c>
      <c r="AQ1257">
        <v>105</v>
      </c>
      <c r="AR1257">
        <v>6.2</v>
      </c>
      <c r="BH1257" t="str">
        <v>David Webb Peoples</v>
      </c>
      <c r="BI1257">
        <f t="shared" si="58"/>
        <v>6.5</v>
      </c>
      <c r="BJ1257" t="b">
        <f t="shared" si="59"/>
        <v>0</v>
      </c>
      <c r="BO1257">
        <v>25277561</v>
      </c>
      <c r="BP1257">
        <v>12000000</v>
      </c>
      <c r="BR1257">
        <f t="shared" si="57"/>
        <v>13277561</v>
      </c>
      <c r="BS1257" t="str">
        <f>_xlfn.XLOOKUP(BO1257,I:I,L:L)</f>
        <v>Top FiveÂ </v>
      </c>
    </row>
    <row r="1258" spans="1:71" x14ac:dyDescent="0.25">
      <c r="A1258" t="s">
        <v>33</v>
      </c>
      <c r="B1258" t="s">
        <v>3371</v>
      </c>
      <c r="C1258">
        <v>297</v>
      </c>
      <c r="D1258">
        <v>109</v>
      </c>
      <c r="E1258">
        <v>0</v>
      </c>
      <c r="F1258">
        <v>145</v>
      </c>
      <c r="G1258" t="s">
        <v>8327</v>
      </c>
      <c r="H1258">
        <v>957</v>
      </c>
      <c r="I1258">
        <v>13782838</v>
      </c>
      <c r="J1258" t="s">
        <v>3277</v>
      </c>
      <c r="K1258" t="s">
        <v>7279</v>
      </c>
      <c r="L1258" t="s">
        <v>8328</v>
      </c>
      <c r="M1258">
        <v>258078</v>
      </c>
      <c r="N1258">
        <v>1757</v>
      </c>
      <c r="O1258" t="s">
        <v>8329</v>
      </c>
      <c r="P1258">
        <v>0</v>
      </c>
      <c r="Q1258" t="s">
        <v>8330</v>
      </c>
      <c r="R1258" t="s">
        <v>8331</v>
      </c>
      <c r="S1258">
        <v>911</v>
      </c>
      <c r="T1258" t="s">
        <v>42</v>
      </c>
      <c r="U1258" t="s">
        <v>43</v>
      </c>
      <c r="V1258" t="s">
        <v>811</v>
      </c>
      <c r="W1258">
        <v>15000000</v>
      </c>
      <c r="X1258">
        <v>1982</v>
      </c>
      <c r="Y1258">
        <v>163</v>
      </c>
      <c r="Z1258" s="2">
        <v>8.1999999999999993</v>
      </c>
      <c r="AA1258">
        <v>2.35</v>
      </c>
      <c r="AB1258">
        <v>23000</v>
      </c>
      <c r="AQ1258">
        <v>109</v>
      </c>
      <c r="AR1258">
        <v>7.3</v>
      </c>
      <c r="BH1258" t="str">
        <v>Stanley Tong</v>
      </c>
      <c r="BI1258">
        <f t="shared" si="58"/>
        <v>6.7</v>
      </c>
      <c r="BJ1258" t="b">
        <f t="shared" si="59"/>
        <v>0</v>
      </c>
      <c r="BO1258">
        <v>81257500</v>
      </c>
      <c r="BP1258">
        <v>68000000</v>
      </c>
      <c r="BR1258">
        <f t="shared" si="57"/>
        <v>13257500</v>
      </c>
      <c r="BS1258" t="str">
        <f>_xlfn.XLOOKUP(BO1258,I:I,L:L)</f>
        <v>Ted 2Â </v>
      </c>
    </row>
    <row r="1259" spans="1:71" x14ac:dyDescent="0.25">
      <c r="A1259" t="s">
        <v>33</v>
      </c>
      <c r="B1259" t="s">
        <v>1121</v>
      </c>
      <c r="C1259">
        <v>302</v>
      </c>
      <c r="D1259">
        <v>127</v>
      </c>
      <c r="E1259">
        <v>123</v>
      </c>
      <c r="F1259">
        <v>904</v>
      </c>
      <c r="G1259" t="s">
        <v>8333</v>
      </c>
      <c r="H1259">
        <v>14000</v>
      </c>
      <c r="I1259">
        <v>41997790</v>
      </c>
      <c r="J1259" t="s">
        <v>1672</v>
      </c>
      <c r="K1259" t="s">
        <v>449</v>
      </c>
      <c r="L1259" t="s">
        <v>8334</v>
      </c>
      <c r="M1259">
        <v>125305</v>
      </c>
      <c r="N1259">
        <v>17551</v>
      </c>
      <c r="O1259" t="s">
        <v>3717</v>
      </c>
      <c r="P1259">
        <v>0</v>
      </c>
      <c r="Q1259" t="s">
        <v>8335</v>
      </c>
      <c r="R1259" t="s">
        <v>8336</v>
      </c>
      <c r="S1259">
        <v>343</v>
      </c>
      <c r="T1259" t="s">
        <v>42</v>
      </c>
      <c r="U1259" t="s">
        <v>43</v>
      </c>
      <c r="V1259" t="s">
        <v>811</v>
      </c>
      <c r="W1259">
        <v>38000000</v>
      </c>
      <c r="X1259">
        <v>2013</v>
      </c>
      <c r="Y1259">
        <v>924</v>
      </c>
      <c r="Z1259" s="2">
        <v>6.4</v>
      </c>
      <c r="AA1259">
        <v>2.35</v>
      </c>
      <c r="AB1259">
        <v>39000</v>
      </c>
      <c r="AQ1259">
        <v>109</v>
      </c>
      <c r="AR1259">
        <v>8.1999999999999993</v>
      </c>
      <c r="BH1259" t="str">
        <v>Eli Roth</v>
      </c>
      <c r="BI1259">
        <f t="shared" si="58"/>
        <v>5.6</v>
      </c>
      <c r="BJ1259" t="b">
        <f t="shared" si="59"/>
        <v>0</v>
      </c>
      <c r="BO1259">
        <v>20257000</v>
      </c>
      <c r="BP1259">
        <v>7000000</v>
      </c>
      <c r="BR1259">
        <f t="shared" si="57"/>
        <v>13257000</v>
      </c>
      <c r="BS1259" t="str">
        <f>_xlfn.XLOOKUP(BO1259,I:I,L:L)</f>
        <v>Action JacksonÂ </v>
      </c>
    </row>
    <row r="1260" spans="1:71" x14ac:dyDescent="0.25">
      <c r="A1260" t="s">
        <v>33</v>
      </c>
      <c r="B1260" t="s">
        <v>4238</v>
      </c>
      <c r="C1260">
        <v>38</v>
      </c>
      <c r="D1260">
        <v>118</v>
      </c>
      <c r="E1260">
        <v>11</v>
      </c>
      <c r="F1260">
        <v>12</v>
      </c>
      <c r="G1260" t="s">
        <v>8339</v>
      </c>
      <c r="H1260">
        <v>37</v>
      </c>
      <c r="I1260">
        <v>6482195</v>
      </c>
      <c r="J1260" t="s">
        <v>1404</v>
      </c>
      <c r="K1260" t="s">
        <v>8340</v>
      </c>
      <c r="L1260" t="s">
        <v>8341</v>
      </c>
      <c r="M1260">
        <v>9740</v>
      </c>
      <c r="N1260">
        <v>74</v>
      </c>
      <c r="O1260" t="s">
        <v>8342</v>
      </c>
      <c r="P1260">
        <v>1</v>
      </c>
      <c r="Q1260" t="s">
        <v>8343</v>
      </c>
      <c r="R1260" t="s">
        <v>8344</v>
      </c>
      <c r="S1260">
        <v>81</v>
      </c>
      <c r="T1260" t="s">
        <v>42</v>
      </c>
      <c r="U1260" t="s">
        <v>43</v>
      </c>
      <c r="V1260" t="s">
        <v>811</v>
      </c>
      <c r="W1260">
        <v>37000000</v>
      </c>
      <c r="X1260">
        <v>1997</v>
      </c>
      <c r="Y1260">
        <v>12</v>
      </c>
      <c r="Z1260" s="2">
        <v>6.4</v>
      </c>
      <c r="AA1260">
        <v>2.35</v>
      </c>
      <c r="AB1260">
        <v>389</v>
      </c>
      <c r="AQ1260">
        <v>127</v>
      </c>
      <c r="AR1260">
        <v>6.4</v>
      </c>
      <c r="BH1260" t="str">
        <v>Tony Richardson</v>
      </c>
      <c r="BI1260">
        <f t="shared" si="58"/>
        <v>6</v>
      </c>
      <c r="BJ1260" t="b">
        <f t="shared" si="59"/>
        <v>0</v>
      </c>
      <c r="BO1260">
        <v>25240988</v>
      </c>
      <c r="BP1260">
        <v>12000000</v>
      </c>
      <c r="BR1260">
        <f t="shared" si="57"/>
        <v>13240988</v>
      </c>
      <c r="BS1260" t="str">
        <f>_xlfn.XLOOKUP(BO1260,I:I,L:L)</f>
        <v>Katy Perry: Part of MeÂ </v>
      </c>
    </row>
    <row r="1261" spans="1:71" x14ac:dyDescent="0.25">
      <c r="A1261" t="s">
        <v>33</v>
      </c>
      <c r="B1261" t="s">
        <v>2073</v>
      </c>
      <c r="C1261">
        <v>118</v>
      </c>
      <c r="D1261">
        <v>90</v>
      </c>
      <c r="E1261">
        <v>27</v>
      </c>
      <c r="F1261">
        <v>260</v>
      </c>
      <c r="G1261" t="s">
        <v>1512</v>
      </c>
      <c r="H1261">
        <v>13000</v>
      </c>
      <c r="I1261">
        <v>7871693</v>
      </c>
      <c r="J1261" t="s">
        <v>3284</v>
      </c>
      <c r="K1261" t="s">
        <v>702</v>
      </c>
      <c r="L1261" t="s">
        <v>8347</v>
      </c>
      <c r="M1261">
        <v>52908</v>
      </c>
      <c r="N1261">
        <v>15494</v>
      </c>
      <c r="O1261" t="s">
        <v>8348</v>
      </c>
      <c r="P1261">
        <v>0</v>
      </c>
      <c r="Q1261" t="s">
        <v>8349</v>
      </c>
      <c r="R1261" t="s">
        <v>8350</v>
      </c>
      <c r="S1261">
        <v>102</v>
      </c>
      <c r="T1261" t="s">
        <v>42</v>
      </c>
      <c r="U1261" t="s">
        <v>43</v>
      </c>
      <c r="V1261" t="s">
        <v>115</v>
      </c>
      <c r="W1261">
        <v>55000000</v>
      </c>
      <c r="X1261">
        <v>2008</v>
      </c>
      <c r="Y1261">
        <v>2000</v>
      </c>
      <c r="Z1261" s="2">
        <v>6.5</v>
      </c>
      <c r="AA1261">
        <v>2.35</v>
      </c>
      <c r="AB1261">
        <v>0</v>
      </c>
      <c r="AQ1261">
        <v>118</v>
      </c>
      <c r="AR1261">
        <v>6.4</v>
      </c>
      <c r="BH1261" t="str">
        <v>Paul Gross</v>
      </c>
      <c r="BI1261">
        <f t="shared" si="58"/>
        <v>6</v>
      </c>
      <c r="BJ1261" t="b">
        <f t="shared" si="59"/>
        <v>0</v>
      </c>
      <c r="BO1261">
        <v>38230435</v>
      </c>
      <c r="BP1261">
        <v>25000000</v>
      </c>
      <c r="BR1261">
        <f t="shared" si="57"/>
        <v>13230435</v>
      </c>
      <c r="BS1261" t="str">
        <f>_xlfn.XLOOKUP(BO1261,I:I,L:L)</f>
        <v>Undercover BrotherÂ </v>
      </c>
    </row>
    <row r="1262" spans="1:71" x14ac:dyDescent="0.25">
      <c r="A1262" t="s">
        <v>33</v>
      </c>
      <c r="B1262" t="s">
        <v>4245</v>
      </c>
      <c r="C1262">
        <v>546</v>
      </c>
      <c r="D1262">
        <v>144</v>
      </c>
      <c r="E1262">
        <v>0</v>
      </c>
      <c r="F1262">
        <v>15</v>
      </c>
      <c r="G1262" t="s">
        <v>8353</v>
      </c>
      <c r="H1262">
        <v>378</v>
      </c>
      <c r="I1262">
        <v>16377274</v>
      </c>
      <c r="J1262" t="s">
        <v>2007</v>
      </c>
      <c r="K1262" t="s">
        <v>8354</v>
      </c>
      <c r="L1262" t="s">
        <v>8355</v>
      </c>
      <c r="M1262">
        <v>105144</v>
      </c>
      <c r="N1262">
        <v>427</v>
      </c>
      <c r="O1262" t="s">
        <v>8356</v>
      </c>
      <c r="P1262">
        <v>31</v>
      </c>
      <c r="Q1262" t="s">
        <v>8357</v>
      </c>
      <c r="R1262" t="s">
        <v>8358</v>
      </c>
      <c r="S1262">
        <v>405</v>
      </c>
      <c r="T1262" t="s">
        <v>42</v>
      </c>
      <c r="U1262" t="s">
        <v>43</v>
      </c>
      <c r="V1262" t="s">
        <v>811</v>
      </c>
      <c r="W1262">
        <v>32000000</v>
      </c>
      <c r="X1262">
        <v>2012</v>
      </c>
      <c r="Y1262">
        <v>18</v>
      </c>
      <c r="Z1262" s="2">
        <v>7.1</v>
      </c>
      <c r="AA1262">
        <v>1.85</v>
      </c>
      <c r="AB1262">
        <v>27000</v>
      </c>
      <c r="AQ1262">
        <v>90</v>
      </c>
      <c r="AR1262">
        <v>6.5</v>
      </c>
      <c r="BH1262" t="str">
        <v>Charles Robert Carner</v>
      </c>
      <c r="BI1262">
        <f t="shared" si="58"/>
        <v>3.1</v>
      </c>
      <c r="BJ1262" t="b">
        <f t="shared" si="59"/>
        <v>0</v>
      </c>
      <c r="BO1262">
        <v>68218041</v>
      </c>
      <c r="BP1262">
        <v>55000000</v>
      </c>
      <c r="BR1262">
        <f t="shared" si="57"/>
        <v>13218041</v>
      </c>
      <c r="BS1262" t="str">
        <f>_xlfn.XLOOKUP(BO1262,I:I,L:L)</f>
        <v>Mr. Popper's PenguinsÂ </v>
      </c>
    </row>
    <row r="1263" spans="1:71" x14ac:dyDescent="0.25">
      <c r="A1263" t="s">
        <v>917</v>
      </c>
      <c r="B1263" t="s">
        <v>3235</v>
      </c>
      <c r="C1263">
        <v>86</v>
      </c>
      <c r="D1263">
        <v>130</v>
      </c>
      <c r="E1263">
        <v>39</v>
      </c>
      <c r="F1263">
        <v>534</v>
      </c>
      <c r="G1263" t="s">
        <v>7541</v>
      </c>
      <c r="H1263">
        <v>2000</v>
      </c>
      <c r="I1263">
        <v>9589875</v>
      </c>
      <c r="J1263" t="s">
        <v>994</v>
      </c>
      <c r="K1263" t="s">
        <v>687</v>
      </c>
      <c r="L1263" t="s">
        <v>8361</v>
      </c>
      <c r="M1263">
        <v>16673</v>
      </c>
      <c r="N1263">
        <v>5162</v>
      </c>
      <c r="O1263" t="s">
        <v>4177</v>
      </c>
      <c r="P1263">
        <v>0</v>
      </c>
      <c r="Q1263" t="s">
        <v>8362</v>
      </c>
      <c r="R1263" t="s">
        <v>8363</v>
      </c>
      <c r="S1263">
        <v>45</v>
      </c>
      <c r="T1263" t="s">
        <v>42</v>
      </c>
      <c r="U1263" t="s">
        <v>43</v>
      </c>
      <c r="V1263" t="s">
        <v>115</v>
      </c>
      <c r="W1263">
        <v>40000000</v>
      </c>
      <c r="X1263">
        <v>2008</v>
      </c>
      <c r="Y1263">
        <v>898</v>
      </c>
      <c r="Z1263" s="2">
        <v>7.3</v>
      </c>
      <c r="AA1263">
        <v>2.35</v>
      </c>
      <c r="AB1263">
        <v>0</v>
      </c>
      <c r="AQ1263">
        <v>97</v>
      </c>
      <c r="AR1263">
        <v>4.8</v>
      </c>
      <c r="BH1263" t="str">
        <v>Russell Holt</v>
      </c>
      <c r="BI1263">
        <f t="shared" si="58"/>
        <v>6.9</v>
      </c>
      <c r="BJ1263" t="b">
        <f t="shared" si="59"/>
        <v>0</v>
      </c>
      <c r="BO1263">
        <v>16101109</v>
      </c>
      <c r="BP1263">
        <v>3000000</v>
      </c>
      <c r="BR1263">
        <f t="shared" si="57"/>
        <v>13101109</v>
      </c>
      <c r="BS1263" t="str">
        <f>_xlfn.XLOOKUP(BO1263,I:I,L:L)</f>
        <v>Waiting...Â </v>
      </c>
    </row>
    <row r="1264" spans="1:71" x14ac:dyDescent="0.25">
      <c r="A1264" t="s">
        <v>33</v>
      </c>
      <c r="B1264" t="s">
        <v>4257</v>
      </c>
      <c r="C1264">
        <v>194</v>
      </c>
      <c r="D1264">
        <v>112</v>
      </c>
      <c r="E1264">
        <v>5</v>
      </c>
      <c r="F1264">
        <v>724</v>
      </c>
      <c r="G1264" t="s">
        <v>8366</v>
      </c>
      <c r="H1264">
        <v>17000</v>
      </c>
      <c r="I1264">
        <v>34912982</v>
      </c>
      <c r="J1264" t="s">
        <v>220</v>
      </c>
      <c r="K1264" t="s">
        <v>631</v>
      </c>
      <c r="L1264" t="s">
        <v>8367</v>
      </c>
      <c r="M1264">
        <v>55617</v>
      </c>
      <c r="N1264">
        <v>19974</v>
      </c>
      <c r="O1264" t="s">
        <v>8368</v>
      </c>
      <c r="P1264">
        <v>0</v>
      </c>
      <c r="Q1264" t="s">
        <v>8369</v>
      </c>
      <c r="R1264" t="s">
        <v>8370</v>
      </c>
      <c r="S1264">
        <v>266</v>
      </c>
      <c r="T1264" t="s">
        <v>42</v>
      </c>
      <c r="U1264" t="s">
        <v>43</v>
      </c>
      <c r="V1264" t="s">
        <v>44</v>
      </c>
      <c r="W1264">
        <v>38000000</v>
      </c>
      <c r="X1264">
        <v>2016</v>
      </c>
      <c r="Y1264">
        <v>1000</v>
      </c>
      <c r="Z1264" s="2">
        <v>5.2</v>
      </c>
      <c r="AA1264">
        <v>2.35</v>
      </c>
      <c r="AB1264">
        <v>14000</v>
      </c>
      <c r="AQ1264">
        <v>130</v>
      </c>
      <c r="AR1264">
        <v>7.3</v>
      </c>
      <c r="BH1264" t="str">
        <v>Claude Miller</v>
      </c>
      <c r="BI1264">
        <f t="shared" si="58"/>
        <v>6.9</v>
      </c>
      <c r="BJ1264" t="b">
        <f t="shared" si="59"/>
        <v>0</v>
      </c>
      <c r="BO1264">
        <v>53082743</v>
      </c>
      <c r="BP1264">
        <v>40000000</v>
      </c>
      <c r="BR1264">
        <f t="shared" si="57"/>
        <v>13082743</v>
      </c>
      <c r="BS1264" t="str">
        <f>_xlfn.XLOOKUP(BO1264,I:I,L:L)</f>
        <v>The PrestigeÂ </v>
      </c>
    </row>
    <row r="1265" spans="1:71" x14ac:dyDescent="0.25">
      <c r="A1265" t="s">
        <v>33</v>
      </c>
      <c r="B1265" t="s">
        <v>4265</v>
      </c>
      <c r="C1265">
        <v>437</v>
      </c>
      <c r="D1265">
        <v>133</v>
      </c>
      <c r="E1265">
        <v>0</v>
      </c>
      <c r="F1265">
        <v>531</v>
      </c>
      <c r="G1265" t="s">
        <v>8372</v>
      </c>
      <c r="H1265">
        <v>13000</v>
      </c>
      <c r="I1265">
        <v>109712885</v>
      </c>
      <c r="J1265" t="s">
        <v>2165</v>
      </c>
      <c r="K1265" t="s">
        <v>1794</v>
      </c>
      <c r="L1265" t="s">
        <v>2585</v>
      </c>
      <c r="M1265">
        <v>146708</v>
      </c>
      <c r="N1265">
        <v>15106</v>
      </c>
      <c r="O1265" t="s">
        <v>8373</v>
      </c>
      <c r="P1265">
        <v>1</v>
      </c>
      <c r="Q1265" t="s">
        <v>8374</v>
      </c>
      <c r="R1265" t="s">
        <v>8375</v>
      </c>
      <c r="S1265">
        <v>362</v>
      </c>
      <c r="T1265" t="s">
        <v>42</v>
      </c>
      <c r="U1265" t="s">
        <v>43</v>
      </c>
      <c r="V1265" t="s">
        <v>44</v>
      </c>
      <c r="W1265">
        <v>35000000</v>
      </c>
      <c r="X1265">
        <v>2015</v>
      </c>
      <c r="Y1265">
        <v>597</v>
      </c>
      <c r="Z1265" s="2">
        <v>7.7</v>
      </c>
      <c r="AA1265">
        <v>2.35</v>
      </c>
      <c r="AB1265">
        <v>70000</v>
      </c>
      <c r="AQ1265">
        <v>112</v>
      </c>
      <c r="AR1265">
        <v>5.2</v>
      </c>
      <c r="BH1265" t="str">
        <v>Rodrigo GarcÃ­a</v>
      </c>
      <c r="BI1265">
        <f t="shared" si="58"/>
        <v>6.7</v>
      </c>
      <c r="BJ1265" t="b">
        <f t="shared" si="59"/>
        <v>0</v>
      </c>
      <c r="BO1265">
        <v>21564616</v>
      </c>
      <c r="BP1265">
        <v>8500000</v>
      </c>
      <c r="BR1265">
        <f t="shared" si="57"/>
        <v>13064616</v>
      </c>
      <c r="BS1265" t="str">
        <f>_xlfn.XLOOKUP(BO1265,I:I,L:L)</f>
        <v>Baggage ClaimÂ </v>
      </c>
    </row>
    <row r="1266" spans="1:71" x14ac:dyDescent="0.25">
      <c r="A1266" t="s">
        <v>33</v>
      </c>
      <c r="B1266" t="s">
        <v>3721</v>
      </c>
      <c r="C1266">
        <v>378</v>
      </c>
      <c r="D1266">
        <v>150</v>
      </c>
      <c r="E1266">
        <v>0</v>
      </c>
      <c r="F1266">
        <v>206</v>
      </c>
      <c r="G1266" t="s">
        <v>748</v>
      </c>
      <c r="H1266">
        <v>10000</v>
      </c>
      <c r="I1266">
        <v>92173235</v>
      </c>
      <c r="J1266" t="s">
        <v>1338</v>
      </c>
      <c r="K1266" t="s">
        <v>1089</v>
      </c>
      <c r="L1266" t="s">
        <v>3351</v>
      </c>
      <c r="M1266">
        <v>280228</v>
      </c>
      <c r="N1266">
        <v>14296</v>
      </c>
      <c r="O1266" t="s">
        <v>8378</v>
      </c>
      <c r="P1266">
        <v>7</v>
      </c>
      <c r="Q1266" t="s">
        <v>8379</v>
      </c>
      <c r="R1266" t="s">
        <v>8380</v>
      </c>
      <c r="S1266">
        <v>420</v>
      </c>
      <c r="T1266" t="s">
        <v>42</v>
      </c>
      <c r="U1266" t="s">
        <v>43</v>
      </c>
      <c r="V1266" t="s">
        <v>811</v>
      </c>
      <c r="W1266">
        <v>37000000</v>
      </c>
      <c r="X1266">
        <v>2010</v>
      </c>
      <c r="Y1266">
        <v>4000</v>
      </c>
      <c r="Z1266" s="2">
        <v>7.6</v>
      </c>
      <c r="AA1266">
        <v>2.35</v>
      </c>
      <c r="AB1266">
        <v>29000</v>
      </c>
      <c r="AQ1266">
        <v>133</v>
      </c>
      <c r="AR1266">
        <v>7.7</v>
      </c>
      <c r="BH1266" t="str">
        <v>Siddharth Anand</v>
      </c>
      <c r="BI1266">
        <f t="shared" si="58"/>
        <v>5.4</v>
      </c>
      <c r="BJ1266" t="b">
        <f t="shared" si="59"/>
        <v>0</v>
      </c>
      <c r="BO1266">
        <v>30050028</v>
      </c>
      <c r="BP1266">
        <v>17000000</v>
      </c>
      <c r="BR1266">
        <f t="shared" si="57"/>
        <v>13050028</v>
      </c>
      <c r="BS1266" t="str">
        <f>_xlfn.XLOOKUP(BO1266,I:I,L:L)</f>
        <v>Road HouseÂ </v>
      </c>
    </row>
    <row r="1267" spans="1:71" x14ac:dyDescent="0.25">
      <c r="A1267" t="s">
        <v>33</v>
      </c>
      <c r="B1267" t="s">
        <v>4272</v>
      </c>
      <c r="C1267">
        <v>170</v>
      </c>
      <c r="D1267">
        <v>110</v>
      </c>
      <c r="E1267">
        <v>52</v>
      </c>
      <c r="F1267">
        <v>651</v>
      </c>
      <c r="G1267" t="s">
        <v>687</v>
      </c>
      <c r="H1267">
        <v>10000</v>
      </c>
      <c r="I1267">
        <v>41102171</v>
      </c>
      <c r="J1267" t="s">
        <v>881</v>
      </c>
      <c r="K1267" t="s">
        <v>3076</v>
      </c>
      <c r="L1267" t="s">
        <v>8383</v>
      </c>
      <c r="M1267">
        <v>57266</v>
      </c>
      <c r="N1267">
        <v>13396</v>
      </c>
      <c r="O1267" t="s">
        <v>6208</v>
      </c>
      <c r="P1267">
        <v>12</v>
      </c>
      <c r="Q1267" t="s">
        <v>8384</v>
      </c>
      <c r="R1267" t="s">
        <v>8385</v>
      </c>
      <c r="S1267">
        <v>89</v>
      </c>
      <c r="T1267" t="s">
        <v>42</v>
      </c>
      <c r="U1267" t="s">
        <v>43</v>
      </c>
      <c r="V1267" t="s">
        <v>44</v>
      </c>
      <c r="W1267">
        <v>40000000</v>
      </c>
      <c r="X1267">
        <v>2012</v>
      </c>
      <c r="Y1267">
        <v>2000</v>
      </c>
      <c r="Z1267" s="2">
        <v>5.7</v>
      </c>
      <c r="AA1267">
        <v>2.35</v>
      </c>
      <c r="AB1267">
        <v>14000</v>
      </c>
      <c r="AQ1267">
        <v>150</v>
      </c>
      <c r="AR1267">
        <v>7.6</v>
      </c>
      <c r="BH1267" t="str">
        <v>Vincent Paronnaud</v>
      </c>
      <c r="BI1267">
        <f t="shared" si="58"/>
        <v>8</v>
      </c>
      <c r="BJ1267" t="str">
        <f t="shared" si="59"/>
        <v>TRUE</v>
      </c>
      <c r="BO1267">
        <v>28014536</v>
      </c>
      <c r="BP1267">
        <v>15000000</v>
      </c>
      <c r="BR1267">
        <f t="shared" si="57"/>
        <v>13014536</v>
      </c>
      <c r="BS1267" t="str">
        <f>_xlfn.XLOOKUP(BO1267,I:I,L:L)</f>
        <v>Grosse Pointe BlankÂ </v>
      </c>
    </row>
    <row r="1268" spans="1:71" x14ac:dyDescent="0.25">
      <c r="A1268" t="s">
        <v>33</v>
      </c>
      <c r="B1268" t="s">
        <v>4280</v>
      </c>
      <c r="C1268">
        <v>341</v>
      </c>
      <c r="D1268">
        <v>96</v>
      </c>
      <c r="E1268">
        <v>1000</v>
      </c>
      <c r="F1268">
        <v>681</v>
      </c>
      <c r="G1268" t="s">
        <v>455</v>
      </c>
      <c r="H1268">
        <v>24000</v>
      </c>
      <c r="I1268">
        <v>60338891</v>
      </c>
      <c r="J1268" t="s">
        <v>1544</v>
      </c>
      <c r="K1268" t="s">
        <v>100</v>
      </c>
      <c r="L1268" t="s">
        <v>6634</v>
      </c>
      <c r="M1268">
        <v>248468</v>
      </c>
      <c r="N1268">
        <v>36093</v>
      </c>
      <c r="O1268" t="s">
        <v>2739</v>
      </c>
      <c r="P1268">
        <v>0</v>
      </c>
      <c r="Q1268" t="s">
        <v>8388</v>
      </c>
      <c r="R1268" t="s">
        <v>8389</v>
      </c>
      <c r="S1268">
        <v>545</v>
      </c>
      <c r="T1268" t="s">
        <v>42</v>
      </c>
      <c r="U1268" t="s">
        <v>43</v>
      </c>
      <c r="V1268" t="s">
        <v>811</v>
      </c>
      <c r="W1268">
        <v>37000000</v>
      </c>
      <c r="X1268">
        <v>2008</v>
      </c>
      <c r="Y1268">
        <v>11000</v>
      </c>
      <c r="Z1268" s="2">
        <v>7</v>
      </c>
      <c r="AA1268">
        <v>1.85</v>
      </c>
      <c r="AB1268">
        <v>0</v>
      </c>
      <c r="AQ1268">
        <v>110</v>
      </c>
      <c r="AR1268">
        <v>5.7</v>
      </c>
      <c r="BH1268" t="str">
        <v>Guy Hamilton</v>
      </c>
      <c r="BI1268">
        <f t="shared" si="58"/>
        <v>7.1</v>
      </c>
      <c r="BJ1268" t="b">
        <f t="shared" si="59"/>
        <v>0</v>
      </c>
      <c r="BO1268">
        <v>16501785</v>
      </c>
      <c r="BP1268">
        <v>3500000</v>
      </c>
      <c r="BR1268">
        <f t="shared" si="57"/>
        <v>13001785</v>
      </c>
      <c r="BS1268" t="str">
        <f>_xlfn.XLOOKUP(BO1268,I:I,L:L)</f>
        <v>TrainspottingÂ </v>
      </c>
    </row>
    <row r="1269" spans="1:71" x14ac:dyDescent="0.25">
      <c r="A1269" t="s">
        <v>33</v>
      </c>
      <c r="B1269" t="s">
        <v>4288</v>
      </c>
      <c r="C1269">
        <v>139</v>
      </c>
      <c r="D1269">
        <v>96</v>
      </c>
      <c r="E1269">
        <v>3</v>
      </c>
      <c r="F1269">
        <v>35</v>
      </c>
      <c r="G1269" t="s">
        <v>8392</v>
      </c>
      <c r="H1269">
        <v>18000</v>
      </c>
      <c r="I1269">
        <v>48006503</v>
      </c>
      <c r="J1269" t="s">
        <v>525</v>
      </c>
      <c r="K1269" t="s">
        <v>798</v>
      </c>
      <c r="L1269" t="s">
        <v>8393</v>
      </c>
      <c r="M1269">
        <v>28109</v>
      </c>
      <c r="N1269">
        <v>18178</v>
      </c>
      <c r="O1269" t="s">
        <v>8394</v>
      </c>
      <c r="P1269">
        <v>3</v>
      </c>
      <c r="Q1269" t="s">
        <v>8395</v>
      </c>
      <c r="R1269" t="s">
        <v>8396</v>
      </c>
      <c r="S1269">
        <v>110</v>
      </c>
      <c r="T1269" t="s">
        <v>42</v>
      </c>
      <c r="U1269" t="s">
        <v>43</v>
      </c>
      <c r="V1269" t="s">
        <v>115</v>
      </c>
      <c r="W1269">
        <v>37000000</v>
      </c>
      <c r="X1269">
        <v>2008</v>
      </c>
      <c r="Y1269">
        <v>82</v>
      </c>
      <c r="Z1269" s="2">
        <v>6</v>
      </c>
      <c r="AA1269">
        <v>2.35</v>
      </c>
      <c r="AB1269">
        <v>0</v>
      </c>
      <c r="AQ1269">
        <v>96</v>
      </c>
      <c r="AR1269">
        <v>7</v>
      </c>
      <c r="BH1269" t="str">
        <v>Michael Anderson</v>
      </c>
      <c r="BI1269">
        <f t="shared" si="58"/>
        <v>6.8</v>
      </c>
      <c r="BJ1269" t="b">
        <f t="shared" si="59"/>
        <v>0</v>
      </c>
      <c r="BO1269">
        <v>32983713</v>
      </c>
      <c r="BP1269">
        <v>20000000</v>
      </c>
      <c r="BR1269">
        <f t="shared" ref="BR1269:BR1331" si="60">BO1269-BP1269</f>
        <v>12983713</v>
      </c>
      <c r="BS1269" t="str">
        <f>_xlfn.XLOOKUP(BO1269,I:I,L:L)</f>
        <v>Friday After NextÂ </v>
      </c>
    </row>
    <row r="1270" spans="1:71" x14ac:dyDescent="0.25">
      <c r="A1270" t="s">
        <v>33</v>
      </c>
      <c r="B1270" t="s">
        <v>729</v>
      </c>
      <c r="C1270">
        <v>393</v>
      </c>
      <c r="D1270">
        <v>123</v>
      </c>
      <c r="E1270">
        <v>2000</v>
      </c>
      <c r="F1270">
        <v>471</v>
      </c>
      <c r="G1270" t="s">
        <v>407</v>
      </c>
      <c r="H1270">
        <v>26000</v>
      </c>
      <c r="I1270">
        <v>26903709</v>
      </c>
      <c r="J1270" t="s">
        <v>3300</v>
      </c>
      <c r="K1270" t="s">
        <v>120</v>
      </c>
      <c r="L1270" t="s">
        <v>8399</v>
      </c>
      <c r="M1270">
        <v>312629</v>
      </c>
      <c r="N1270">
        <v>37206</v>
      </c>
      <c r="O1270" t="s">
        <v>8400</v>
      </c>
      <c r="P1270">
        <v>0</v>
      </c>
      <c r="Q1270" t="s">
        <v>8401</v>
      </c>
      <c r="R1270" t="s">
        <v>8402</v>
      </c>
      <c r="S1270">
        <v>475</v>
      </c>
      <c r="T1270" t="s">
        <v>42</v>
      </c>
      <c r="U1270" t="s">
        <v>74</v>
      </c>
      <c r="V1270" t="s">
        <v>811</v>
      </c>
      <c r="W1270">
        <v>38000000</v>
      </c>
      <c r="X1270">
        <v>2013</v>
      </c>
      <c r="Y1270">
        <v>10000</v>
      </c>
      <c r="Z1270" s="2">
        <v>8.1</v>
      </c>
      <c r="AA1270">
        <v>2.35</v>
      </c>
      <c r="AB1270">
        <v>83000</v>
      </c>
      <c r="AQ1270">
        <v>96</v>
      </c>
      <c r="AR1270">
        <v>6</v>
      </c>
      <c r="BH1270" t="str">
        <v>Matt Bettinelli-Olpin</v>
      </c>
      <c r="BI1270">
        <f t="shared" si="58"/>
        <v>4</v>
      </c>
      <c r="BJ1270" t="b">
        <f t="shared" si="59"/>
        <v>0</v>
      </c>
      <c r="BO1270">
        <v>23978402</v>
      </c>
      <c r="BP1270">
        <v>11000000</v>
      </c>
      <c r="BR1270">
        <f t="shared" si="60"/>
        <v>12978402</v>
      </c>
      <c r="BS1270" t="str">
        <f>_xlfn.XLOOKUP(BO1270,I:I,L:L)</f>
        <v>Corky RomanoÂ </v>
      </c>
    </row>
    <row r="1271" spans="1:71" x14ac:dyDescent="0.25">
      <c r="A1271" t="s">
        <v>33</v>
      </c>
      <c r="B1271" t="s">
        <v>4245</v>
      </c>
      <c r="C1271">
        <v>224</v>
      </c>
      <c r="D1271">
        <v>188</v>
      </c>
      <c r="E1271">
        <v>0</v>
      </c>
      <c r="F1271">
        <v>272</v>
      </c>
      <c r="G1271" t="s">
        <v>8405</v>
      </c>
      <c r="H1271">
        <v>786</v>
      </c>
      <c r="I1271">
        <v>22450975</v>
      </c>
      <c r="J1271" t="s">
        <v>2007</v>
      </c>
      <c r="K1271" t="s">
        <v>8406</v>
      </c>
      <c r="L1271" t="s">
        <v>8407</v>
      </c>
      <c r="M1271">
        <v>241030</v>
      </c>
      <c r="N1271">
        <v>1906</v>
      </c>
      <c r="O1271" t="s">
        <v>8408</v>
      </c>
      <c r="P1271">
        <v>1</v>
      </c>
      <c r="Q1271" t="s">
        <v>8409</v>
      </c>
      <c r="R1271" t="s">
        <v>8410</v>
      </c>
      <c r="S1271">
        <v>1437</v>
      </c>
      <c r="T1271" t="s">
        <v>42</v>
      </c>
      <c r="U1271" t="s">
        <v>43</v>
      </c>
      <c r="V1271" t="s">
        <v>811</v>
      </c>
      <c r="W1271">
        <v>37000000</v>
      </c>
      <c r="X1271">
        <v>1999</v>
      </c>
      <c r="Y1271">
        <v>625</v>
      </c>
      <c r="Z1271" s="2">
        <v>8</v>
      </c>
      <c r="AA1271">
        <v>2.35</v>
      </c>
      <c r="AB1271">
        <v>13000</v>
      </c>
      <c r="AQ1271">
        <v>123</v>
      </c>
      <c r="AR1271">
        <v>8.1</v>
      </c>
      <c r="BH1271" t="str">
        <v>Gurinder Chadha</v>
      </c>
      <c r="BI1271">
        <f t="shared" si="58"/>
        <v>6.5</v>
      </c>
      <c r="BJ1271" t="b">
        <f t="shared" si="59"/>
        <v>0</v>
      </c>
      <c r="BO1271">
        <v>92969824</v>
      </c>
      <c r="BP1271">
        <v>80000000</v>
      </c>
      <c r="BR1271">
        <f t="shared" si="60"/>
        <v>12969824</v>
      </c>
      <c r="BS1271" t="str">
        <f>_xlfn.XLOOKUP(BO1271,I:I,L:L)</f>
        <v>FlubberÂ </v>
      </c>
    </row>
    <row r="1272" spans="1:71" x14ac:dyDescent="0.25">
      <c r="A1272" t="s">
        <v>33</v>
      </c>
      <c r="B1272" t="s">
        <v>4297</v>
      </c>
      <c r="C1272">
        <v>203</v>
      </c>
      <c r="D1272">
        <v>107</v>
      </c>
      <c r="E1272">
        <v>0</v>
      </c>
      <c r="F1272">
        <v>574</v>
      </c>
      <c r="G1272" t="s">
        <v>5222</v>
      </c>
      <c r="H1272">
        <v>13000</v>
      </c>
      <c r="I1272">
        <v>44867349</v>
      </c>
      <c r="J1272" t="s">
        <v>1064</v>
      </c>
      <c r="K1272" t="s">
        <v>1207</v>
      </c>
      <c r="L1272" t="s">
        <v>8411</v>
      </c>
      <c r="M1272">
        <v>75347</v>
      </c>
      <c r="N1272">
        <v>14483</v>
      </c>
      <c r="O1272" t="s">
        <v>3992</v>
      </c>
      <c r="P1272">
        <v>2</v>
      </c>
      <c r="Q1272" t="s">
        <v>8412</v>
      </c>
      <c r="R1272" t="s">
        <v>8413</v>
      </c>
      <c r="S1272">
        <v>176</v>
      </c>
      <c r="T1272" t="s">
        <v>42</v>
      </c>
      <c r="U1272" t="s">
        <v>43</v>
      </c>
      <c r="V1272" t="s">
        <v>811</v>
      </c>
      <c r="W1272">
        <v>37000000</v>
      </c>
      <c r="X1272">
        <v>2010</v>
      </c>
      <c r="Y1272">
        <v>642</v>
      </c>
      <c r="Z1272" s="2">
        <v>5.6</v>
      </c>
      <c r="AA1272">
        <v>2.35</v>
      </c>
      <c r="AB1272">
        <v>0</v>
      </c>
      <c r="AQ1272">
        <v>188</v>
      </c>
      <c r="AR1272">
        <v>8</v>
      </c>
      <c r="BH1272" t="str">
        <v>Tony Maylam</v>
      </c>
      <c r="BI1272">
        <f t="shared" si="58"/>
        <v>6.2</v>
      </c>
      <c r="BJ1272" t="b">
        <f t="shared" si="59"/>
        <v>0</v>
      </c>
      <c r="BO1272">
        <v>58918501</v>
      </c>
      <c r="BP1272">
        <v>46000000</v>
      </c>
      <c r="BR1272">
        <f t="shared" si="60"/>
        <v>12918501</v>
      </c>
      <c r="BS1272" t="str">
        <f>_xlfn.XLOOKUP(BO1272,I:I,L:L)</f>
        <v>Courage Under FireÂ </v>
      </c>
    </row>
    <row r="1273" spans="1:71" x14ac:dyDescent="0.25">
      <c r="A1273" t="s">
        <v>33</v>
      </c>
      <c r="B1273" t="s">
        <v>4304</v>
      </c>
      <c r="C1273">
        <v>148</v>
      </c>
      <c r="D1273">
        <v>110</v>
      </c>
      <c r="E1273">
        <v>11</v>
      </c>
      <c r="F1273">
        <v>591</v>
      </c>
      <c r="G1273" t="s">
        <v>765</v>
      </c>
      <c r="H1273">
        <v>2000</v>
      </c>
      <c r="I1273">
        <v>46813366</v>
      </c>
      <c r="J1273" t="s">
        <v>1027</v>
      </c>
      <c r="K1273" t="s">
        <v>5234</v>
      </c>
      <c r="L1273" t="s">
        <v>8415</v>
      </c>
      <c r="M1273">
        <v>39440</v>
      </c>
      <c r="N1273">
        <v>4882</v>
      </c>
      <c r="O1273" t="s">
        <v>5843</v>
      </c>
      <c r="P1273">
        <v>4</v>
      </c>
      <c r="Q1273" t="s">
        <v>8416</v>
      </c>
      <c r="R1273" t="s">
        <v>8417</v>
      </c>
      <c r="S1273">
        <v>83</v>
      </c>
      <c r="T1273" t="s">
        <v>42</v>
      </c>
      <c r="U1273" t="s">
        <v>43</v>
      </c>
      <c r="V1273" t="s">
        <v>811</v>
      </c>
      <c r="W1273">
        <v>38000000</v>
      </c>
      <c r="X1273">
        <v>2016</v>
      </c>
      <c r="Y1273">
        <v>756</v>
      </c>
      <c r="Z1273" s="2">
        <v>6.1</v>
      </c>
      <c r="AA1273">
        <v>2.35</v>
      </c>
      <c r="AB1273">
        <v>15000</v>
      </c>
      <c r="AQ1273">
        <v>107</v>
      </c>
      <c r="AR1273">
        <v>5.6</v>
      </c>
      <c r="BH1273" t="str">
        <v>Kevin Brodie</v>
      </c>
      <c r="BI1273">
        <f t="shared" si="58"/>
        <v>6.3</v>
      </c>
      <c r="BJ1273" t="b">
        <f t="shared" si="59"/>
        <v>0</v>
      </c>
      <c r="BO1273">
        <v>17768000</v>
      </c>
      <c r="BP1273">
        <v>5000000</v>
      </c>
      <c r="BR1273">
        <f t="shared" si="60"/>
        <v>12768000</v>
      </c>
      <c r="BS1273" t="str">
        <f>_xlfn.XLOOKUP(BO1273,I:I,L:L)</f>
        <v>Halloween 4: The Return of Michael MyersÂ </v>
      </c>
    </row>
    <row r="1274" spans="1:71" x14ac:dyDescent="0.25">
      <c r="A1274" t="s">
        <v>33</v>
      </c>
      <c r="B1274" t="s">
        <v>4310</v>
      </c>
      <c r="C1274">
        <v>131</v>
      </c>
      <c r="D1274">
        <v>113</v>
      </c>
      <c r="E1274">
        <v>188</v>
      </c>
      <c r="F1274">
        <v>631</v>
      </c>
      <c r="G1274" t="s">
        <v>8420</v>
      </c>
      <c r="H1274">
        <v>11000</v>
      </c>
      <c r="I1274">
        <v>72279690</v>
      </c>
      <c r="J1274" t="s">
        <v>3306</v>
      </c>
      <c r="K1274" t="s">
        <v>603</v>
      </c>
      <c r="L1274" t="s">
        <v>5156</v>
      </c>
      <c r="M1274">
        <v>17948</v>
      </c>
      <c r="N1274">
        <v>14209</v>
      </c>
      <c r="O1274" t="s">
        <v>6528</v>
      </c>
      <c r="P1274">
        <v>5</v>
      </c>
      <c r="Q1274" t="s">
        <v>8421</v>
      </c>
      <c r="R1274" t="s">
        <v>8422</v>
      </c>
      <c r="S1274">
        <v>86</v>
      </c>
      <c r="T1274" t="s">
        <v>42</v>
      </c>
      <c r="U1274" t="s">
        <v>43</v>
      </c>
      <c r="V1274" t="s">
        <v>115</v>
      </c>
      <c r="W1274">
        <v>37000000</v>
      </c>
      <c r="X1274">
        <v>2011</v>
      </c>
      <c r="Y1274">
        <v>680</v>
      </c>
      <c r="Z1274" s="2">
        <v>6.9</v>
      </c>
      <c r="AA1274">
        <v>1.85</v>
      </c>
      <c r="AB1274">
        <v>0</v>
      </c>
      <c r="AQ1274">
        <v>110</v>
      </c>
      <c r="AR1274">
        <v>6.1</v>
      </c>
      <c r="BH1274" t="str">
        <v>Paul Schrader</v>
      </c>
      <c r="BI1274">
        <f t="shared" si="58"/>
        <v>5.8</v>
      </c>
      <c r="BJ1274" t="b">
        <f t="shared" si="59"/>
        <v>0</v>
      </c>
      <c r="BO1274">
        <v>37738400</v>
      </c>
      <c r="BP1274">
        <v>25000000</v>
      </c>
      <c r="BR1274">
        <f t="shared" si="60"/>
        <v>12738400</v>
      </c>
      <c r="BS1274" t="str">
        <f>_xlfn.XLOOKUP(BO1274,I:I,L:L)</f>
        <v>August: Osage CountyÂ </v>
      </c>
    </row>
    <row r="1275" spans="1:71" x14ac:dyDescent="0.25">
      <c r="A1275" t="s">
        <v>33</v>
      </c>
      <c r="B1275" t="s">
        <v>3816</v>
      </c>
      <c r="C1275">
        <v>350</v>
      </c>
      <c r="D1275">
        <v>122</v>
      </c>
      <c r="E1275">
        <v>308</v>
      </c>
      <c r="F1275">
        <v>10000</v>
      </c>
      <c r="G1275" t="s">
        <v>1379</v>
      </c>
      <c r="H1275">
        <v>17000</v>
      </c>
      <c r="I1275">
        <v>191449475</v>
      </c>
      <c r="J1275" t="s">
        <v>1477</v>
      </c>
      <c r="K1275" t="s">
        <v>715</v>
      </c>
      <c r="L1275" t="s">
        <v>861</v>
      </c>
      <c r="M1275">
        <v>348007</v>
      </c>
      <c r="N1275">
        <v>44060</v>
      </c>
      <c r="O1275" t="s">
        <v>3076</v>
      </c>
      <c r="P1275">
        <v>1</v>
      </c>
      <c r="Q1275" t="s">
        <v>8425</v>
      </c>
      <c r="R1275" t="s">
        <v>8426</v>
      </c>
      <c r="S1275">
        <v>1535</v>
      </c>
      <c r="T1275" t="s">
        <v>42</v>
      </c>
      <c r="U1275" t="s">
        <v>43</v>
      </c>
      <c r="V1275" t="s">
        <v>44</v>
      </c>
      <c r="W1275">
        <v>37000000</v>
      </c>
      <c r="X1275">
        <v>2008</v>
      </c>
      <c r="Y1275">
        <v>12000</v>
      </c>
      <c r="Z1275" s="2">
        <v>5.2</v>
      </c>
      <c r="AA1275">
        <v>2.35</v>
      </c>
      <c r="AB1275">
        <v>19000</v>
      </c>
      <c r="AQ1275">
        <v>113</v>
      </c>
      <c r="AR1275">
        <v>6.9</v>
      </c>
      <c r="BH1275" t="str">
        <v>Lynne Ramsay</v>
      </c>
      <c r="BI1275">
        <f t="shared" si="58"/>
        <v>7.5</v>
      </c>
      <c r="BJ1275" t="str">
        <f t="shared" si="59"/>
        <v>TRUE</v>
      </c>
      <c r="BO1275">
        <v>13300000</v>
      </c>
      <c r="BP1275">
        <v>600000</v>
      </c>
      <c r="BR1275">
        <f t="shared" si="60"/>
        <v>12700000</v>
      </c>
      <c r="BS1275" t="str">
        <f>_xlfn.XLOOKUP(BO1275,I:I,L:L)</f>
        <v>WoodstockÂ </v>
      </c>
    </row>
    <row r="1276" spans="1:71" x14ac:dyDescent="0.25">
      <c r="A1276" t="s">
        <v>33</v>
      </c>
      <c r="B1276" t="s">
        <v>3928</v>
      </c>
      <c r="C1276">
        <v>129</v>
      </c>
      <c r="D1276">
        <v>116</v>
      </c>
      <c r="E1276">
        <v>415</v>
      </c>
      <c r="F1276">
        <v>644</v>
      </c>
      <c r="G1276" t="s">
        <v>8428</v>
      </c>
      <c r="H1276">
        <v>18000</v>
      </c>
      <c r="I1276">
        <v>71026631</v>
      </c>
      <c r="J1276" t="s">
        <v>1338</v>
      </c>
      <c r="K1276" t="s">
        <v>2152</v>
      </c>
      <c r="L1276" t="s">
        <v>5191</v>
      </c>
      <c r="M1276">
        <v>98899</v>
      </c>
      <c r="N1276">
        <v>20970</v>
      </c>
      <c r="O1276" t="s">
        <v>2836</v>
      </c>
      <c r="P1276">
        <v>1</v>
      </c>
      <c r="Q1276" t="s">
        <v>8429</v>
      </c>
      <c r="R1276" t="s">
        <v>8430</v>
      </c>
      <c r="S1276">
        <v>394</v>
      </c>
      <c r="T1276" t="s">
        <v>42</v>
      </c>
      <c r="U1276" t="s">
        <v>43</v>
      </c>
      <c r="V1276" t="s">
        <v>44</v>
      </c>
      <c r="W1276">
        <v>36000000</v>
      </c>
      <c r="X1276">
        <v>2002</v>
      </c>
      <c r="Y1276">
        <v>669</v>
      </c>
      <c r="Z1276" s="2">
        <v>7</v>
      </c>
      <c r="AA1276">
        <v>1.85</v>
      </c>
      <c r="AB1276">
        <v>0</v>
      </c>
      <c r="AQ1276">
        <v>122</v>
      </c>
      <c r="AR1276">
        <v>5.2</v>
      </c>
      <c r="BH1276" t="str">
        <v>Tim Chambers</v>
      </c>
      <c r="BI1276">
        <f t="shared" si="58"/>
        <v>6.5</v>
      </c>
      <c r="BJ1276" t="b">
        <f t="shared" si="59"/>
        <v>0</v>
      </c>
      <c r="BO1276">
        <v>17683670</v>
      </c>
      <c r="BP1276">
        <v>5000000</v>
      </c>
      <c r="BR1276">
        <f t="shared" si="60"/>
        <v>12683670</v>
      </c>
      <c r="BS1276" t="str">
        <f>_xlfn.XLOOKUP(BO1276,I:I,L:L)</f>
        <v>Apollo 18Â </v>
      </c>
    </row>
    <row r="1277" spans="1:71" x14ac:dyDescent="0.25">
      <c r="A1277" t="s">
        <v>33</v>
      </c>
      <c r="B1277" t="s">
        <v>1849</v>
      </c>
      <c r="C1277">
        <v>40</v>
      </c>
      <c r="D1277">
        <v>93</v>
      </c>
      <c r="E1277">
        <v>10</v>
      </c>
      <c r="F1277">
        <v>405</v>
      </c>
      <c r="G1277" t="s">
        <v>3289</v>
      </c>
      <c r="H1277">
        <v>789</v>
      </c>
      <c r="I1277">
        <v>68208190</v>
      </c>
      <c r="J1277" t="s">
        <v>294</v>
      </c>
      <c r="K1277" t="s">
        <v>5177</v>
      </c>
      <c r="L1277" t="s">
        <v>8432</v>
      </c>
      <c r="M1277">
        <v>60572</v>
      </c>
      <c r="N1277">
        <v>2986</v>
      </c>
      <c r="O1277" t="s">
        <v>8433</v>
      </c>
      <c r="P1277">
        <v>1</v>
      </c>
      <c r="Q1277" t="s">
        <v>8434</v>
      </c>
      <c r="R1277" t="s">
        <v>8435</v>
      </c>
      <c r="S1277">
        <v>144</v>
      </c>
      <c r="T1277" t="s">
        <v>42</v>
      </c>
      <c r="U1277" t="s">
        <v>43</v>
      </c>
      <c r="V1277" t="s">
        <v>44</v>
      </c>
      <c r="W1277">
        <v>65000000</v>
      </c>
      <c r="X1277">
        <v>1999</v>
      </c>
      <c r="Y1277">
        <v>744</v>
      </c>
      <c r="Z1277" s="2">
        <v>6.3</v>
      </c>
      <c r="AA1277">
        <v>1.85</v>
      </c>
      <c r="AB1277">
        <v>0</v>
      </c>
      <c r="AQ1277">
        <v>116</v>
      </c>
      <c r="AR1277">
        <v>7</v>
      </c>
      <c r="BH1277" t="str">
        <v>Alex Zamm</v>
      </c>
      <c r="BI1277">
        <f t="shared" si="58"/>
        <v>2.2999999999999998</v>
      </c>
      <c r="BJ1277" t="b">
        <f t="shared" si="59"/>
        <v>0</v>
      </c>
      <c r="BO1277">
        <v>66676062</v>
      </c>
      <c r="BP1277">
        <v>54000000</v>
      </c>
      <c r="BR1277">
        <f t="shared" si="60"/>
        <v>12676062</v>
      </c>
      <c r="BS1277" t="str">
        <f>_xlfn.XLOOKUP(BO1277,I:I,L:L)</f>
        <v>The Godfather: Part IIIÂ </v>
      </c>
    </row>
    <row r="1278" spans="1:71" x14ac:dyDescent="0.25">
      <c r="A1278" t="s">
        <v>33</v>
      </c>
      <c r="B1278" t="s">
        <v>3163</v>
      </c>
      <c r="C1278">
        <v>289</v>
      </c>
      <c r="D1278">
        <v>118</v>
      </c>
      <c r="E1278">
        <v>43</v>
      </c>
      <c r="F1278">
        <v>651</v>
      </c>
      <c r="G1278" t="s">
        <v>8436</v>
      </c>
      <c r="H1278">
        <v>740</v>
      </c>
      <c r="I1278">
        <v>150368971</v>
      </c>
      <c r="J1278" t="s">
        <v>635</v>
      </c>
      <c r="K1278" t="s">
        <v>8437</v>
      </c>
      <c r="L1278" t="s">
        <v>1413</v>
      </c>
      <c r="M1278">
        <v>316671</v>
      </c>
      <c r="N1278">
        <v>3425</v>
      </c>
      <c r="O1278" t="s">
        <v>6208</v>
      </c>
      <c r="P1278">
        <v>4</v>
      </c>
      <c r="Q1278" t="s">
        <v>8438</v>
      </c>
      <c r="R1278" t="s">
        <v>8439</v>
      </c>
      <c r="S1278">
        <v>301</v>
      </c>
      <c r="T1278" t="s">
        <v>42</v>
      </c>
      <c r="U1278" t="s">
        <v>43</v>
      </c>
      <c r="V1278" t="s">
        <v>811</v>
      </c>
      <c r="W1278">
        <v>37000000</v>
      </c>
      <c r="X1278">
        <v>2013</v>
      </c>
      <c r="Y1278">
        <v>707</v>
      </c>
      <c r="Z1278" s="2">
        <v>7</v>
      </c>
      <c r="AA1278">
        <v>2.35</v>
      </c>
      <c r="AB1278">
        <v>35000</v>
      </c>
      <c r="AQ1278">
        <v>93</v>
      </c>
      <c r="AR1278">
        <v>6.3</v>
      </c>
      <c r="BH1278" t="str">
        <v>Spencer Susser</v>
      </c>
      <c r="BI1278">
        <f t="shared" si="58"/>
        <v>7.1</v>
      </c>
      <c r="BJ1278" t="b">
        <f t="shared" si="59"/>
        <v>0</v>
      </c>
      <c r="BO1278">
        <v>25675765</v>
      </c>
      <c r="BP1278">
        <v>13000000</v>
      </c>
      <c r="BR1278">
        <f t="shared" si="60"/>
        <v>12675765</v>
      </c>
      <c r="BS1278" t="str">
        <f>_xlfn.XLOOKUP(BO1278,I:I,L:L)</f>
        <v>21 &amp; OverÂ </v>
      </c>
    </row>
    <row r="1279" spans="1:71" x14ac:dyDescent="0.25">
      <c r="A1279" t="s">
        <v>33</v>
      </c>
      <c r="B1279" t="s">
        <v>600</v>
      </c>
      <c r="C1279">
        <v>72</v>
      </c>
      <c r="D1279">
        <v>93</v>
      </c>
      <c r="E1279">
        <v>84</v>
      </c>
      <c r="F1279">
        <v>263</v>
      </c>
      <c r="G1279" t="s">
        <v>112</v>
      </c>
      <c r="H1279">
        <v>551</v>
      </c>
      <c r="I1279">
        <v>50129186</v>
      </c>
      <c r="J1279" t="s">
        <v>712</v>
      </c>
      <c r="K1279" t="s">
        <v>4514</v>
      </c>
      <c r="L1279" t="s">
        <v>8177</v>
      </c>
      <c r="M1279">
        <v>38399</v>
      </c>
      <c r="N1279">
        <v>1874</v>
      </c>
      <c r="O1279" t="s">
        <v>5781</v>
      </c>
      <c r="P1279">
        <v>0</v>
      </c>
      <c r="Q1279" t="s">
        <v>8445</v>
      </c>
      <c r="R1279" t="s">
        <v>8446</v>
      </c>
      <c r="S1279">
        <v>218</v>
      </c>
      <c r="T1279" t="s">
        <v>42</v>
      </c>
      <c r="U1279" t="s">
        <v>43</v>
      </c>
      <c r="V1279" t="s">
        <v>811</v>
      </c>
      <c r="W1279">
        <v>36000000</v>
      </c>
      <c r="X1279">
        <v>1997</v>
      </c>
      <c r="Y1279">
        <v>284</v>
      </c>
      <c r="Z1279" s="2">
        <v>6.9</v>
      </c>
      <c r="AA1279">
        <v>2.35</v>
      </c>
      <c r="AB1279">
        <v>0</v>
      </c>
      <c r="AQ1279">
        <v>115</v>
      </c>
      <c r="AR1279">
        <v>5.3</v>
      </c>
      <c r="BH1279" t="str">
        <v>Thaddeus O'Sullivan</v>
      </c>
      <c r="BI1279">
        <f t="shared" si="58"/>
        <v>6.7</v>
      </c>
      <c r="BJ1279" t="b">
        <f t="shared" si="59"/>
        <v>0</v>
      </c>
      <c r="BO1279">
        <v>50668906</v>
      </c>
      <c r="BP1279">
        <v>38000000</v>
      </c>
      <c r="BR1279">
        <f t="shared" si="60"/>
        <v>12668906</v>
      </c>
      <c r="BS1279" t="str">
        <f>_xlfn.XLOOKUP(BO1279,I:I,L:L)</f>
        <v>The HurricaneÂ </v>
      </c>
    </row>
    <row r="1280" spans="1:71" x14ac:dyDescent="0.25">
      <c r="A1280" t="s">
        <v>33</v>
      </c>
      <c r="B1280" t="s">
        <v>4323</v>
      </c>
      <c r="C1280">
        <v>89</v>
      </c>
      <c r="D1280">
        <v>121</v>
      </c>
      <c r="E1280">
        <v>883</v>
      </c>
      <c r="F1280">
        <v>133</v>
      </c>
      <c r="G1280" t="s">
        <v>8447</v>
      </c>
      <c r="H1280">
        <v>180</v>
      </c>
      <c r="I1280">
        <v>55500000</v>
      </c>
      <c r="J1280" t="s">
        <v>68</v>
      </c>
      <c r="K1280" t="s">
        <v>8448</v>
      </c>
      <c r="L1280" t="s">
        <v>7242</v>
      </c>
      <c r="M1280">
        <v>48636</v>
      </c>
      <c r="N1280">
        <v>762</v>
      </c>
      <c r="O1280" t="s">
        <v>8449</v>
      </c>
      <c r="P1280">
        <v>3</v>
      </c>
      <c r="Q1280" t="s">
        <v>8450</v>
      </c>
      <c r="R1280" t="s">
        <v>8451</v>
      </c>
      <c r="S1280">
        <v>214</v>
      </c>
      <c r="T1280" t="s">
        <v>42</v>
      </c>
      <c r="U1280" t="s">
        <v>74</v>
      </c>
      <c r="V1280" t="s">
        <v>115</v>
      </c>
      <c r="W1280">
        <v>36000000</v>
      </c>
      <c r="X1280">
        <v>1983</v>
      </c>
      <c r="Y1280">
        <v>172</v>
      </c>
      <c r="Z1280" s="2">
        <v>6.2</v>
      </c>
      <c r="AA1280">
        <v>2.35</v>
      </c>
      <c r="AB1280">
        <v>0</v>
      </c>
      <c r="AQ1280">
        <v>93</v>
      </c>
      <c r="AR1280">
        <v>6.9</v>
      </c>
      <c r="BH1280" t="str">
        <v>Shari Springer Berman</v>
      </c>
      <c r="BI1280">
        <f t="shared" si="58"/>
        <v>5.9</v>
      </c>
      <c r="BJ1280" t="b">
        <f t="shared" si="59"/>
        <v>0</v>
      </c>
      <c r="BO1280">
        <v>60652036</v>
      </c>
      <c r="BP1280">
        <v>48000000</v>
      </c>
      <c r="BR1280">
        <f t="shared" si="60"/>
        <v>12652036</v>
      </c>
      <c r="BS1280" t="str">
        <f>_xlfn.XLOOKUP(BO1280,I:I,L:L)</f>
        <v>Three KingsÂ </v>
      </c>
    </row>
    <row r="1281" spans="1:71" x14ac:dyDescent="0.25">
      <c r="A1281" t="s">
        <v>33</v>
      </c>
      <c r="B1281" t="s">
        <v>4330</v>
      </c>
      <c r="C1281">
        <v>265</v>
      </c>
      <c r="D1281">
        <v>101</v>
      </c>
      <c r="E1281">
        <v>38</v>
      </c>
      <c r="F1281">
        <v>318</v>
      </c>
      <c r="G1281" t="s">
        <v>8452</v>
      </c>
      <c r="H1281">
        <v>496</v>
      </c>
      <c r="I1281">
        <v>50213619</v>
      </c>
      <c r="J1281" t="s">
        <v>2776</v>
      </c>
      <c r="K1281" t="s">
        <v>8453</v>
      </c>
      <c r="L1281" t="s">
        <v>8150</v>
      </c>
      <c r="M1281">
        <v>139184</v>
      </c>
      <c r="N1281">
        <v>1272</v>
      </c>
      <c r="O1281" t="s">
        <v>6829</v>
      </c>
      <c r="P1281">
        <v>8</v>
      </c>
      <c r="Q1281" t="s">
        <v>8454</v>
      </c>
      <c r="R1281" t="s">
        <v>8455</v>
      </c>
      <c r="S1281">
        <v>243</v>
      </c>
      <c r="T1281" t="s">
        <v>42</v>
      </c>
      <c r="U1281" t="s">
        <v>43</v>
      </c>
      <c r="V1281" t="s">
        <v>811</v>
      </c>
      <c r="W1281">
        <v>36000000</v>
      </c>
      <c r="X1281">
        <v>2010</v>
      </c>
      <c r="Y1281">
        <v>390</v>
      </c>
      <c r="Z1281" s="2">
        <v>6.4</v>
      </c>
      <c r="AA1281">
        <v>1.85</v>
      </c>
      <c r="AB1281">
        <v>12000</v>
      </c>
      <c r="AQ1281">
        <v>121</v>
      </c>
      <c r="AR1281">
        <v>6.2</v>
      </c>
      <c r="BH1281" t="str">
        <v>Stephen Milburn Anderson</v>
      </c>
      <c r="BI1281">
        <f t="shared" si="58"/>
        <v>6</v>
      </c>
      <c r="BJ1281" t="b">
        <f t="shared" si="59"/>
        <v>0</v>
      </c>
      <c r="BO1281">
        <v>18621249</v>
      </c>
      <c r="BP1281">
        <v>6000000</v>
      </c>
      <c r="BR1281">
        <f t="shared" si="60"/>
        <v>12621249</v>
      </c>
      <c r="BS1281" t="str">
        <f>_xlfn.XLOOKUP(BO1281,I:I,L:L)</f>
        <v>Best in ShowÂ </v>
      </c>
    </row>
    <row r="1282" spans="1:71" x14ac:dyDescent="0.25">
      <c r="A1282" t="s">
        <v>33</v>
      </c>
      <c r="B1282" t="s">
        <v>4310</v>
      </c>
      <c r="C1282">
        <v>54</v>
      </c>
      <c r="D1282">
        <v>107</v>
      </c>
      <c r="E1282">
        <v>188</v>
      </c>
      <c r="F1282">
        <v>631</v>
      </c>
      <c r="G1282" t="s">
        <v>8457</v>
      </c>
      <c r="H1282">
        <v>11000</v>
      </c>
      <c r="I1282">
        <v>42019483</v>
      </c>
      <c r="J1282" t="s">
        <v>3306</v>
      </c>
      <c r="K1282" t="s">
        <v>603</v>
      </c>
      <c r="L1282" t="s">
        <v>8458</v>
      </c>
      <c r="M1282">
        <v>6069</v>
      </c>
      <c r="N1282">
        <v>13904</v>
      </c>
      <c r="O1282" t="s">
        <v>6528</v>
      </c>
      <c r="P1282">
        <v>0</v>
      </c>
      <c r="Q1282" t="s">
        <v>8459</v>
      </c>
      <c r="R1282" t="s">
        <v>8460</v>
      </c>
      <c r="S1282">
        <v>33</v>
      </c>
      <c r="T1282" t="s">
        <v>42</v>
      </c>
      <c r="U1282" t="s">
        <v>43</v>
      </c>
      <c r="V1282" t="s">
        <v>115</v>
      </c>
      <c r="W1282">
        <v>36000000</v>
      </c>
      <c r="X1282">
        <v>2014</v>
      </c>
      <c r="Y1282">
        <v>641</v>
      </c>
      <c r="Z1282" s="2">
        <v>6.4</v>
      </c>
      <c r="AA1282">
        <v>1.85</v>
      </c>
      <c r="AB1282">
        <v>0</v>
      </c>
      <c r="AQ1282">
        <v>101</v>
      </c>
      <c r="AR1282">
        <v>6.4</v>
      </c>
      <c r="BH1282" t="str">
        <v>Richard E. Grant</v>
      </c>
      <c r="BI1282">
        <f t="shared" si="58"/>
        <v>6.9</v>
      </c>
      <c r="BJ1282" t="b">
        <f t="shared" si="59"/>
        <v>0</v>
      </c>
      <c r="BO1282">
        <v>21569041</v>
      </c>
      <c r="BP1282">
        <v>9000000</v>
      </c>
      <c r="BR1282">
        <f t="shared" si="60"/>
        <v>12569041</v>
      </c>
      <c r="BS1282" t="str">
        <f>_xlfn.XLOOKUP(BO1282,I:I,L:L)</f>
        <v>Black or WhiteÂ </v>
      </c>
    </row>
    <row r="1283" spans="1:71" x14ac:dyDescent="0.25">
      <c r="A1283" t="s">
        <v>33</v>
      </c>
      <c r="B1283" t="s">
        <v>2958</v>
      </c>
      <c r="C1283">
        <v>126</v>
      </c>
      <c r="D1283">
        <v>124</v>
      </c>
      <c r="E1283">
        <v>287</v>
      </c>
      <c r="F1283">
        <v>475</v>
      </c>
      <c r="G1283" t="s">
        <v>410</v>
      </c>
      <c r="H1283">
        <v>9000</v>
      </c>
      <c r="I1283">
        <v>23360779</v>
      </c>
      <c r="J1283" t="s">
        <v>3312</v>
      </c>
      <c r="K1283" t="s">
        <v>1037</v>
      </c>
      <c r="L1283" t="s">
        <v>8462</v>
      </c>
      <c r="M1283">
        <v>31113</v>
      </c>
      <c r="N1283">
        <v>10838</v>
      </c>
      <c r="O1283" t="s">
        <v>4921</v>
      </c>
      <c r="P1283">
        <v>0</v>
      </c>
      <c r="Q1283" t="s">
        <v>8463</v>
      </c>
      <c r="R1283" t="s">
        <v>8464</v>
      </c>
      <c r="S1283">
        <v>212</v>
      </c>
      <c r="T1283" t="s">
        <v>42</v>
      </c>
      <c r="U1283" t="s">
        <v>43</v>
      </c>
      <c r="V1283" t="s">
        <v>811</v>
      </c>
      <c r="W1283">
        <v>34000000</v>
      </c>
      <c r="X1283">
        <v>2000</v>
      </c>
      <c r="Y1283">
        <v>1000</v>
      </c>
      <c r="Z1283" s="2">
        <v>5.7</v>
      </c>
      <c r="AA1283">
        <v>2.35</v>
      </c>
      <c r="AB1283">
        <v>852</v>
      </c>
      <c r="AQ1283">
        <v>107</v>
      </c>
      <c r="AR1283">
        <v>6.4</v>
      </c>
      <c r="BH1283" t="str">
        <v>Max FÃ¤rberbÃ¶ck</v>
      </c>
      <c r="BI1283">
        <f t="shared" si="58"/>
        <v>7.3</v>
      </c>
      <c r="BJ1283" t="b">
        <f t="shared" si="59"/>
        <v>0</v>
      </c>
      <c r="BO1283">
        <v>132550960</v>
      </c>
      <c r="BP1283">
        <v>120000000</v>
      </c>
      <c r="BR1283">
        <f t="shared" si="60"/>
        <v>12550960</v>
      </c>
      <c r="BS1283" t="str">
        <f>_xlfn.XLOOKUP(BO1283,I:I,L:L)</f>
        <v>The WolverineÂ </v>
      </c>
    </row>
    <row r="1284" spans="1:71" x14ac:dyDescent="0.25">
      <c r="A1284" t="s">
        <v>33</v>
      </c>
      <c r="B1284" t="s">
        <v>2050</v>
      </c>
      <c r="C1284">
        <v>110</v>
      </c>
      <c r="D1284">
        <v>109</v>
      </c>
      <c r="E1284">
        <v>473</v>
      </c>
      <c r="F1284">
        <v>582</v>
      </c>
      <c r="G1284" t="s">
        <v>8274</v>
      </c>
      <c r="H1284">
        <v>14000</v>
      </c>
      <c r="I1284">
        <v>26183197</v>
      </c>
      <c r="J1284" t="s">
        <v>313</v>
      </c>
      <c r="K1284" t="s">
        <v>449</v>
      </c>
      <c r="L1284" t="s">
        <v>8466</v>
      </c>
      <c r="M1284">
        <v>38348</v>
      </c>
      <c r="N1284">
        <v>16611</v>
      </c>
      <c r="O1284" t="s">
        <v>8467</v>
      </c>
      <c r="P1284">
        <v>0</v>
      </c>
      <c r="Q1284" t="s">
        <v>8468</v>
      </c>
      <c r="R1284" t="s">
        <v>8469</v>
      </c>
      <c r="S1284">
        <v>135</v>
      </c>
      <c r="T1284" t="s">
        <v>42</v>
      </c>
      <c r="U1284" t="s">
        <v>43</v>
      </c>
      <c r="V1284" t="s">
        <v>811</v>
      </c>
      <c r="W1284">
        <v>36000000</v>
      </c>
      <c r="X1284">
        <v>2003</v>
      </c>
      <c r="Y1284">
        <v>919</v>
      </c>
      <c r="Z1284" s="2">
        <v>6.1</v>
      </c>
      <c r="AA1284">
        <v>2.35</v>
      </c>
      <c r="AB1284">
        <v>0</v>
      </c>
      <c r="AQ1284">
        <v>124</v>
      </c>
      <c r="AR1284">
        <v>5.7</v>
      </c>
      <c r="BH1284" t="str">
        <v>Arie Posin</v>
      </c>
      <c r="BI1284">
        <f t="shared" ref="BI1284:BI1347" si="61">ROUND(AVERAGEIFS(Z:Z,B:B,BH1284),1)</f>
        <v>7</v>
      </c>
      <c r="BJ1284" t="b">
        <f t="shared" ref="BJ1284:BJ1347" si="62">IF(BI1284&gt;=PERCENTILE($BI$3:$BI$1678,0.9),"TRUE")</f>
        <v>0</v>
      </c>
      <c r="BO1284">
        <v>102515793</v>
      </c>
      <c r="BP1284">
        <v>90000000</v>
      </c>
      <c r="BR1284">
        <f t="shared" si="60"/>
        <v>12515793</v>
      </c>
      <c r="BS1284" t="str">
        <f>_xlfn.XLOOKUP(BO1284,I:I,L:L)</f>
        <v>The Girl with the Dragon TattooÂ </v>
      </c>
    </row>
    <row r="1285" spans="1:71" x14ac:dyDescent="0.25">
      <c r="A1285" t="s">
        <v>33</v>
      </c>
      <c r="B1285" t="s">
        <v>2211</v>
      </c>
      <c r="C1285">
        <v>138</v>
      </c>
      <c r="D1285">
        <v>105</v>
      </c>
      <c r="E1285">
        <v>488</v>
      </c>
      <c r="F1285">
        <v>13000</v>
      </c>
      <c r="G1285" t="s">
        <v>814</v>
      </c>
      <c r="H1285">
        <v>15000</v>
      </c>
      <c r="I1285">
        <v>20991497</v>
      </c>
      <c r="J1285" t="s">
        <v>881</v>
      </c>
      <c r="K1285" t="s">
        <v>236</v>
      </c>
      <c r="L1285" t="s">
        <v>8470</v>
      </c>
      <c r="M1285">
        <v>39778</v>
      </c>
      <c r="N1285">
        <v>44037</v>
      </c>
      <c r="O1285" t="s">
        <v>702</v>
      </c>
      <c r="P1285">
        <v>1</v>
      </c>
      <c r="Q1285" t="s">
        <v>8471</v>
      </c>
      <c r="R1285" t="s">
        <v>8472</v>
      </c>
      <c r="S1285">
        <v>172</v>
      </c>
      <c r="T1285" t="s">
        <v>42</v>
      </c>
      <c r="U1285" t="s">
        <v>43</v>
      </c>
      <c r="V1285" t="s">
        <v>44</v>
      </c>
      <c r="W1285">
        <v>37000000</v>
      </c>
      <c r="X1285">
        <v>2015</v>
      </c>
      <c r="Y1285">
        <v>14000</v>
      </c>
      <c r="Z1285" s="2">
        <v>5.4</v>
      </c>
      <c r="AA1285">
        <v>1.85</v>
      </c>
      <c r="AB1285">
        <v>11000</v>
      </c>
      <c r="AQ1285">
        <v>109</v>
      </c>
      <c r="AR1285">
        <v>6.1</v>
      </c>
      <c r="BH1285" t="str">
        <v>Damian Nieman</v>
      </c>
      <c r="BI1285">
        <f t="shared" si="61"/>
        <v>6.4</v>
      </c>
      <c r="BJ1285" t="b">
        <f t="shared" si="62"/>
        <v>0</v>
      </c>
      <c r="BO1285">
        <v>54414716</v>
      </c>
      <c r="BP1285">
        <v>42000000</v>
      </c>
      <c r="BR1285">
        <f t="shared" si="60"/>
        <v>12414716</v>
      </c>
      <c r="BS1285" t="str">
        <f>_xlfn.XLOOKUP(BO1285,I:I,L:L)</f>
        <v>Horrible Bosses 2Â </v>
      </c>
    </row>
    <row r="1286" spans="1:71" x14ac:dyDescent="0.25">
      <c r="A1286" t="s">
        <v>33</v>
      </c>
      <c r="B1286" t="s">
        <v>2520</v>
      </c>
      <c r="C1286">
        <v>31</v>
      </c>
      <c r="D1286">
        <v>130</v>
      </c>
      <c r="E1286">
        <v>0</v>
      </c>
      <c r="F1286">
        <v>723</v>
      </c>
      <c r="G1286" t="s">
        <v>3325</v>
      </c>
      <c r="H1286">
        <v>2000</v>
      </c>
      <c r="I1286">
        <v>13052741</v>
      </c>
      <c r="J1286" t="s">
        <v>3124</v>
      </c>
      <c r="K1286" t="s">
        <v>7091</v>
      </c>
      <c r="L1286" t="s">
        <v>8473</v>
      </c>
      <c r="M1286">
        <v>8531</v>
      </c>
      <c r="N1286">
        <v>3968</v>
      </c>
      <c r="O1286" t="s">
        <v>2578</v>
      </c>
      <c r="P1286">
        <v>0</v>
      </c>
      <c r="Q1286" t="s">
        <v>8474</v>
      </c>
      <c r="R1286" t="s">
        <v>8475</v>
      </c>
      <c r="S1286">
        <v>57</v>
      </c>
      <c r="T1286" t="s">
        <v>42</v>
      </c>
      <c r="U1286" t="s">
        <v>43</v>
      </c>
      <c r="V1286" t="s">
        <v>44</v>
      </c>
      <c r="W1286">
        <v>36000000</v>
      </c>
      <c r="X1286">
        <v>1996</v>
      </c>
      <c r="Y1286">
        <v>912</v>
      </c>
      <c r="Z1286" s="2">
        <v>6.7</v>
      </c>
      <c r="AA1286">
        <v>1.85</v>
      </c>
      <c r="AB1286">
        <v>591</v>
      </c>
      <c r="AQ1286">
        <v>105</v>
      </c>
      <c r="AR1286">
        <v>5.4</v>
      </c>
      <c r="BH1286" t="str">
        <v>Luis Valdez</v>
      </c>
      <c r="BI1286">
        <f t="shared" si="61"/>
        <v>6.8</v>
      </c>
      <c r="BJ1286" t="b">
        <f t="shared" si="62"/>
        <v>0</v>
      </c>
      <c r="BO1286">
        <v>20400000</v>
      </c>
      <c r="BP1286">
        <v>8000000</v>
      </c>
      <c r="BR1286">
        <f t="shared" si="60"/>
        <v>12400000</v>
      </c>
      <c r="BS1286" t="str">
        <f>_xlfn.XLOOKUP(BO1286,I:I,L:L)</f>
        <v>Duel in the SunÂ </v>
      </c>
    </row>
    <row r="1287" spans="1:71" x14ac:dyDescent="0.25">
      <c r="A1287" t="s">
        <v>33</v>
      </c>
      <c r="B1287" t="s">
        <v>4337</v>
      </c>
      <c r="C1287">
        <v>95</v>
      </c>
      <c r="D1287">
        <v>127</v>
      </c>
      <c r="E1287">
        <v>96</v>
      </c>
      <c r="F1287">
        <v>577</v>
      </c>
      <c r="G1287" t="s">
        <v>8478</v>
      </c>
      <c r="H1287">
        <v>746</v>
      </c>
      <c r="I1287">
        <v>14378353</v>
      </c>
      <c r="J1287" t="s">
        <v>1937</v>
      </c>
      <c r="K1287" t="s">
        <v>1192</v>
      </c>
      <c r="L1287" t="s">
        <v>8479</v>
      </c>
      <c r="M1287">
        <v>12375</v>
      </c>
      <c r="N1287">
        <v>2393</v>
      </c>
      <c r="O1287" t="s">
        <v>4589</v>
      </c>
      <c r="P1287">
        <v>1</v>
      </c>
      <c r="Q1287" t="s">
        <v>8480</v>
      </c>
      <c r="R1287" t="s">
        <v>8481</v>
      </c>
      <c r="S1287">
        <v>194</v>
      </c>
      <c r="T1287" t="s">
        <v>42</v>
      </c>
      <c r="U1287" t="s">
        <v>43</v>
      </c>
      <c r="V1287" t="s">
        <v>44</v>
      </c>
      <c r="W1287">
        <v>36000000</v>
      </c>
      <c r="X1287">
        <v>1999</v>
      </c>
      <c r="Y1287">
        <v>602</v>
      </c>
      <c r="Z1287" s="2">
        <v>6.8</v>
      </c>
      <c r="AA1287">
        <v>2.35</v>
      </c>
      <c r="AB1287">
        <v>846</v>
      </c>
      <c r="AQ1287">
        <v>130</v>
      </c>
      <c r="AR1287">
        <v>6.7</v>
      </c>
      <c r="BH1287" t="str">
        <v>Louis Morneau</v>
      </c>
      <c r="BI1287">
        <f t="shared" si="61"/>
        <v>3.6</v>
      </c>
      <c r="BJ1287" t="b">
        <f t="shared" si="62"/>
        <v>0</v>
      </c>
      <c r="BO1287">
        <v>42385520</v>
      </c>
      <c r="BP1287">
        <v>30000000</v>
      </c>
      <c r="BR1287">
        <f t="shared" si="60"/>
        <v>12385520</v>
      </c>
      <c r="BS1287" t="str">
        <f>_xlfn.XLOOKUP(BO1287,I:I,L:L)</f>
        <v>Step Up 3DÂ </v>
      </c>
    </row>
    <row r="1288" spans="1:71" x14ac:dyDescent="0.25">
      <c r="A1288" t="s">
        <v>33</v>
      </c>
      <c r="B1288" t="s">
        <v>2310</v>
      </c>
      <c r="C1288">
        <v>267</v>
      </c>
      <c r="D1288">
        <v>114</v>
      </c>
      <c r="E1288">
        <v>101</v>
      </c>
      <c r="F1288">
        <v>2000</v>
      </c>
      <c r="G1288" t="s">
        <v>8483</v>
      </c>
      <c r="H1288">
        <v>12000</v>
      </c>
      <c r="I1288">
        <v>33037754</v>
      </c>
      <c r="J1288" t="s">
        <v>3015</v>
      </c>
      <c r="K1288" t="s">
        <v>934</v>
      </c>
      <c r="L1288" t="s">
        <v>8484</v>
      </c>
      <c r="M1288">
        <v>75864</v>
      </c>
      <c r="N1288">
        <v>19904</v>
      </c>
      <c r="O1288" t="s">
        <v>1512</v>
      </c>
      <c r="P1288">
        <v>1</v>
      </c>
      <c r="Q1288" t="s">
        <v>8485</v>
      </c>
      <c r="R1288" t="s">
        <v>8486</v>
      </c>
      <c r="S1288">
        <v>197</v>
      </c>
      <c r="T1288" t="s">
        <v>42</v>
      </c>
      <c r="U1288" t="s">
        <v>43</v>
      </c>
      <c r="V1288" t="s">
        <v>44</v>
      </c>
      <c r="W1288">
        <v>37000000</v>
      </c>
      <c r="X1288">
        <v>2011</v>
      </c>
      <c r="Y1288">
        <v>3000</v>
      </c>
      <c r="Z1288" s="2">
        <v>6</v>
      </c>
      <c r="AA1288">
        <v>2.35</v>
      </c>
      <c r="AB1288">
        <v>23000</v>
      </c>
      <c r="AQ1288">
        <v>127</v>
      </c>
      <c r="AR1288">
        <v>6.8</v>
      </c>
      <c r="BH1288" t="str">
        <v>Caroline Link</v>
      </c>
      <c r="BI1288">
        <f t="shared" si="61"/>
        <v>7.7</v>
      </c>
      <c r="BJ1288" t="str">
        <f t="shared" si="62"/>
        <v>TRUE</v>
      </c>
      <c r="BO1288">
        <v>17382982</v>
      </c>
      <c r="BP1288">
        <v>5000000</v>
      </c>
      <c r="BR1288">
        <f t="shared" si="60"/>
        <v>12382982</v>
      </c>
      <c r="BS1288" t="str">
        <f>_xlfn.XLOOKUP(BO1288,I:I,L:L)</f>
        <v>AddictedÂ </v>
      </c>
    </row>
    <row r="1289" spans="1:71" x14ac:dyDescent="0.25">
      <c r="A1289" t="s">
        <v>33</v>
      </c>
      <c r="B1289" t="s">
        <v>3365</v>
      </c>
      <c r="C1289">
        <v>175</v>
      </c>
      <c r="D1289">
        <v>106</v>
      </c>
      <c r="E1289">
        <v>487</v>
      </c>
      <c r="F1289">
        <v>263</v>
      </c>
      <c r="G1289" t="s">
        <v>5263</v>
      </c>
      <c r="H1289">
        <v>685</v>
      </c>
      <c r="I1289">
        <v>12339633</v>
      </c>
      <c r="J1289" t="s">
        <v>1608</v>
      </c>
      <c r="K1289" t="s">
        <v>8489</v>
      </c>
      <c r="L1289" t="s">
        <v>8490</v>
      </c>
      <c r="M1289">
        <v>220591</v>
      </c>
      <c r="N1289">
        <v>1942</v>
      </c>
      <c r="O1289" t="s">
        <v>8491</v>
      </c>
      <c r="P1289">
        <v>2</v>
      </c>
      <c r="Q1289" t="s">
        <v>8492</v>
      </c>
      <c r="R1289" t="s">
        <v>8493</v>
      </c>
      <c r="S1289">
        <v>641</v>
      </c>
      <c r="T1289" t="s">
        <v>42</v>
      </c>
      <c r="U1289" t="s">
        <v>43</v>
      </c>
      <c r="V1289" t="s">
        <v>44</v>
      </c>
      <c r="W1289">
        <v>36000000</v>
      </c>
      <c r="X1289">
        <v>1997</v>
      </c>
      <c r="Y1289">
        <v>485</v>
      </c>
      <c r="Z1289" s="2">
        <v>7.8</v>
      </c>
      <c r="AA1289">
        <v>2.35</v>
      </c>
      <c r="AB1289">
        <v>17000</v>
      </c>
      <c r="AQ1289">
        <v>114</v>
      </c>
      <c r="AR1289">
        <v>6</v>
      </c>
      <c r="BH1289" t="str">
        <v>Steve McQueen</v>
      </c>
      <c r="BI1289">
        <f t="shared" si="61"/>
        <v>7.3</v>
      </c>
      <c r="BJ1289" t="b">
        <f t="shared" si="62"/>
        <v>0</v>
      </c>
      <c r="BO1289">
        <v>15369573</v>
      </c>
      <c r="BP1289">
        <v>3000000</v>
      </c>
      <c r="BR1289">
        <f t="shared" si="60"/>
        <v>12369573</v>
      </c>
      <c r="BS1289" t="str">
        <f>_xlfn.XLOOKUP(BO1289,I:I,L:L)</f>
        <v>Spaced InvadersÂ </v>
      </c>
    </row>
    <row r="1290" spans="1:71" x14ac:dyDescent="0.25">
      <c r="A1290" t="s">
        <v>33</v>
      </c>
      <c r="B1290" t="s">
        <v>3343</v>
      </c>
      <c r="C1290">
        <v>63</v>
      </c>
      <c r="D1290">
        <v>95</v>
      </c>
      <c r="E1290">
        <v>31</v>
      </c>
      <c r="F1290">
        <v>450</v>
      </c>
      <c r="G1290" t="s">
        <v>1718</v>
      </c>
      <c r="H1290">
        <v>944</v>
      </c>
      <c r="I1290">
        <v>2954405</v>
      </c>
      <c r="J1290" t="s">
        <v>3320</v>
      </c>
      <c r="K1290" t="s">
        <v>5157</v>
      </c>
      <c r="L1290" t="s">
        <v>8495</v>
      </c>
      <c r="M1290">
        <v>1977</v>
      </c>
      <c r="N1290">
        <v>2928</v>
      </c>
      <c r="O1290" t="s">
        <v>7776</v>
      </c>
      <c r="P1290">
        <v>0</v>
      </c>
      <c r="Q1290" t="s">
        <v>8496</v>
      </c>
      <c r="R1290" t="s">
        <v>8497</v>
      </c>
      <c r="S1290">
        <v>64</v>
      </c>
      <c r="T1290" t="s">
        <v>42</v>
      </c>
      <c r="U1290" t="s">
        <v>43</v>
      </c>
      <c r="V1290" t="s">
        <v>811</v>
      </c>
      <c r="W1290">
        <v>36000000</v>
      </c>
      <c r="X1290">
        <v>2000</v>
      </c>
      <c r="Y1290">
        <v>886</v>
      </c>
      <c r="Z1290" s="2">
        <v>5.3</v>
      </c>
      <c r="AA1290">
        <v>1.85</v>
      </c>
      <c r="AB1290">
        <v>133</v>
      </c>
      <c r="AQ1290">
        <v>106</v>
      </c>
      <c r="AR1290">
        <v>7.8</v>
      </c>
      <c r="BH1290" t="str">
        <v>Sterling Van Wagenen</v>
      </c>
      <c r="BI1290">
        <f t="shared" si="61"/>
        <v>6.6</v>
      </c>
      <c r="BJ1290" t="b">
        <f t="shared" si="62"/>
        <v>0</v>
      </c>
      <c r="BO1290">
        <v>57362581</v>
      </c>
      <c r="BP1290">
        <v>45000000</v>
      </c>
      <c r="BR1290">
        <f t="shared" si="60"/>
        <v>12362581</v>
      </c>
      <c r="BS1290" t="str">
        <f>_xlfn.XLOOKUP(BO1290,I:I,L:L)</f>
        <v>The SpecialistÂ </v>
      </c>
    </row>
    <row r="1291" spans="1:71" x14ac:dyDescent="0.25">
      <c r="A1291" t="s">
        <v>33</v>
      </c>
      <c r="B1291" t="s">
        <v>1157</v>
      </c>
      <c r="C1291">
        <v>85</v>
      </c>
      <c r="D1291">
        <v>81</v>
      </c>
      <c r="E1291">
        <v>16</v>
      </c>
      <c r="F1291">
        <v>387</v>
      </c>
      <c r="G1291" t="s">
        <v>8499</v>
      </c>
      <c r="H1291">
        <v>541</v>
      </c>
      <c r="I1291">
        <v>30105968</v>
      </c>
      <c r="J1291" t="s">
        <v>444</v>
      </c>
      <c r="K1291" t="s">
        <v>6319</v>
      </c>
      <c r="L1291" t="s">
        <v>8500</v>
      </c>
      <c r="M1291">
        <v>8860</v>
      </c>
      <c r="N1291">
        <v>2268</v>
      </c>
      <c r="O1291" t="s">
        <v>8501</v>
      </c>
      <c r="P1291">
        <v>0</v>
      </c>
      <c r="Q1291" t="s">
        <v>8502</v>
      </c>
      <c r="R1291" t="s">
        <v>8503</v>
      </c>
      <c r="S1291">
        <v>45</v>
      </c>
      <c r="T1291" t="s">
        <v>42</v>
      </c>
      <c r="U1291" t="s">
        <v>43</v>
      </c>
      <c r="V1291" t="s">
        <v>366</v>
      </c>
      <c r="W1291">
        <v>37000000</v>
      </c>
      <c r="X1291">
        <v>2008</v>
      </c>
      <c r="Y1291">
        <v>521</v>
      </c>
      <c r="Z1291" s="2">
        <v>4.5</v>
      </c>
      <c r="AA1291">
        <v>2.35</v>
      </c>
      <c r="AB1291">
        <v>279</v>
      </c>
      <c r="AQ1291">
        <v>95</v>
      </c>
      <c r="AR1291">
        <v>5.3</v>
      </c>
      <c r="BH1291" t="str">
        <v>Zal Batmanglij</v>
      </c>
      <c r="BI1291">
        <f t="shared" si="61"/>
        <v>6.9</v>
      </c>
      <c r="BJ1291" t="b">
        <f t="shared" si="62"/>
        <v>0</v>
      </c>
      <c r="BO1291">
        <v>202351611</v>
      </c>
      <c r="BP1291">
        <v>190000000</v>
      </c>
      <c r="BR1291">
        <f t="shared" si="60"/>
        <v>12351611</v>
      </c>
      <c r="BS1291" t="str">
        <f>_xlfn.XLOOKUP(BO1291,I:I,L:L)</f>
        <v>World War ZÂ </v>
      </c>
    </row>
    <row r="1292" spans="1:71" x14ac:dyDescent="0.25">
      <c r="A1292" t="s">
        <v>33</v>
      </c>
      <c r="B1292" t="s">
        <v>4345</v>
      </c>
      <c r="C1292">
        <v>44</v>
      </c>
      <c r="D1292">
        <v>95</v>
      </c>
      <c r="E1292">
        <v>0</v>
      </c>
      <c r="F1292">
        <v>642</v>
      </c>
      <c r="G1292" t="s">
        <v>5728</v>
      </c>
      <c r="H1292">
        <v>1000</v>
      </c>
      <c r="I1292">
        <v>37788228</v>
      </c>
      <c r="J1292" t="s">
        <v>1247</v>
      </c>
      <c r="K1292" t="s">
        <v>981</v>
      </c>
      <c r="L1292" t="s">
        <v>8504</v>
      </c>
      <c r="M1292">
        <v>15046</v>
      </c>
      <c r="N1292">
        <v>4537</v>
      </c>
      <c r="O1292" t="s">
        <v>5222</v>
      </c>
      <c r="P1292">
        <v>1</v>
      </c>
      <c r="Q1292" t="s">
        <v>8505</v>
      </c>
      <c r="R1292" t="s">
        <v>8506</v>
      </c>
      <c r="S1292">
        <v>80</v>
      </c>
      <c r="T1292" t="s">
        <v>42</v>
      </c>
      <c r="U1292" t="s">
        <v>43</v>
      </c>
      <c r="V1292" t="s">
        <v>44</v>
      </c>
      <c r="W1292">
        <v>35200000</v>
      </c>
      <c r="X1292">
        <v>2003</v>
      </c>
      <c r="Y1292">
        <v>812</v>
      </c>
      <c r="Z1292" s="2">
        <v>5.4</v>
      </c>
      <c r="AA1292">
        <v>1.85</v>
      </c>
      <c r="AB1292">
        <v>638</v>
      </c>
      <c r="AQ1292">
        <v>81</v>
      </c>
      <c r="AR1292">
        <v>4.5</v>
      </c>
      <c r="BH1292" t="str">
        <v>Hans Petter Moland</v>
      </c>
      <c r="BI1292">
        <f t="shared" si="61"/>
        <v>7.3</v>
      </c>
      <c r="BJ1292" t="b">
        <f t="shared" si="62"/>
        <v>0</v>
      </c>
      <c r="BO1292">
        <v>52320979</v>
      </c>
      <c r="BP1292">
        <v>40000000</v>
      </c>
      <c r="BR1292">
        <f t="shared" si="60"/>
        <v>12320979</v>
      </c>
      <c r="BS1292" t="str">
        <f>_xlfn.XLOOKUP(BO1292,I:I,L:L)</f>
        <v>The Lake HouseÂ </v>
      </c>
    </row>
    <row r="1293" spans="1:71" x14ac:dyDescent="0.25">
      <c r="A1293" t="s">
        <v>33</v>
      </c>
      <c r="B1293" t="s">
        <v>1802</v>
      </c>
      <c r="C1293">
        <v>334</v>
      </c>
      <c r="D1293">
        <v>108</v>
      </c>
      <c r="E1293">
        <v>480</v>
      </c>
      <c r="F1293">
        <v>706</v>
      </c>
      <c r="G1293" t="s">
        <v>5561</v>
      </c>
      <c r="H1293">
        <v>14000</v>
      </c>
      <c r="I1293">
        <v>277313371</v>
      </c>
      <c r="J1293" t="s">
        <v>1247</v>
      </c>
      <c r="K1293" t="s">
        <v>814</v>
      </c>
      <c r="L1293" t="s">
        <v>341</v>
      </c>
      <c r="M1293">
        <v>583341</v>
      </c>
      <c r="N1293">
        <v>17623</v>
      </c>
      <c r="O1293" t="s">
        <v>6435</v>
      </c>
      <c r="P1293">
        <v>3</v>
      </c>
      <c r="Q1293" t="s">
        <v>8508</v>
      </c>
      <c r="R1293" t="s">
        <v>8509</v>
      </c>
      <c r="S1293">
        <v>626</v>
      </c>
      <c r="T1293" t="s">
        <v>42</v>
      </c>
      <c r="U1293" t="s">
        <v>43</v>
      </c>
      <c r="V1293" t="s">
        <v>811</v>
      </c>
      <c r="W1293">
        <v>35000000</v>
      </c>
      <c r="X1293">
        <v>2009</v>
      </c>
      <c r="Y1293">
        <v>839</v>
      </c>
      <c r="Z1293" s="2">
        <v>7.8</v>
      </c>
      <c r="AA1293">
        <v>2.35</v>
      </c>
      <c r="AB1293">
        <v>24000</v>
      </c>
      <c r="AQ1293">
        <v>95</v>
      </c>
      <c r="AR1293">
        <v>5.4</v>
      </c>
      <c r="BH1293" t="str">
        <v>Oren Moverman</v>
      </c>
      <c r="BI1293">
        <f t="shared" si="61"/>
        <v>7.2</v>
      </c>
      <c r="BJ1293" t="b">
        <f t="shared" si="62"/>
        <v>0</v>
      </c>
      <c r="BO1293">
        <v>62318875</v>
      </c>
      <c r="BP1293">
        <v>50000000</v>
      </c>
      <c r="BR1293">
        <f t="shared" si="60"/>
        <v>12318875</v>
      </c>
      <c r="BS1293" t="str">
        <f>_xlfn.XLOOKUP(BO1293,I:I,L:L)</f>
        <v>Underworld: EvolutionÂ </v>
      </c>
    </row>
    <row r="1294" spans="1:71" x14ac:dyDescent="0.25">
      <c r="A1294" t="s">
        <v>33</v>
      </c>
      <c r="B1294" t="s">
        <v>4353</v>
      </c>
      <c r="C1294">
        <v>78</v>
      </c>
      <c r="D1294">
        <v>105</v>
      </c>
      <c r="E1294">
        <v>25</v>
      </c>
      <c r="F1294">
        <v>51</v>
      </c>
      <c r="G1294" t="s">
        <v>8511</v>
      </c>
      <c r="H1294">
        <v>461</v>
      </c>
      <c r="I1294">
        <v>2126511</v>
      </c>
      <c r="J1294" t="s">
        <v>3328</v>
      </c>
      <c r="K1294" t="s">
        <v>3178</v>
      </c>
      <c r="L1294" t="s">
        <v>8512</v>
      </c>
      <c r="M1294">
        <v>21912</v>
      </c>
      <c r="N1294">
        <v>615</v>
      </c>
      <c r="O1294" t="s">
        <v>8513</v>
      </c>
      <c r="P1294">
        <v>0</v>
      </c>
      <c r="Q1294" t="s">
        <v>8514</v>
      </c>
      <c r="R1294" t="s">
        <v>8515</v>
      </c>
      <c r="S1294">
        <v>45</v>
      </c>
      <c r="T1294" t="s">
        <v>163</v>
      </c>
      <c r="U1294" t="s">
        <v>4790</v>
      </c>
      <c r="V1294" t="s">
        <v>44</v>
      </c>
      <c r="W1294">
        <v>36000000</v>
      </c>
      <c r="X1294">
        <v>2015</v>
      </c>
      <c r="Y1294">
        <v>79</v>
      </c>
      <c r="Z1294" s="2">
        <v>7.2</v>
      </c>
      <c r="AA1294">
        <v>2.35</v>
      </c>
      <c r="AB1294">
        <v>12000</v>
      </c>
      <c r="AQ1294">
        <v>108</v>
      </c>
      <c r="AR1294">
        <v>7.8</v>
      </c>
      <c r="BH1294" t="str">
        <v>Wolfgang Becker</v>
      </c>
      <c r="BI1294">
        <f t="shared" si="61"/>
        <v>7.7</v>
      </c>
      <c r="BJ1294" t="str">
        <f t="shared" si="62"/>
        <v>TRUE</v>
      </c>
      <c r="BO1294">
        <v>33313582</v>
      </c>
      <c r="BP1294">
        <v>21000000</v>
      </c>
      <c r="BR1294">
        <f t="shared" si="60"/>
        <v>12313582</v>
      </c>
      <c r="BS1294" t="str">
        <f>_xlfn.XLOOKUP(BO1294,I:I,L:L)</f>
        <v>The Informant!Â </v>
      </c>
    </row>
    <row r="1295" spans="1:71" x14ac:dyDescent="0.25">
      <c r="A1295" t="s">
        <v>33</v>
      </c>
      <c r="B1295" t="s">
        <v>1494</v>
      </c>
      <c r="C1295">
        <v>199</v>
      </c>
      <c r="D1295">
        <v>95</v>
      </c>
      <c r="E1295">
        <v>116</v>
      </c>
      <c r="F1295">
        <v>481</v>
      </c>
      <c r="G1295" t="s">
        <v>1560</v>
      </c>
      <c r="H1295">
        <v>45000</v>
      </c>
      <c r="I1295">
        <v>205399422</v>
      </c>
      <c r="J1295" t="s">
        <v>845</v>
      </c>
      <c r="K1295" t="s">
        <v>6502</v>
      </c>
      <c r="L1295" t="s">
        <v>653</v>
      </c>
      <c r="M1295">
        <v>181225</v>
      </c>
      <c r="N1295">
        <v>47203</v>
      </c>
      <c r="O1295" t="s">
        <v>4780</v>
      </c>
      <c r="P1295">
        <v>1</v>
      </c>
      <c r="Q1295" t="s">
        <v>8517</v>
      </c>
      <c r="R1295" t="s">
        <v>8518</v>
      </c>
      <c r="S1295">
        <v>784</v>
      </c>
      <c r="T1295" t="s">
        <v>42</v>
      </c>
      <c r="U1295" t="s">
        <v>43</v>
      </c>
      <c r="V1295" t="s">
        <v>44</v>
      </c>
      <c r="W1295">
        <v>33000000</v>
      </c>
      <c r="X1295">
        <v>1999</v>
      </c>
      <c r="Y1295">
        <v>645</v>
      </c>
      <c r="Z1295" s="2">
        <v>6.6</v>
      </c>
      <c r="AA1295">
        <v>2.35</v>
      </c>
      <c r="AB1295">
        <v>0</v>
      </c>
      <c r="AQ1295">
        <v>105</v>
      </c>
      <c r="AR1295">
        <v>7.2</v>
      </c>
      <c r="BH1295" t="str">
        <v>George Roy Hill</v>
      </c>
      <c r="BI1295">
        <f t="shared" si="61"/>
        <v>8.1999999999999993</v>
      </c>
      <c r="BJ1295" t="str">
        <f t="shared" si="62"/>
        <v>TRUE</v>
      </c>
      <c r="BO1295">
        <v>62453315</v>
      </c>
      <c r="BP1295">
        <v>50200000</v>
      </c>
      <c r="BR1295">
        <f t="shared" si="60"/>
        <v>12253315</v>
      </c>
      <c r="BS1295" t="str">
        <f>_xlfn.XLOOKUP(BO1295,I:I,L:L)</f>
        <v>The Adjustment BureauÂ </v>
      </c>
    </row>
    <row r="1296" spans="1:71" x14ac:dyDescent="0.25">
      <c r="A1296" t="s">
        <v>33</v>
      </c>
      <c r="B1296" t="s">
        <v>279</v>
      </c>
      <c r="C1296">
        <v>186</v>
      </c>
      <c r="D1296">
        <v>126</v>
      </c>
      <c r="E1296">
        <v>13000</v>
      </c>
      <c r="F1296">
        <v>488</v>
      </c>
      <c r="G1296" t="s">
        <v>5759</v>
      </c>
      <c r="H1296">
        <v>920</v>
      </c>
      <c r="I1296">
        <v>251188924</v>
      </c>
      <c r="J1296" t="s">
        <v>143</v>
      </c>
      <c r="K1296" t="s">
        <v>1640</v>
      </c>
      <c r="L1296" t="s">
        <v>415</v>
      </c>
      <c r="M1296">
        <v>269033</v>
      </c>
      <c r="N1296">
        <v>2725</v>
      </c>
      <c r="O1296" t="s">
        <v>8520</v>
      </c>
      <c r="P1296">
        <v>0</v>
      </c>
      <c r="Q1296" t="s">
        <v>8521</v>
      </c>
      <c r="R1296" t="s">
        <v>8522</v>
      </c>
      <c r="S1296">
        <v>817</v>
      </c>
      <c r="T1296" t="s">
        <v>42</v>
      </c>
      <c r="U1296" t="s">
        <v>43</v>
      </c>
      <c r="V1296" t="s">
        <v>44</v>
      </c>
      <c r="W1296">
        <v>35000000</v>
      </c>
      <c r="X1296">
        <v>1989</v>
      </c>
      <c r="Y1296">
        <v>549</v>
      </c>
      <c r="Z1296" s="2">
        <v>7.6</v>
      </c>
      <c r="AA1296">
        <v>1.85</v>
      </c>
      <c r="AB1296">
        <v>12000</v>
      </c>
      <c r="AQ1296">
        <v>95</v>
      </c>
      <c r="AR1296">
        <v>6.6</v>
      </c>
      <c r="BH1296" t="str">
        <v>Robert Stevenson</v>
      </c>
      <c r="BI1296">
        <f t="shared" si="61"/>
        <v>7.8</v>
      </c>
      <c r="BJ1296" t="str">
        <f t="shared" si="62"/>
        <v>TRUE</v>
      </c>
      <c r="BO1296">
        <v>70117571</v>
      </c>
      <c r="BP1296">
        <v>58000000</v>
      </c>
      <c r="BR1296">
        <f t="shared" si="60"/>
        <v>12117571</v>
      </c>
      <c r="BS1296" t="str">
        <f>_xlfn.XLOOKUP(BO1296,I:I,L:L)</f>
        <v>Star Trek: InsurrectionÂ </v>
      </c>
    </row>
    <row r="1297" spans="1:71" x14ac:dyDescent="0.25">
      <c r="A1297" t="s">
        <v>33</v>
      </c>
      <c r="B1297" t="s">
        <v>3432</v>
      </c>
      <c r="C1297">
        <v>77</v>
      </c>
      <c r="D1297">
        <v>102</v>
      </c>
      <c r="E1297">
        <v>596</v>
      </c>
      <c r="F1297">
        <v>785</v>
      </c>
      <c r="G1297" t="s">
        <v>1660</v>
      </c>
      <c r="H1297">
        <v>877</v>
      </c>
      <c r="I1297">
        <v>1068392</v>
      </c>
      <c r="J1297" t="s">
        <v>3334</v>
      </c>
      <c r="K1297" t="s">
        <v>1482</v>
      </c>
      <c r="L1297" t="s">
        <v>8524</v>
      </c>
      <c r="M1297">
        <v>3865</v>
      </c>
      <c r="N1297">
        <v>3497</v>
      </c>
      <c r="O1297" t="s">
        <v>8525</v>
      </c>
      <c r="P1297">
        <v>0</v>
      </c>
      <c r="Q1297" t="s">
        <v>8526</v>
      </c>
      <c r="R1297" t="s">
        <v>8527</v>
      </c>
      <c r="S1297">
        <v>53</v>
      </c>
      <c r="T1297" t="s">
        <v>42</v>
      </c>
      <c r="U1297" t="s">
        <v>4430</v>
      </c>
      <c r="V1297" t="s">
        <v>44</v>
      </c>
      <c r="W1297">
        <v>36000000</v>
      </c>
      <c r="X1297">
        <v>2011</v>
      </c>
      <c r="Y1297">
        <v>794</v>
      </c>
      <c r="Z1297" s="2">
        <v>5.9</v>
      </c>
      <c r="AA1297">
        <v>2.35</v>
      </c>
      <c r="AB1297">
        <v>2000</v>
      </c>
      <c r="AQ1297">
        <v>126</v>
      </c>
      <c r="AR1297">
        <v>7.6</v>
      </c>
      <c r="BH1297" t="str">
        <v>Jerome Robbins</v>
      </c>
      <c r="BI1297">
        <f t="shared" si="61"/>
        <v>7.6</v>
      </c>
      <c r="BJ1297" t="str">
        <f t="shared" si="62"/>
        <v>TRUE</v>
      </c>
      <c r="BO1297">
        <v>42071069</v>
      </c>
      <c r="BP1297">
        <v>30000000</v>
      </c>
      <c r="BR1297">
        <f t="shared" si="60"/>
        <v>12071069</v>
      </c>
      <c r="BS1297" t="str">
        <f>_xlfn.XLOOKUP(BO1297,I:I,L:L)</f>
        <v>Fever PitchÂ </v>
      </c>
    </row>
    <row r="1298" spans="1:71" x14ac:dyDescent="0.25">
      <c r="A1298" t="s">
        <v>33</v>
      </c>
      <c r="B1298" t="s">
        <v>890</v>
      </c>
      <c r="C1298">
        <v>68</v>
      </c>
      <c r="D1298">
        <v>121</v>
      </c>
      <c r="E1298">
        <v>503</v>
      </c>
      <c r="F1298">
        <v>94</v>
      </c>
      <c r="G1298" t="s">
        <v>3448</v>
      </c>
      <c r="H1298">
        <v>808</v>
      </c>
      <c r="I1298">
        <v>144731527</v>
      </c>
      <c r="J1298" t="s">
        <v>268</v>
      </c>
      <c r="K1298" t="s">
        <v>1317</v>
      </c>
      <c r="L1298" t="s">
        <v>1531</v>
      </c>
      <c r="M1298">
        <v>128010</v>
      </c>
      <c r="N1298">
        <v>1446</v>
      </c>
      <c r="O1298" t="s">
        <v>4546</v>
      </c>
      <c r="P1298">
        <v>2</v>
      </c>
      <c r="Q1298" t="s">
        <v>8529</v>
      </c>
      <c r="R1298" t="s">
        <v>8530</v>
      </c>
      <c r="S1298">
        <v>136</v>
      </c>
      <c r="T1298" t="s">
        <v>42</v>
      </c>
      <c r="U1298" t="s">
        <v>43</v>
      </c>
      <c r="V1298" t="s">
        <v>811</v>
      </c>
      <c r="W1298">
        <v>35000000</v>
      </c>
      <c r="X1298">
        <v>1992</v>
      </c>
      <c r="Y1298">
        <v>277</v>
      </c>
      <c r="Z1298" s="2">
        <v>6.7</v>
      </c>
      <c r="AA1298">
        <v>2.35</v>
      </c>
      <c r="AB1298">
        <v>0</v>
      </c>
      <c r="AQ1298">
        <v>102</v>
      </c>
      <c r="AR1298">
        <v>5.9</v>
      </c>
      <c r="BH1298" t="str">
        <v>Gary Hardwick</v>
      </c>
      <c r="BI1298">
        <f t="shared" si="61"/>
        <v>6.3</v>
      </c>
      <c r="BJ1298" t="b">
        <f t="shared" si="62"/>
        <v>0</v>
      </c>
      <c r="BO1298">
        <v>42057340</v>
      </c>
      <c r="BP1298">
        <v>30000000</v>
      </c>
      <c r="BR1298">
        <f t="shared" si="60"/>
        <v>12057340</v>
      </c>
      <c r="BS1298" t="str">
        <f>_xlfn.XLOOKUP(BO1298,I:I,L:L)</f>
        <v>Drag Me to HellÂ </v>
      </c>
    </row>
    <row r="1299" spans="1:71" x14ac:dyDescent="0.25">
      <c r="A1299" t="s">
        <v>33</v>
      </c>
      <c r="B1299" t="s">
        <v>1558</v>
      </c>
      <c r="C1299">
        <v>261</v>
      </c>
      <c r="D1299">
        <v>129</v>
      </c>
      <c r="E1299">
        <v>102</v>
      </c>
      <c r="F1299">
        <v>624</v>
      </c>
      <c r="G1299" t="s">
        <v>8532</v>
      </c>
      <c r="H1299">
        <v>768</v>
      </c>
      <c r="I1299">
        <v>255950375</v>
      </c>
      <c r="J1299" t="s">
        <v>994</v>
      </c>
      <c r="K1299" t="s">
        <v>8533</v>
      </c>
      <c r="L1299" t="s">
        <v>380</v>
      </c>
      <c r="M1299">
        <v>223127</v>
      </c>
      <c r="N1299">
        <v>3389</v>
      </c>
      <c r="O1299" t="s">
        <v>2762</v>
      </c>
      <c r="P1299">
        <v>0</v>
      </c>
      <c r="Q1299" t="s">
        <v>8534</v>
      </c>
      <c r="R1299" t="s">
        <v>8535</v>
      </c>
      <c r="S1299">
        <v>420</v>
      </c>
      <c r="T1299" t="s">
        <v>42</v>
      </c>
      <c r="U1299" t="s">
        <v>43</v>
      </c>
      <c r="V1299" t="s">
        <v>44</v>
      </c>
      <c r="W1299">
        <v>29000000</v>
      </c>
      <c r="X1299">
        <v>2009</v>
      </c>
      <c r="Y1299">
        <v>734</v>
      </c>
      <c r="Z1299" s="2">
        <v>7.7</v>
      </c>
      <c r="AA1299">
        <v>1.85</v>
      </c>
      <c r="AB1299">
        <v>38000</v>
      </c>
      <c r="AQ1299">
        <v>121</v>
      </c>
      <c r="AR1299">
        <v>6.7</v>
      </c>
      <c r="BH1299" t="str">
        <v>King Vidor</v>
      </c>
      <c r="BI1299">
        <f t="shared" si="61"/>
        <v>6.9</v>
      </c>
      <c r="BJ1299" t="b">
        <f t="shared" si="62"/>
        <v>0</v>
      </c>
      <c r="BO1299">
        <v>32051917</v>
      </c>
      <c r="BP1299">
        <v>20000000</v>
      </c>
      <c r="BR1299">
        <f t="shared" si="60"/>
        <v>12051917</v>
      </c>
      <c r="BS1299" t="str">
        <f>_xlfn.XLOOKUP(BO1299,I:I,L:L)</f>
        <v>CopycatÂ </v>
      </c>
    </row>
    <row r="1300" spans="1:71" x14ac:dyDescent="0.25">
      <c r="A1300" t="s">
        <v>33</v>
      </c>
      <c r="B1300" t="s">
        <v>3073</v>
      </c>
      <c r="C1300">
        <v>122</v>
      </c>
      <c r="D1300">
        <v>88</v>
      </c>
      <c r="E1300">
        <v>0</v>
      </c>
      <c r="F1300">
        <v>640</v>
      </c>
      <c r="G1300" t="s">
        <v>4071</v>
      </c>
      <c r="H1300">
        <v>2000</v>
      </c>
      <c r="I1300">
        <v>112692062</v>
      </c>
      <c r="J1300" t="s">
        <v>1782</v>
      </c>
      <c r="K1300" t="s">
        <v>7091</v>
      </c>
      <c r="L1300" t="s">
        <v>2428</v>
      </c>
      <c r="M1300">
        <v>84325</v>
      </c>
      <c r="N1300">
        <v>4499</v>
      </c>
      <c r="O1300" t="s">
        <v>90</v>
      </c>
      <c r="P1300">
        <v>0</v>
      </c>
      <c r="Q1300" t="s">
        <v>8538</v>
      </c>
      <c r="R1300" t="s">
        <v>8539</v>
      </c>
      <c r="S1300">
        <v>205</v>
      </c>
      <c r="T1300" t="s">
        <v>42</v>
      </c>
      <c r="U1300" t="s">
        <v>43</v>
      </c>
      <c r="V1300" t="s">
        <v>115</v>
      </c>
      <c r="W1300">
        <v>35000000</v>
      </c>
      <c r="X1300">
        <v>2001</v>
      </c>
      <c r="Y1300">
        <v>843</v>
      </c>
      <c r="Z1300" s="2">
        <v>5.4</v>
      </c>
      <c r="AA1300">
        <v>1.85</v>
      </c>
      <c r="AB1300">
        <v>0</v>
      </c>
      <c r="AQ1300">
        <v>129</v>
      </c>
      <c r="AR1300">
        <v>7.7</v>
      </c>
      <c r="BH1300" t="str">
        <v>Fred Savage</v>
      </c>
      <c r="BI1300">
        <f t="shared" si="61"/>
        <v>2.9</v>
      </c>
      <c r="BJ1300" t="b">
        <f t="shared" si="62"/>
        <v>0</v>
      </c>
      <c r="BO1300">
        <v>42043633</v>
      </c>
      <c r="BP1300">
        <v>30000000</v>
      </c>
      <c r="BR1300">
        <f t="shared" si="60"/>
        <v>12043633</v>
      </c>
      <c r="BS1300" t="str">
        <f>_xlfn.XLOOKUP(BO1300,I:I,L:L)</f>
        <v>The Cabin in the WoodsÂ </v>
      </c>
    </row>
    <row r="1301" spans="1:71" x14ac:dyDescent="0.25">
      <c r="A1301" t="s">
        <v>33</v>
      </c>
      <c r="B1301" t="s">
        <v>1814</v>
      </c>
      <c r="C1301">
        <v>340</v>
      </c>
      <c r="D1301">
        <v>106</v>
      </c>
      <c r="E1301">
        <v>91</v>
      </c>
      <c r="F1301">
        <v>64</v>
      </c>
      <c r="G1301" t="s">
        <v>7675</v>
      </c>
      <c r="H1301">
        <v>18000</v>
      </c>
      <c r="I1301">
        <v>117528646</v>
      </c>
      <c r="J1301" t="s">
        <v>635</v>
      </c>
      <c r="K1301" t="s">
        <v>148</v>
      </c>
      <c r="L1301" t="s">
        <v>2251</v>
      </c>
      <c r="M1301">
        <v>353442</v>
      </c>
      <c r="N1301">
        <v>18669</v>
      </c>
      <c r="O1301" t="s">
        <v>8542</v>
      </c>
      <c r="P1301">
        <v>5</v>
      </c>
      <c r="Q1301" t="s">
        <v>8543</v>
      </c>
      <c r="R1301" t="s">
        <v>8544</v>
      </c>
      <c r="S1301">
        <v>387</v>
      </c>
      <c r="T1301" t="s">
        <v>42</v>
      </c>
      <c r="U1301" t="s">
        <v>43</v>
      </c>
      <c r="V1301" t="s">
        <v>811</v>
      </c>
      <c r="W1301">
        <v>35000000</v>
      </c>
      <c r="X1301">
        <v>2011</v>
      </c>
      <c r="Y1301">
        <v>464</v>
      </c>
      <c r="Z1301" s="2">
        <v>6.9</v>
      </c>
      <c r="AA1301">
        <v>2.35</v>
      </c>
      <c r="AB1301">
        <v>31000</v>
      </c>
      <c r="AQ1301">
        <v>88</v>
      </c>
      <c r="AR1301">
        <v>5.4</v>
      </c>
      <c r="BH1301" t="str">
        <v>Kevin Macdonald</v>
      </c>
      <c r="BI1301">
        <f t="shared" si="61"/>
        <v>7.7</v>
      </c>
      <c r="BJ1301" t="str">
        <f t="shared" si="62"/>
        <v>TRUE</v>
      </c>
      <c r="BO1301">
        <v>32014289</v>
      </c>
      <c r="BP1301">
        <v>20000000</v>
      </c>
      <c r="BR1301">
        <f t="shared" si="60"/>
        <v>12014289</v>
      </c>
      <c r="BS1301" t="str">
        <f>_xlfn.XLOOKUP(BO1301,I:I,L:L)</f>
        <v>Scary Movie 5Â </v>
      </c>
    </row>
    <row r="1302" spans="1:71" x14ac:dyDescent="0.25">
      <c r="A1302" t="s">
        <v>33</v>
      </c>
      <c r="B1302" t="s">
        <v>4280</v>
      </c>
      <c r="C1302">
        <v>493</v>
      </c>
      <c r="D1302">
        <v>110</v>
      </c>
      <c r="E1302">
        <v>1000</v>
      </c>
      <c r="F1302">
        <v>538</v>
      </c>
      <c r="G1302" t="s">
        <v>408</v>
      </c>
      <c r="H1302">
        <v>13000</v>
      </c>
      <c r="I1302">
        <v>171031347</v>
      </c>
      <c r="J1302" t="s">
        <v>3001</v>
      </c>
      <c r="K1302" t="s">
        <v>1437</v>
      </c>
      <c r="L1302" t="s">
        <v>1106</v>
      </c>
      <c r="M1302">
        <v>240962</v>
      </c>
      <c r="N1302">
        <v>25964</v>
      </c>
      <c r="O1302" t="s">
        <v>8547</v>
      </c>
      <c r="P1302">
        <v>0</v>
      </c>
      <c r="Q1302" t="s">
        <v>8548</v>
      </c>
      <c r="R1302" t="s">
        <v>8549</v>
      </c>
      <c r="S1302">
        <v>724</v>
      </c>
      <c r="T1302" t="s">
        <v>42</v>
      </c>
      <c r="U1302" t="s">
        <v>43</v>
      </c>
      <c r="V1302" t="s">
        <v>44</v>
      </c>
      <c r="W1302">
        <v>38000000</v>
      </c>
      <c r="X1302">
        <v>2010</v>
      </c>
      <c r="Y1302">
        <v>12000</v>
      </c>
      <c r="Z1302" s="2">
        <v>7.7</v>
      </c>
      <c r="AA1302">
        <v>2.35</v>
      </c>
      <c r="AB1302">
        <v>36000</v>
      </c>
      <c r="AQ1302">
        <v>106</v>
      </c>
      <c r="AR1302">
        <v>6.9</v>
      </c>
      <c r="BH1302" t="str">
        <v>Dominique Othenin-Girard</v>
      </c>
      <c r="BI1302">
        <f t="shared" si="61"/>
        <v>5.2</v>
      </c>
      <c r="BJ1302" t="b">
        <f t="shared" si="62"/>
        <v>0</v>
      </c>
      <c r="BO1302">
        <v>52000688</v>
      </c>
      <c r="BP1302">
        <v>40000000</v>
      </c>
      <c r="BR1302">
        <f t="shared" si="60"/>
        <v>12000688</v>
      </c>
      <c r="BS1302" t="str">
        <f>_xlfn.XLOOKUP(BO1302,I:I,L:L)</f>
        <v>PredatorsÂ </v>
      </c>
    </row>
    <row r="1303" spans="1:71" x14ac:dyDescent="0.25">
      <c r="A1303" t="s">
        <v>33</v>
      </c>
      <c r="B1303" t="s">
        <v>2554</v>
      </c>
      <c r="C1303">
        <v>208</v>
      </c>
      <c r="D1303">
        <v>109</v>
      </c>
      <c r="E1303">
        <v>64</v>
      </c>
      <c r="F1303">
        <v>505</v>
      </c>
      <c r="G1303" t="s">
        <v>343</v>
      </c>
      <c r="H1303">
        <v>11000</v>
      </c>
      <c r="I1303">
        <v>124732962</v>
      </c>
      <c r="J1303" t="s">
        <v>881</v>
      </c>
      <c r="K1303" t="s">
        <v>2982</v>
      </c>
      <c r="L1303" t="s">
        <v>1993</v>
      </c>
      <c r="M1303">
        <v>286178</v>
      </c>
      <c r="N1303">
        <v>23923</v>
      </c>
      <c r="O1303" t="s">
        <v>8551</v>
      </c>
      <c r="P1303">
        <v>0</v>
      </c>
      <c r="Q1303" t="s">
        <v>8552</v>
      </c>
      <c r="R1303" t="s">
        <v>8553</v>
      </c>
      <c r="S1303">
        <v>631</v>
      </c>
      <c r="T1303" t="s">
        <v>42</v>
      </c>
      <c r="U1303" t="s">
        <v>43</v>
      </c>
      <c r="V1303" t="s">
        <v>44</v>
      </c>
      <c r="W1303">
        <v>35000000</v>
      </c>
      <c r="X1303">
        <v>2006</v>
      </c>
      <c r="Y1303">
        <v>11000</v>
      </c>
      <c r="Z1303" s="2">
        <v>6.8</v>
      </c>
      <c r="AA1303">
        <v>2.35</v>
      </c>
      <c r="AB1303">
        <v>0</v>
      </c>
      <c r="AQ1303">
        <v>110</v>
      </c>
      <c r="AR1303">
        <v>7.7</v>
      </c>
      <c r="BH1303" t="str">
        <v>Ed Harris</v>
      </c>
      <c r="BI1303">
        <f t="shared" si="61"/>
        <v>7</v>
      </c>
      <c r="BJ1303" t="b">
        <f t="shared" si="62"/>
        <v>0</v>
      </c>
      <c r="BO1303">
        <v>14400000</v>
      </c>
      <c r="BP1303">
        <v>2500000</v>
      </c>
      <c r="BR1303">
        <f t="shared" si="60"/>
        <v>11900000</v>
      </c>
      <c r="BS1303" t="str">
        <f>_xlfn.XLOOKUP(BO1303,I:I,L:L)</f>
        <v>Halloween III: Season of the WitchÂ </v>
      </c>
    </row>
    <row r="1304" spans="1:71" x14ac:dyDescent="0.25">
      <c r="A1304" t="s">
        <v>33</v>
      </c>
      <c r="B1304" t="s">
        <v>4360</v>
      </c>
      <c r="C1304">
        <v>134</v>
      </c>
      <c r="D1304">
        <v>143</v>
      </c>
      <c r="E1304">
        <v>338</v>
      </c>
      <c r="F1304">
        <v>643</v>
      </c>
      <c r="G1304" t="s">
        <v>8556</v>
      </c>
      <c r="H1304">
        <v>12000</v>
      </c>
      <c r="I1304">
        <v>82300000</v>
      </c>
      <c r="J1304" t="s">
        <v>851</v>
      </c>
      <c r="K1304" t="s">
        <v>1274</v>
      </c>
      <c r="L1304" t="s">
        <v>3997</v>
      </c>
      <c r="M1304">
        <v>63330</v>
      </c>
      <c r="N1304">
        <v>16007</v>
      </c>
      <c r="O1304" t="s">
        <v>8557</v>
      </c>
      <c r="P1304">
        <v>2</v>
      </c>
      <c r="Q1304" t="s">
        <v>8558</v>
      </c>
      <c r="R1304" t="s">
        <v>8559</v>
      </c>
      <c r="S1304">
        <v>405</v>
      </c>
      <c r="T1304" t="s">
        <v>42</v>
      </c>
      <c r="U1304" t="s">
        <v>43</v>
      </c>
      <c r="V1304" t="s">
        <v>115</v>
      </c>
      <c r="W1304">
        <v>35000000</v>
      </c>
      <c r="X1304">
        <v>1979</v>
      </c>
      <c r="Y1304">
        <v>664</v>
      </c>
      <c r="Z1304" s="2">
        <v>6.4</v>
      </c>
      <c r="AA1304">
        <v>2.35</v>
      </c>
      <c r="AB1304">
        <v>0</v>
      </c>
      <c r="AQ1304">
        <v>109</v>
      </c>
      <c r="AR1304">
        <v>6.8</v>
      </c>
      <c r="BH1304" t="str">
        <v>Risa Bramon Garcia</v>
      </c>
      <c r="BI1304">
        <f t="shared" si="61"/>
        <v>5.9</v>
      </c>
      <c r="BJ1304" t="b">
        <f t="shared" si="62"/>
        <v>0</v>
      </c>
      <c r="BO1304">
        <v>71844424</v>
      </c>
      <c r="BP1304">
        <v>60000000</v>
      </c>
      <c r="BR1304">
        <f t="shared" si="60"/>
        <v>11844424</v>
      </c>
      <c r="BS1304" t="str">
        <f>_xlfn.XLOOKUP(BO1304,I:I,L:L)</f>
        <v>This Is ItÂ </v>
      </c>
    </row>
    <row r="1305" spans="1:71" x14ac:dyDescent="0.25">
      <c r="A1305" t="s">
        <v>33</v>
      </c>
      <c r="B1305" t="s">
        <v>1814</v>
      </c>
      <c r="C1305">
        <v>275</v>
      </c>
      <c r="D1305">
        <v>120</v>
      </c>
      <c r="E1305">
        <v>91</v>
      </c>
      <c r="F1305">
        <v>680</v>
      </c>
      <c r="G1305" t="s">
        <v>3659</v>
      </c>
      <c r="H1305">
        <v>4000</v>
      </c>
      <c r="I1305">
        <v>134455175</v>
      </c>
      <c r="J1305" t="s">
        <v>635</v>
      </c>
      <c r="K1305" t="s">
        <v>333</v>
      </c>
      <c r="L1305" t="s">
        <v>1784</v>
      </c>
      <c r="M1305">
        <v>97664</v>
      </c>
      <c r="N1305">
        <v>5826</v>
      </c>
      <c r="O1305" t="s">
        <v>1450</v>
      </c>
      <c r="P1305">
        <v>2</v>
      </c>
      <c r="Q1305" t="s">
        <v>8560</v>
      </c>
      <c r="R1305" t="s">
        <v>8561</v>
      </c>
      <c r="S1305">
        <v>232</v>
      </c>
      <c r="T1305" t="s">
        <v>42</v>
      </c>
      <c r="U1305" t="s">
        <v>43</v>
      </c>
      <c r="V1305" t="s">
        <v>811</v>
      </c>
      <c r="W1305">
        <v>35000000</v>
      </c>
      <c r="X1305">
        <v>2013</v>
      </c>
      <c r="Y1305">
        <v>904</v>
      </c>
      <c r="Z1305" s="2">
        <v>5.7</v>
      </c>
      <c r="AA1305">
        <v>2.35</v>
      </c>
      <c r="AB1305">
        <v>17000</v>
      </c>
      <c r="AQ1305">
        <v>143</v>
      </c>
      <c r="AR1305">
        <v>6.4</v>
      </c>
      <c r="BH1305" t="str">
        <v>Brian Klugman</v>
      </c>
      <c r="BI1305">
        <f t="shared" si="61"/>
        <v>7.1</v>
      </c>
      <c r="BJ1305" t="b">
        <f t="shared" si="62"/>
        <v>0</v>
      </c>
      <c r="BO1305">
        <v>31838002</v>
      </c>
      <c r="BP1305">
        <v>20000000</v>
      </c>
      <c r="BR1305">
        <f t="shared" si="60"/>
        <v>11838002</v>
      </c>
      <c r="BS1305" t="str">
        <f>_xlfn.XLOOKUP(BO1305,I:I,L:L)</f>
        <v>MilkÂ </v>
      </c>
    </row>
    <row r="1306" spans="1:71" x14ac:dyDescent="0.25">
      <c r="A1306" t="s">
        <v>33</v>
      </c>
      <c r="B1306" t="s">
        <v>467</v>
      </c>
      <c r="C1306">
        <v>120</v>
      </c>
      <c r="D1306">
        <v>128</v>
      </c>
      <c r="E1306">
        <v>17000</v>
      </c>
      <c r="F1306">
        <v>387</v>
      </c>
      <c r="G1306" t="s">
        <v>8564</v>
      </c>
      <c r="H1306">
        <v>22000</v>
      </c>
      <c r="I1306">
        <v>79100000</v>
      </c>
      <c r="J1306" t="s">
        <v>931</v>
      </c>
      <c r="K1306" t="s">
        <v>2176</v>
      </c>
      <c r="L1306" t="s">
        <v>4346</v>
      </c>
      <c r="M1306">
        <v>127503</v>
      </c>
      <c r="N1306">
        <v>24006</v>
      </c>
      <c r="O1306" t="s">
        <v>1889</v>
      </c>
      <c r="P1306">
        <v>0</v>
      </c>
      <c r="Q1306" t="s">
        <v>8565</v>
      </c>
      <c r="R1306" t="s">
        <v>8566</v>
      </c>
      <c r="S1306">
        <v>261</v>
      </c>
      <c r="T1306" t="s">
        <v>42</v>
      </c>
      <c r="U1306" t="s">
        <v>43</v>
      </c>
      <c r="V1306" t="s">
        <v>811</v>
      </c>
      <c r="W1306">
        <v>35000000</v>
      </c>
      <c r="X1306">
        <v>1991</v>
      </c>
      <c r="Y1306">
        <v>1000</v>
      </c>
      <c r="Z1306" s="2">
        <v>7.3</v>
      </c>
      <c r="AA1306">
        <v>2.35</v>
      </c>
      <c r="AB1306">
        <v>0</v>
      </c>
      <c r="AQ1306">
        <v>120</v>
      </c>
      <c r="AR1306">
        <v>5.7</v>
      </c>
      <c r="BH1306" t="str">
        <v>Matt Piedmont</v>
      </c>
      <c r="BI1306">
        <f t="shared" si="61"/>
        <v>5.5</v>
      </c>
      <c r="BJ1306" t="b">
        <f t="shared" si="62"/>
        <v>0</v>
      </c>
      <c r="BO1306">
        <v>36833473</v>
      </c>
      <c r="BP1306">
        <v>25000000</v>
      </c>
      <c r="BR1306">
        <f t="shared" si="60"/>
        <v>11833473</v>
      </c>
      <c r="BS1306" t="str">
        <f>_xlfn.XLOOKUP(BO1306,I:I,L:L)</f>
        <v>Kiss of the DragonÂ </v>
      </c>
    </row>
    <row r="1307" spans="1:71" x14ac:dyDescent="0.25">
      <c r="A1307" t="s">
        <v>33</v>
      </c>
      <c r="B1307" t="s">
        <v>2065</v>
      </c>
      <c r="C1307">
        <v>144</v>
      </c>
      <c r="D1307">
        <v>123</v>
      </c>
      <c r="E1307">
        <v>126</v>
      </c>
      <c r="F1307">
        <v>1000</v>
      </c>
      <c r="G1307" t="s">
        <v>2305</v>
      </c>
      <c r="H1307">
        <v>18000</v>
      </c>
      <c r="I1307">
        <v>81159365</v>
      </c>
      <c r="J1307" t="s">
        <v>1338</v>
      </c>
      <c r="K1307" t="s">
        <v>148</v>
      </c>
      <c r="L1307" t="s">
        <v>4122</v>
      </c>
      <c r="M1307">
        <v>191470</v>
      </c>
      <c r="N1307">
        <v>25661</v>
      </c>
      <c r="O1307" t="s">
        <v>1014</v>
      </c>
      <c r="P1307">
        <v>2</v>
      </c>
      <c r="Q1307" t="s">
        <v>8568</v>
      </c>
      <c r="R1307" t="s">
        <v>8569</v>
      </c>
      <c r="S1307">
        <v>278</v>
      </c>
      <c r="T1307" t="s">
        <v>42</v>
      </c>
      <c r="U1307" t="s">
        <v>43</v>
      </c>
      <c r="V1307" t="s">
        <v>44</v>
      </c>
      <c r="W1307">
        <v>35000000</v>
      </c>
      <c r="X1307">
        <v>2008</v>
      </c>
      <c r="Y1307">
        <v>5000</v>
      </c>
      <c r="Z1307" s="2">
        <v>6.8</v>
      </c>
      <c r="AA1307">
        <v>2.35</v>
      </c>
      <c r="AB1307">
        <v>0</v>
      </c>
      <c r="AQ1307">
        <v>128</v>
      </c>
      <c r="AR1307">
        <v>7.3</v>
      </c>
      <c r="BH1307" t="str">
        <v>Raymond De Felitta</v>
      </c>
      <c r="BI1307">
        <f t="shared" si="61"/>
        <v>7.4</v>
      </c>
      <c r="BJ1307" t="b">
        <f t="shared" si="62"/>
        <v>0</v>
      </c>
      <c r="BO1307">
        <v>12006514</v>
      </c>
      <c r="BP1307">
        <v>250000</v>
      </c>
      <c r="BR1307">
        <f t="shared" si="60"/>
        <v>11756514</v>
      </c>
      <c r="BS1307" t="str">
        <f>_xlfn.XLOOKUP(BO1307,I:I,L:L)</f>
        <v>Chasing AmyÂ </v>
      </c>
    </row>
    <row r="1308" spans="1:71" x14ac:dyDescent="0.25">
      <c r="A1308" t="s">
        <v>33</v>
      </c>
      <c r="B1308" t="s">
        <v>2144</v>
      </c>
      <c r="C1308">
        <v>332</v>
      </c>
      <c r="D1308">
        <v>129</v>
      </c>
      <c r="E1308">
        <v>0</v>
      </c>
      <c r="F1308">
        <v>213</v>
      </c>
      <c r="G1308" t="s">
        <v>7398</v>
      </c>
      <c r="H1308">
        <v>492</v>
      </c>
      <c r="I1308">
        <v>110008260</v>
      </c>
      <c r="J1308" t="s">
        <v>1027</v>
      </c>
      <c r="K1308" t="s">
        <v>8571</v>
      </c>
      <c r="L1308" t="s">
        <v>2577</v>
      </c>
      <c r="M1308">
        <v>94241</v>
      </c>
      <c r="N1308">
        <v>1450</v>
      </c>
      <c r="O1308" t="s">
        <v>8572</v>
      </c>
      <c r="P1308">
        <v>1</v>
      </c>
      <c r="Q1308" t="s">
        <v>8573</v>
      </c>
      <c r="R1308" t="s">
        <v>8574</v>
      </c>
      <c r="S1308">
        <v>309</v>
      </c>
      <c r="T1308" t="s">
        <v>42</v>
      </c>
      <c r="U1308" t="s">
        <v>3663</v>
      </c>
      <c r="V1308" t="s">
        <v>811</v>
      </c>
      <c r="W1308">
        <v>35000000</v>
      </c>
      <c r="X1308">
        <v>2015</v>
      </c>
      <c r="Y1308">
        <v>392</v>
      </c>
      <c r="Z1308" s="2">
        <v>6.3</v>
      </c>
      <c r="AA1308">
        <v>2.35</v>
      </c>
      <c r="AB1308">
        <v>25000</v>
      </c>
      <c r="AQ1308">
        <v>123</v>
      </c>
      <c r="AR1308">
        <v>6.8</v>
      </c>
      <c r="BH1308" t="str">
        <v>John Michael McDonagh</v>
      </c>
      <c r="BI1308">
        <f t="shared" si="61"/>
        <v>7.3</v>
      </c>
      <c r="BJ1308" t="b">
        <f t="shared" si="62"/>
        <v>0</v>
      </c>
      <c r="BO1308">
        <v>13746550</v>
      </c>
      <c r="BP1308">
        <v>2000000</v>
      </c>
      <c r="BR1308">
        <f t="shared" si="60"/>
        <v>11746550</v>
      </c>
      <c r="BS1308" t="str">
        <f>_xlfn.XLOOKUP(BO1308,I:I,L:L)</f>
        <v>Hit and RunÂ </v>
      </c>
    </row>
    <row r="1309" spans="1:71" x14ac:dyDescent="0.25">
      <c r="A1309" t="s">
        <v>33</v>
      </c>
      <c r="B1309" t="s">
        <v>4368</v>
      </c>
      <c r="C1309">
        <v>104</v>
      </c>
      <c r="D1309">
        <v>105</v>
      </c>
      <c r="E1309">
        <v>8</v>
      </c>
      <c r="F1309">
        <v>278</v>
      </c>
      <c r="G1309" t="s">
        <v>8577</v>
      </c>
      <c r="H1309">
        <v>1000</v>
      </c>
      <c r="I1309">
        <v>67962333</v>
      </c>
      <c r="J1309" t="s">
        <v>1027</v>
      </c>
      <c r="K1309" t="s">
        <v>981</v>
      </c>
      <c r="L1309" t="s">
        <v>5411</v>
      </c>
      <c r="M1309">
        <v>33887</v>
      </c>
      <c r="N1309">
        <v>2689</v>
      </c>
      <c r="O1309" t="s">
        <v>8578</v>
      </c>
      <c r="P1309">
        <v>2</v>
      </c>
      <c r="Q1309" t="s">
        <v>8579</v>
      </c>
      <c r="R1309" t="s">
        <v>8580</v>
      </c>
      <c r="S1309">
        <v>160</v>
      </c>
      <c r="T1309" t="s">
        <v>42</v>
      </c>
      <c r="U1309" t="s">
        <v>43</v>
      </c>
      <c r="V1309" t="s">
        <v>44</v>
      </c>
      <c r="W1309">
        <v>35000000</v>
      </c>
      <c r="X1309">
        <v>2005</v>
      </c>
      <c r="Y1309">
        <v>358</v>
      </c>
      <c r="Z1309" s="2">
        <v>5.9</v>
      </c>
      <c r="AA1309">
        <v>1.85</v>
      </c>
      <c r="AB1309">
        <v>919</v>
      </c>
      <c r="AQ1309">
        <v>129</v>
      </c>
      <c r="AR1309">
        <v>6.3</v>
      </c>
      <c r="BH1309" t="str">
        <v>Deb Hagan</v>
      </c>
      <c r="BI1309">
        <f t="shared" si="61"/>
        <v>4.5999999999999996</v>
      </c>
      <c r="BJ1309" t="b">
        <f t="shared" si="62"/>
        <v>0</v>
      </c>
      <c r="BO1309">
        <v>15655665</v>
      </c>
      <c r="BP1309">
        <v>4000000</v>
      </c>
      <c r="BR1309">
        <f t="shared" si="60"/>
        <v>11655665</v>
      </c>
      <c r="BS1309" t="str">
        <f>_xlfn.XLOOKUP(BO1309,I:I,L:L)</f>
        <v>Larry the Cable Guy: Health InspectorÂ </v>
      </c>
    </row>
    <row r="1310" spans="1:71" x14ac:dyDescent="0.25">
      <c r="A1310" t="s">
        <v>33</v>
      </c>
      <c r="B1310" t="s">
        <v>1832</v>
      </c>
      <c r="C1310">
        <v>116</v>
      </c>
      <c r="D1310">
        <v>162</v>
      </c>
      <c r="E1310">
        <v>333</v>
      </c>
      <c r="F1310">
        <v>362</v>
      </c>
      <c r="G1310" t="s">
        <v>265</v>
      </c>
      <c r="H1310">
        <v>14000</v>
      </c>
      <c r="I1310">
        <v>78651430</v>
      </c>
      <c r="J1310" t="s">
        <v>3342</v>
      </c>
      <c r="K1310" t="s">
        <v>563</v>
      </c>
      <c r="L1310" t="s">
        <v>3623</v>
      </c>
      <c r="M1310">
        <v>142067</v>
      </c>
      <c r="N1310">
        <v>15912</v>
      </c>
      <c r="O1310" t="s">
        <v>1584</v>
      </c>
      <c r="P1310">
        <v>0</v>
      </c>
      <c r="Q1310" t="s">
        <v>8583</v>
      </c>
      <c r="R1310" t="s">
        <v>8584</v>
      </c>
      <c r="S1310">
        <v>457</v>
      </c>
      <c r="T1310" t="s">
        <v>42</v>
      </c>
      <c r="U1310" t="s">
        <v>43</v>
      </c>
      <c r="V1310" t="s">
        <v>811</v>
      </c>
      <c r="W1310">
        <v>27000000</v>
      </c>
      <c r="X1310">
        <v>1996</v>
      </c>
      <c r="Y1310">
        <v>1000</v>
      </c>
      <c r="Z1310" s="2">
        <v>7.4</v>
      </c>
      <c r="AA1310">
        <v>1.85</v>
      </c>
      <c r="AB1310">
        <v>0</v>
      </c>
      <c r="AQ1310">
        <v>105</v>
      </c>
      <c r="AR1310">
        <v>5.9</v>
      </c>
      <c r="BH1310" t="str">
        <v>Zach Cregger</v>
      </c>
      <c r="BI1310">
        <f t="shared" si="61"/>
        <v>5.0999999999999996</v>
      </c>
      <c r="BJ1310" t="b">
        <f t="shared" si="62"/>
        <v>0</v>
      </c>
      <c r="BO1310">
        <v>101643008</v>
      </c>
      <c r="BP1310">
        <v>90000000</v>
      </c>
      <c r="BR1310">
        <f t="shared" si="60"/>
        <v>11643008</v>
      </c>
      <c r="BS1310" t="str">
        <f>_xlfn.XLOOKUP(BO1310,I:I,L:L)</f>
        <v>Gone in Sixty SecondsÂ </v>
      </c>
    </row>
    <row r="1311" spans="1:71" x14ac:dyDescent="0.25">
      <c r="A1311" t="s">
        <v>33</v>
      </c>
      <c r="B1311" t="s">
        <v>3082</v>
      </c>
      <c r="C1311">
        <v>177</v>
      </c>
      <c r="D1311">
        <v>138</v>
      </c>
      <c r="E1311">
        <v>161</v>
      </c>
      <c r="F1311">
        <v>210</v>
      </c>
      <c r="G1311" t="s">
        <v>8586</v>
      </c>
      <c r="H1311">
        <v>18000</v>
      </c>
      <c r="I1311">
        <v>64604977</v>
      </c>
      <c r="J1311" t="s">
        <v>1359</v>
      </c>
      <c r="K1311" t="s">
        <v>148</v>
      </c>
      <c r="L1311" t="s">
        <v>5921</v>
      </c>
      <c r="M1311">
        <v>414219</v>
      </c>
      <c r="N1311">
        <v>19129</v>
      </c>
      <c r="O1311" t="s">
        <v>4659</v>
      </c>
      <c r="P1311">
        <v>2</v>
      </c>
      <c r="Q1311" t="s">
        <v>8587</v>
      </c>
      <c r="R1311" t="s">
        <v>8588</v>
      </c>
      <c r="S1311">
        <v>625</v>
      </c>
      <c r="T1311" t="s">
        <v>42</v>
      </c>
      <c r="U1311" t="s">
        <v>43</v>
      </c>
      <c r="V1311" t="s">
        <v>811</v>
      </c>
      <c r="W1311">
        <v>35000000</v>
      </c>
      <c r="X1311">
        <v>1997</v>
      </c>
      <c r="Y1311">
        <v>398</v>
      </c>
      <c r="Z1311" s="2">
        <v>8.3000000000000007</v>
      </c>
      <c r="AA1311">
        <v>2.35</v>
      </c>
      <c r="AB1311">
        <v>11000</v>
      </c>
      <c r="AQ1311">
        <v>162</v>
      </c>
      <c r="AR1311">
        <v>7.4</v>
      </c>
      <c r="BH1311" t="str">
        <v>Mark Tarlov</v>
      </c>
      <c r="BI1311">
        <f t="shared" si="61"/>
        <v>5.3</v>
      </c>
      <c r="BJ1311" t="b">
        <f t="shared" si="62"/>
        <v>0</v>
      </c>
      <c r="BO1311">
        <v>13622333</v>
      </c>
      <c r="BP1311">
        <v>2000000</v>
      </c>
      <c r="BR1311">
        <f t="shared" si="60"/>
        <v>11622333</v>
      </c>
      <c r="BS1311" t="str">
        <f>_xlfn.XLOOKUP(BO1311,I:I,L:L)</f>
        <v>Y Tu MamÃ¡ TambiÃ©nÂ </v>
      </c>
    </row>
    <row r="1312" spans="1:71" x14ac:dyDescent="0.25">
      <c r="A1312" t="s">
        <v>33</v>
      </c>
      <c r="B1312" t="s">
        <v>561</v>
      </c>
      <c r="C1312">
        <v>127</v>
      </c>
      <c r="D1312">
        <v>100</v>
      </c>
      <c r="E1312">
        <v>31</v>
      </c>
      <c r="F1312">
        <v>591</v>
      </c>
      <c r="G1312" t="s">
        <v>2037</v>
      </c>
      <c r="H1312">
        <v>947</v>
      </c>
      <c r="I1312">
        <v>63939454</v>
      </c>
      <c r="J1312" t="s">
        <v>3349</v>
      </c>
      <c r="K1312" t="s">
        <v>2880</v>
      </c>
      <c r="L1312" t="s">
        <v>5964</v>
      </c>
      <c r="M1312">
        <v>61321</v>
      </c>
      <c r="N1312">
        <v>2968</v>
      </c>
      <c r="O1312" t="s">
        <v>5843</v>
      </c>
      <c r="P1312">
        <v>3</v>
      </c>
      <c r="Q1312" t="s">
        <v>8590</v>
      </c>
      <c r="R1312" t="s">
        <v>8591</v>
      </c>
      <c r="S1312">
        <v>217</v>
      </c>
      <c r="T1312" t="s">
        <v>42</v>
      </c>
      <c r="U1312" t="s">
        <v>43</v>
      </c>
      <c r="V1312" t="s">
        <v>115</v>
      </c>
      <c r="W1312">
        <v>35000000</v>
      </c>
      <c r="X1312">
        <v>2005</v>
      </c>
      <c r="Y1312">
        <v>742</v>
      </c>
      <c r="Z1312" s="2">
        <v>6.2</v>
      </c>
      <c r="AA1312">
        <v>2.35</v>
      </c>
      <c r="AB1312">
        <v>0</v>
      </c>
      <c r="AQ1312">
        <v>138</v>
      </c>
      <c r="AR1312">
        <v>8.3000000000000007</v>
      </c>
      <c r="BH1312" t="str">
        <v>John Cameron Mitchell</v>
      </c>
      <c r="BI1312">
        <f t="shared" si="61"/>
        <v>7.1</v>
      </c>
      <c r="BJ1312" t="b">
        <f t="shared" si="62"/>
        <v>0</v>
      </c>
      <c r="BO1312">
        <v>17605861</v>
      </c>
      <c r="BP1312">
        <v>6000000</v>
      </c>
      <c r="BR1312">
        <f t="shared" si="60"/>
        <v>11605861</v>
      </c>
      <c r="BS1312" t="str">
        <f>_xlfn.XLOOKUP(BO1312,I:I,L:L)</f>
        <v>The Last King of ScotlandÂ </v>
      </c>
    </row>
    <row r="1313" spans="1:71" x14ac:dyDescent="0.25">
      <c r="A1313" t="s">
        <v>33</v>
      </c>
      <c r="B1313" t="s">
        <v>1486</v>
      </c>
      <c r="C1313">
        <v>83</v>
      </c>
      <c r="D1313">
        <v>90</v>
      </c>
      <c r="E1313">
        <v>0</v>
      </c>
      <c r="F1313">
        <v>945</v>
      </c>
      <c r="G1313" t="s">
        <v>7279</v>
      </c>
      <c r="H1313">
        <v>19000</v>
      </c>
      <c r="I1313">
        <v>63826569</v>
      </c>
      <c r="J1313" t="s">
        <v>1247</v>
      </c>
      <c r="K1313" t="s">
        <v>3831</v>
      </c>
      <c r="L1313" t="s">
        <v>5972</v>
      </c>
      <c r="M1313">
        <v>32416</v>
      </c>
      <c r="N1313">
        <v>23504</v>
      </c>
      <c r="O1313" t="s">
        <v>8593</v>
      </c>
      <c r="P1313">
        <v>0</v>
      </c>
      <c r="Q1313" t="s">
        <v>8594</v>
      </c>
      <c r="R1313" t="s">
        <v>8595</v>
      </c>
      <c r="S1313">
        <v>138</v>
      </c>
      <c r="T1313" t="s">
        <v>42</v>
      </c>
      <c r="U1313" t="s">
        <v>43</v>
      </c>
      <c r="V1313" t="s">
        <v>44</v>
      </c>
      <c r="W1313">
        <v>35000000</v>
      </c>
      <c r="X1313">
        <v>1997</v>
      </c>
      <c r="Y1313">
        <v>957</v>
      </c>
      <c r="Z1313" s="2">
        <v>6.3</v>
      </c>
      <c r="AA1313">
        <v>1.85</v>
      </c>
      <c r="AB1313">
        <v>0</v>
      </c>
      <c r="AQ1313">
        <v>100</v>
      </c>
      <c r="AR1313">
        <v>6.2</v>
      </c>
      <c r="BH1313" t="str">
        <v>Billy Ray</v>
      </c>
      <c r="BI1313">
        <f t="shared" si="61"/>
        <v>7.2</v>
      </c>
      <c r="BJ1313" t="b">
        <f t="shared" si="62"/>
        <v>0</v>
      </c>
      <c r="BO1313">
        <v>21589307</v>
      </c>
      <c r="BP1313">
        <v>10000000</v>
      </c>
      <c r="BR1313">
        <f t="shared" si="60"/>
        <v>11589307</v>
      </c>
      <c r="BS1313" t="str">
        <f>_xlfn.XLOOKUP(BO1313,I:I,L:L)</f>
        <v>MudÂ </v>
      </c>
    </row>
    <row r="1314" spans="1:71" x14ac:dyDescent="0.25">
      <c r="A1314" t="s">
        <v>33</v>
      </c>
      <c r="B1314" t="s">
        <v>1180</v>
      </c>
      <c r="C1314">
        <v>97</v>
      </c>
      <c r="D1314">
        <v>108</v>
      </c>
      <c r="E1314">
        <v>79</v>
      </c>
      <c r="F1314">
        <v>25</v>
      </c>
      <c r="G1314" t="s">
        <v>8598</v>
      </c>
      <c r="H1314">
        <v>900</v>
      </c>
      <c r="I1314">
        <v>60054449</v>
      </c>
      <c r="J1314" t="s">
        <v>2763</v>
      </c>
      <c r="K1314" t="s">
        <v>8599</v>
      </c>
      <c r="L1314" t="s">
        <v>6374</v>
      </c>
      <c r="M1314">
        <v>61018</v>
      </c>
      <c r="N1314">
        <v>1715</v>
      </c>
      <c r="O1314" t="s">
        <v>8600</v>
      </c>
      <c r="P1314">
        <v>0</v>
      </c>
      <c r="Q1314" t="s">
        <v>8601</v>
      </c>
      <c r="R1314" t="s">
        <v>8602</v>
      </c>
      <c r="S1314">
        <v>140</v>
      </c>
      <c r="T1314" t="s">
        <v>42</v>
      </c>
      <c r="U1314" t="s">
        <v>43</v>
      </c>
      <c r="V1314" t="s">
        <v>811</v>
      </c>
      <c r="W1314">
        <v>35000000</v>
      </c>
      <c r="X1314">
        <v>1995</v>
      </c>
      <c r="Y1314">
        <v>759</v>
      </c>
      <c r="Z1314" s="2">
        <v>5.8</v>
      </c>
      <c r="AA1314">
        <v>2.35</v>
      </c>
      <c r="AB1314">
        <v>0</v>
      </c>
      <c r="AQ1314">
        <v>90</v>
      </c>
      <c r="AR1314">
        <v>6.3</v>
      </c>
      <c r="BH1314" t="str">
        <v>David Atkins</v>
      </c>
      <c r="BI1314">
        <f t="shared" si="61"/>
        <v>5.8</v>
      </c>
      <c r="BJ1314" t="b">
        <f t="shared" si="62"/>
        <v>0</v>
      </c>
      <c r="BO1314">
        <v>31584722</v>
      </c>
      <c r="BP1314">
        <v>20000000</v>
      </c>
      <c r="BR1314">
        <f t="shared" si="60"/>
        <v>11584722</v>
      </c>
      <c r="BS1314" t="str">
        <f>_xlfn.XLOOKUP(BO1314,I:I,L:L)</f>
        <v>She's Out of My LeagueÂ </v>
      </c>
    </row>
    <row r="1315" spans="1:71" x14ac:dyDescent="0.25">
      <c r="A1315" t="s">
        <v>33</v>
      </c>
      <c r="B1315" t="s">
        <v>3908</v>
      </c>
      <c r="C1315">
        <v>256</v>
      </c>
      <c r="D1315">
        <v>101</v>
      </c>
      <c r="E1315">
        <v>0</v>
      </c>
      <c r="F1315">
        <v>574</v>
      </c>
      <c r="G1315" t="s">
        <v>8605</v>
      </c>
      <c r="H1315">
        <v>40000</v>
      </c>
      <c r="I1315">
        <v>26505000</v>
      </c>
      <c r="J1315" t="s">
        <v>3105</v>
      </c>
      <c r="K1315" t="s">
        <v>60</v>
      </c>
      <c r="L1315" t="s">
        <v>6428</v>
      </c>
      <c r="M1315">
        <v>149285</v>
      </c>
      <c r="N1315">
        <v>42918</v>
      </c>
      <c r="O1315" t="s">
        <v>8606</v>
      </c>
      <c r="P1315">
        <v>1</v>
      </c>
      <c r="Q1315" t="s">
        <v>8607</v>
      </c>
      <c r="R1315" t="s">
        <v>8608</v>
      </c>
      <c r="S1315">
        <v>668</v>
      </c>
      <c r="T1315" t="s">
        <v>42</v>
      </c>
      <c r="U1315" t="s">
        <v>43</v>
      </c>
      <c r="V1315" t="s">
        <v>8609</v>
      </c>
      <c r="W1315">
        <v>1800000</v>
      </c>
      <c r="X1315">
        <v>1984</v>
      </c>
      <c r="Y1315">
        <v>852</v>
      </c>
      <c r="Z1315" s="2">
        <v>7.5</v>
      </c>
      <c r="AA1315">
        <v>1.85</v>
      </c>
      <c r="AB1315">
        <v>10000</v>
      </c>
      <c r="AQ1315">
        <v>108</v>
      </c>
      <c r="AR1315">
        <v>5.8</v>
      </c>
      <c r="BH1315" t="str">
        <v>Sylvio Tabet</v>
      </c>
      <c r="BI1315">
        <f t="shared" si="61"/>
        <v>3.8</v>
      </c>
      <c r="BJ1315" t="b">
        <f t="shared" si="62"/>
        <v>0</v>
      </c>
      <c r="BO1315">
        <v>25571351</v>
      </c>
      <c r="BP1315">
        <v>14000000</v>
      </c>
      <c r="BR1315">
        <f t="shared" si="60"/>
        <v>11571351</v>
      </c>
      <c r="BS1315" t="str">
        <f>_xlfn.XLOOKUP(BO1315,I:I,L:L)</f>
        <v>Jonah: A VeggieTales MovieÂ </v>
      </c>
    </row>
    <row r="1316" spans="1:71" x14ac:dyDescent="0.25">
      <c r="A1316" t="s">
        <v>33</v>
      </c>
      <c r="B1316" t="s">
        <v>1763</v>
      </c>
      <c r="C1316">
        <v>225</v>
      </c>
      <c r="D1316">
        <v>109</v>
      </c>
      <c r="E1316">
        <v>763</v>
      </c>
      <c r="F1316">
        <v>311</v>
      </c>
      <c r="G1316" t="s">
        <v>1136</v>
      </c>
      <c r="H1316">
        <v>812</v>
      </c>
      <c r="I1316">
        <v>61280963</v>
      </c>
      <c r="J1316" t="s">
        <v>2382</v>
      </c>
      <c r="K1316" t="s">
        <v>5728</v>
      </c>
      <c r="L1316" t="s">
        <v>6037</v>
      </c>
      <c r="M1316">
        <v>79877</v>
      </c>
      <c r="N1316">
        <v>2474</v>
      </c>
      <c r="O1316" t="s">
        <v>8022</v>
      </c>
      <c r="P1316">
        <v>1</v>
      </c>
      <c r="Q1316" t="s">
        <v>8611</v>
      </c>
      <c r="R1316" t="s">
        <v>8612</v>
      </c>
      <c r="S1316">
        <v>677</v>
      </c>
      <c r="T1316" t="s">
        <v>42</v>
      </c>
      <c r="U1316" t="s">
        <v>43</v>
      </c>
      <c r="V1316" t="s">
        <v>811</v>
      </c>
      <c r="W1316">
        <v>33000000</v>
      </c>
      <c r="X1316">
        <v>2000</v>
      </c>
      <c r="Y1316">
        <v>551</v>
      </c>
      <c r="Z1316" s="2">
        <v>6.3</v>
      </c>
      <c r="AA1316">
        <v>2.35</v>
      </c>
      <c r="AB1316">
        <v>0</v>
      </c>
      <c r="AQ1316">
        <v>101</v>
      </c>
      <c r="AR1316">
        <v>7.5</v>
      </c>
      <c r="BH1316" t="str">
        <v>Rick Bieber</v>
      </c>
      <c r="BI1316">
        <f t="shared" si="61"/>
        <v>5.7</v>
      </c>
      <c r="BJ1316" t="b">
        <f t="shared" si="62"/>
        <v>0</v>
      </c>
      <c r="BO1316">
        <v>22160085</v>
      </c>
      <c r="BP1316">
        <v>10600000</v>
      </c>
      <c r="BR1316">
        <f t="shared" si="60"/>
        <v>11560085</v>
      </c>
      <c r="BS1316" t="str">
        <f>_xlfn.XLOOKUP(BO1316,I:I,L:L)</f>
        <v>DarknessÂ </v>
      </c>
    </row>
    <row r="1317" spans="1:71" x14ac:dyDescent="0.25">
      <c r="A1317" t="s">
        <v>33</v>
      </c>
      <c r="B1317" t="s">
        <v>2220</v>
      </c>
      <c r="C1317">
        <v>83</v>
      </c>
      <c r="D1317">
        <v>132</v>
      </c>
      <c r="E1317">
        <v>130</v>
      </c>
      <c r="F1317">
        <v>80</v>
      </c>
      <c r="G1317" t="s">
        <v>8614</v>
      </c>
      <c r="H1317">
        <v>29000</v>
      </c>
      <c r="I1317">
        <v>56876365</v>
      </c>
      <c r="J1317" t="s">
        <v>143</v>
      </c>
      <c r="K1317" t="s">
        <v>282</v>
      </c>
      <c r="L1317" t="s">
        <v>6833</v>
      </c>
      <c r="M1317">
        <v>125219</v>
      </c>
      <c r="N1317">
        <v>29265</v>
      </c>
      <c r="O1317" t="s">
        <v>8615</v>
      </c>
      <c r="P1317">
        <v>1</v>
      </c>
      <c r="Q1317" t="s">
        <v>8616</v>
      </c>
      <c r="R1317" t="s">
        <v>8617</v>
      </c>
      <c r="S1317">
        <v>244</v>
      </c>
      <c r="T1317" t="s">
        <v>42</v>
      </c>
      <c r="U1317" t="s">
        <v>43</v>
      </c>
      <c r="V1317" t="s">
        <v>44</v>
      </c>
      <c r="W1317">
        <v>35000000</v>
      </c>
      <c r="X1317">
        <v>1998</v>
      </c>
      <c r="Y1317">
        <v>130</v>
      </c>
      <c r="Z1317" s="2">
        <v>6.4</v>
      </c>
      <c r="AA1317">
        <v>1.85</v>
      </c>
      <c r="AB1317">
        <v>0</v>
      </c>
      <c r="AQ1317">
        <v>109</v>
      </c>
      <c r="AR1317">
        <v>6.3</v>
      </c>
      <c r="BH1317" t="str">
        <v>Joey Lauren Adams</v>
      </c>
      <c r="BI1317">
        <f t="shared" si="61"/>
        <v>6.2</v>
      </c>
      <c r="BJ1317" t="b">
        <f t="shared" si="62"/>
        <v>0</v>
      </c>
      <c r="BO1317">
        <v>38536376</v>
      </c>
      <c r="BP1317">
        <v>27000000</v>
      </c>
      <c r="BR1317">
        <f t="shared" si="60"/>
        <v>11536376</v>
      </c>
      <c r="BS1317" t="str">
        <f>_xlfn.XLOOKUP(BO1317,I:I,L:L)</f>
        <v>Spy Kids: All the Time in the World in 4DÂ </v>
      </c>
    </row>
    <row r="1318" spans="1:71" x14ac:dyDescent="0.25">
      <c r="A1318" t="s">
        <v>33</v>
      </c>
      <c r="B1318" t="s">
        <v>2220</v>
      </c>
      <c r="C1318">
        <v>160</v>
      </c>
      <c r="D1318">
        <v>123</v>
      </c>
      <c r="E1318">
        <v>130</v>
      </c>
      <c r="F1318">
        <v>426</v>
      </c>
      <c r="G1318" t="s">
        <v>8620</v>
      </c>
      <c r="H1318">
        <v>826</v>
      </c>
      <c r="I1318">
        <v>59699513</v>
      </c>
      <c r="J1318" t="s">
        <v>3357</v>
      </c>
      <c r="K1318" t="s">
        <v>1633</v>
      </c>
      <c r="L1318" t="s">
        <v>6439</v>
      </c>
      <c r="M1318">
        <v>20827</v>
      </c>
      <c r="N1318">
        <v>2259</v>
      </c>
      <c r="O1318" t="s">
        <v>6251</v>
      </c>
      <c r="P1318">
        <v>0</v>
      </c>
      <c r="Q1318" t="s">
        <v>8621</v>
      </c>
      <c r="R1318" t="s">
        <v>8622</v>
      </c>
      <c r="S1318">
        <v>136</v>
      </c>
      <c r="T1318" t="s">
        <v>42</v>
      </c>
      <c r="U1318" t="s">
        <v>43</v>
      </c>
      <c r="V1318" t="s">
        <v>115</v>
      </c>
      <c r="W1318">
        <v>35000000</v>
      </c>
      <c r="X1318">
        <v>2010</v>
      </c>
      <c r="Y1318">
        <v>638</v>
      </c>
      <c r="Z1318" s="2">
        <v>7.2</v>
      </c>
      <c r="AA1318">
        <v>2.35</v>
      </c>
      <c r="AB1318">
        <v>0</v>
      </c>
      <c r="AQ1318">
        <v>132</v>
      </c>
      <c r="AR1318">
        <v>6.4</v>
      </c>
      <c r="BH1318" t="str">
        <v>S.R. Bindler</v>
      </c>
      <c r="BI1318">
        <f t="shared" si="61"/>
        <v>4.7</v>
      </c>
      <c r="BJ1318" t="b">
        <f t="shared" si="62"/>
        <v>0</v>
      </c>
      <c r="BO1318">
        <v>39514713</v>
      </c>
      <c r="BP1318">
        <v>28000000</v>
      </c>
      <c r="BR1318">
        <f t="shared" si="60"/>
        <v>11514713</v>
      </c>
      <c r="BS1318" t="str">
        <f>_xlfn.XLOOKUP(BO1318,I:I,L:L)</f>
        <v>Hocus PocusÂ </v>
      </c>
    </row>
    <row r="1319" spans="1:71" x14ac:dyDescent="0.25">
      <c r="A1319" t="s">
        <v>33</v>
      </c>
      <c r="B1319" t="s">
        <v>4375</v>
      </c>
      <c r="C1319">
        <v>191</v>
      </c>
      <c r="D1319">
        <v>87</v>
      </c>
      <c r="E1319">
        <v>14</v>
      </c>
      <c r="F1319">
        <v>691</v>
      </c>
      <c r="G1319" t="s">
        <v>3101</v>
      </c>
      <c r="H1319">
        <v>11000</v>
      </c>
      <c r="I1319">
        <v>54132596</v>
      </c>
      <c r="J1319" t="s">
        <v>577</v>
      </c>
      <c r="K1319" t="s">
        <v>291</v>
      </c>
      <c r="L1319" t="s">
        <v>7134</v>
      </c>
      <c r="M1319">
        <v>53786</v>
      </c>
      <c r="N1319">
        <v>16571</v>
      </c>
      <c r="O1319" t="s">
        <v>921</v>
      </c>
      <c r="P1319">
        <v>0</v>
      </c>
      <c r="Q1319" t="s">
        <v>8624</v>
      </c>
      <c r="R1319" t="s">
        <v>8625</v>
      </c>
      <c r="S1319">
        <v>211</v>
      </c>
      <c r="T1319" t="s">
        <v>42</v>
      </c>
      <c r="U1319" t="s">
        <v>4790</v>
      </c>
      <c r="V1319" t="s">
        <v>115</v>
      </c>
      <c r="W1319">
        <v>34000000</v>
      </c>
      <c r="X1319">
        <v>2007</v>
      </c>
      <c r="Y1319">
        <v>4000</v>
      </c>
      <c r="Z1319" s="2">
        <v>6.3</v>
      </c>
      <c r="AA1319">
        <v>2.35</v>
      </c>
      <c r="AB1319">
        <v>0</v>
      </c>
      <c r="AQ1319">
        <v>123</v>
      </c>
      <c r="AR1319">
        <v>7.2</v>
      </c>
      <c r="BH1319" t="str">
        <v>CÃ©dric Klapisch</v>
      </c>
      <c r="BI1319">
        <f t="shared" si="61"/>
        <v>7.1</v>
      </c>
      <c r="BJ1319" t="b">
        <f t="shared" si="62"/>
        <v>0</v>
      </c>
      <c r="BO1319">
        <v>25482931</v>
      </c>
      <c r="BP1319">
        <v>14000000</v>
      </c>
      <c r="BR1319">
        <f t="shared" si="60"/>
        <v>11482931</v>
      </c>
      <c r="BS1319" t="str">
        <f>_xlfn.XLOOKUP(BO1319,I:I,L:L)</f>
        <v>All About the BenjaminsÂ </v>
      </c>
    </row>
    <row r="1320" spans="1:71" x14ac:dyDescent="0.25">
      <c r="A1320" t="s">
        <v>33</v>
      </c>
      <c r="B1320" t="s">
        <v>4384</v>
      </c>
      <c r="C1320">
        <v>74</v>
      </c>
      <c r="D1320">
        <v>109</v>
      </c>
      <c r="E1320">
        <v>19</v>
      </c>
      <c r="F1320">
        <v>568</v>
      </c>
      <c r="G1320" t="s">
        <v>8043</v>
      </c>
      <c r="H1320">
        <v>1000</v>
      </c>
      <c r="I1320">
        <v>52277485</v>
      </c>
      <c r="J1320" t="s">
        <v>994</v>
      </c>
      <c r="K1320" t="s">
        <v>1539</v>
      </c>
      <c r="L1320" t="s">
        <v>7582</v>
      </c>
      <c r="M1320">
        <v>32370</v>
      </c>
      <c r="N1320">
        <v>4231</v>
      </c>
      <c r="O1320" t="s">
        <v>7703</v>
      </c>
      <c r="P1320">
        <v>1</v>
      </c>
      <c r="Q1320" t="s">
        <v>8627</v>
      </c>
      <c r="R1320" t="s">
        <v>8628</v>
      </c>
      <c r="S1320">
        <v>196</v>
      </c>
      <c r="T1320" t="s">
        <v>42</v>
      </c>
      <c r="U1320" t="s">
        <v>43</v>
      </c>
      <c r="V1320" t="s">
        <v>115</v>
      </c>
      <c r="W1320">
        <v>35000000</v>
      </c>
      <c r="X1320">
        <v>2003</v>
      </c>
      <c r="Y1320">
        <v>762</v>
      </c>
      <c r="Z1320" s="2">
        <v>6.9</v>
      </c>
      <c r="AA1320">
        <v>1.85</v>
      </c>
      <c r="AB1320">
        <v>0</v>
      </c>
      <c r="AQ1320">
        <v>87</v>
      </c>
      <c r="AR1320">
        <v>6.3</v>
      </c>
      <c r="BH1320" t="str">
        <v>Kate Barker-Froyland</v>
      </c>
      <c r="BI1320">
        <f t="shared" si="61"/>
        <v>5.8</v>
      </c>
      <c r="BJ1320" t="b">
        <f t="shared" si="62"/>
        <v>0</v>
      </c>
      <c r="BO1320">
        <v>11529368</v>
      </c>
      <c r="BP1320">
        <v>65000</v>
      </c>
      <c r="BR1320">
        <f t="shared" si="60"/>
        <v>11464368</v>
      </c>
      <c r="BS1320" t="str">
        <f>_xlfn.XLOOKUP(BO1320,I:I,L:L)</f>
        <v>Super Size MeÂ </v>
      </c>
    </row>
    <row r="1321" spans="1:71" x14ac:dyDescent="0.25">
      <c r="A1321" t="s">
        <v>33</v>
      </c>
      <c r="B1321" t="s">
        <v>2443</v>
      </c>
      <c r="C1321">
        <v>238</v>
      </c>
      <c r="D1321">
        <v>109</v>
      </c>
      <c r="E1321">
        <v>87</v>
      </c>
      <c r="F1321">
        <v>923</v>
      </c>
      <c r="G1321" t="s">
        <v>885</v>
      </c>
      <c r="H1321">
        <v>15000</v>
      </c>
      <c r="I1321">
        <v>55802754</v>
      </c>
      <c r="J1321" t="s">
        <v>1027</v>
      </c>
      <c r="K1321" t="s">
        <v>390</v>
      </c>
      <c r="L1321" t="s">
        <v>7022</v>
      </c>
      <c r="M1321">
        <v>270228</v>
      </c>
      <c r="N1321">
        <v>20956</v>
      </c>
      <c r="O1321" t="s">
        <v>7311</v>
      </c>
      <c r="P1321">
        <v>2</v>
      </c>
      <c r="Q1321" t="s">
        <v>8631</v>
      </c>
      <c r="R1321" t="s">
        <v>8632</v>
      </c>
      <c r="S1321">
        <v>194</v>
      </c>
      <c r="T1321" t="s">
        <v>42</v>
      </c>
      <c r="U1321" t="s">
        <v>43</v>
      </c>
      <c r="V1321" t="s">
        <v>811</v>
      </c>
      <c r="W1321">
        <v>35000000</v>
      </c>
      <c r="X1321">
        <v>2011</v>
      </c>
      <c r="Y1321">
        <v>3000</v>
      </c>
      <c r="Z1321" s="2">
        <v>6.6</v>
      </c>
      <c r="AA1321">
        <v>2.35</v>
      </c>
      <c r="AB1321">
        <v>41000</v>
      </c>
      <c r="AQ1321">
        <v>109</v>
      </c>
      <c r="AR1321">
        <v>6.9</v>
      </c>
      <c r="BH1321" t="str">
        <v>Martin Koolhoven</v>
      </c>
      <c r="BI1321">
        <f t="shared" si="61"/>
        <v>7.1</v>
      </c>
      <c r="BJ1321" t="b">
        <f t="shared" si="62"/>
        <v>0</v>
      </c>
      <c r="BO1321">
        <v>22954968</v>
      </c>
      <c r="BP1321">
        <v>11500000</v>
      </c>
      <c r="BR1321">
        <f t="shared" si="60"/>
        <v>11454968</v>
      </c>
      <c r="BS1321" t="str">
        <f>_xlfn.XLOOKUP(BO1321,I:I,L:L)</f>
        <v>The Remains of the DayÂ </v>
      </c>
    </row>
    <row r="1322" spans="1:71" x14ac:dyDescent="0.25">
      <c r="A1322" t="s">
        <v>33</v>
      </c>
      <c r="B1322" t="s">
        <v>4390</v>
      </c>
      <c r="C1322">
        <v>177</v>
      </c>
      <c r="D1322">
        <v>92</v>
      </c>
      <c r="E1322">
        <v>89</v>
      </c>
      <c r="F1322">
        <v>190</v>
      </c>
      <c r="G1322" t="s">
        <v>656</v>
      </c>
      <c r="H1322">
        <v>17000</v>
      </c>
      <c r="I1322">
        <v>55291815</v>
      </c>
      <c r="J1322" t="s">
        <v>1247</v>
      </c>
      <c r="K1322" t="s">
        <v>631</v>
      </c>
      <c r="L1322" t="s">
        <v>7109</v>
      </c>
      <c r="M1322">
        <v>28041</v>
      </c>
      <c r="N1322">
        <v>17860</v>
      </c>
      <c r="O1322" t="s">
        <v>8635</v>
      </c>
      <c r="P1322">
        <v>0</v>
      </c>
      <c r="Q1322" t="s">
        <v>8636</v>
      </c>
      <c r="R1322" t="s">
        <v>8637</v>
      </c>
      <c r="S1322">
        <v>111</v>
      </c>
      <c r="T1322" t="s">
        <v>42</v>
      </c>
      <c r="U1322" t="s">
        <v>43</v>
      </c>
      <c r="V1322" t="s">
        <v>811</v>
      </c>
      <c r="W1322">
        <v>35000000</v>
      </c>
      <c r="X1322">
        <v>2016</v>
      </c>
      <c r="Y1322">
        <v>329</v>
      </c>
      <c r="Z1322" s="2">
        <v>6</v>
      </c>
      <c r="AA1322">
        <v>2.35</v>
      </c>
      <c r="AB1322">
        <v>0</v>
      </c>
      <c r="AQ1322">
        <v>109</v>
      </c>
      <c r="AR1322">
        <v>6.6</v>
      </c>
      <c r="BH1322" t="str">
        <v>Prachya Pinkaew</v>
      </c>
      <c r="BI1322">
        <f t="shared" si="61"/>
        <v>7.1</v>
      </c>
      <c r="BJ1322" t="b">
        <f t="shared" si="62"/>
        <v>0</v>
      </c>
      <c r="BO1322">
        <v>36447959</v>
      </c>
      <c r="BP1322">
        <v>25000000</v>
      </c>
      <c r="BR1322">
        <f t="shared" si="60"/>
        <v>11447959</v>
      </c>
      <c r="BS1322" t="str">
        <f>_xlfn.XLOOKUP(BO1322,I:I,L:L)</f>
        <v>Million Dollar ArmÂ </v>
      </c>
    </row>
    <row r="1323" spans="1:71" x14ac:dyDescent="0.25">
      <c r="A1323" t="s">
        <v>33</v>
      </c>
      <c r="B1323" t="s">
        <v>1558</v>
      </c>
      <c r="C1323">
        <v>405</v>
      </c>
      <c r="D1323">
        <v>125</v>
      </c>
      <c r="E1323">
        <v>102</v>
      </c>
      <c r="F1323">
        <v>825</v>
      </c>
      <c r="G1323" t="s">
        <v>171</v>
      </c>
      <c r="H1323">
        <v>15000</v>
      </c>
      <c r="I1323">
        <v>83299761</v>
      </c>
      <c r="J1323" t="s">
        <v>3364</v>
      </c>
      <c r="K1323" t="s">
        <v>434</v>
      </c>
      <c r="L1323" t="s">
        <v>3896</v>
      </c>
      <c r="M1323">
        <v>117719</v>
      </c>
      <c r="N1323">
        <v>19809</v>
      </c>
      <c r="O1323" t="s">
        <v>400</v>
      </c>
      <c r="P1323">
        <v>2</v>
      </c>
      <c r="Q1323" t="s">
        <v>8640</v>
      </c>
      <c r="R1323" t="s">
        <v>8641</v>
      </c>
      <c r="S1323">
        <v>306</v>
      </c>
      <c r="T1323" t="s">
        <v>42</v>
      </c>
      <c r="U1323" t="s">
        <v>43</v>
      </c>
      <c r="V1323" t="s">
        <v>44</v>
      </c>
      <c r="W1323">
        <v>35000000</v>
      </c>
      <c r="X1323">
        <v>2013</v>
      </c>
      <c r="Y1323">
        <v>2000</v>
      </c>
      <c r="Z1323" s="2">
        <v>7.5</v>
      </c>
      <c r="AA1323">
        <v>2.35</v>
      </c>
      <c r="AB1323">
        <v>39000</v>
      </c>
      <c r="AQ1323">
        <v>92</v>
      </c>
      <c r="AR1323">
        <v>6</v>
      </c>
      <c r="BH1323" t="str">
        <v>Darren Grant</v>
      </c>
      <c r="BI1323">
        <f t="shared" si="61"/>
        <v>5.6</v>
      </c>
      <c r="BJ1323" t="b">
        <f t="shared" si="62"/>
        <v>0</v>
      </c>
      <c r="BO1323">
        <v>26421314</v>
      </c>
      <c r="BP1323">
        <v>15000000</v>
      </c>
      <c r="BR1323">
        <f t="shared" si="60"/>
        <v>11421314</v>
      </c>
      <c r="BS1323" t="str">
        <f>_xlfn.XLOOKUP(BO1323,I:I,L:L)</f>
        <v>Book of Shadows: Blair Witch 2Â </v>
      </c>
    </row>
    <row r="1324" spans="1:71" x14ac:dyDescent="0.25">
      <c r="A1324" t="s">
        <v>33</v>
      </c>
      <c r="B1324" t="s">
        <v>3169</v>
      </c>
      <c r="C1324">
        <v>61</v>
      </c>
      <c r="D1324">
        <v>202</v>
      </c>
      <c r="E1324">
        <v>0</v>
      </c>
      <c r="F1324">
        <v>318</v>
      </c>
      <c r="G1324" t="s">
        <v>609</v>
      </c>
      <c r="H1324">
        <v>18000</v>
      </c>
      <c r="I1324">
        <v>48169908</v>
      </c>
      <c r="J1324" t="s">
        <v>3006</v>
      </c>
      <c r="K1324" t="s">
        <v>2152</v>
      </c>
      <c r="L1324" t="s">
        <v>8020</v>
      </c>
      <c r="M1324">
        <v>63923</v>
      </c>
      <c r="N1324">
        <v>20143</v>
      </c>
      <c r="O1324" t="s">
        <v>8644</v>
      </c>
      <c r="P1324">
        <v>0</v>
      </c>
      <c r="Q1324" t="s">
        <v>8645</v>
      </c>
      <c r="R1324" t="s">
        <v>8646</v>
      </c>
      <c r="S1324">
        <v>156</v>
      </c>
      <c r="T1324" t="s">
        <v>42</v>
      </c>
      <c r="U1324" t="s">
        <v>43</v>
      </c>
      <c r="V1324" t="s">
        <v>44</v>
      </c>
      <c r="W1324">
        <v>33000000</v>
      </c>
      <c r="X1324">
        <v>1992</v>
      </c>
      <c r="Y1324">
        <v>848</v>
      </c>
      <c r="Z1324" s="2">
        <v>7.7</v>
      </c>
      <c r="AA1324">
        <v>1.85</v>
      </c>
      <c r="AB1324">
        <v>0</v>
      </c>
      <c r="AQ1324">
        <v>125</v>
      </c>
      <c r="AR1324">
        <v>7.5</v>
      </c>
      <c r="BH1324" t="str">
        <v>Joseph Gordon-Levitt</v>
      </c>
      <c r="BI1324">
        <f t="shared" si="61"/>
        <v>6.6</v>
      </c>
      <c r="BJ1324" t="b">
        <f t="shared" si="62"/>
        <v>0</v>
      </c>
      <c r="BO1324">
        <v>41407470</v>
      </c>
      <c r="BP1324">
        <v>30000000</v>
      </c>
      <c r="BR1324">
        <f t="shared" si="60"/>
        <v>11407470</v>
      </c>
      <c r="BS1324" t="str">
        <f>_xlfn.XLOOKUP(BO1324,I:I,L:L)</f>
        <v>Secondhand LionsÂ </v>
      </c>
    </row>
    <row r="1325" spans="1:71" x14ac:dyDescent="0.25">
      <c r="A1325" t="s">
        <v>33</v>
      </c>
      <c r="B1325" t="s">
        <v>2144</v>
      </c>
      <c r="C1325">
        <v>285</v>
      </c>
      <c r="D1325">
        <v>134</v>
      </c>
      <c r="E1325">
        <v>0</v>
      </c>
      <c r="F1325">
        <v>120</v>
      </c>
      <c r="G1325" t="s">
        <v>3978</v>
      </c>
      <c r="H1325">
        <v>529</v>
      </c>
      <c r="I1325">
        <v>67523385</v>
      </c>
      <c r="J1325" t="s">
        <v>1247</v>
      </c>
      <c r="K1325" t="s">
        <v>8649</v>
      </c>
      <c r="L1325" t="s">
        <v>5490</v>
      </c>
      <c r="M1325">
        <v>104005</v>
      </c>
      <c r="N1325">
        <v>1050</v>
      </c>
      <c r="O1325" t="s">
        <v>8650</v>
      </c>
      <c r="P1325">
        <v>2</v>
      </c>
      <c r="Q1325" t="s">
        <v>8651</v>
      </c>
      <c r="R1325" t="s">
        <v>8652</v>
      </c>
      <c r="S1325">
        <v>248</v>
      </c>
      <c r="T1325" t="s">
        <v>42</v>
      </c>
      <c r="U1325" t="s">
        <v>43</v>
      </c>
      <c r="V1325" t="s">
        <v>811</v>
      </c>
      <c r="W1325">
        <v>35000000</v>
      </c>
      <c r="X1325">
        <v>2012</v>
      </c>
      <c r="Y1325">
        <v>130</v>
      </c>
      <c r="Z1325" s="2">
        <v>6.2</v>
      </c>
      <c r="AA1325">
        <v>2.35</v>
      </c>
      <c r="AB1325">
        <v>18000</v>
      </c>
      <c r="AQ1325">
        <v>202</v>
      </c>
      <c r="AR1325">
        <v>7.7</v>
      </c>
      <c r="BH1325" t="str">
        <v>Christophe Barratier</v>
      </c>
      <c r="BI1325">
        <f t="shared" si="61"/>
        <v>7.9</v>
      </c>
      <c r="BJ1325" t="str">
        <f t="shared" si="62"/>
        <v>TRUE</v>
      </c>
      <c r="BO1325">
        <v>26384919</v>
      </c>
      <c r="BP1325">
        <v>15000000</v>
      </c>
      <c r="BR1325">
        <f t="shared" si="60"/>
        <v>11384919</v>
      </c>
      <c r="BS1325" t="str">
        <f>_xlfn.XLOOKUP(BO1325,I:I,L:L)</f>
        <v>Boogie NightsÂ </v>
      </c>
    </row>
    <row r="1326" spans="1:71" x14ac:dyDescent="0.25">
      <c r="A1326" t="s">
        <v>33</v>
      </c>
      <c r="B1326" t="s">
        <v>1602</v>
      </c>
      <c r="C1326">
        <v>124</v>
      </c>
      <c r="D1326">
        <v>88</v>
      </c>
      <c r="E1326">
        <v>12</v>
      </c>
      <c r="F1326">
        <v>931</v>
      </c>
      <c r="G1326" t="s">
        <v>981</v>
      </c>
      <c r="H1326">
        <v>49000</v>
      </c>
      <c r="I1326">
        <v>49474048</v>
      </c>
      <c r="J1326" t="s">
        <v>1787</v>
      </c>
      <c r="K1326" t="s">
        <v>989</v>
      </c>
      <c r="L1326" t="s">
        <v>8115</v>
      </c>
      <c r="M1326">
        <v>31191</v>
      </c>
      <c r="N1326">
        <v>53370</v>
      </c>
      <c r="O1326" t="s">
        <v>6084</v>
      </c>
      <c r="P1326">
        <v>2</v>
      </c>
      <c r="Q1326" t="s">
        <v>8655</v>
      </c>
      <c r="R1326" t="s">
        <v>8656</v>
      </c>
      <c r="S1326">
        <v>120</v>
      </c>
      <c r="T1326" t="s">
        <v>42</v>
      </c>
      <c r="U1326" t="s">
        <v>43</v>
      </c>
      <c r="V1326" t="s">
        <v>115</v>
      </c>
      <c r="W1326">
        <v>35000000</v>
      </c>
      <c r="X1326">
        <v>2009</v>
      </c>
      <c r="Y1326">
        <v>1000</v>
      </c>
      <c r="Z1326" s="2">
        <v>5.4</v>
      </c>
      <c r="AA1326">
        <v>1.85</v>
      </c>
      <c r="AB1326">
        <v>0</v>
      </c>
      <c r="AQ1326">
        <v>134</v>
      </c>
      <c r="AR1326">
        <v>6.2</v>
      </c>
      <c r="BH1326" t="str">
        <v>Ã‰mile Gaudreault</v>
      </c>
      <c r="BI1326">
        <f t="shared" si="61"/>
        <v>6.7</v>
      </c>
      <c r="BJ1326" t="b">
        <f t="shared" si="62"/>
        <v>0</v>
      </c>
      <c r="BO1326">
        <v>21371425</v>
      </c>
      <c r="BP1326">
        <v>10000000</v>
      </c>
      <c r="BR1326">
        <f t="shared" si="60"/>
        <v>11371425</v>
      </c>
      <c r="BS1326" t="str">
        <f>_xlfn.XLOOKUP(BO1326,I:I,L:L)</f>
        <v>SkylineÂ </v>
      </c>
    </row>
    <row r="1327" spans="1:71" x14ac:dyDescent="0.25">
      <c r="A1327" t="s">
        <v>33</v>
      </c>
      <c r="B1327" t="s">
        <v>4395</v>
      </c>
      <c r="C1327">
        <v>164</v>
      </c>
      <c r="D1327">
        <v>92</v>
      </c>
      <c r="E1327">
        <v>148</v>
      </c>
      <c r="F1327">
        <v>227</v>
      </c>
      <c r="G1327" t="s">
        <v>4727</v>
      </c>
      <c r="H1327">
        <v>978</v>
      </c>
      <c r="I1327">
        <v>45802315</v>
      </c>
      <c r="J1327" t="s">
        <v>241</v>
      </c>
      <c r="K1327" t="s">
        <v>8659</v>
      </c>
      <c r="L1327" t="s">
        <v>8660</v>
      </c>
      <c r="M1327">
        <v>119974</v>
      </c>
      <c r="N1327">
        <v>2184</v>
      </c>
      <c r="O1327" t="s">
        <v>8661</v>
      </c>
      <c r="P1327">
        <v>1</v>
      </c>
      <c r="Q1327" t="s">
        <v>8662</v>
      </c>
      <c r="R1327" t="s">
        <v>8663</v>
      </c>
      <c r="S1327">
        <v>169</v>
      </c>
      <c r="T1327" t="s">
        <v>42</v>
      </c>
      <c r="U1327" t="s">
        <v>43</v>
      </c>
      <c r="V1327" t="s">
        <v>811</v>
      </c>
      <c r="W1327">
        <v>35000000</v>
      </c>
      <c r="X1327">
        <v>2009</v>
      </c>
      <c r="Y1327">
        <v>593</v>
      </c>
      <c r="Z1327" s="2">
        <v>6.6</v>
      </c>
      <c r="AA1327">
        <v>2.35</v>
      </c>
      <c r="AB1327">
        <v>0</v>
      </c>
      <c r="AQ1327">
        <v>88</v>
      </c>
      <c r="AR1327">
        <v>5.4</v>
      </c>
      <c r="BH1327" t="str">
        <v>James Toback</v>
      </c>
      <c r="BI1327">
        <f t="shared" si="61"/>
        <v>5.3</v>
      </c>
      <c r="BJ1327" t="b">
        <f t="shared" si="62"/>
        <v>0</v>
      </c>
      <c r="BO1327">
        <v>66365290</v>
      </c>
      <c r="BP1327">
        <v>55000000</v>
      </c>
      <c r="BR1327">
        <f t="shared" si="60"/>
        <v>11365290</v>
      </c>
      <c r="BS1327" t="str">
        <f>_xlfn.XLOOKUP(BO1327,I:I,L:L)</f>
        <v>BowfingerÂ </v>
      </c>
    </row>
    <row r="1328" spans="1:71" x14ac:dyDescent="0.25">
      <c r="A1328" t="s">
        <v>33</v>
      </c>
      <c r="B1328" t="s">
        <v>3901</v>
      </c>
      <c r="C1328">
        <v>120</v>
      </c>
      <c r="D1328">
        <v>91</v>
      </c>
      <c r="E1328">
        <v>42</v>
      </c>
      <c r="F1328">
        <v>766</v>
      </c>
      <c r="G1328" t="s">
        <v>8664</v>
      </c>
      <c r="H1328">
        <v>49000</v>
      </c>
      <c r="I1328">
        <v>43792641</v>
      </c>
      <c r="J1328" t="s">
        <v>1027</v>
      </c>
      <c r="K1328" t="s">
        <v>989</v>
      </c>
      <c r="L1328" t="s">
        <v>8665</v>
      </c>
      <c r="M1328">
        <v>32157</v>
      </c>
      <c r="N1328">
        <v>52566</v>
      </c>
      <c r="O1328" t="s">
        <v>695</v>
      </c>
      <c r="P1328">
        <v>3</v>
      </c>
      <c r="Q1328" t="s">
        <v>8666</v>
      </c>
      <c r="R1328" t="s">
        <v>8667</v>
      </c>
      <c r="S1328">
        <v>119</v>
      </c>
      <c r="T1328" t="s">
        <v>42</v>
      </c>
      <c r="U1328" t="s">
        <v>43</v>
      </c>
      <c r="V1328" t="s">
        <v>44</v>
      </c>
      <c r="W1328">
        <v>35000000</v>
      </c>
      <c r="X1328">
        <v>2007</v>
      </c>
      <c r="Y1328">
        <v>838</v>
      </c>
      <c r="Z1328" s="2">
        <v>5.3</v>
      </c>
      <c r="AA1328">
        <v>2.35</v>
      </c>
      <c r="AB1328">
        <v>913</v>
      </c>
      <c r="AQ1328">
        <v>92</v>
      </c>
      <c r="AR1328">
        <v>6.6</v>
      </c>
      <c r="BH1328" t="str">
        <v>Aki KaurismÃ¤ki</v>
      </c>
      <c r="BI1328">
        <f t="shared" si="61"/>
        <v>7.2</v>
      </c>
      <c r="BJ1328" t="b">
        <f t="shared" si="62"/>
        <v>0</v>
      </c>
      <c r="BO1328">
        <v>91188905</v>
      </c>
      <c r="BP1328">
        <v>80000000</v>
      </c>
      <c r="BR1328">
        <f t="shared" si="60"/>
        <v>11188905</v>
      </c>
      <c r="BS1328" t="str">
        <f>_xlfn.XLOOKUP(BO1328,I:I,L:L)</f>
        <v>The HauntingÂ </v>
      </c>
    </row>
    <row r="1329" spans="1:71" x14ac:dyDescent="0.25">
      <c r="A1329" t="s">
        <v>33</v>
      </c>
      <c r="B1329" t="s">
        <v>1609</v>
      </c>
      <c r="C1329">
        <v>90</v>
      </c>
      <c r="D1329">
        <v>75</v>
      </c>
      <c r="E1329">
        <v>221</v>
      </c>
      <c r="F1329">
        <v>553</v>
      </c>
      <c r="G1329" t="s">
        <v>2431</v>
      </c>
      <c r="H1329">
        <v>11000</v>
      </c>
      <c r="I1329">
        <v>57651794</v>
      </c>
      <c r="J1329" t="s">
        <v>2219</v>
      </c>
      <c r="K1329" t="s">
        <v>2437</v>
      </c>
      <c r="L1329" t="s">
        <v>6445</v>
      </c>
      <c r="M1329">
        <v>40651</v>
      </c>
      <c r="N1329">
        <v>13125</v>
      </c>
      <c r="O1329" t="s">
        <v>3625</v>
      </c>
      <c r="P1329">
        <v>2</v>
      </c>
      <c r="Q1329" t="s">
        <v>8669</v>
      </c>
      <c r="R1329" t="s">
        <v>8670</v>
      </c>
      <c r="S1329">
        <v>209</v>
      </c>
      <c r="T1329" t="s">
        <v>42</v>
      </c>
      <c r="U1329" t="s">
        <v>43</v>
      </c>
      <c r="V1329" t="s">
        <v>44</v>
      </c>
      <c r="W1329">
        <v>33000000</v>
      </c>
      <c r="X1329">
        <v>2006</v>
      </c>
      <c r="Y1329">
        <v>970</v>
      </c>
      <c r="Z1329" s="2">
        <v>5.6</v>
      </c>
      <c r="AA1329">
        <v>1.85</v>
      </c>
      <c r="AB1329">
        <v>0</v>
      </c>
      <c r="AQ1329">
        <v>91</v>
      </c>
      <c r="AR1329">
        <v>5.3</v>
      </c>
      <c r="BH1329" t="str">
        <v>Hitoshi Matsumoto</v>
      </c>
      <c r="BI1329">
        <f t="shared" si="61"/>
        <v>6.1</v>
      </c>
      <c r="BJ1329" t="b">
        <f t="shared" si="62"/>
        <v>0</v>
      </c>
      <c r="BO1329">
        <v>26161406</v>
      </c>
      <c r="BP1329">
        <v>15000000</v>
      </c>
      <c r="BR1329">
        <f t="shared" si="60"/>
        <v>11161406</v>
      </c>
      <c r="BS1329" t="str">
        <f>_xlfn.XLOOKUP(BO1329,I:I,L:L)</f>
        <v>Ramona and BeezusÂ </v>
      </c>
    </row>
    <row r="1330" spans="1:71" x14ac:dyDescent="0.25">
      <c r="A1330" t="s">
        <v>33</v>
      </c>
      <c r="B1330" t="s">
        <v>4402</v>
      </c>
      <c r="C1330">
        <v>120</v>
      </c>
      <c r="D1330">
        <v>98</v>
      </c>
      <c r="E1330">
        <v>30</v>
      </c>
      <c r="F1330">
        <v>664</v>
      </c>
      <c r="G1330" t="s">
        <v>8673</v>
      </c>
      <c r="H1330">
        <v>944</v>
      </c>
      <c r="I1330">
        <v>43894863</v>
      </c>
      <c r="J1330" t="s">
        <v>1027</v>
      </c>
      <c r="K1330" t="s">
        <v>5157</v>
      </c>
      <c r="L1330" t="s">
        <v>8240</v>
      </c>
      <c r="M1330">
        <v>25883</v>
      </c>
      <c r="N1330">
        <v>4879</v>
      </c>
      <c r="O1330" t="s">
        <v>4866</v>
      </c>
      <c r="P1330">
        <v>2</v>
      </c>
      <c r="Q1330" t="s">
        <v>8674</v>
      </c>
      <c r="R1330" t="s">
        <v>8675</v>
      </c>
      <c r="S1330">
        <v>262</v>
      </c>
      <c r="T1330" t="s">
        <v>42</v>
      </c>
      <c r="U1330" t="s">
        <v>43</v>
      </c>
      <c r="V1330" t="s">
        <v>44</v>
      </c>
      <c r="W1330">
        <v>30000000</v>
      </c>
      <c r="X1330">
        <v>2005</v>
      </c>
      <c r="Y1330">
        <v>940</v>
      </c>
      <c r="Z1330" s="2">
        <v>5.9</v>
      </c>
      <c r="AA1330">
        <v>2.35</v>
      </c>
      <c r="AB1330">
        <v>0</v>
      </c>
      <c r="AQ1330">
        <v>75</v>
      </c>
      <c r="AR1330">
        <v>5.6</v>
      </c>
      <c r="BH1330" t="str">
        <v>George Ratliff</v>
      </c>
      <c r="BI1330">
        <f t="shared" si="61"/>
        <v>5.3</v>
      </c>
      <c r="BJ1330" t="b">
        <f t="shared" si="62"/>
        <v>0</v>
      </c>
      <c r="BO1330">
        <v>31146570</v>
      </c>
      <c r="BP1330">
        <v>20000000</v>
      </c>
      <c r="BR1330">
        <f t="shared" si="60"/>
        <v>11146570</v>
      </c>
      <c r="BS1330" t="str">
        <f>_xlfn.XLOOKUP(BO1330,I:I,L:L)</f>
        <v>The DebtÂ </v>
      </c>
    </row>
    <row r="1331" spans="1:71" x14ac:dyDescent="0.25">
      <c r="A1331" t="s">
        <v>33</v>
      </c>
      <c r="B1331" t="s">
        <v>388</v>
      </c>
      <c r="C1331">
        <v>117</v>
      </c>
      <c r="D1331">
        <v>147</v>
      </c>
      <c r="E1331">
        <v>179</v>
      </c>
      <c r="F1331">
        <v>646</v>
      </c>
      <c r="G1331" t="s">
        <v>2989</v>
      </c>
      <c r="H1331">
        <v>40000</v>
      </c>
      <c r="I1331">
        <v>41954997</v>
      </c>
      <c r="J1331" t="s">
        <v>1050</v>
      </c>
      <c r="K1331" t="s">
        <v>60</v>
      </c>
      <c r="L1331" t="s">
        <v>8678</v>
      </c>
      <c r="M1331">
        <v>225122</v>
      </c>
      <c r="N1331">
        <v>56014</v>
      </c>
      <c r="O1331" t="s">
        <v>2836</v>
      </c>
      <c r="P1331">
        <v>2</v>
      </c>
      <c r="Q1331" t="s">
        <v>8679</v>
      </c>
      <c r="R1331" t="s">
        <v>8680</v>
      </c>
      <c r="S1331">
        <v>234</v>
      </c>
      <c r="T1331" t="s">
        <v>42</v>
      </c>
      <c r="U1331" t="s">
        <v>43</v>
      </c>
      <c r="V1331" t="s">
        <v>811</v>
      </c>
      <c r="W1331">
        <v>35000000</v>
      </c>
      <c r="X1331">
        <v>1997</v>
      </c>
      <c r="Y1331">
        <v>14000</v>
      </c>
      <c r="Z1331" s="2">
        <v>7.8</v>
      </c>
      <c r="AA1331">
        <v>2.35</v>
      </c>
      <c r="AB1331">
        <v>0</v>
      </c>
      <c r="AQ1331">
        <v>98</v>
      </c>
      <c r="AR1331">
        <v>5.9</v>
      </c>
      <c r="BH1331" t="str">
        <v>Michael McGowan</v>
      </c>
      <c r="BI1331">
        <f t="shared" si="61"/>
        <v>7.6</v>
      </c>
      <c r="BJ1331" t="str">
        <f t="shared" si="62"/>
        <v>TRUE</v>
      </c>
      <c r="BO1331">
        <v>38122105</v>
      </c>
      <c r="BP1331">
        <v>27000000</v>
      </c>
      <c r="BR1331">
        <f t="shared" si="60"/>
        <v>11122105</v>
      </c>
      <c r="BS1331" t="str">
        <f>_xlfn.XLOOKUP(BO1331,I:I,L:L)</f>
        <v>The Running ManÂ </v>
      </c>
    </row>
    <row r="1332" spans="1:71" x14ac:dyDescent="0.25">
      <c r="A1332" t="s">
        <v>33</v>
      </c>
      <c r="B1332" t="s">
        <v>1679</v>
      </c>
      <c r="C1332">
        <v>226</v>
      </c>
      <c r="D1332">
        <v>100</v>
      </c>
      <c r="E1332">
        <v>545</v>
      </c>
      <c r="F1332">
        <v>766</v>
      </c>
      <c r="G1332" t="s">
        <v>8683</v>
      </c>
      <c r="H1332">
        <v>14000</v>
      </c>
      <c r="I1332">
        <v>39532308</v>
      </c>
      <c r="J1332" t="s">
        <v>2303</v>
      </c>
      <c r="K1332" t="s">
        <v>2459</v>
      </c>
      <c r="L1332" t="s">
        <v>8684</v>
      </c>
      <c r="M1332">
        <v>198701</v>
      </c>
      <c r="N1332">
        <v>17902</v>
      </c>
      <c r="O1332" t="s">
        <v>1189</v>
      </c>
      <c r="P1332">
        <v>0</v>
      </c>
      <c r="Q1332" t="s">
        <v>8685</v>
      </c>
      <c r="R1332" t="s">
        <v>8686</v>
      </c>
      <c r="S1332">
        <v>1138</v>
      </c>
      <c r="T1332" t="s">
        <v>42</v>
      </c>
      <c r="U1332" t="s">
        <v>74</v>
      </c>
      <c r="V1332" t="s">
        <v>811</v>
      </c>
      <c r="W1332">
        <v>33000000</v>
      </c>
      <c r="X1332">
        <v>2002</v>
      </c>
      <c r="Y1332">
        <v>2000</v>
      </c>
      <c r="Z1332" s="2">
        <v>6.7</v>
      </c>
      <c r="AA1332">
        <v>1.85</v>
      </c>
      <c r="AB1332">
        <v>0</v>
      </c>
      <c r="AQ1332">
        <v>147</v>
      </c>
      <c r="AR1332">
        <v>7.8</v>
      </c>
      <c r="BH1332" t="str">
        <v>Dan Trachtenberg</v>
      </c>
      <c r="BI1332">
        <f t="shared" si="61"/>
        <v>7.3</v>
      </c>
      <c r="BJ1332" t="b">
        <f t="shared" si="62"/>
        <v>0</v>
      </c>
      <c r="BO1332">
        <v>61112916</v>
      </c>
      <c r="BP1332">
        <v>50000000</v>
      </c>
      <c r="BR1332">
        <f t="shared" ref="BR1332:BR1390" si="63">BO1332-BP1332</f>
        <v>11112916</v>
      </c>
      <c r="BS1332" t="str">
        <f>_xlfn.XLOOKUP(BO1332,I:I,L:L)</f>
        <v>The Shaggy DogÂ </v>
      </c>
    </row>
    <row r="1333" spans="1:71" x14ac:dyDescent="0.25">
      <c r="A1333" t="s">
        <v>33</v>
      </c>
      <c r="B1333" t="s">
        <v>4407</v>
      </c>
      <c r="C1333">
        <v>223</v>
      </c>
      <c r="D1333">
        <v>120</v>
      </c>
      <c r="E1333">
        <v>365</v>
      </c>
      <c r="F1333">
        <v>723</v>
      </c>
      <c r="G1333" t="s">
        <v>8688</v>
      </c>
      <c r="H1333">
        <v>887</v>
      </c>
      <c r="I1333">
        <v>76600000</v>
      </c>
      <c r="J1333" t="s">
        <v>3370</v>
      </c>
      <c r="K1333" t="s">
        <v>8689</v>
      </c>
      <c r="L1333" t="s">
        <v>2857</v>
      </c>
      <c r="M1333">
        <v>105446</v>
      </c>
      <c r="N1333">
        <v>3876</v>
      </c>
      <c r="O1333" t="s">
        <v>2578</v>
      </c>
      <c r="P1333">
        <v>0</v>
      </c>
      <c r="Q1333" t="s">
        <v>8690</v>
      </c>
      <c r="R1333" t="s">
        <v>8691</v>
      </c>
      <c r="S1333">
        <v>321</v>
      </c>
      <c r="T1333" t="s">
        <v>42</v>
      </c>
      <c r="U1333" t="s">
        <v>43</v>
      </c>
      <c r="V1333" t="s">
        <v>115</v>
      </c>
      <c r="W1333">
        <v>10700000</v>
      </c>
      <c r="X1333">
        <v>1982</v>
      </c>
      <c r="Y1333">
        <v>770</v>
      </c>
      <c r="Z1333" s="2">
        <v>7.4</v>
      </c>
      <c r="AA1333">
        <v>2.35</v>
      </c>
      <c r="AB1333">
        <v>11000</v>
      </c>
      <c r="AQ1333">
        <v>100</v>
      </c>
      <c r="AR1333">
        <v>6.7</v>
      </c>
      <c r="BH1333" t="str">
        <v>David F. Sandberg</v>
      </c>
      <c r="BI1333">
        <f t="shared" si="61"/>
        <v>6.9</v>
      </c>
      <c r="BJ1333" t="b">
        <f t="shared" si="62"/>
        <v>0</v>
      </c>
      <c r="BO1333">
        <v>43095600</v>
      </c>
      <c r="BP1333">
        <v>32000000</v>
      </c>
      <c r="BR1333">
        <f t="shared" si="63"/>
        <v>11095600</v>
      </c>
      <c r="BS1333" t="str">
        <f>_xlfn.XLOOKUP(BO1333,I:I,L:L)</f>
        <v>Transporter 2Â </v>
      </c>
    </row>
    <row r="1334" spans="1:71" x14ac:dyDescent="0.25">
      <c r="A1334" t="s">
        <v>33</v>
      </c>
      <c r="B1334" t="s">
        <v>4280</v>
      </c>
      <c r="C1334">
        <v>193</v>
      </c>
      <c r="D1334">
        <v>104</v>
      </c>
      <c r="E1334">
        <v>1000</v>
      </c>
      <c r="F1334">
        <v>939</v>
      </c>
      <c r="G1334" t="s">
        <v>434</v>
      </c>
      <c r="H1334">
        <v>24000</v>
      </c>
      <c r="I1334">
        <v>39692139</v>
      </c>
      <c r="J1334" t="s">
        <v>2964</v>
      </c>
      <c r="K1334" t="s">
        <v>100</v>
      </c>
      <c r="L1334" t="s">
        <v>8694</v>
      </c>
      <c r="M1334">
        <v>84131</v>
      </c>
      <c r="N1334">
        <v>41701</v>
      </c>
      <c r="O1334" t="s">
        <v>1423</v>
      </c>
      <c r="P1334">
        <v>1</v>
      </c>
      <c r="Q1334" t="s">
        <v>8695</v>
      </c>
      <c r="R1334" t="s">
        <v>8696</v>
      </c>
      <c r="S1334">
        <v>400</v>
      </c>
      <c r="T1334" t="s">
        <v>42</v>
      </c>
      <c r="U1334" t="s">
        <v>43</v>
      </c>
      <c r="V1334" t="s">
        <v>811</v>
      </c>
      <c r="W1334">
        <v>35000000</v>
      </c>
      <c r="X1334">
        <v>2004</v>
      </c>
      <c r="Y1334">
        <v>15000</v>
      </c>
      <c r="Z1334" s="2">
        <v>6.2</v>
      </c>
      <c r="AA1334">
        <v>1.85</v>
      </c>
      <c r="AB1334">
        <v>0</v>
      </c>
      <c r="AQ1334">
        <v>120</v>
      </c>
      <c r="AR1334">
        <v>7.4</v>
      </c>
      <c r="BH1334" t="str">
        <v>Stiles White</v>
      </c>
      <c r="BI1334">
        <f t="shared" si="61"/>
        <v>4.4000000000000004</v>
      </c>
      <c r="BJ1334" t="b">
        <f t="shared" si="62"/>
        <v>0</v>
      </c>
      <c r="BO1334">
        <v>218051260</v>
      </c>
      <c r="BP1334">
        <v>207000000</v>
      </c>
      <c r="BR1334">
        <f t="shared" si="63"/>
        <v>11051260</v>
      </c>
      <c r="BS1334" t="str">
        <f>_xlfn.XLOOKUP(BO1334,I:I,L:L)</f>
        <v>King KongÂ </v>
      </c>
    </row>
    <row r="1335" spans="1:71" x14ac:dyDescent="0.25">
      <c r="A1335" t="s">
        <v>33</v>
      </c>
      <c r="B1335" t="s">
        <v>1551</v>
      </c>
      <c r="C1335">
        <v>228</v>
      </c>
      <c r="D1335">
        <v>103</v>
      </c>
      <c r="E1335">
        <v>212</v>
      </c>
      <c r="F1335">
        <v>248</v>
      </c>
      <c r="G1335" t="s">
        <v>8698</v>
      </c>
      <c r="H1335">
        <v>15000</v>
      </c>
      <c r="I1335">
        <v>40687294</v>
      </c>
      <c r="J1335" t="s">
        <v>712</v>
      </c>
      <c r="K1335" t="s">
        <v>390</v>
      </c>
      <c r="L1335" t="s">
        <v>8699</v>
      </c>
      <c r="M1335">
        <v>107772</v>
      </c>
      <c r="N1335">
        <v>16249</v>
      </c>
      <c r="O1335" t="s">
        <v>8700</v>
      </c>
      <c r="P1335">
        <v>1</v>
      </c>
      <c r="Q1335" t="s">
        <v>8701</v>
      </c>
      <c r="R1335" t="s">
        <v>8702</v>
      </c>
      <c r="S1335">
        <v>398</v>
      </c>
      <c r="T1335" t="s">
        <v>42</v>
      </c>
      <c r="U1335" t="s">
        <v>356</v>
      </c>
      <c r="V1335" t="s">
        <v>44</v>
      </c>
      <c r="W1335">
        <v>35000000</v>
      </c>
      <c r="X1335">
        <v>2008</v>
      </c>
      <c r="Y1335">
        <v>552</v>
      </c>
      <c r="Z1335" s="2">
        <v>5.4</v>
      </c>
      <c r="AA1335">
        <v>2.35</v>
      </c>
      <c r="AB1335">
        <v>0</v>
      </c>
      <c r="AQ1335">
        <v>104</v>
      </c>
      <c r="AR1335">
        <v>6.2</v>
      </c>
      <c r="BH1335" t="str">
        <v>Eugenio Derbez</v>
      </c>
      <c r="BI1335">
        <f t="shared" si="61"/>
        <v>7.6</v>
      </c>
      <c r="BJ1335" t="str">
        <f t="shared" si="62"/>
        <v>TRUE</v>
      </c>
      <c r="BO1335">
        <v>218051260</v>
      </c>
      <c r="BP1335">
        <v>207000000</v>
      </c>
      <c r="BR1335">
        <f t="shared" si="63"/>
        <v>11051260</v>
      </c>
      <c r="BS1335" t="str">
        <f>_xlfn.XLOOKUP(BO1335,I:I,L:L)</f>
        <v>King KongÂ </v>
      </c>
    </row>
    <row r="1336" spans="1:71" x14ac:dyDescent="0.25">
      <c r="A1336" t="s">
        <v>33</v>
      </c>
      <c r="B1336" t="s">
        <v>3365</v>
      </c>
      <c r="C1336">
        <v>360</v>
      </c>
      <c r="D1336">
        <v>109</v>
      </c>
      <c r="E1336">
        <v>487</v>
      </c>
      <c r="F1336">
        <v>3000</v>
      </c>
      <c r="G1336" t="s">
        <v>407</v>
      </c>
      <c r="H1336">
        <v>20000</v>
      </c>
      <c r="I1336">
        <v>37553932</v>
      </c>
      <c r="J1336" t="s">
        <v>1672</v>
      </c>
      <c r="K1336" t="s">
        <v>5420</v>
      </c>
      <c r="L1336" t="s">
        <v>8704</v>
      </c>
      <c r="M1336">
        <v>304318</v>
      </c>
      <c r="N1336">
        <v>34011</v>
      </c>
      <c r="O1336" t="s">
        <v>885</v>
      </c>
      <c r="P1336">
        <v>2</v>
      </c>
      <c r="Q1336" t="s">
        <v>8705</v>
      </c>
      <c r="R1336" t="s">
        <v>8706</v>
      </c>
      <c r="S1336">
        <v>463</v>
      </c>
      <c r="T1336" t="s">
        <v>42</v>
      </c>
      <c r="U1336" t="s">
        <v>43</v>
      </c>
      <c r="V1336" t="s">
        <v>44</v>
      </c>
      <c r="W1336">
        <v>40000000</v>
      </c>
      <c r="X1336">
        <v>2011</v>
      </c>
      <c r="Y1336">
        <v>10000</v>
      </c>
      <c r="Z1336" s="2">
        <v>6.7</v>
      </c>
      <c r="AA1336">
        <v>2.35</v>
      </c>
      <c r="AB1336">
        <v>52000</v>
      </c>
      <c r="AQ1336">
        <v>103</v>
      </c>
      <c r="AR1336">
        <v>5.4</v>
      </c>
      <c r="BH1336" t="str">
        <v>Henry Koster</v>
      </c>
      <c r="BI1336">
        <f t="shared" si="61"/>
        <v>6.8</v>
      </c>
      <c r="BJ1336" t="b">
        <f t="shared" si="62"/>
        <v>0</v>
      </c>
      <c r="BO1336">
        <v>218051260</v>
      </c>
      <c r="BP1336">
        <v>207000000</v>
      </c>
      <c r="BR1336">
        <f t="shared" si="63"/>
        <v>11051260</v>
      </c>
      <c r="BS1336" t="str">
        <f>_xlfn.XLOOKUP(BO1336,I:I,L:L)</f>
        <v>King KongÂ </v>
      </c>
    </row>
    <row r="1337" spans="1:71" x14ac:dyDescent="0.25">
      <c r="A1337" t="s">
        <v>33</v>
      </c>
      <c r="B1337" t="s">
        <v>4416</v>
      </c>
      <c r="C1337">
        <v>148</v>
      </c>
      <c r="D1337">
        <v>104</v>
      </c>
      <c r="E1337">
        <v>16</v>
      </c>
      <c r="F1337">
        <v>584</v>
      </c>
      <c r="G1337" t="s">
        <v>8708</v>
      </c>
      <c r="H1337">
        <v>1000</v>
      </c>
      <c r="I1337">
        <v>37481242</v>
      </c>
      <c r="J1337" t="s">
        <v>1027</v>
      </c>
      <c r="K1337" t="s">
        <v>8709</v>
      </c>
      <c r="L1337" t="s">
        <v>8710</v>
      </c>
      <c r="M1337">
        <v>40654</v>
      </c>
      <c r="N1337">
        <v>3356</v>
      </c>
      <c r="O1337" t="s">
        <v>6992</v>
      </c>
      <c r="P1337">
        <v>0</v>
      </c>
      <c r="Q1337" t="s">
        <v>8711</v>
      </c>
      <c r="R1337" t="s">
        <v>8712</v>
      </c>
      <c r="S1337">
        <v>97</v>
      </c>
      <c r="T1337" t="s">
        <v>42</v>
      </c>
      <c r="U1337" t="s">
        <v>43</v>
      </c>
      <c r="V1337" t="s">
        <v>44</v>
      </c>
      <c r="W1337">
        <v>35000000</v>
      </c>
      <c r="X1337">
        <v>2010</v>
      </c>
      <c r="Y1337">
        <v>700</v>
      </c>
      <c r="Z1337" s="2">
        <v>5.3</v>
      </c>
      <c r="AA1337">
        <v>2.35</v>
      </c>
      <c r="AB1337">
        <v>0</v>
      </c>
      <c r="AQ1337">
        <v>109</v>
      </c>
      <c r="AR1337">
        <v>6.7</v>
      </c>
      <c r="BH1337" t="str">
        <v>Patty Jenkins</v>
      </c>
      <c r="BI1337">
        <f t="shared" si="61"/>
        <v>7.3</v>
      </c>
      <c r="BJ1337" t="b">
        <f t="shared" si="62"/>
        <v>0</v>
      </c>
      <c r="BO1337">
        <v>20035310</v>
      </c>
      <c r="BP1337">
        <v>9000000</v>
      </c>
      <c r="BR1337">
        <f t="shared" si="63"/>
        <v>11035310</v>
      </c>
      <c r="BS1337" t="str">
        <f>_xlfn.XLOOKUP(BO1337,I:I,L:L)</f>
        <v>Down to YouÂ </v>
      </c>
    </row>
    <row r="1338" spans="1:71" x14ac:dyDescent="0.25">
      <c r="A1338" t="s">
        <v>33</v>
      </c>
      <c r="B1338" t="s">
        <v>4422</v>
      </c>
      <c r="C1338">
        <v>128</v>
      </c>
      <c r="D1338">
        <v>112</v>
      </c>
      <c r="E1338">
        <v>42</v>
      </c>
      <c r="F1338">
        <v>196</v>
      </c>
      <c r="G1338" t="s">
        <v>8714</v>
      </c>
      <c r="H1338">
        <v>969</v>
      </c>
      <c r="I1338">
        <v>39026186</v>
      </c>
      <c r="J1338" t="s">
        <v>881</v>
      </c>
      <c r="K1338" t="s">
        <v>8715</v>
      </c>
      <c r="L1338" t="s">
        <v>8716</v>
      </c>
      <c r="M1338">
        <v>48019</v>
      </c>
      <c r="N1338">
        <v>2371</v>
      </c>
      <c r="O1338" t="s">
        <v>8717</v>
      </c>
      <c r="P1338">
        <v>4</v>
      </c>
      <c r="Q1338" t="s">
        <v>8718</v>
      </c>
      <c r="R1338" t="s">
        <v>8719</v>
      </c>
      <c r="S1338">
        <v>153</v>
      </c>
      <c r="T1338" t="s">
        <v>42</v>
      </c>
      <c r="U1338" t="s">
        <v>43</v>
      </c>
      <c r="V1338" t="s">
        <v>44</v>
      </c>
      <c r="W1338">
        <v>35000000</v>
      </c>
      <c r="X1338">
        <v>2011</v>
      </c>
      <c r="Y1338">
        <v>826</v>
      </c>
      <c r="Z1338" s="2">
        <v>5.9</v>
      </c>
      <c r="AA1338">
        <v>1.85</v>
      </c>
      <c r="AB1338">
        <v>13000</v>
      </c>
      <c r="AQ1338">
        <v>104</v>
      </c>
      <c r="AR1338">
        <v>5.3</v>
      </c>
      <c r="BH1338" t="str">
        <v>David Gelb</v>
      </c>
      <c r="BI1338">
        <f t="shared" si="61"/>
        <v>5.2</v>
      </c>
      <c r="BJ1338" t="b">
        <f t="shared" si="62"/>
        <v>0</v>
      </c>
      <c r="BO1338">
        <v>16017403</v>
      </c>
      <c r="BP1338">
        <v>5000000</v>
      </c>
      <c r="BR1338">
        <f t="shared" si="63"/>
        <v>11017403</v>
      </c>
      <c r="BS1338" t="str">
        <f>_xlfn.XLOOKUP(BO1338,I:I,L:L)</f>
        <v>OÂ </v>
      </c>
    </row>
    <row r="1339" spans="1:71" x14ac:dyDescent="0.25">
      <c r="A1339" t="s">
        <v>33</v>
      </c>
      <c r="B1339" t="s">
        <v>4432</v>
      </c>
      <c r="C1339">
        <v>46</v>
      </c>
      <c r="D1339">
        <v>95</v>
      </c>
      <c r="E1339">
        <v>19</v>
      </c>
      <c r="F1339">
        <v>447</v>
      </c>
      <c r="G1339" t="s">
        <v>2746</v>
      </c>
      <c r="H1339">
        <v>1000</v>
      </c>
      <c r="I1339">
        <v>33422806</v>
      </c>
      <c r="J1339" t="s">
        <v>2751</v>
      </c>
      <c r="K1339" t="s">
        <v>173</v>
      </c>
      <c r="L1339" t="s">
        <v>8722</v>
      </c>
      <c r="M1339">
        <v>30771</v>
      </c>
      <c r="N1339">
        <v>2643</v>
      </c>
      <c r="O1339" t="s">
        <v>4872</v>
      </c>
      <c r="P1339">
        <v>1</v>
      </c>
      <c r="Q1339" t="s">
        <v>8723</v>
      </c>
      <c r="R1339" t="s">
        <v>8724</v>
      </c>
      <c r="S1339">
        <v>164</v>
      </c>
      <c r="T1339" t="s">
        <v>42</v>
      </c>
      <c r="U1339" t="s">
        <v>43</v>
      </c>
      <c r="V1339" t="s">
        <v>44</v>
      </c>
      <c r="W1339">
        <v>50000000</v>
      </c>
      <c r="X1339">
        <v>2001</v>
      </c>
      <c r="Y1339">
        <v>691</v>
      </c>
      <c r="Z1339" s="2">
        <v>4.8</v>
      </c>
      <c r="AA1339">
        <v>2.35</v>
      </c>
      <c r="AB1339">
        <v>0</v>
      </c>
      <c r="AQ1339">
        <v>112</v>
      </c>
      <c r="AR1339">
        <v>5.9</v>
      </c>
      <c r="BH1339" t="str">
        <v>Mike Flanagan</v>
      </c>
      <c r="BI1339">
        <f t="shared" si="61"/>
        <v>6.5</v>
      </c>
      <c r="BJ1339" t="b">
        <f t="shared" si="62"/>
        <v>0</v>
      </c>
      <c r="BO1339">
        <v>16017403</v>
      </c>
      <c r="BP1339">
        <v>5000000</v>
      </c>
      <c r="BR1339">
        <f t="shared" si="63"/>
        <v>11017403</v>
      </c>
      <c r="BS1339" t="str">
        <f>_xlfn.XLOOKUP(BO1339,I:I,L:L)</f>
        <v>OÂ </v>
      </c>
    </row>
    <row r="1340" spans="1:71" x14ac:dyDescent="0.25">
      <c r="A1340" t="s">
        <v>33</v>
      </c>
      <c r="B1340" t="s">
        <v>4437</v>
      </c>
      <c r="C1340">
        <v>63</v>
      </c>
      <c r="D1340">
        <v>102</v>
      </c>
      <c r="E1340">
        <v>133</v>
      </c>
      <c r="F1340">
        <v>690</v>
      </c>
      <c r="G1340" t="s">
        <v>8726</v>
      </c>
      <c r="H1340">
        <v>2000</v>
      </c>
      <c r="I1340">
        <v>33423521</v>
      </c>
      <c r="J1340" t="s">
        <v>675</v>
      </c>
      <c r="K1340" t="s">
        <v>1347</v>
      </c>
      <c r="L1340" t="s">
        <v>8727</v>
      </c>
      <c r="M1340">
        <v>53115</v>
      </c>
      <c r="N1340">
        <v>5443</v>
      </c>
      <c r="O1340" t="s">
        <v>6032</v>
      </c>
      <c r="P1340">
        <v>1</v>
      </c>
      <c r="Q1340" t="s">
        <v>8728</v>
      </c>
      <c r="R1340" t="s">
        <v>8729</v>
      </c>
      <c r="S1340">
        <v>282</v>
      </c>
      <c r="T1340" t="s">
        <v>42</v>
      </c>
      <c r="U1340" t="s">
        <v>3663</v>
      </c>
      <c r="V1340" t="s">
        <v>44</v>
      </c>
      <c r="W1340">
        <v>35000000</v>
      </c>
      <c r="X1340">
        <v>1994</v>
      </c>
      <c r="Y1340">
        <v>1000</v>
      </c>
      <c r="Z1340" s="2">
        <v>3.8</v>
      </c>
      <c r="AA1340">
        <v>2.35</v>
      </c>
      <c r="AB1340">
        <v>0</v>
      </c>
      <c r="AQ1340">
        <v>95</v>
      </c>
      <c r="AR1340">
        <v>4.8</v>
      </c>
      <c r="BH1340" t="str">
        <v>Nat Faxon</v>
      </c>
      <c r="BI1340">
        <f t="shared" si="61"/>
        <v>7.4</v>
      </c>
      <c r="BJ1340" t="b">
        <f t="shared" si="62"/>
        <v>0</v>
      </c>
      <c r="BO1340">
        <v>48006503</v>
      </c>
      <c r="BP1340">
        <v>37000000</v>
      </c>
      <c r="BR1340">
        <f t="shared" si="63"/>
        <v>11006503</v>
      </c>
      <c r="BS1340" t="str">
        <f>_xlfn.XLOOKUP(BO1340,I:I,L:L)</f>
        <v>Nim's IslandÂ </v>
      </c>
    </row>
    <row r="1341" spans="1:71" x14ac:dyDescent="0.25">
      <c r="A1341" t="s">
        <v>917</v>
      </c>
      <c r="B1341" t="s">
        <v>2489</v>
      </c>
      <c r="C1341">
        <v>193</v>
      </c>
      <c r="D1341">
        <v>150</v>
      </c>
      <c r="E1341">
        <v>2000</v>
      </c>
      <c r="F1341">
        <v>95</v>
      </c>
      <c r="G1341" t="s">
        <v>8731</v>
      </c>
      <c r="H1341">
        <v>396</v>
      </c>
      <c r="I1341">
        <v>32519322</v>
      </c>
      <c r="J1341" t="s">
        <v>3334</v>
      </c>
      <c r="K1341" t="s">
        <v>8732</v>
      </c>
      <c r="L1341" t="s">
        <v>8733</v>
      </c>
      <c r="M1341">
        <v>497946</v>
      </c>
      <c r="N1341">
        <v>1075</v>
      </c>
      <c r="O1341" t="s">
        <v>8734</v>
      </c>
      <c r="P1341">
        <v>0</v>
      </c>
      <c r="Q1341" t="s">
        <v>8735</v>
      </c>
      <c r="R1341" t="s">
        <v>8736</v>
      </c>
      <c r="S1341">
        <v>761</v>
      </c>
      <c r="T1341" t="s">
        <v>42</v>
      </c>
      <c r="U1341" t="s">
        <v>1816</v>
      </c>
      <c r="V1341" t="s">
        <v>811</v>
      </c>
      <c r="W1341">
        <v>35000000</v>
      </c>
      <c r="X1341">
        <v>2002</v>
      </c>
      <c r="Y1341">
        <v>338</v>
      </c>
      <c r="Z1341" s="2">
        <v>8.5</v>
      </c>
      <c r="AA1341">
        <v>1.85</v>
      </c>
      <c r="AB1341">
        <v>21000</v>
      </c>
      <c r="AQ1341">
        <v>102</v>
      </c>
      <c r="AR1341">
        <v>3.8</v>
      </c>
      <c r="BH1341" t="str">
        <v>George Jackson</v>
      </c>
      <c r="BI1341">
        <f t="shared" si="61"/>
        <v>5.0999999999999996</v>
      </c>
      <c r="BJ1341" t="b">
        <f t="shared" si="62"/>
        <v>0</v>
      </c>
      <c r="BO1341">
        <v>36985501</v>
      </c>
      <c r="BP1341">
        <v>26000000</v>
      </c>
      <c r="BR1341">
        <f t="shared" si="63"/>
        <v>10985501</v>
      </c>
      <c r="BS1341" t="str">
        <f>_xlfn.XLOOKUP(BO1341,I:I,L:L)</f>
        <v>ClockstoppersÂ </v>
      </c>
    </row>
    <row r="1342" spans="1:71" x14ac:dyDescent="0.25">
      <c r="A1342" t="s">
        <v>33</v>
      </c>
      <c r="B1342" t="s">
        <v>1841</v>
      </c>
      <c r="C1342">
        <v>208</v>
      </c>
      <c r="D1342">
        <v>122</v>
      </c>
      <c r="E1342">
        <v>117</v>
      </c>
      <c r="F1342">
        <v>140</v>
      </c>
      <c r="G1342" t="s">
        <v>1610</v>
      </c>
      <c r="H1342">
        <v>40000</v>
      </c>
      <c r="I1342">
        <v>31598308</v>
      </c>
      <c r="J1342" t="s">
        <v>1776</v>
      </c>
      <c r="K1342" t="s">
        <v>60</v>
      </c>
      <c r="L1342" t="s">
        <v>6972</v>
      </c>
      <c r="M1342">
        <v>124765</v>
      </c>
      <c r="N1342">
        <v>41636</v>
      </c>
      <c r="O1342" t="s">
        <v>6973</v>
      </c>
      <c r="P1342">
        <v>1</v>
      </c>
      <c r="Q1342" t="s">
        <v>6974</v>
      </c>
      <c r="R1342" t="s">
        <v>6975</v>
      </c>
      <c r="S1342">
        <v>541</v>
      </c>
      <c r="T1342" t="s">
        <v>42</v>
      </c>
      <c r="U1342" t="s">
        <v>43</v>
      </c>
      <c r="V1342" t="s">
        <v>811</v>
      </c>
      <c r="W1342">
        <v>35000000</v>
      </c>
      <c r="X1342">
        <v>2001</v>
      </c>
      <c r="Y1342">
        <v>1000</v>
      </c>
      <c r="Z1342" s="2">
        <v>6.8</v>
      </c>
      <c r="AA1342">
        <v>2.35</v>
      </c>
      <c r="AB1342">
        <v>0</v>
      </c>
      <c r="AQ1342">
        <v>150</v>
      </c>
      <c r="AR1342">
        <v>8.5</v>
      </c>
      <c r="BH1342" t="str">
        <v>Maurice Joyce</v>
      </c>
      <c r="BI1342">
        <f t="shared" si="61"/>
        <v>5</v>
      </c>
      <c r="BJ1342" t="b">
        <f t="shared" si="62"/>
        <v>0</v>
      </c>
      <c r="BO1342">
        <v>12784397</v>
      </c>
      <c r="BP1342">
        <v>1800000</v>
      </c>
      <c r="BR1342">
        <f t="shared" si="63"/>
        <v>10984397</v>
      </c>
      <c r="BS1342" t="str">
        <f>_xlfn.XLOOKUP(BO1342,I:I,L:L)</f>
        <v>Beasts of the Southern WildÂ </v>
      </c>
    </row>
    <row r="1343" spans="1:71" x14ac:dyDescent="0.25">
      <c r="A1343" t="s">
        <v>33</v>
      </c>
      <c r="B1343" t="s">
        <v>3816</v>
      </c>
      <c r="C1343">
        <v>122</v>
      </c>
      <c r="D1343">
        <v>101</v>
      </c>
      <c r="E1343">
        <v>308</v>
      </c>
      <c r="F1343">
        <v>206</v>
      </c>
      <c r="G1343" t="s">
        <v>8741</v>
      </c>
      <c r="H1343">
        <v>446</v>
      </c>
      <c r="I1343">
        <v>37617947</v>
      </c>
      <c r="J1343" t="s">
        <v>2926</v>
      </c>
      <c r="K1343" t="s">
        <v>8742</v>
      </c>
      <c r="L1343" t="s">
        <v>8743</v>
      </c>
      <c r="M1343">
        <v>8143</v>
      </c>
      <c r="N1343">
        <v>966</v>
      </c>
      <c r="O1343" t="s">
        <v>8744</v>
      </c>
      <c r="P1343">
        <v>0</v>
      </c>
      <c r="Q1343" t="s">
        <v>8745</v>
      </c>
      <c r="R1343" t="s">
        <v>8746</v>
      </c>
      <c r="S1343">
        <v>203</v>
      </c>
      <c r="T1343" t="s">
        <v>42</v>
      </c>
      <c r="U1343" t="s">
        <v>43</v>
      </c>
      <c r="V1343" t="s">
        <v>115</v>
      </c>
      <c r="W1343">
        <v>30000000</v>
      </c>
      <c r="X1343">
        <v>2006</v>
      </c>
      <c r="Y1343">
        <v>224</v>
      </c>
      <c r="Z1343" s="2">
        <v>6.8</v>
      </c>
      <c r="AA1343">
        <v>2.35</v>
      </c>
      <c r="AB1343">
        <v>0</v>
      </c>
      <c r="AQ1343">
        <v>122</v>
      </c>
      <c r="AR1343">
        <v>6.8</v>
      </c>
      <c r="BH1343" t="str">
        <v>Robert Duvall</v>
      </c>
      <c r="BI1343">
        <f t="shared" si="61"/>
        <v>7.2</v>
      </c>
      <c r="BJ1343" t="b">
        <f t="shared" si="62"/>
        <v>0</v>
      </c>
      <c r="BO1343">
        <v>22905674</v>
      </c>
      <c r="BP1343">
        <v>12000000</v>
      </c>
      <c r="BR1343">
        <f t="shared" si="63"/>
        <v>10905674</v>
      </c>
      <c r="BS1343" t="str">
        <f>_xlfn.XLOOKUP(BO1343,I:I,L:L)</f>
        <v>RoundersÂ </v>
      </c>
    </row>
    <row r="1344" spans="1:71" x14ac:dyDescent="0.25">
      <c r="A1344" t="s">
        <v>33</v>
      </c>
      <c r="B1344" t="s">
        <v>3204</v>
      </c>
      <c r="C1344">
        <v>228</v>
      </c>
      <c r="D1344">
        <v>108</v>
      </c>
      <c r="E1344">
        <v>174</v>
      </c>
      <c r="F1344">
        <v>324</v>
      </c>
      <c r="G1344" t="s">
        <v>8749</v>
      </c>
      <c r="H1344">
        <v>730</v>
      </c>
      <c r="I1344">
        <v>32048809</v>
      </c>
      <c r="J1344" t="s">
        <v>3105</v>
      </c>
      <c r="K1344" t="s">
        <v>6939</v>
      </c>
      <c r="L1344" t="s">
        <v>8750</v>
      </c>
      <c r="M1344">
        <v>94456</v>
      </c>
      <c r="N1344">
        <v>2178</v>
      </c>
      <c r="O1344" t="s">
        <v>8751</v>
      </c>
      <c r="P1344">
        <v>0</v>
      </c>
      <c r="Q1344" t="s">
        <v>8752</v>
      </c>
      <c r="R1344" t="s">
        <v>8753</v>
      </c>
      <c r="S1344">
        <v>576</v>
      </c>
      <c r="T1344" t="s">
        <v>42</v>
      </c>
      <c r="U1344" t="s">
        <v>490</v>
      </c>
      <c r="V1344" t="s">
        <v>811</v>
      </c>
      <c r="W1344">
        <v>30000000</v>
      </c>
      <c r="X1344">
        <v>2005</v>
      </c>
      <c r="Y1344">
        <v>716</v>
      </c>
      <c r="Z1344" s="2">
        <v>5.3</v>
      </c>
      <c r="AA1344">
        <v>1.85</v>
      </c>
      <c r="AB1344">
        <v>0</v>
      </c>
      <c r="AQ1344">
        <v>101</v>
      </c>
      <c r="AR1344">
        <v>6.8</v>
      </c>
      <c r="BH1344" t="str">
        <v>Jesse Peretz</v>
      </c>
      <c r="BI1344">
        <f t="shared" si="61"/>
        <v>6</v>
      </c>
      <c r="BJ1344" t="b">
        <f t="shared" si="62"/>
        <v>0</v>
      </c>
      <c r="BO1344">
        <v>50859889</v>
      </c>
      <c r="BP1344">
        <v>40000000</v>
      </c>
      <c r="BR1344">
        <f t="shared" si="63"/>
        <v>10859889</v>
      </c>
      <c r="BS1344" t="str">
        <f>_xlfn.XLOOKUP(BO1344,I:I,L:L)</f>
        <v>ApocalyptoÂ </v>
      </c>
    </row>
    <row r="1345" spans="1:71" x14ac:dyDescent="0.25">
      <c r="A1345" t="s">
        <v>33</v>
      </c>
      <c r="B1345" t="s">
        <v>2043</v>
      </c>
      <c r="C1345">
        <v>212</v>
      </c>
      <c r="D1345">
        <v>98</v>
      </c>
      <c r="E1345">
        <v>0</v>
      </c>
      <c r="F1345">
        <v>23</v>
      </c>
      <c r="G1345" t="s">
        <v>1902</v>
      </c>
      <c r="H1345">
        <v>20000</v>
      </c>
      <c r="I1345">
        <v>33987757</v>
      </c>
      <c r="J1345" t="s">
        <v>210</v>
      </c>
      <c r="K1345" t="s">
        <v>1030</v>
      </c>
      <c r="L1345" t="s">
        <v>8754</v>
      </c>
      <c r="M1345">
        <v>168314</v>
      </c>
      <c r="N1345">
        <v>28027</v>
      </c>
      <c r="O1345" t="s">
        <v>8755</v>
      </c>
      <c r="P1345">
        <v>2</v>
      </c>
      <c r="Q1345" t="s">
        <v>8756</v>
      </c>
      <c r="R1345" t="s">
        <v>8757</v>
      </c>
      <c r="S1345">
        <v>903</v>
      </c>
      <c r="T1345" t="s">
        <v>42</v>
      </c>
      <c r="U1345" t="s">
        <v>43</v>
      </c>
      <c r="V1345" t="s">
        <v>811</v>
      </c>
      <c r="W1345">
        <v>27000000</v>
      </c>
      <c r="X1345">
        <v>2004</v>
      </c>
      <c r="Y1345">
        <v>8000</v>
      </c>
      <c r="Z1345" s="2">
        <v>7.3</v>
      </c>
      <c r="AA1345">
        <v>1.85</v>
      </c>
      <c r="AB1345">
        <v>12000</v>
      </c>
      <c r="AQ1345">
        <v>108</v>
      </c>
      <c r="AR1345">
        <v>5.3</v>
      </c>
      <c r="BH1345" t="str">
        <v>Ice Cube</v>
      </c>
      <c r="BI1345">
        <f t="shared" si="61"/>
        <v>5.6</v>
      </c>
      <c r="BJ1345" t="b">
        <f t="shared" si="62"/>
        <v>0</v>
      </c>
      <c r="BO1345">
        <v>27854896</v>
      </c>
      <c r="BP1345">
        <v>17000000</v>
      </c>
      <c r="BR1345">
        <f t="shared" si="63"/>
        <v>10854896</v>
      </c>
      <c r="BS1345" t="str">
        <f>_xlfn.XLOOKUP(BO1345,I:I,L:L)</f>
        <v>BeastlyÂ </v>
      </c>
    </row>
    <row r="1346" spans="1:71" x14ac:dyDescent="0.25">
      <c r="A1346" t="s">
        <v>33</v>
      </c>
      <c r="B1346" t="s">
        <v>2419</v>
      </c>
      <c r="C1346">
        <v>392</v>
      </c>
      <c r="D1346">
        <v>137</v>
      </c>
      <c r="E1346">
        <v>16000</v>
      </c>
      <c r="F1346">
        <v>363</v>
      </c>
      <c r="G1346" t="s">
        <v>273</v>
      </c>
      <c r="H1346">
        <v>29000</v>
      </c>
      <c r="I1346">
        <v>37304950</v>
      </c>
      <c r="J1346" t="s">
        <v>1050</v>
      </c>
      <c r="K1346" t="s">
        <v>282</v>
      </c>
      <c r="L1346" t="s">
        <v>8760</v>
      </c>
      <c r="M1346">
        <v>102728</v>
      </c>
      <c r="N1346">
        <v>36258</v>
      </c>
      <c r="O1346" t="s">
        <v>8761</v>
      </c>
      <c r="P1346">
        <v>0</v>
      </c>
      <c r="Q1346" t="s">
        <v>8762</v>
      </c>
      <c r="R1346" t="s">
        <v>8763</v>
      </c>
      <c r="S1346">
        <v>279</v>
      </c>
      <c r="T1346" t="s">
        <v>42</v>
      </c>
      <c r="U1346" t="s">
        <v>43</v>
      </c>
      <c r="V1346" t="s">
        <v>811</v>
      </c>
      <c r="W1346">
        <v>35000000</v>
      </c>
      <c r="X1346">
        <v>2011</v>
      </c>
      <c r="Y1346">
        <v>6000</v>
      </c>
      <c r="Z1346" s="2">
        <v>6.6</v>
      </c>
      <c r="AA1346">
        <v>2.35</v>
      </c>
      <c r="AB1346">
        <v>16000</v>
      </c>
      <c r="AQ1346">
        <v>98</v>
      </c>
      <c r="AR1346">
        <v>7.3</v>
      </c>
      <c r="BH1346" t="str">
        <v>Richard Glatzer</v>
      </c>
      <c r="BI1346">
        <f t="shared" si="61"/>
        <v>7.3</v>
      </c>
      <c r="BJ1346" t="b">
        <f t="shared" si="62"/>
        <v>0</v>
      </c>
      <c r="BO1346">
        <v>100853835</v>
      </c>
      <c r="BP1346">
        <v>90000000</v>
      </c>
      <c r="BR1346">
        <f t="shared" si="63"/>
        <v>10853835</v>
      </c>
      <c r="BS1346" t="str">
        <f>_xlfn.XLOOKUP(BO1346,I:I,L:L)</f>
        <v>ContactÂ </v>
      </c>
    </row>
    <row r="1347" spans="1:71" x14ac:dyDescent="0.25">
      <c r="A1347" t="s">
        <v>33</v>
      </c>
      <c r="B1347" t="s">
        <v>4444</v>
      </c>
      <c r="C1347">
        <v>208</v>
      </c>
      <c r="D1347">
        <v>112</v>
      </c>
      <c r="E1347">
        <v>192</v>
      </c>
      <c r="F1347">
        <v>844</v>
      </c>
      <c r="G1347" t="s">
        <v>3297</v>
      </c>
      <c r="H1347">
        <v>1000</v>
      </c>
      <c r="I1347">
        <v>30691439</v>
      </c>
      <c r="J1347" t="s">
        <v>3057</v>
      </c>
      <c r="K1347" t="s">
        <v>1610</v>
      </c>
      <c r="L1347" t="s">
        <v>8765</v>
      </c>
      <c r="M1347">
        <v>86205</v>
      </c>
      <c r="N1347">
        <v>3185</v>
      </c>
      <c r="O1347" t="s">
        <v>1176</v>
      </c>
      <c r="P1347">
        <v>0</v>
      </c>
      <c r="Q1347" t="s">
        <v>8766</v>
      </c>
      <c r="R1347" t="s">
        <v>8767</v>
      </c>
      <c r="S1347">
        <v>232</v>
      </c>
      <c r="T1347" t="s">
        <v>42</v>
      </c>
      <c r="U1347" t="s">
        <v>43</v>
      </c>
      <c r="V1347" t="s">
        <v>811</v>
      </c>
      <c r="W1347">
        <v>35000000</v>
      </c>
      <c r="X1347">
        <v>2008</v>
      </c>
      <c r="Y1347">
        <v>915</v>
      </c>
      <c r="Z1347" s="2">
        <v>6.2</v>
      </c>
      <c r="AA1347">
        <v>2.35</v>
      </c>
      <c r="AB1347">
        <v>5000</v>
      </c>
      <c r="AQ1347">
        <v>137</v>
      </c>
      <c r="AR1347">
        <v>6.6</v>
      </c>
      <c r="BH1347" t="str">
        <v>Harmony Korine</v>
      </c>
      <c r="BI1347">
        <f t="shared" si="61"/>
        <v>5.3</v>
      </c>
      <c r="BJ1347" t="b">
        <f t="shared" si="62"/>
        <v>0</v>
      </c>
      <c r="BO1347">
        <v>45802315</v>
      </c>
      <c r="BP1347">
        <v>35000000</v>
      </c>
      <c r="BR1347">
        <f t="shared" si="63"/>
        <v>10802315</v>
      </c>
      <c r="BS1347" t="str">
        <f>_xlfn.XLOOKUP(BO1347,I:I,L:L)</f>
        <v>Underworld: Rise of the LycansÂ </v>
      </c>
    </row>
    <row r="1348" spans="1:71" x14ac:dyDescent="0.25">
      <c r="A1348" t="s">
        <v>33</v>
      </c>
      <c r="B1348" t="s">
        <v>4449</v>
      </c>
      <c r="C1348">
        <v>137</v>
      </c>
      <c r="D1348">
        <v>101</v>
      </c>
      <c r="E1348">
        <v>48</v>
      </c>
      <c r="F1348">
        <v>531</v>
      </c>
      <c r="G1348" t="s">
        <v>3904</v>
      </c>
      <c r="H1348">
        <v>775</v>
      </c>
      <c r="I1348">
        <v>30307804</v>
      </c>
      <c r="J1348" t="s">
        <v>2673</v>
      </c>
      <c r="K1348" t="s">
        <v>8769</v>
      </c>
      <c r="L1348" t="s">
        <v>8770</v>
      </c>
      <c r="M1348">
        <v>43991</v>
      </c>
      <c r="N1348">
        <v>3001</v>
      </c>
      <c r="O1348" t="s">
        <v>909</v>
      </c>
      <c r="P1348">
        <v>2</v>
      </c>
      <c r="Q1348" t="s">
        <v>8771</v>
      </c>
      <c r="R1348" t="s">
        <v>8772</v>
      </c>
      <c r="S1348">
        <v>695</v>
      </c>
      <c r="T1348" t="s">
        <v>42</v>
      </c>
      <c r="U1348" t="s">
        <v>43</v>
      </c>
      <c r="V1348" t="s">
        <v>811</v>
      </c>
      <c r="W1348">
        <v>35000000</v>
      </c>
      <c r="X1348">
        <v>2002</v>
      </c>
      <c r="Y1348">
        <v>541</v>
      </c>
      <c r="Z1348" s="2">
        <v>5.2</v>
      </c>
      <c r="AA1348">
        <v>2.35</v>
      </c>
      <c r="AB1348">
        <v>0</v>
      </c>
      <c r="AQ1348">
        <v>112</v>
      </c>
      <c r="AR1348">
        <v>6.2</v>
      </c>
      <c r="BH1348" t="str">
        <v>Joe Chappelle</v>
      </c>
      <c r="BI1348">
        <f t="shared" ref="BI1348:BI1411" si="64">ROUND(AVERAGEIFS(Z:Z,B:B,BH1348),1)</f>
        <v>4.9000000000000004</v>
      </c>
      <c r="BJ1348" t="b">
        <f t="shared" ref="BJ1348:BJ1411" si="65">IF(BI1348&gt;=PERCENTILE($BI$3:$BI$1678,0.9),"TRUE")</f>
        <v>0</v>
      </c>
      <c r="BO1348">
        <v>11806119</v>
      </c>
      <c r="BP1348">
        <v>1100000</v>
      </c>
      <c r="BR1348">
        <f t="shared" si="63"/>
        <v>10706119</v>
      </c>
      <c r="BS1348" t="str">
        <f>_xlfn.XLOOKUP(BO1348,I:I,L:L)</f>
        <v>BloodsportÂ </v>
      </c>
    </row>
    <row r="1349" spans="1:71" x14ac:dyDescent="0.25">
      <c r="A1349" t="s">
        <v>33</v>
      </c>
      <c r="B1349" t="s">
        <v>1893</v>
      </c>
      <c r="C1349">
        <v>119</v>
      </c>
      <c r="D1349">
        <v>103</v>
      </c>
      <c r="E1349">
        <v>81</v>
      </c>
      <c r="F1349">
        <v>636</v>
      </c>
      <c r="G1349" t="s">
        <v>7360</v>
      </c>
      <c r="H1349">
        <v>2000</v>
      </c>
      <c r="I1349">
        <v>30669413</v>
      </c>
      <c r="J1349" t="s">
        <v>2303</v>
      </c>
      <c r="K1349" t="s">
        <v>1895</v>
      </c>
      <c r="L1349" t="s">
        <v>8774</v>
      </c>
      <c r="M1349">
        <v>105478</v>
      </c>
      <c r="N1349">
        <v>4722</v>
      </c>
      <c r="O1349" t="s">
        <v>8775</v>
      </c>
      <c r="P1349">
        <v>0</v>
      </c>
      <c r="Q1349" t="s">
        <v>8776</v>
      </c>
      <c r="R1349" t="s">
        <v>8777</v>
      </c>
      <c r="S1349">
        <v>291</v>
      </c>
      <c r="T1349" t="s">
        <v>42</v>
      </c>
      <c r="U1349" t="s">
        <v>43</v>
      </c>
      <c r="V1349" t="s">
        <v>811</v>
      </c>
      <c r="W1349">
        <v>35000000</v>
      </c>
      <c r="X1349">
        <v>1990</v>
      </c>
      <c r="Y1349">
        <v>683</v>
      </c>
      <c r="Z1349" s="2">
        <v>6.2</v>
      </c>
      <c r="AA1349">
        <v>1.37</v>
      </c>
      <c r="AB1349">
        <v>0</v>
      </c>
      <c r="AQ1349">
        <v>101</v>
      </c>
      <c r="AR1349">
        <v>5.2</v>
      </c>
      <c r="BH1349" t="str">
        <v>Mickey Liddell</v>
      </c>
      <c r="BI1349">
        <f t="shared" si="64"/>
        <v>3.8</v>
      </c>
      <c r="BJ1349" t="b">
        <f t="shared" si="65"/>
        <v>0</v>
      </c>
      <c r="BO1349">
        <v>12985267</v>
      </c>
      <c r="BP1349">
        <v>2300000</v>
      </c>
      <c r="BR1349">
        <f t="shared" si="63"/>
        <v>10685267</v>
      </c>
      <c r="BS1349" t="str">
        <f>_xlfn.XLOOKUP(BO1349,I:I,L:L)</f>
        <v>Do You Believe?Â </v>
      </c>
    </row>
    <row r="1350" spans="1:71" x14ac:dyDescent="0.25">
      <c r="A1350" t="s">
        <v>33</v>
      </c>
      <c r="B1350" t="s">
        <v>2261</v>
      </c>
      <c r="C1350">
        <v>195</v>
      </c>
      <c r="D1350">
        <v>101</v>
      </c>
      <c r="E1350">
        <v>40</v>
      </c>
      <c r="F1350">
        <v>398</v>
      </c>
      <c r="G1350" t="s">
        <v>8779</v>
      </c>
      <c r="H1350">
        <v>2000</v>
      </c>
      <c r="I1350">
        <v>28687835</v>
      </c>
      <c r="J1350" t="s">
        <v>1338</v>
      </c>
      <c r="K1350" t="s">
        <v>5044</v>
      </c>
      <c r="L1350" t="s">
        <v>8780</v>
      </c>
      <c r="M1350">
        <v>40964</v>
      </c>
      <c r="N1350">
        <v>3612</v>
      </c>
      <c r="O1350" t="s">
        <v>8781</v>
      </c>
      <c r="P1350">
        <v>1</v>
      </c>
      <c r="Q1350" t="s">
        <v>8782</v>
      </c>
      <c r="R1350" t="s">
        <v>8783</v>
      </c>
      <c r="S1350">
        <v>245</v>
      </c>
      <c r="T1350" t="s">
        <v>42</v>
      </c>
      <c r="U1350" t="s">
        <v>43</v>
      </c>
      <c r="V1350" t="s">
        <v>811</v>
      </c>
      <c r="W1350">
        <v>35000000</v>
      </c>
      <c r="X1350">
        <v>2008</v>
      </c>
      <c r="Y1350">
        <v>648</v>
      </c>
      <c r="Z1350" s="2">
        <v>6.2</v>
      </c>
      <c r="AA1350">
        <v>2.35</v>
      </c>
      <c r="AB1350">
        <v>0</v>
      </c>
      <c r="AQ1350">
        <v>103</v>
      </c>
      <c r="AR1350">
        <v>6.2</v>
      </c>
      <c r="BH1350" t="str">
        <v>Fred Walton</v>
      </c>
      <c r="BI1350">
        <f t="shared" si="64"/>
        <v>6.2</v>
      </c>
      <c r="BJ1350" t="b">
        <f t="shared" si="65"/>
        <v>0</v>
      </c>
      <c r="BO1350">
        <v>13684949</v>
      </c>
      <c r="BP1350">
        <v>3000000</v>
      </c>
      <c r="BR1350">
        <f t="shared" si="63"/>
        <v>10684949</v>
      </c>
      <c r="BS1350" t="str">
        <f>_xlfn.XLOOKUP(BO1350,I:I,L:L)</f>
        <v>Hey Arnold! The MovieÂ </v>
      </c>
    </row>
    <row r="1351" spans="1:71" x14ac:dyDescent="0.25">
      <c r="A1351" t="s">
        <v>33</v>
      </c>
      <c r="B1351" t="s">
        <v>4457</v>
      </c>
      <c r="C1351">
        <v>95</v>
      </c>
      <c r="D1351">
        <v>112</v>
      </c>
      <c r="E1351">
        <v>37</v>
      </c>
      <c r="F1351">
        <v>480</v>
      </c>
      <c r="G1351" t="s">
        <v>8786</v>
      </c>
      <c r="H1351">
        <v>3000</v>
      </c>
      <c r="I1351">
        <v>26494611</v>
      </c>
      <c r="J1351" t="s">
        <v>3378</v>
      </c>
      <c r="K1351" t="s">
        <v>645</v>
      </c>
      <c r="L1351" t="s">
        <v>8787</v>
      </c>
      <c r="M1351">
        <v>48621</v>
      </c>
      <c r="N1351">
        <v>5709</v>
      </c>
      <c r="O1351" t="s">
        <v>8788</v>
      </c>
      <c r="P1351">
        <v>0</v>
      </c>
      <c r="Q1351" t="s">
        <v>8789</v>
      </c>
      <c r="R1351" t="s">
        <v>8790</v>
      </c>
      <c r="S1351">
        <v>239</v>
      </c>
      <c r="T1351" t="s">
        <v>42</v>
      </c>
      <c r="U1351" t="s">
        <v>43</v>
      </c>
      <c r="V1351" t="s">
        <v>44</v>
      </c>
      <c r="W1351">
        <v>35000000</v>
      </c>
      <c r="X1351">
        <v>1999</v>
      </c>
      <c r="Y1351">
        <v>874</v>
      </c>
      <c r="Z1351" s="2">
        <v>6.6</v>
      </c>
      <c r="AA1351">
        <v>2.35</v>
      </c>
      <c r="AB1351">
        <v>0</v>
      </c>
      <c r="AQ1351">
        <v>101</v>
      </c>
      <c r="AR1351">
        <v>6.2</v>
      </c>
      <c r="BH1351" t="str">
        <v>Gonzalo LÃ³pez-Gallego</v>
      </c>
      <c r="BI1351">
        <f t="shared" si="64"/>
        <v>5.2</v>
      </c>
      <c r="BJ1351" t="b">
        <f t="shared" si="65"/>
        <v>0</v>
      </c>
      <c r="BO1351">
        <v>40566655</v>
      </c>
      <c r="BP1351">
        <v>30000000</v>
      </c>
      <c r="BR1351">
        <f t="shared" si="63"/>
        <v>10566655</v>
      </c>
      <c r="BS1351" t="str">
        <f>_xlfn.XLOOKUP(BO1351,I:I,L:L)</f>
        <v>About a BoyÂ </v>
      </c>
    </row>
    <row r="1352" spans="1:71" x14ac:dyDescent="0.25">
      <c r="A1352" t="s">
        <v>33</v>
      </c>
      <c r="B1352" t="s">
        <v>4297</v>
      </c>
      <c r="C1352">
        <v>164</v>
      </c>
      <c r="D1352">
        <v>102</v>
      </c>
      <c r="E1352">
        <v>0</v>
      </c>
      <c r="F1352">
        <v>769</v>
      </c>
      <c r="G1352" t="s">
        <v>3946</v>
      </c>
      <c r="H1352">
        <v>939</v>
      </c>
      <c r="I1352">
        <v>25266129</v>
      </c>
      <c r="J1352" t="s">
        <v>881</v>
      </c>
      <c r="K1352" t="s">
        <v>1423</v>
      </c>
      <c r="L1352" t="s">
        <v>8795</v>
      </c>
      <c r="M1352">
        <v>54346</v>
      </c>
      <c r="N1352">
        <v>3592</v>
      </c>
      <c r="O1352" t="s">
        <v>4072</v>
      </c>
      <c r="P1352">
        <v>5</v>
      </c>
      <c r="Q1352" t="s">
        <v>8796</v>
      </c>
      <c r="R1352" t="s">
        <v>8797</v>
      </c>
      <c r="S1352">
        <v>358</v>
      </c>
      <c r="T1352" t="s">
        <v>42</v>
      </c>
      <c r="U1352" t="s">
        <v>43</v>
      </c>
      <c r="V1352" t="s">
        <v>44</v>
      </c>
      <c r="W1352">
        <v>35000000</v>
      </c>
      <c r="X1352">
        <v>2004</v>
      </c>
      <c r="Y1352">
        <v>854</v>
      </c>
      <c r="Z1352" s="2">
        <v>6.2</v>
      </c>
      <c r="AA1352">
        <v>2.35</v>
      </c>
      <c r="AB1352">
        <v>0</v>
      </c>
      <c r="AQ1352">
        <v>111</v>
      </c>
      <c r="AR1352">
        <v>6.4</v>
      </c>
      <c r="BH1352" t="str">
        <v>Christine Jeffs</v>
      </c>
      <c r="BI1352">
        <f t="shared" si="64"/>
        <v>6.9</v>
      </c>
      <c r="BJ1352" t="b">
        <f t="shared" si="65"/>
        <v>0</v>
      </c>
      <c r="BO1352">
        <v>14000000</v>
      </c>
      <c r="BP1352">
        <v>3500000</v>
      </c>
      <c r="BR1352">
        <f t="shared" si="63"/>
        <v>10500000</v>
      </c>
      <c r="BS1352" t="str">
        <f>_xlfn.XLOOKUP(BO1352,I:I,L:L)</f>
        <v>Creepshow 2Â </v>
      </c>
    </row>
    <row r="1353" spans="1:71" x14ac:dyDescent="0.25">
      <c r="A1353" t="s">
        <v>33</v>
      </c>
      <c r="B1353" t="s">
        <v>476</v>
      </c>
      <c r="C1353">
        <v>211</v>
      </c>
      <c r="D1353">
        <v>101</v>
      </c>
      <c r="E1353">
        <v>357</v>
      </c>
      <c r="F1353">
        <v>374</v>
      </c>
      <c r="G1353" t="s">
        <v>1260</v>
      </c>
      <c r="H1353">
        <v>907</v>
      </c>
      <c r="I1353">
        <v>25863915</v>
      </c>
      <c r="J1353" t="s">
        <v>761</v>
      </c>
      <c r="K1353" t="s">
        <v>8799</v>
      </c>
      <c r="L1353" t="s">
        <v>8800</v>
      </c>
      <c r="M1353">
        <v>28257</v>
      </c>
      <c r="N1353">
        <v>2471</v>
      </c>
      <c r="O1353" t="s">
        <v>8801</v>
      </c>
      <c r="P1353">
        <v>0</v>
      </c>
      <c r="Q1353" t="s">
        <v>8802</v>
      </c>
      <c r="R1353" t="s">
        <v>8803</v>
      </c>
      <c r="S1353">
        <v>151</v>
      </c>
      <c r="T1353" t="s">
        <v>42</v>
      </c>
      <c r="U1353" t="s">
        <v>43</v>
      </c>
      <c r="V1353" t="s">
        <v>44</v>
      </c>
      <c r="W1353">
        <v>35000000</v>
      </c>
      <c r="X1353">
        <v>2012</v>
      </c>
      <c r="Y1353">
        <v>445</v>
      </c>
      <c r="Z1353" s="2">
        <v>5.0999999999999996</v>
      </c>
      <c r="AA1353">
        <v>2.35</v>
      </c>
      <c r="AB1353">
        <v>11000</v>
      </c>
      <c r="AQ1353">
        <v>102</v>
      </c>
      <c r="AR1353">
        <v>6.2</v>
      </c>
      <c r="BH1353" t="str">
        <v>Bill Duke</v>
      </c>
      <c r="BI1353">
        <f t="shared" si="64"/>
        <v>6.1</v>
      </c>
      <c r="BJ1353" t="b">
        <f t="shared" si="65"/>
        <v>0</v>
      </c>
      <c r="BO1353">
        <v>12995673</v>
      </c>
      <c r="BP1353">
        <v>2500000</v>
      </c>
      <c r="BR1353">
        <f t="shared" si="63"/>
        <v>10495673</v>
      </c>
      <c r="BS1353" t="str">
        <f>_xlfn.XLOOKUP(BO1353,I:I,L:L)</f>
        <v>ReligulousÂ </v>
      </c>
    </row>
    <row r="1354" spans="1:71" x14ac:dyDescent="0.25">
      <c r="A1354" t="s">
        <v>33</v>
      </c>
      <c r="B1354" t="s">
        <v>2419</v>
      </c>
      <c r="C1354">
        <v>91</v>
      </c>
      <c r="D1354">
        <v>155</v>
      </c>
      <c r="E1354">
        <v>16000</v>
      </c>
      <c r="F1354">
        <v>229</v>
      </c>
      <c r="G1354" t="s">
        <v>1669</v>
      </c>
      <c r="H1354">
        <v>18000</v>
      </c>
      <c r="I1354">
        <v>25078937</v>
      </c>
      <c r="J1354" t="s">
        <v>1359</v>
      </c>
      <c r="K1354" t="s">
        <v>148</v>
      </c>
      <c r="L1354" t="s">
        <v>8806</v>
      </c>
      <c r="M1354">
        <v>31751</v>
      </c>
      <c r="N1354">
        <v>19689</v>
      </c>
      <c r="O1354" t="s">
        <v>8807</v>
      </c>
      <c r="P1354">
        <v>2</v>
      </c>
      <c r="Q1354" t="s">
        <v>8808</v>
      </c>
      <c r="R1354" t="s">
        <v>8809</v>
      </c>
      <c r="S1354">
        <v>216</v>
      </c>
      <c r="T1354" t="s">
        <v>42</v>
      </c>
      <c r="U1354" t="s">
        <v>43</v>
      </c>
      <c r="V1354" t="s">
        <v>811</v>
      </c>
      <c r="W1354">
        <v>30000000</v>
      </c>
      <c r="X1354">
        <v>1997</v>
      </c>
      <c r="Y1354">
        <v>461</v>
      </c>
      <c r="Z1354" s="2">
        <v>6.6</v>
      </c>
      <c r="AA1354">
        <v>1.85</v>
      </c>
      <c r="AB1354">
        <v>0</v>
      </c>
      <c r="AQ1354">
        <v>101</v>
      </c>
      <c r="AR1354">
        <v>5.0999999999999996</v>
      </c>
      <c r="BH1354" t="str">
        <v>Mamoru Hosoda</v>
      </c>
      <c r="BI1354">
        <f t="shared" si="64"/>
        <v>5.9</v>
      </c>
      <c r="BJ1354" t="b">
        <f t="shared" si="65"/>
        <v>0</v>
      </c>
      <c r="BO1354">
        <v>60470220</v>
      </c>
      <c r="BP1354">
        <v>50000000</v>
      </c>
      <c r="BR1354">
        <f t="shared" si="63"/>
        <v>10470220</v>
      </c>
      <c r="BS1354" t="str">
        <f>_xlfn.XLOOKUP(BO1354,I:I,L:L)</f>
        <v>Shanghai KnightsÂ </v>
      </c>
    </row>
    <row r="1355" spans="1:71" x14ac:dyDescent="0.25">
      <c r="A1355" t="s">
        <v>33</v>
      </c>
      <c r="B1355" t="s">
        <v>4475</v>
      </c>
      <c r="C1355">
        <v>97</v>
      </c>
      <c r="D1355">
        <v>109</v>
      </c>
      <c r="E1355">
        <v>24</v>
      </c>
      <c r="F1355">
        <v>167</v>
      </c>
      <c r="G1355" t="s">
        <v>8812</v>
      </c>
      <c r="H1355">
        <v>287</v>
      </c>
      <c r="I1355">
        <v>28995450</v>
      </c>
      <c r="J1355" t="s">
        <v>377</v>
      </c>
      <c r="K1355" t="s">
        <v>7249</v>
      </c>
      <c r="L1355" t="s">
        <v>8813</v>
      </c>
      <c r="M1355">
        <v>19230</v>
      </c>
      <c r="N1355">
        <v>855</v>
      </c>
      <c r="O1355" t="s">
        <v>8814</v>
      </c>
      <c r="P1355">
        <v>5</v>
      </c>
      <c r="Q1355" t="s">
        <v>8815</v>
      </c>
      <c r="R1355" t="s">
        <v>8816</v>
      </c>
      <c r="S1355">
        <v>59</v>
      </c>
      <c r="T1355" t="s">
        <v>42</v>
      </c>
      <c r="U1355" t="s">
        <v>74</v>
      </c>
      <c r="V1355" t="s">
        <v>115</v>
      </c>
      <c r="W1355">
        <v>35000000</v>
      </c>
      <c r="X1355">
        <v>2010</v>
      </c>
      <c r="Y1355">
        <v>175</v>
      </c>
      <c r="Z1355" s="2">
        <v>6.1</v>
      </c>
      <c r="AA1355">
        <v>2.35</v>
      </c>
      <c r="AB1355">
        <v>0</v>
      </c>
      <c r="AQ1355">
        <v>93</v>
      </c>
      <c r="AR1355">
        <v>6.1</v>
      </c>
      <c r="BH1355" t="str">
        <v>Brian Dannelly</v>
      </c>
      <c r="BI1355">
        <f t="shared" si="64"/>
        <v>6.9</v>
      </c>
      <c r="BJ1355" t="b">
        <f t="shared" si="65"/>
        <v>0</v>
      </c>
      <c r="BO1355">
        <v>25440971</v>
      </c>
      <c r="BP1355">
        <v>15000000</v>
      </c>
      <c r="BR1355">
        <f t="shared" si="63"/>
        <v>10440971</v>
      </c>
      <c r="BS1355" t="str">
        <f>_xlfn.XLOOKUP(BO1355,I:I,L:L)</f>
        <v>Ex MachinaÂ </v>
      </c>
    </row>
    <row r="1356" spans="1:71" x14ac:dyDescent="0.25">
      <c r="A1356" t="s">
        <v>33</v>
      </c>
      <c r="B1356" t="s">
        <v>3446</v>
      </c>
      <c r="C1356">
        <v>32</v>
      </c>
      <c r="D1356">
        <v>140</v>
      </c>
      <c r="E1356">
        <v>0</v>
      </c>
      <c r="F1356">
        <v>210</v>
      </c>
      <c r="G1356" t="s">
        <v>5781</v>
      </c>
      <c r="H1356">
        <v>436</v>
      </c>
      <c r="I1356">
        <v>24276500</v>
      </c>
      <c r="J1356" t="s">
        <v>1050</v>
      </c>
      <c r="K1356" t="s">
        <v>8819</v>
      </c>
      <c r="L1356" t="s">
        <v>8820</v>
      </c>
      <c r="M1356">
        <v>17124</v>
      </c>
      <c r="N1356">
        <v>1394</v>
      </c>
      <c r="O1356" t="s">
        <v>4659</v>
      </c>
      <c r="P1356">
        <v>2</v>
      </c>
      <c r="Q1356" t="s">
        <v>8821</v>
      </c>
      <c r="R1356" t="s">
        <v>8822</v>
      </c>
      <c r="S1356">
        <v>68</v>
      </c>
      <c r="T1356" t="s">
        <v>42</v>
      </c>
      <c r="U1356" t="s">
        <v>43</v>
      </c>
      <c r="V1356" t="s">
        <v>811</v>
      </c>
      <c r="W1356">
        <v>35000000</v>
      </c>
      <c r="X1356">
        <v>1992</v>
      </c>
      <c r="Y1356">
        <v>263</v>
      </c>
      <c r="Z1356" s="2">
        <v>6.6</v>
      </c>
      <c r="AA1356">
        <v>2.35</v>
      </c>
      <c r="AB1356">
        <v>949</v>
      </c>
      <c r="AQ1356">
        <v>109</v>
      </c>
      <c r="AR1356">
        <v>6.1</v>
      </c>
      <c r="BH1356" t="str">
        <v>Denys Arcand</v>
      </c>
      <c r="BI1356">
        <f t="shared" si="64"/>
        <v>7.7</v>
      </c>
      <c r="BJ1356" t="str">
        <f t="shared" si="65"/>
        <v>TRUE</v>
      </c>
      <c r="BO1356">
        <v>26400000</v>
      </c>
      <c r="BP1356">
        <v>16000000</v>
      </c>
      <c r="BR1356">
        <f t="shared" si="63"/>
        <v>10400000</v>
      </c>
      <c r="BS1356" t="str">
        <f>_xlfn.XLOOKUP(BO1356,I:I,L:L)</f>
        <v>A Passage to IndiaÂ </v>
      </c>
    </row>
    <row r="1357" spans="1:71" x14ac:dyDescent="0.25">
      <c r="A1357" t="s">
        <v>33</v>
      </c>
      <c r="B1357" t="s">
        <v>4482</v>
      </c>
      <c r="C1357">
        <v>270</v>
      </c>
      <c r="D1357">
        <v>108</v>
      </c>
      <c r="E1357">
        <v>251</v>
      </c>
      <c r="F1357">
        <v>296</v>
      </c>
      <c r="G1357" t="s">
        <v>892</v>
      </c>
      <c r="H1357">
        <v>826</v>
      </c>
      <c r="I1357">
        <v>20981633</v>
      </c>
      <c r="J1357" t="s">
        <v>1395</v>
      </c>
      <c r="K1357" t="s">
        <v>4470</v>
      </c>
      <c r="L1357" t="s">
        <v>8825</v>
      </c>
      <c r="M1357">
        <v>78256</v>
      </c>
      <c r="N1357">
        <v>2351</v>
      </c>
      <c r="O1357" t="s">
        <v>8826</v>
      </c>
      <c r="P1357">
        <v>0</v>
      </c>
      <c r="Q1357" t="s">
        <v>8827</v>
      </c>
      <c r="R1357" t="s">
        <v>8828</v>
      </c>
      <c r="S1357">
        <v>492</v>
      </c>
      <c r="T1357" t="s">
        <v>42</v>
      </c>
      <c r="U1357" t="s">
        <v>43</v>
      </c>
      <c r="V1357" t="s">
        <v>44</v>
      </c>
      <c r="W1357">
        <v>30000000</v>
      </c>
      <c r="X1357">
        <v>2008</v>
      </c>
      <c r="Y1357">
        <v>716</v>
      </c>
      <c r="Z1357" s="2">
        <v>5.9</v>
      </c>
      <c r="AA1357">
        <v>2.35</v>
      </c>
      <c r="AB1357">
        <v>0</v>
      </c>
      <c r="AQ1357">
        <v>140</v>
      </c>
      <c r="AR1357">
        <v>6.6</v>
      </c>
      <c r="BH1357" t="str">
        <v>J.S. Cardone</v>
      </c>
      <c r="BI1357">
        <f t="shared" si="64"/>
        <v>5.3</v>
      </c>
      <c r="BJ1357" t="b">
        <f t="shared" si="65"/>
        <v>0</v>
      </c>
      <c r="BO1357">
        <v>26896744</v>
      </c>
      <c r="BP1357">
        <v>16500000</v>
      </c>
      <c r="BR1357">
        <f t="shared" si="63"/>
        <v>10396744</v>
      </c>
      <c r="BS1357" t="str">
        <f>_xlfn.XLOOKUP(BO1357,I:I,L:L)</f>
        <v>The WomenÂ </v>
      </c>
    </row>
    <row r="1358" spans="1:71" x14ac:dyDescent="0.25">
      <c r="A1358" t="s">
        <v>33</v>
      </c>
      <c r="B1358" t="s">
        <v>4486</v>
      </c>
      <c r="C1358">
        <v>89</v>
      </c>
      <c r="D1358">
        <v>96</v>
      </c>
      <c r="E1358">
        <v>13</v>
      </c>
      <c r="F1358">
        <v>973</v>
      </c>
      <c r="G1358" t="s">
        <v>991</v>
      </c>
      <c r="H1358">
        <v>11000</v>
      </c>
      <c r="I1358">
        <v>22913677</v>
      </c>
      <c r="J1358" t="s">
        <v>1569</v>
      </c>
      <c r="K1358" t="s">
        <v>343</v>
      </c>
      <c r="L1358" t="s">
        <v>8830</v>
      </c>
      <c r="M1358">
        <v>47800</v>
      </c>
      <c r="N1358">
        <v>17292</v>
      </c>
      <c r="O1358" t="s">
        <v>8831</v>
      </c>
      <c r="P1358">
        <v>1</v>
      </c>
      <c r="Q1358" t="s">
        <v>8832</v>
      </c>
      <c r="R1358" t="s">
        <v>8833</v>
      </c>
      <c r="S1358">
        <v>244</v>
      </c>
      <c r="T1358" t="s">
        <v>42</v>
      </c>
      <c r="U1358" t="s">
        <v>43</v>
      </c>
      <c r="V1358" t="s">
        <v>115</v>
      </c>
      <c r="W1358">
        <v>35000000</v>
      </c>
      <c r="X1358">
        <v>2004</v>
      </c>
      <c r="Y1358">
        <v>1000</v>
      </c>
      <c r="Z1358" s="2">
        <v>6.3</v>
      </c>
      <c r="AA1358">
        <v>1.85</v>
      </c>
      <c r="AB1358">
        <v>0</v>
      </c>
      <c r="AQ1358">
        <v>108</v>
      </c>
      <c r="AR1358">
        <v>5.9</v>
      </c>
      <c r="BH1358" t="str">
        <v>Jay Levey</v>
      </c>
      <c r="BI1358">
        <f t="shared" si="64"/>
        <v>7</v>
      </c>
      <c r="BJ1358" t="b">
        <f t="shared" si="65"/>
        <v>0</v>
      </c>
      <c r="BO1358">
        <v>20384136</v>
      </c>
      <c r="BP1358">
        <v>10000000</v>
      </c>
      <c r="BR1358">
        <f t="shared" si="63"/>
        <v>10384136</v>
      </c>
      <c r="BS1358" t="str">
        <f>_xlfn.XLOOKUP(BO1358,I:I,L:L)</f>
        <v>ValentineÂ </v>
      </c>
    </row>
    <row r="1359" spans="1:71" x14ac:dyDescent="0.25">
      <c r="A1359" t="s">
        <v>33</v>
      </c>
      <c r="B1359" t="s">
        <v>4491</v>
      </c>
      <c r="C1359">
        <v>219</v>
      </c>
      <c r="D1359">
        <v>123</v>
      </c>
      <c r="E1359">
        <v>15</v>
      </c>
      <c r="F1359">
        <v>745</v>
      </c>
      <c r="G1359" t="s">
        <v>478</v>
      </c>
      <c r="H1359">
        <v>10000</v>
      </c>
      <c r="I1359">
        <v>34531832</v>
      </c>
      <c r="J1359" t="s">
        <v>994</v>
      </c>
      <c r="K1359" t="s">
        <v>215</v>
      </c>
      <c r="L1359" t="s">
        <v>8836</v>
      </c>
      <c r="M1359">
        <v>44788</v>
      </c>
      <c r="N1359">
        <v>13371</v>
      </c>
      <c r="O1359" t="s">
        <v>3660</v>
      </c>
      <c r="P1359">
        <v>0</v>
      </c>
      <c r="Q1359" t="s">
        <v>8837</v>
      </c>
      <c r="R1359" t="s">
        <v>8838</v>
      </c>
      <c r="S1359">
        <v>138</v>
      </c>
      <c r="T1359" t="s">
        <v>42</v>
      </c>
      <c r="U1359" t="s">
        <v>74</v>
      </c>
      <c r="V1359" t="s">
        <v>44</v>
      </c>
      <c r="W1359">
        <v>35000000</v>
      </c>
      <c r="X1359">
        <v>2015</v>
      </c>
      <c r="Y1359">
        <v>979</v>
      </c>
      <c r="Z1359" s="2">
        <v>7.1</v>
      </c>
      <c r="AA1359">
        <v>2.35</v>
      </c>
      <c r="AB1359">
        <v>23000</v>
      </c>
      <c r="AQ1359">
        <v>96</v>
      </c>
      <c r="AR1359">
        <v>6.3</v>
      </c>
      <c r="BH1359" t="str">
        <v>Tamara Jenkins</v>
      </c>
      <c r="BI1359">
        <f t="shared" si="64"/>
        <v>6.6</v>
      </c>
      <c r="BJ1359" t="b">
        <f t="shared" si="65"/>
        <v>0</v>
      </c>
      <c r="BO1359">
        <v>38372662</v>
      </c>
      <c r="BP1359">
        <v>28000000</v>
      </c>
      <c r="BR1359">
        <f t="shared" si="63"/>
        <v>10372662</v>
      </c>
      <c r="BS1359" t="str">
        <f>_xlfn.XLOOKUP(BO1359,I:I,L:L)</f>
        <v>Pride &amp; PrejudiceÂ </v>
      </c>
    </row>
    <row r="1360" spans="1:71" x14ac:dyDescent="0.25">
      <c r="A1360" t="s">
        <v>33</v>
      </c>
      <c r="B1360" t="s">
        <v>1984</v>
      </c>
      <c r="C1360">
        <v>180</v>
      </c>
      <c r="D1360">
        <v>106</v>
      </c>
      <c r="E1360">
        <v>309</v>
      </c>
      <c r="F1360">
        <v>63</v>
      </c>
      <c r="G1360" t="s">
        <v>8840</v>
      </c>
      <c r="H1360">
        <v>327</v>
      </c>
      <c r="I1360">
        <v>28064226</v>
      </c>
      <c r="J1360" t="s">
        <v>735</v>
      </c>
      <c r="K1360" t="s">
        <v>8841</v>
      </c>
      <c r="L1360" t="s">
        <v>8842</v>
      </c>
      <c r="M1360">
        <v>65044</v>
      </c>
      <c r="N1360">
        <v>561</v>
      </c>
      <c r="O1360" t="s">
        <v>8843</v>
      </c>
      <c r="P1360">
        <v>1</v>
      </c>
      <c r="Q1360" t="s">
        <v>8844</v>
      </c>
      <c r="R1360" t="s">
        <v>8845</v>
      </c>
      <c r="S1360">
        <v>173</v>
      </c>
      <c r="T1360" t="s">
        <v>42</v>
      </c>
      <c r="U1360" t="s">
        <v>43</v>
      </c>
      <c r="V1360" t="s">
        <v>44</v>
      </c>
      <c r="W1360">
        <v>35000000</v>
      </c>
      <c r="X1360">
        <v>2011</v>
      </c>
      <c r="Y1360">
        <v>73</v>
      </c>
      <c r="Z1360" s="2">
        <v>5</v>
      </c>
      <c r="AA1360">
        <v>2.35</v>
      </c>
      <c r="AB1360">
        <v>13000</v>
      </c>
      <c r="AQ1360">
        <v>123</v>
      </c>
      <c r="AR1360">
        <v>7.1</v>
      </c>
      <c r="BH1360" t="str">
        <v>Ronan Chapalain</v>
      </c>
      <c r="BI1360">
        <f t="shared" si="64"/>
        <v>6.9</v>
      </c>
      <c r="BJ1360" t="b">
        <f t="shared" si="65"/>
        <v>0</v>
      </c>
      <c r="BO1360">
        <v>16842303</v>
      </c>
      <c r="BP1360">
        <v>6500000</v>
      </c>
      <c r="BR1360">
        <f t="shared" si="63"/>
        <v>10342303</v>
      </c>
      <c r="BS1360" t="str">
        <f>_xlfn.XLOOKUP(BO1360,I:I,L:L)</f>
        <v>GoÂ </v>
      </c>
    </row>
    <row r="1361" spans="1:71" x14ac:dyDescent="0.25">
      <c r="A1361" t="s">
        <v>33</v>
      </c>
      <c r="B1361" t="s">
        <v>4496</v>
      </c>
      <c r="C1361">
        <v>93</v>
      </c>
      <c r="D1361">
        <v>76</v>
      </c>
      <c r="E1361">
        <v>2</v>
      </c>
      <c r="F1361">
        <v>72</v>
      </c>
      <c r="G1361" t="s">
        <v>2523</v>
      </c>
      <c r="H1361">
        <v>1000</v>
      </c>
      <c r="I1361">
        <v>19447478</v>
      </c>
      <c r="J1361" t="s">
        <v>3386</v>
      </c>
      <c r="K1361" t="s">
        <v>522</v>
      </c>
      <c r="L1361" t="s">
        <v>8848</v>
      </c>
      <c r="M1361">
        <v>15788</v>
      </c>
      <c r="N1361">
        <v>1908</v>
      </c>
      <c r="O1361" t="s">
        <v>8849</v>
      </c>
      <c r="P1361">
        <v>0</v>
      </c>
      <c r="Q1361" t="s">
        <v>8850</v>
      </c>
      <c r="R1361" t="s">
        <v>8851</v>
      </c>
      <c r="S1361">
        <v>80</v>
      </c>
      <c r="T1361" t="s">
        <v>42</v>
      </c>
      <c r="U1361" t="s">
        <v>74</v>
      </c>
      <c r="V1361" t="s">
        <v>366</v>
      </c>
      <c r="W1361">
        <v>35000000</v>
      </c>
      <c r="X1361">
        <v>2005</v>
      </c>
      <c r="Y1361">
        <v>766</v>
      </c>
      <c r="Z1361" s="2">
        <v>5.6</v>
      </c>
      <c r="AA1361">
        <v>1.85</v>
      </c>
      <c r="AB1361">
        <v>538</v>
      </c>
      <c r="AQ1361">
        <v>106</v>
      </c>
      <c r="AR1361">
        <v>5</v>
      </c>
      <c r="BH1361" t="str">
        <v>Xavier Beauvois</v>
      </c>
      <c r="BI1361">
        <f t="shared" si="64"/>
        <v>7.2</v>
      </c>
      <c r="BJ1361" t="b">
        <f t="shared" si="65"/>
        <v>0</v>
      </c>
      <c r="BO1361">
        <v>20339754</v>
      </c>
      <c r="BP1361">
        <v>10000000</v>
      </c>
      <c r="BR1361">
        <f t="shared" si="63"/>
        <v>10339754</v>
      </c>
      <c r="BS1361" t="str">
        <f>_xlfn.XLOOKUP(BO1361,I:I,L:L)</f>
        <v>Reno 911!: MiamiÂ </v>
      </c>
    </row>
    <row r="1362" spans="1:71" x14ac:dyDescent="0.25">
      <c r="A1362" t="s">
        <v>33</v>
      </c>
      <c r="B1362" t="s">
        <v>3082</v>
      </c>
      <c r="C1362">
        <v>173</v>
      </c>
      <c r="D1362">
        <v>107</v>
      </c>
      <c r="E1362">
        <v>161</v>
      </c>
      <c r="F1362">
        <v>549</v>
      </c>
      <c r="G1362" t="s">
        <v>1110</v>
      </c>
      <c r="H1362">
        <v>21000</v>
      </c>
      <c r="I1362">
        <v>19389454</v>
      </c>
      <c r="J1362" t="s">
        <v>1544</v>
      </c>
      <c r="K1362" t="s">
        <v>119</v>
      </c>
      <c r="L1362" t="s">
        <v>8854</v>
      </c>
      <c r="M1362">
        <v>54643</v>
      </c>
      <c r="N1362">
        <v>22974</v>
      </c>
      <c r="O1362" t="s">
        <v>8855</v>
      </c>
      <c r="P1362">
        <v>5</v>
      </c>
      <c r="Q1362" t="s">
        <v>8856</v>
      </c>
      <c r="R1362" t="s">
        <v>8857</v>
      </c>
      <c r="S1362">
        <v>335</v>
      </c>
      <c r="T1362" t="s">
        <v>42</v>
      </c>
      <c r="U1362" t="s">
        <v>43</v>
      </c>
      <c r="V1362" t="s">
        <v>811</v>
      </c>
      <c r="W1362">
        <v>55000000</v>
      </c>
      <c r="X1362">
        <v>2000</v>
      </c>
      <c r="Y1362">
        <v>826</v>
      </c>
      <c r="Z1362" s="2">
        <v>7.4</v>
      </c>
      <c r="AA1362">
        <v>2.35</v>
      </c>
      <c r="AB1362">
        <v>0</v>
      </c>
      <c r="AQ1362">
        <v>76</v>
      </c>
      <c r="AR1362">
        <v>5.6</v>
      </c>
      <c r="BH1362" t="str">
        <v>Randall Miller</v>
      </c>
      <c r="BI1362">
        <f t="shared" si="64"/>
        <v>7</v>
      </c>
      <c r="BJ1362" t="b">
        <f t="shared" si="65"/>
        <v>0</v>
      </c>
      <c r="BO1362">
        <v>20338609</v>
      </c>
      <c r="BP1362">
        <v>10000000</v>
      </c>
      <c r="BR1362">
        <f t="shared" si="63"/>
        <v>10338609</v>
      </c>
      <c r="BS1362" t="str">
        <f>_xlfn.XLOOKUP(BO1362,I:I,L:L)</f>
        <v>A Prairie Home CompanionÂ </v>
      </c>
    </row>
    <row r="1363" spans="1:71" x14ac:dyDescent="0.25">
      <c r="A1363" t="s">
        <v>33</v>
      </c>
      <c r="B1363" t="s">
        <v>4500</v>
      </c>
      <c r="C1363">
        <v>121</v>
      </c>
      <c r="D1363">
        <v>82</v>
      </c>
      <c r="E1363">
        <v>82</v>
      </c>
      <c r="F1363">
        <v>418</v>
      </c>
      <c r="G1363" t="s">
        <v>5222</v>
      </c>
      <c r="H1363">
        <v>1000</v>
      </c>
      <c r="I1363">
        <v>25871834</v>
      </c>
      <c r="J1363" t="s">
        <v>3394</v>
      </c>
      <c r="K1363" t="s">
        <v>8859</v>
      </c>
      <c r="L1363" t="s">
        <v>8860</v>
      </c>
      <c r="M1363">
        <v>52052</v>
      </c>
      <c r="N1363">
        <v>3266</v>
      </c>
      <c r="O1363" t="s">
        <v>8861</v>
      </c>
      <c r="P1363">
        <v>6</v>
      </c>
      <c r="Q1363" t="s">
        <v>8862</v>
      </c>
      <c r="R1363" t="s">
        <v>8863</v>
      </c>
      <c r="S1363">
        <v>173</v>
      </c>
      <c r="T1363" t="s">
        <v>42</v>
      </c>
      <c r="U1363" t="s">
        <v>43</v>
      </c>
      <c r="V1363" t="s">
        <v>44</v>
      </c>
      <c r="W1363">
        <v>35000000</v>
      </c>
      <c r="X1363">
        <v>2008</v>
      </c>
      <c r="Y1363">
        <v>642</v>
      </c>
      <c r="Z1363" s="2">
        <v>4.5</v>
      </c>
      <c r="AA1363">
        <v>1.85</v>
      </c>
      <c r="AB1363">
        <v>0</v>
      </c>
      <c r="AQ1363">
        <v>107</v>
      </c>
      <c r="AR1363">
        <v>7.4</v>
      </c>
      <c r="BH1363" t="str">
        <v>Dan Rush</v>
      </c>
      <c r="BI1363">
        <f t="shared" si="64"/>
        <v>6.4</v>
      </c>
      <c r="BJ1363" t="b">
        <f t="shared" si="65"/>
        <v>0</v>
      </c>
      <c r="BO1363">
        <v>110332737</v>
      </c>
      <c r="BP1363">
        <v>100000000</v>
      </c>
      <c r="BR1363">
        <f t="shared" si="63"/>
        <v>10332737</v>
      </c>
      <c r="BS1363" t="str">
        <f>_xlfn.XLOOKUP(BO1363,I:I,L:L)</f>
        <v>Fun with Dick and JaneÂ </v>
      </c>
    </row>
    <row r="1364" spans="1:71" x14ac:dyDescent="0.25">
      <c r="A1364" t="s">
        <v>33</v>
      </c>
      <c r="B1364" t="s">
        <v>4507</v>
      </c>
      <c r="C1364">
        <v>298</v>
      </c>
      <c r="D1364">
        <v>109</v>
      </c>
      <c r="E1364">
        <v>90</v>
      </c>
      <c r="F1364">
        <v>344</v>
      </c>
      <c r="G1364" t="s">
        <v>6240</v>
      </c>
      <c r="H1364">
        <v>1000</v>
      </c>
      <c r="I1364">
        <v>19692608</v>
      </c>
      <c r="J1364" t="s">
        <v>1338</v>
      </c>
      <c r="K1364" t="s">
        <v>8865</v>
      </c>
      <c r="L1364" t="s">
        <v>8866</v>
      </c>
      <c r="M1364">
        <v>63548</v>
      </c>
      <c r="N1364">
        <v>2073</v>
      </c>
      <c r="O1364" t="s">
        <v>8867</v>
      </c>
      <c r="P1364">
        <v>3</v>
      </c>
      <c r="Q1364" t="s">
        <v>8868</v>
      </c>
      <c r="R1364" t="s">
        <v>8869</v>
      </c>
      <c r="S1364">
        <v>134</v>
      </c>
      <c r="T1364" t="s">
        <v>42</v>
      </c>
      <c r="U1364" t="s">
        <v>43</v>
      </c>
      <c r="V1364" t="s">
        <v>811</v>
      </c>
      <c r="W1364">
        <v>35000000</v>
      </c>
      <c r="X1364">
        <v>2013</v>
      </c>
      <c r="Y1364">
        <v>412</v>
      </c>
      <c r="Z1364" s="2">
        <v>6.2</v>
      </c>
      <c r="AA1364">
        <v>2.35</v>
      </c>
      <c r="AB1364">
        <v>0</v>
      </c>
      <c r="AQ1364">
        <v>82</v>
      </c>
      <c r="AR1364">
        <v>4.5</v>
      </c>
      <c r="BH1364" t="str">
        <v>Michael Cuesta</v>
      </c>
      <c r="BI1364">
        <f t="shared" si="64"/>
        <v>7.1</v>
      </c>
      <c r="BJ1364" t="b">
        <f t="shared" si="65"/>
        <v>0</v>
      </c>
      <c r="BO1364">
        <v>22331028</v>
      </c>
      <c r="BP1364">
        <v>12000000</v>
      </c>
      <c r="BR1364">
        <f t="shared" si="63"/>
        <v>10331028</v>
      </c>
      <c r="BS1364" t="str">
        <f>_xlfn.XLOOKUP(BO1364,I:I,L:L)</f>
        <v>Project AlmanacÂ </v>
      </c>
    </row>
    <row r="1365" spans="1:71" x14ac:dyDescent="0.25">
      <c r="A1365" t="s">
        <v>33</v>
      </c>
      <c r="B1365" t="s">
        <v>3908</v>
      </c>
      <c r="C1365">
        <v>158</v>
      </c>
      <c r="D1365">
        <v>99</v>
      </c>
      <c r="E1365">
        <v>0</v>
      </c>
      <c r="F1365">
        <v>520</v>
      </c>
      <c r="G1365" t="s">
        <v>8872</v>
      </c>
      <c r="H1365">
        <v>1000</v>
      </c>
      <c r="I1365">
        <v>19294901</v>
      </c>
      <c r="J1365" t="s">
        <v>3401</v>
      </c>
      <c r="K1365" t="s">
        <v>8873</v>
      </c>
      <c r="L1365" t="s">
        <v>8874</v>
      </c>
      <c r="M1365">
        <v>26126</v>
      </c>
      <c r="N1365">
        <v>2535</v>
      </c>
      <c r="O1365" t="s">
        <v>6330</v>
      </c>
      <c r="P1365">
        <v>0</v>
      </c>
      <c r="Q1365" t="s">
        <v>8875</v>
      </c>
      <c r="R1365" t="s">
        <v>8876</v>
      </c>
      <c r="S1365">
        <v>325</v>
      </c>
      <c r="T1365" t="s">
        <v>42</v>
      </c>
      <c r="U1365" t="s">
        <v>43</v>
      </c>
      <c r="V1365" t="s">
        <v>44</v>
      </c>
      <c r="W1365">
        <v>35000000</v>
      </c>
      <c r="X1365">
        <v>2005</v>
      </c>
      <c r="Y1365">
        <v>573</v>
      </c>
      <c r="Z1365" s="2">
        <v>5</v>
      </c>
      <c r="AA1365">
        <v>2.35</v>
      </c>
      <c r="AB1365">
        <v>0</v>
      </c>
      <c r="AQ1365">
        <v>109</v>
      </c>
      <c r="AR1365">
        <v>6.2</v>
      </c>
      <c r="BH1365" t="str">
        <v>Fenton Bailey</v>
      </c>
      <c r="BI1365">
        <f t="shared" si="64"/>
        <v>6.6</v>
      </c>
      <c r="BJ1365" t="b">
        <f t="shared" si="65"/>
        <v>0</v>
      </c>
      <c r="BO1365">
        <v>137748063</v>
      </c>
      <c r="BP1365">
        <v>127500000</v>
      </c>
      <c r="BR1365">
        <f t="shared" si="63"/>
        <v>10248063</v>
      </c>
      <c r="BS1365" t="str">
        <f>_xlfn.XLOOKUP(BO1365,I:I,L:L)</f>
        <v>DinosaurÂ </v>
      </c>
    </row>
    <row r="1366" spans="1:71" x14ac:dyDescent="0.25">
      <c r="A1366" t="s">
        <v>33</v>
      </c>
      <c r="B1366" t="s">
        <v>2834</v>
      </c>
      <c r="C1366">
        <v>248</v>
      </c>
      <c r="D1366">
        <v>91</v>
      </c>
      <c r="E1366">
        <v>192</v>
      </c>
      <c r="F1366">
        <v>346</v>
      </c>
      <c r="G1366" t="s">
        <v>6393</v>
      </c>
      <c r="H1366">
        <v>23000</v>
      </c>
      <c r="I1366">
        <v>20275446</v>
      </c>
      <c r="J1366" t="s">
        <v>268</v>
      </c>
      <c r="K1366" t="s">
        <v>82</v>
      </c>
      <c r="L1366" t="s">
        <v>8878</v>
      </c>
      <c r="M1366">
        <v>95274</v>
      </c>
      <c r="N1366">
        <v>24669</v>
      </c>
      <c r="O1366" t="s">
        <v>1125</v>
      </c>
      <c r="P1366">
        <v>0</v>
      </c>
      <c r="Q1366" t="s">
        <v>8879</v>
      </c>
      <c r="R1366" t="s">
        <v>8880</v>
      </c>
      <c r="S1366">
        <v>178</v>
      </c>
      <c r="T1366" t="s">
        <v>42</v>
      </c>
      <c r="U1366" t="s">
        <v>43</v>
      </c>
      <c r="V1366" t="s">
        <v>44</v>
      </c>
      <c r="W1366">
        <v>35000000</v>
      </c>
      <c r="X1366">
        <v>2012</v>
      </c>
      <c r="Y1366">
        <v>1000</v>
      </c>
      <c r="Z1366" s="2">
        <v>6.5</v>
      </c>
      <c r="AA1366">
        <v>2.35</v>
      </c>
      <c r="AB1366">
        <v>20000</v>
      </c>
      <c r="AQ1366">
        <v>99</v>
      </c>
      <c r="AR1366">
        <v>5</v>
      </c>
      <c r="BH1366" t="str">
        <v>Jeremy Saulnier</v>
      </c>
      <c r="BI1366">
        <f t="shared" si="64"/>
        <v>7.1</v>
      </c>
      <c r="BJ1366" t="b">
        <f t="shared" si="65"/>
        <v>0</v>
      </c>
      <c r="BO1366">
        <v>40247512</v>
      </c>
      <c r="BP1366">
        <v>30000000</v>
      </c>
      <c r="BR1366">
        <f t="shared" si="63"/>
        <v>10247512</v>
      </c>
      <c r="BS1366" t="str">
        <f>_xlfn.XLOOKUP(BO1366,I:I,L:L)</f>
        <v>HannaÂ </v>
      </c>
    </row>
    <row r="1367" spans="1:71" x14ac:dyDescent="0.25">
      <c r="A1367" t="s">
        <v>33</v>
      </c>
      <c r="B1367" t="s">
        <v>3881</v>
      </c>
      <c r="C1367">
        <v>155</v>
      </c>
      <c r="D1367">
        <v>87</v>
      </c>
      <c r="E1367">
        <v>98</v>
      </c>
      <c r="F1367">
        <v>253</v>
      </c>
      <c r="G1367" t="s">
        <v>8882</v>
      </c>
      <c r="H1367">
        <v>472</v>
      </c>
      <c r="I1367">
        <v>34507079</v>
      </c>
      <c r="J1367" t="s">
        <v>1064</v>
      </c>
      <c r="K1367" t="s">
        <v>8883</v>
      </c>
      <c r="L1367" t="s">
        <v>8884</v>
      </c>
      <c r="M1367">
        <v>34948</v>
      </c>
      <c r="N1367">
        <v>1679</v>
      </c>
      <c r="O1367" t="s">
        <v>8885</v>
      </c>
      <c r="P1367">
        <v>2</v>
      </c>
      <c r="Q1367" t="s">
        <v>8886</v>
      </c>
      <c r="R1367" t="s">
        <v>8887</v>
      </c>
      <c r="S1367">
        <v>118</v>
      </c>
      <c r="T1367" t="s">
        <v>42</v>
      </c>
      <c r="U1367" t="s">
        <v>43</v>
      </c>
      <c r="V1367" t="s">
        <v>44</v>
      </c>
      <c r="W1367">
        <v>35000000</v>
      </c>
      <c r="X1367">
        <v>2015</v>
      </c>
      <c r="Y1367">
        <v>328</v>
      </c>
      <c r="Z1367" s="2">
        <v>5.0999999999999996</v>
      </c>
      <c r="AA1367">
        <v>2.35</v>
      </c>
      <c r="AB1367">
        <v>0</v>
      </c>
      <c r="AQ1367">
        <v>91</v>
      </c>
      <c r="AR1367">
        <v>6.5</v>
      </c>
      <c r="BH1367" t="str">
        <v>James Manera</v>
      </c>
      <c r="BI1367">
        <f t="shared" si="64"/>
        <v>4.4000000000000004</v>
      </c>
      <c r="BJ1367" t="b">
        <f t="shared" si="65"/>
        <v>0</v>
      </c>
      <c r="BO1367">
        <v>27154426</v>
      </c>
      <c r="BP1367">
        <v>17000000</v>
      </c>
      <c r="BR1367">
        <f t="shared" si="63"/>
        <v>10154426</v>
      </c>
      <c r="BS1367" t="str">
        <f>_xlfn.XLOOKUP(BO1367,I:I,L:L)</f>
        <v>Brooklyn's FinestÂ </v>
      </c>
    </row>
    <row r="1368" spans="1:71" x14ac:dyDescent="0.25">
      <c r="A1368" t="s">
        <v>33</v>
      </c>
      <c r="B1368" t="s">
        <v>2464</v>
      </c>
      <c r="C1368">
        <v>224</v>
      </c>
      <c r="D1368">
        <v>118</v>
      </c>
      <c r="E1368">
        <v>138</v>
      </c>
      <c r="F1368">
        <v>458</v>
      </c>
      <c r="G1368" t="s">
        <v>503</v>
      </c>
      <c r="H1368">
        <v>26000</v>
      </c>
      <c r="I1368">
        <v>17609982</v>
      </c>
      <c r="J1368" t="s">
        <v>977</v>
      </c>
      <c r="K1368" t="s">
        <v>447</v>
      </c>
      <c r="L1368" t="s">
        <v>8890</v>
      </c>
      <c r="M1368">
        <v>90046</v>
      </c>
      <c r="N1368">
        <v>28479</v>
      </c>
      <c r="O1368" t="s">
        <v>8891</v>
      </c>
      <c r="P1368">
        <v>0</v>
      </c>
      <c r="Q1368" t="s">
        <v>8892</v>
      </c>
      <c r="R1368" t="s">
        <v>8893</v>
      </c>
      <c r="S1368">
        <v>141</v>
      </c>
      <c r="T1368" t="s">
        <v>42</v>
      </c>
      <c r="U1368" t="s">
        <v>43</v>
      </c>
      <c r="V1368" t="s">
        <v>811</v>
      </c>
      <c r="W1368">
        <v>35000000</v>
      </c>
      <c r="X1368">
        <v>2013</v>
      </c>
      <c r="Y1368">
        <v>968</v>
      </c>
      <c r="Z1368" s="2">
        <v>6.2</v>
      </c>
      <c r="AA1368">
        <v>2.35</v>
      </c>
      <c r="AB1368">
        <v>17000</v>
      </c>
      <c r="AQ1368">
        <v>87</v>
      </c>
      <c r="AR1368">
        <v>5.0999999999999996</v>
      </c>
      <c r="BH1368" t="str">
        <v>Nicholas Fackler</v>
      </c>
      <c r="BI1368">
        <f t="shared" si="64"/>
        <v>7.3</v>
      </c>
      <c r="BJ1368" t="b">
        <f t="shared" si="65"/>
        <v>0</v>
      </c>
      <c r="BO1368">
        <v>15152879</v>
      </c>
      <c r="BP1368">
        <v>5000000</v>
      </c>
      <c r="BR1368">
        <f t="shared" si="63"/>
        <v>10152879</v>
      </c>
      <c r="BS1368" t="str">
        <f>_xlfn.XLOOKUP(BO1368,I:I,L:L)</f>
        <v>The Last Exorcism Part IIÂ </v>
      </c>
    </row>
    <row r="1369" spans="1:71" x14ac:dyDescent="0.25">
      <c r="A1369" t="s">
        <v>33</v>
      </c>
      <c r="B1369" t="s">
        <v>3263</v>
      </c>
      <c r="C1369">
        <v>129</v>
      </c>
      <c r="D1369">
        <v>98</v>
      </c>
      <c r="E1369">
        <v>12</v>
      </c>
      <c r="F1369">
        <v>663</v>
      </c>
      <c r="G1369" t="s">
        <v>333</v>
      </c>
      <c r="H1369">
        <v>4000</v>
      </c>
      <c r="I1369">
        <v>16831505</v>
      </c>
      <c r="J1369" t="s">
        <v>2219</v>
      </c>
      <c r="K1369" t="s">
        <v>102</v>
      </c>
      <c r="L1369" t="s">
        <v>8896</v>
      </c>
      <c r="M1369">
        <v>51842</v>
      </c>
      <c r="N1369">
        <v>9330</v>
      </c>
      <c r="O1369" t="s">
        <v>8897</v>
      </c>
      <c r="P1369">
        <v>1</v>
      </c>
      <c r="Q1369" t="s">
        <v>8898</v>
      </c>
      <c r="R1369" t="s">
        <v>8899</v>
      </c>
      <c r="S1369">
        <v>173</v>
      </c>
      <c r="T1369" t="s">
        <v>42</v>
      </c>
      <c r="U1369" t="s">
        <v>74</v>
      </c>
      <c r="V1369" t="s">
        <v>44</v>
      </c>
      <c r="W1369">
        <v>31000000</v>
      </c>
      <c r="X1369">
        <v>2004</v>
      </c>
      <c r="Y1369">
        <v>4000</v>
      </c>
      <c r="Z1369" s="2">
        <v>6.3</v>
      </c>
      <c r="AA1369">
        <v>2.35</v>
      </c>
      <c r="AB1369">
        <v>0</v>
      </c>
      <c r="AQ1369">
        <v>118</v>
      </c>
      <c r="AR1369">
        <v>6.2</v>
      </c>
      <c r="BH1369" t="str">
        <v>Morgan J. Freeman</v>
      </c>
      <c r="BI1369">
        <f t="shared" si="64"/>
        <v>6.4</v>
      </c>
      <c r="BJ1369" t="b">
        <f t="shared" si="65"/>
        <v>0</v>
      </c>
      <c r="BO1369">
        <v>15126948</v>
      </c>
      <c r="BP1369">
        <v>5000000</v>
      </c>
      <c r="BR1369">
        <f t="shared" si="63"/>
        <v>10126948</v>
      </c>
      <c r="BS1369" t="str">
        <f>_xlfn.XLOOKUP(BO1369,I:I,L:L)</f>
        <v>Halloween: The Curse of Michael MyersÂ </v>
      </c>
    </row>
    <row r="1370" spans="1:71" x14ac:dyDescent="0.25">
      <c r="A1370" t="s">
        <v>33</v>
      </c>
      <c r="B1370" t="s">
        <v>3764</v>
      </c>
      <c r="C1370">
        <v>101</v>
      </c>
      <c r="D1370">
        <v>92</v>
      </c>
      <c r="E1370">
        <v>16</v>
      </c>
      <c r="F1370">
        <v>734</v>
      </c>
      <c r="G1370" t="s">
        <v>8902</v>
      </c>
      <c r="H1370">
        <v>3000</v>
      </c>
      <c r="I1370">
        <v>17596256</v>
      </c>
      <c r="J1370" t="s">
        <v>1787</v>
      </c>
      <c r="K1370" t="s">
        <v>645</v>
      </c>
      <c r="L1370" t="s">
        <v>8903</v>
      </c>
      <c r="M1370">
        <v>12399</v>
      </c>
      <c r="N1370">
        <v>6327</v>
      </c>
      <c r="O1370" t="s">
        <v>8904</v>
      </c>
      <c r="P1370">
        <v>1</v>
      </c>
      <c r="Q1370" t="s">
        <v>8905</v>
      </c>
      <c r="R1370" t="s">
        <v>8906</v>
      </c>
      <c r="S1370">
        <v>84</v>
      </c>
      <c r="T1370" t="s">
        <v>42</v>
      </c>
      <c r="U1370" t="s">
        <v>43</v>
      </c>
      <c r="V1370" t="s">
        <v>115</v>
      </c>
      <c r="W1370">
        <v>35000000</v>
      </c>
      <c r="X1370">
        <v>2010</v>
      </c>
      <c r="Y1370">
        <v>1000</v>
      </c>
      <c r="Z1370" s="2">
        <v>3.8</v>
      </c>
      <c r="AA1370">
        <v>1.85</v>
      </c>
      <c r="AB1370">
        <v>0</v>
      </c>
      <c r="AQ1370">
        <v>98</v>
      </c>
      <c r="AR1370">
        <v>6.3</v>
      </c>
      <c r="BH1370" t="str">
        <v>Klaus Menzel</v>
      </c>
      <c r="BI1370">
        <f t="shared" si="64"/>
        <v>3.3</v>
      </c>
      <c r="BJ1370" t="b">
        <f t="shared" si="65"/>
        <v>0</v>
      </c>
      <c r="BO1370">
        <v>40118420</v>
      </c>
      <c r="BP1370">
        <v>30000000</v>
      </c>
      <c r="BR1370">
        <f t="shared" si="63"/>
        <v>10118420</v>
      </c>
      <c r="BS1370" t="str">
        <f>_xlfn.XLOOKUP(BO1370,I:I,L:L)</f>
        <v>Blue CrushÂ </v>
      </c>
    </row>
    <row r="1371" spans="1:71" x14ac:dyDescent="0.25">
      <c r="A1371" t="s">
        <v>33</v>
      </c>
      <c r="B1371" t="s">
        <v>2592</v>
      </c>
      <c r="C1371">
        <v>227</v>
      </c>
      <c r="D1371">
        <v>92</v>
      </c>
      <c r="E1371">
        <v>0</v>
      </c>
      <c r="F1371">
        <v>10000</v>
      </c>
      <c r="G1371" t="s">
        <v>670</v>
      </c>
      <c r="H1371">
        <v>11000</v>
      </c>
      <c r="I1371">
        <v>14998070</v>
      </c>
      <c r="J1371" t="s">
        <v>3409</v>
      </c>
      <c r="K1371" t="s">
        <v>2982</v>
      </c>
      <c r="L1371" t="s">
        <v>8912</v>
      </c>
      <c r="M1371">
        <v>41170</v>
      </c>
      <c r="N1371">
        <v>32875</v>
      </c>
      <c r="O1371" t="s">
        <v>235</v>
      </c>
      <c r="P1371">
        <v>3</v>
      </c>
      <c r="Q1371" t="s">
        <v>8913</v>
      </c>
      <c r="R1371" t="s">
        <v>8914</v>
      </c>
      <c r="S1371">
        <v>298</v>
      </c>
      <c r="T1371" t="s">
        <v>42</v>
      </c>
      <c r="U1371" t="s">
        <v>43</v>
      </c>
      <c r="V1371" t="s">
        <v>811</v>
      </c>
      <c r="W1371">
        <v>35000000</v>
      </c>
      <c r="X1371">
        <v>2007</v>
      </c>
      <c r="Y1371">
        <v>10000</v>
      </c>
      <c r="Z1371" s="2">
        <v>6.2</v>
      </c>
      <c r="AA1371">
        <v>2.35</v>
      </c>
      <c r="AB1371">
        <v>0</v>
      </c>
      <c r="AQ1371">
        <v>116</v>
      </c>
      <c r="AR1371">
        <v>6</v>
      </c>
      <c r="BH1371" t="str">
        <v>William H. Macy</v>
      </c>
      <c r="BI1371">
        <f t="shared" si="64"/>
        <v>7.5</v>
      </c>
      <c r="BJ1371" t="str">
        <f t="shared" si="65"/>
        <v>TRUE</v>
      </c>
      <c r="BO1371">
        <v>30028592</v>
      </c>
      <c r="BP1371">
        <v>20000000</v>
      </c>
      <c r="BR1371">
        <f t="shared" si="63"/>
        <v>10028592</v>
      </c>
      <c r="BS1371" t="str">
        <f>_xlfn.XLOOKUP(BO1371,I:I,L:L)</f>
        <v>The Bank JobÂ </v>
      </c>
    </row>
    <row r="1372" spans="1:71" x14ac:dyDescent="0.25">
      <c r="A1372" t="s">
        <v>33</v>
      </c>
      <c r="B1372" t="s">
        <v>1659</v>
      </c>
      <c r="C1372">
        <v>13</v>
      </c>
      <c r="D1372">
        <v>115</v>
      </c>
      <c r="E1372">
        <v>468</v>
      </c>
      <c r="F1372">
        <v>150</v>
      </c>
      <c r="G1372" t="s">
        <v>8917</v>
      </c>
      <c r="H1372">
        <v>605</v>
      </c>
      <c r="I1372">
        <v>14587732</v>
      </c>
      <c r="J1372" t="s">
        <v>1186</v>
      </c>
      <c r="K1372" t="s">
        <v>8918</v>
      </c>
      <c r="L1372" t="s">
        <v>8919</v>
      </c>
      <c r="M1372">
        <v>4795</v>
      </c>
      <c r="N1372">
        <v>1290</v>
      </c>
      <c r="O1372" t="s">
        <v>8920</v>
      </c>
      <c r="P1372">
        <v>3</v>
      </c>
      <c r="Q1372" t="s">
        <v>8921</v>
      </c>
      <c r="R1372" t="s">
        <v>8922</v>
      </c>
      <c r="S1372">
        <v>39</v>
      </c>
      <c r="T1372" t="s">
        <v>42</v>
      </c>
      <c r="U1372" t="s">
        <v>43</v>
      </c>
      <c r="V1372" t="s">
        <v>44</v>
      </c>
      <c r="W1372">
        <v>35000000</v>
      </c>
      <c r="X1372">
        <v>1991</v>
      </c>
      <c r="Y1372">
        <v>367</v>
      </c>
      <c r="Z1372" s="2">
        <v>5.7</v>
      </c>
      <c r="AA1372">
        <v>2.35</v>
      </c>
      <c r="AB1372">
        <v>452</v>
      </c>
      <c r="AQ1372">
        <v>92</v>
      </c>
      <c r="AR1372">
        <v>6.2</v>
      </c>
      <c r="BH1372" t="str">
        <v>JirÃ­ Menzel</v>
      </c>
      <c r="BI1372">
        <f t="shared" si="64"/>
        <v>7.4</v>
      </c>
      <c r="BJ1372" t="b">
        <f t="shared" si="65"/>
        <v>0</v>
      </c>
      <c r="BO1372">
        <v>100018837</v>
      </c>
      <c r="BP1372">
        <v>90000000</v>
      </c>
      <c r="BR1372">
        <f t="shared" si="63"/>
        <v>10018837</v>
      </c>
      <c r="BS1372" t="str">
        <f>_xlfn.XLOOKUP(BO1372,I:I,L:L)</f>
        <v>You Don't Mess with the ZohanÂ </v>
      </c>
    </row>
    <row r="1373" spans="1:71" x14ac:dyDescent="0.25">
      <c r="A1373" t="s">
        <v>33</v>
      </c>
      <c r="B1373" t="s">
        <v>3988</v>
      </c>
      <c r="C1373">
        <v>171</v>
      </c>
      <c r="D1373">
        <v>120</v>
      </c>
      <c r="E1373">
        <v>52</v>
      </c>
      <c r="F1373">
        <v>134</v>
      </c>
      <c r="G1373" t="s">
        <v>7816</v>
      </c>
      <c r="H1373">
        <v>553</v>
      </c>
      <c r="I1373">
        <v>18317151</v>
      </c>
      <c r="J1373" t="s">
        <v>3415</v>
      </c>
      <c r="K1373" t="s">
        <v>3625</v>
      </c>
      <c r="L1373" t="s">
        <v>8924</v>
      </c>
      <c r="M1373">
        <v>55630</v>
      </c>
      <c r="N1373">
        <v>1082</v>
      </c>
      <c r="O1373" t="s">
        <v>6116</v>
      </c>
      <c r="P1373">
        <v>1</v>
      </c>
      <c r="Q1373" t="s">
        <v>8925</v>
      </c>
      <c r="R1373" t="s">
        <v>8926</v>
      </c>
      <c r="S1373">
        <v>200</v>
      </c>
      <c r="T1373" t="s">
        <v>42</v>
      </c>
      <c r="U1373" t="s">
        <v>43</v>
      </c>
      <c r="V1373" t="s">
        <v>811</v>
      </c>
      <c r="W1373">
        <v>35000000</v>
      </c>
      <c r="X1373">
        <v>2007</v>
      </c>
      <c r="Y1373">
        <v>214</v>
      </c>
      <c r="Z1373" s="2">
        <v>6.7</v>
      </c>
      <c r="AA1373">
        <v>2.35</v>
      </c>
      <c r="AB1373">
        <v>0</v>
      </c>
      <c r="AQ1373">
        <v>115</v>
      </c>
      <c r="AR1373">
        <v>5.7</v>
      </c>
      <c r="BH1373" t="str">
        <v>Fatih Akin</v>
      </c>
      <c r="BI1373">
        <f t="shared" si="64"/>
        <v>7.3</v>
      </c>
      <c r="BJ1373" t="b">
        <f t="shared" si="65"/>
        <v>0</v>
      </c>
      <c r="BO1373">
        <v>100012500</v>
      </c>
      <c r="BP1373">
        <v>90000000</v>
      </c>
      <c r="BR1373">
        <f t="shared" si="63"/>
        <v>10012500</v>
      </c>
      <c r="BS1373" t="str">
        <f>_xlfn.XLOOKUP(BO1373,I:I,L:L)</f>
        <v>Die Hard with a VengeanceÂ </v>
      </c>
    </row>
    <row r="1374" spans="1:71" x14ac:dyDescent="0.25">
      <c r="A1374" t="s">
        <v>33</v>
      </c>
      <c r="B1374" t="s">
        <v>4525</v>
      </c>
      <c r="C1374">
        <v>119</v>
      </c>
      <c r="D1374">
        <v>111</v>
      </c>
      <c r="E1374">
        <v>529</v>
      </c>
      <c r="F1374">
        <v>505</v>
      </c>
      <c r="G1374" t="s">
        <v>1633</v>
      </c>
      <c r="H1374">
        <v>18000</v>
      </c>
      <c r="I1374">
        <v>11405825</v>
      </c>
      <c r="J1374" t="s">
        <v>2007</v>
      </c>
      <c r="K1374" t="s">
        <v>148</v>
      </c>
      <c r="L1374" t="s">
        <v>8927</v>
      </c>
      <c r="M1374">
        <v>28542</v>
      </c>
      <c r="N1374">
        <v>19805</v>
      </c>
      <c r="O1374" t="s">
        <v>8928</v>
      </c>
      <c r="P1374">
        <v>3</v>
      </c>
      <c r="Q1374" t="s">
        <v>8929</v>
      </c>
      <c r="R1374" t="s">
        <v>8930</v>
      </c>
      <c r="S1374">
        <v>208</v>
      </c>
      <c r="T1374" t="s">
        <v>42</v>
      </c>
      <c r="U1374" t="s">
        <v>43</v>
      </c>
      <c r="V1374" t="s">
        <v>811</v>
      </c>
      <c r="W1374">
        <v>35000000</v>
      </c>
      <c r="X1374">
        <v>2001</v>
      </c>
      <c r="Y1374">
        <v>826</v>
      </c>
      <c r="Z1374" s="2">
        <v>6.8</v>
      </c>
      <c r="AA1374">
        <v>2.35</v>
      </c>
      <c r="AB1374">
        <v>0</v>
      </c>
      <c r="AQ1374">
        <v>120</v>
      </c>
      <c r="AR1374">
        <v>6.7</v>
      </c>
      <c r="BH1374" t="str">
        <v>Frank LaLoggia</v>
      </c>
      <c r="BI1374">
        <f t="shared" si="64"/>
        <v>6.7</v>
      </c>
      <c r="BJ1374" t="b">
        <f t="shared" si="65"/>
        <v>0</v>
      </c>
      <c r="BO1374">
        <v>35000629</v>
      </c>
      <c r="BP1374">
        <v>25000000</v>
      </c>
      <c r="BR1374">
        <f t="shared" si="63"/>
        <v>10000629</v>
      </c>
      <c r="BS1374" t="str">
        <f>_xlfn.XLOOKUP(BO1374,I:I,L:L)</f>
        <v>Good Luck ChuckÂ </v>
      </c>
    </row>
    <row r="1375" spans="1:71" x14ac:dyDescent="0.25">
      <c r="A1375" t="s">
        <v>33</v>
      </c>
      <c r="B1375" t="s">
        <v>1849</v>
      </c>
      <c r="C1375">
        <v>44</v>
      </c>
      <c r="D1375">
        <v>94</v>
      </c>
      <c r="E1375">
        <v>10</v>
      </c>
      <c r="F1375">
        <v>141</v>
      </c>
      <c r="G1375" t="s">
        <v>1618</v>
      </c>
      <c r="H1375">
        <v>694</v>
      </c>
      <c r="I1375">
        <v>13264986</v>
      </c>
      <c r="J1375" t="s">
        <v>3423</v>
      </c>
      <c r="K1375" t="s">
        <v>6607</v>
      </c>
      <c r="L1375" t="s">
        <v>8933</v>
      </c>
      <c r="M1375">
        <v>12077</v>
      </c>
      <c r="N1375">
        <v>1668</v>
      </c>
      <c r="O1375" t="s">
        <v>2620</v>
      </c>
      <c r="P1375">
        <v>2</v>
      </c>
      <c r="Q1375" t="s">
        <v>8934</v>
      </c>
      <c r="R1375" t="s">
        <v>8935</v>
      </c>
      <c r="S1375">
        <v>162</v>
      </c>
      <c r="T1375" t="s">
        <v>42</v>
      </c>
      <c r="U1375" t="s">
        <v>43</v>
      </c>
      <c r="V1375" t="s">
        <v>44</v>
      </c>
      <c r="W1375">
        <v>35000000</v>
      </c>
      <c r="X1375">
        <v>2001</v>
      </c>
      <c r="Y1375">
        <v>605</v>
      </c>
      <c r="Z1375" s="2">
        <v>6</v>
      </c>
      <c r="AA1375">
        <v>1.85</v>
      </c>
      <c r="AB1375">
        <v>433</v>
      </c>
      <c r="AQ1375">
        <v>111</v>
      </c>
      <c r="AR1375">
        <v>6.8</v>
      </c>
      <c r="BH1375" t="str">
        <v>Tom Kalin</v>
      </c>
      <c r="BI1375">
        <f t="shared" si="64"/>
        <v>5.9</v>
      </c>
      <c r="BJ1375" t="b">
        <f t="shared" si="65"/>
        <v>0</v>
      </c>
      <c r="BO1375">
        <v>24984868</v>
      </c>
      <c r="BP1375">
        <v>15000000</v>
      </c>
      <c r="BR1375">
        <f t="shared" si="63"/>
        <v>9984868</v>
      </c>
      <c r="BS1375" t="str">
        <f>_xlfn.XLOOKUP(BO1375,I:I,L:L)</f>
        <v>The November ManÂ </v>
      </c>
    </row>
    <row r="1376" spans="1:71" x14ac:dyDescent="0.25">
      <c r="A1376" t="s">
        <v>33</v>
      </c>
      <c r="B1376" t="s">
        <v>4530</v>
      </c>
      <c r="C1376">
        <v>188</v>
      </c>
      <c r="D1376">
        <v>100</v>
      </c>
      <c r="E1376">
        <v>212</v>
      </c>
      <c r="F1376">
        <v>919</v>
      </c>
      <c r="G1376" t="s">
        <v>522</v>
      </c>
      <c r="H1376">
        <v>2000</v>
      </c>
      <c r="I1376">
        <v>10991381</v>
      </c>
      <c r="J1376" t="s">
        <v>3006</v>
      </c>
      <c r="K1376" t="s">
        <v>8937</v>
      </c>
      <c r="L1376" t="s">
        <v>8938</v>
      </c>
      <c r="M1376">
        <v>44931</v>
      </c>
      <c r="N1376">
        <v>5890</v>
      </c>
      <c r="O1376" t="s">
        <v>272</v>
      </c>
      <c r="P1376">
        <v>1</v>
      </c>
      <c r="Q1376" t="s">
        <v>8939</v>
      </c>
      <c r="R1376" t="s">
        <v>8940</v>
      </c>
      <c r="S1376">
        <v>100</v>
      </c>
      <c r="T1376" t="s">
        <v>42</v>
      </c>
      <c r="U1376" t="s">
        <v>74</v>
      </c>
      <c r="V1376" t="s">
        <v>115</v>
      </c>
      <c r="W1376">
        <v>35000000</v>
      </c>
      <c r="X1376">
        <v>2009</v>
      </c>
      <c r="Y1376">
        <v>1000</v>
      </c>
      <c r="Z1376" s="2">
        <v>7.3</v>
      </c>
      <c r="AA1376">
        <v>2.35</v>
      </c>
      <c r="AB1376">
        <v>0</v>
      </c>
      <c r="AQ1376">
        <v>94</v>
      </c>
      <c r="AR1376">
        <v>6</v>
      </c>
      <c r="BH1376" t="str">
        <v>Carlos Saura</v>
      </c>
      <c r="BI1376">
        <f t="shared" si="64"/>
        <v>7.2</v>
      </c>
      <c r="BJ1376" t="b">
        <f t="shared" si="65"/>
        <v>0</v>
      </c>
      <c r="BO1376">
        <v>29975979</v>
      </c>
      <c r="BP1376">
        <v>20000000</v>
      </c>
      <c r="BR1376">
        <f t="shared" si="63"/>
        <v>9975979</v>
      </c>
      <c r="BS1376" t="str">
        <f>_xlfn.XLOOKUP(BO1376,I:I,L:L)</f>
        <v>DaybreakersÂ </v>
      </c>
    </row>
    <row r="1377" spans="1:71" x14ac:dyDescent="0.25">
      <c r="A1377" t="s">
        <v>33</v>
      </c>
      <c r="B1377" t="s">
        <v>1306</v>
      </c>
      <c r="C1377">
        <v>166</v>
      </c>
      <c r="D1377">
        <v>101</v>
      </c>
      <c r="E1377">
        <v>57</v>
      </c>
      <c r="F1377">
        <v>230</v>
      </c>
      <c r="G1377" t="s">
        <v>8942</v>
      </c>
      <c r="H1377">
        <v>1000</v>
      </c>
      <c r="I1377">
        <v>10268846</v>
      </c>
      <c r="J1377" t="s">
        <v>761</v>
      </c>
      <c r="K1377" t="s">
        <v>2754</v>
      </c>
      <c r="L1377" t="s">
        <v>8943</v>
      </c>
      <c r="M1377">
        <v>31918</v>
      </c>
      <c r="N1377">
        <v>1947</v>
      </c>
      <c r="O1377" t="s">
        <v>8944</v>
      </c>
      <c r="P1377">
        <v>1</v>
      </c>
      <c r="Q1377" t="s">
        <v>8945</v>
      </c>
      <c r="R1377" t="s">
        <v>8946</v>
      </c>
      <c r="S1377">
        <v>142</v>
      </c>
      <c r="T1377" t="s">
        <v>42</v>
      </c>
      <c r="U1377" t="s">
        <v>43</v>
      </c>
      <c r="V1377" t="s">
        <v>811</v>
      </c>
      <c r="W1377">
        <v>35000000</v>
      </c>
      <c r="X1377">
        <v>2009</v>
      </c>
      <c r="Y1377">
        <v>603</v>
      </c>
      <c r="Z1377" s="2">
        <v>5.5</v>
      </c>
      <c r="AA1377">
        <v>2.35</v>
      </c>
      <c r="AB1377">
        <v>0</v>
      </c>
      <c r="AQ1377">
        <v>100</v>
      </c>
      <c r="AR1377">
        <v>7.3</v>
      </c>
      <c r="BH1377" t="str">
        <v>Andrew Erwin</v>
      </c>
      <c r="BI1377">
        <f t="shared" si="64"/>
        <v>5.4</v>
      </c>
      <c r="BJ1377" t="b">
        <f t="shared" si="65"/>
        <v>0</v>
      </c>
      <c r="BO1377">
        <v>24881000</v>
      </c>
      <c r="BP1377">
        <v>15000000</v>
      </c>
      <c r="BR1377">
        <f t="shared" si="63"/>
        <v>9881000</v>
      </c>
      <c r="BS1377" t="str">
        <f>_xlfn.XLOOKUP(BO1377,I:I,L:L)</f>
        <v>The CraftÂ </v>
      </c>
    </row>
    <row r="1378" spans="1:71" x14ac:dyDescent="0.25">
      <c r="A1378" t="s">
        <v>33</v>
      </c>
      <c r="B1378" t="s">
        <v>3106</v>
      </c>
      <c r="C1378">
        <v>584</v>
      </c>
      <c r="D1378">
        <v>139</v>
      </c>
      <c r="E1378">
        <v>0</v>
      </c>
      <c r="F1378">
        <v>687</v>
      </c>
      <c r="G1378" t="s">
        <v>596</v>
      </c>
      <c r="H1378">
        <v>11000</v>
      </c>
      <c r="I1378">
        <v>13303319</v>
      </c>
      <c r="J1378" t="s">
        <v>2725</v>
      </c>
      <c r="K1378" t="s">
        <v>455</v>
      </c>
      <c r="L1378" t="s">
        <v>8948</v>
      </c>
      <c r="M1378">
        <v>136367</v>
      </c>
      <c r="N1378">
        <v>13021</v>
      </c>
      <c r="O1378" t="s">
        <v>945</v>
      </c>
      <c r="P1378">
        <v>0</v>
      </c>
      <c r="Q1378" t="s">
        <v>8949</v>
      </c>
      <c r="R1378" t="s">
        <v>8950</v>
      </c>
      <c r="S1378">
        <v>975</v>
      </c>
      <c r="T1378" t="s">
        <v>42</v>
      </c>
      <c r="U1378" t="s">
        <v>43</v>
      </c>
      <c r="V1378" t="s">
        <v>44</v>
      </c>
      <c r="W1378">
        <v>32000000</v>
      </c>
      <c r="X1378">
        <v>2011</v>
      </c>
      <c r="Y1378">
        <v>1000</v>
      </c>
      <c r="Z1378" s="2">
        <v>6.7</v>
      </c>
      <c r="AA1378">
        <v>1.85</v>
      </c>
      <c r="AB1378">
        <v>39000</v>
      </c>
      <c r="AQ1378">
        <v>101</v>
      </c>
      <c r="AR1378">
        <v>5.5</v>
      </c>
      <c r="BH1378" t="str">
        <v>Mike van Diem</v>
      </c>
      <c r="BI1378">
        <f t="shared" si="64"/>
        <v>7.8</v>
      </c>
      <c r="BJ1378" t="str">
        <f t="shared" si="65"/>
        <v>TRUE</v>
      </c>
      <c r="BO1378">
        <v>22858926</v>
      </c>
      <c r="BP1378">
        <v>13000000</v>
      </c>
      <c r="BR1378">
        <f t="shared" si="63"/>
        <v>9858926</v>
      </c>
      <c r="BS1378" t="str">
        <f>_xlfn.XLOOKUP(BO1378,I:I,L:L)</f>
        <v>Being John MalkovichÂ </v>
      </c>
    </row>
    <row r="1379" spans="1:71" x14ac:dyDescent="0.25">
      <c r="A1379" t="s">
        <v>33</v>
      </c>
      <c r="B1379" t="s">
        <v>4535</v>
      </c>
      <c r="C1379">
        <v>67</v>
      </c>
      <c r="D1379">
        <v>91</v>
      </c>
      <c r="E1379">
        <v>85</v>
      </c>
      <c r="F1379">
        <v>105</v>
      </c>
      <c r="G1379" t="s">
        <v>8952</v>
      </c>
      <c r="H1379">
        <v>635</v>
      </c>
      <c r="I1379">
        <v>10076136</v>
      </c>
      <c r="J1379" t="s">
        <v>1056</v>
      </c>
      <c r="K1379" t="s">
        <v>8953</v>
      </c>
      <c r="L1379" t="s">
        <v>8954</v>
      </c>
      <c r="M1379">
        <v>11512</v>
      </c>
      <c r="N1379">
        <v>1352</v>
      </c>
      <c r="O1379" t="s">
        <v>8955</v>
      </c>
      <c r="P1379">
        <v>0</v>
      </c>
      <c r="Q1379" t="s">
        <v>8956</v>
      </c>
      <c r="R1379" t="s">
        <v>8957</v>
      </c>
      <c r="S1379">
        <v>141</v>
      </c>
      <c r="T1379" t="s">
        <v>42</v>
      </c>
      <c r="U1379" t="s">
        <v>8958</v>
      </c>
      <c r="V1379" t="s">
        <v>811</v>
      </c>
      <c r="W1379">
        <v>35000000</v>
      </c>
      <c r="X1379">
        <v>1998</v>
      </c>
      <c r="Y1379">
        <v>316</v>
      </c>
      <c r="Z1379" s="2">
        <v>4.8</v>
      </c>
      <c r="AA1379">
        <v>2.35</v>
      </c>
      <c r="AB1379">
        <v>471</v>
      </c>
      <c r="AQ1379">
        <v>139</v>
      </c>
      <c r="AR1379">
        <v>6.7</v>
      </c>
      <c r="BH1379" t="str">
        <v>Jonas Ã…kerlund</v>
      </c>
      <c r="BI1379">
        <f t="shared" si="64"/>
        <v>6.8</v>
      </c>
      <c r="BJ1379" t="b">
        <f t="shared" si="65"/>
        <v>0</v>
      </c>
      <c r="BO1379">
        <v>49851591</v>
      </c>
      <c r="BP1379">
        <v>40000000</v>
      </c>
      <c r="BR1379">
        <f t="shared" si="63"/>
        <v>9851591</v>
      </c>
      <c r="BS1379" t="str">
        <f>_xlfn.XLOOKUP(BO1379,I:I,L:L)</f>
        <v>Legal EaglesÂ </v>
      </c>
    </row>
    <row r="1380" spans="1:71" x14ac:dyDescent="0.25">
      <c r="A1380" t="s">
        <v>33</v>
      </c>
      <c r="B1380" t="s">
        <v>484</v>
      </c>
      <c r="C1380">
        <v>233</v>
      </c>
      <c r="D1380">
        <v>109</v>
      </c>
      <c r="E1380">
        <v>453</v>
      </c>
      <c r="F1380">
        <v>120</v>
      </c>
      <c r="G1380" t="s">
        <v>5293</v>
      </c>
      <c r="H1380">
        <v>1000</v>
      </c>
      <c r="I1380">
        <v>10499968</v>
      </c>
      <c r="J1380" t="s">
        <v>313</v>
      </c>
      <c r="K1380" t="s">
        <v>458</v>
      </c>
      <c r="L1380" t="s">
        <v>8959</v>
      </c>
      <c r="M1380">
        <v>47498</v>
      </c>
      <c r="N1380">
        <v>1458</v>
      </c>
      <c r="O1380" t="s">
        <v>8960</v>
      </c>
      <c r="P1380">
        <v>3</v>
      </c>
      <c r="Q1380" t="s">
        <v>8961</v>
      </c>
      <c r="R1380" t="s">
        <v>8962</v>
      </c>
      <c r="S1380">
        <v>212</v>
      </c>
      <c r="T1380" t="s">
        <v>42</v>
      </c>
      <c r="U1380" t="s">
        <v>43</v>
      </c>
      <c r="V1380" t="s">
        <v>811</v>
      </c>
      <c r="W1380">
        <v>35000000</v>
      </c>
      <c r="X1380">
        <v>2014</v>
      </c>
      <c r="Y1380">
        <v>206</v>
      </c>
      <c r="Z1380" s="2">
        <v>5.7</v>
      </c>
      <c r="AA1380">
        <v>1.85</v>
      </c>
      <c r="AB1380">
        <v>10000</v>
      </c>
      <c r="AQ1380">
        <v>91</v>
      </c>
      <c r="AR1380">
        <v>4.8</v>
      </c>
      <c r="BH1380" t="str">
        <v>Barry Skolnick</v>
      </c>
      <c r="BI1380">
        <f t="shared" si="64"/>
        <v>6.5</v>
      </c>
      <c r="BJ1380" t="b">
        <f t="shared" si="65"/>
        <v>0</v>
      </c>
      <c r="BO1380">
        <v>13092000</v>
      </c>
      <c r="BP1380">
        <v>3300000</v>
      </c>
      <c r="BR1380">
        <f t="shared" si="63"/>
        <v>9792000</v>
      </c>
      <c r="BS1380" t="str">
        <f>_xlfn.XLOOKUP(BO1380,I:I,L:L)</f>
        <v>WhiplashÂ </v>
      </c>
    </row>
    <row r="1381" spans="1:71" x14ac:dyDescent="0.25">
      <c r="A1381" t="s">
        <v>33</v>
      </c>
      <c r="B1381" t="s">
        <v>3175</v>
      </c>
      <c r="C1381">
        <v>112</v>
      </c>
      <c r="D1381">
        <v>102</v>
      </c>
      <c r="E1381">
        <v>241</v>
      </c>
      <c r="F1381">
        <v>127</v>
      </c>
      <c r="G1381" t="s">
        <v>246</v>
      </c>
      <c r="H1381">
        <v>13000</v>
      </c>
      <c r="I1381">
        <v>7659747</v>
      </c>
      <c r="J1381" t="s">
        <v>735</v>
      </c>
      <c r="K1381" t="s">
        <v>602</v>
      </c>
      <c r="L1381" t="s">
        <v>8965</v>
      </c>
      <c r="M1381">
        <v>14962</v>
      </c>
      <c r="N1381">
        <v>14165</v>
      </c>
      <c r="O1381" t="s">
        <v>8966</v>
      </c>
      <c r="P1381">
        <v>1</v>
      </c>
      <c r="Q1381" t="s">
        <v>8967</v>
      </c>
      <c r="R1381" t="s">
        <v>8968</v>
      </c>
      <c r="S1381">
        <v>204</v>
      </c>
      <c r="T1381" t="s">
        <v>42</v>
      </c>
      <c r="U1381" t="s">
        <v>43</v>
      </c>
      <c r="V1381" t="s">
        <v>811</v>
      </c>
      <c r="W1381">
        <v>38000000</v>
      </c>
      <c r="X1381">
        <v>2003</v>
      </c>
      <c r="Y1381">
        <v>891</v>
      </c>
      <c r="Z1381" s="2">
        <v>5.0999999999999996</v>
      </c>
      <c r="AA1381">
        <v>1.85</v>
      </c>
      <c r="AB1381">
        <v>704</v>
      </c>
      <c r="AQ1381">
        <v>109</v>
      </c>
      <c r="AR1381">
        <v>5.7</v>
      </c>
      <c r="BH1381" t="str">
        <v>Johnnie To</v>
      </c>
      <c r="BI1381">
        <f t="shared" si="64"/>
        <v>7.3</v>
      </c>
      <c r="BJ1381" t="b">
        <f t="shared" si="65"/>
        <v>0</v>
      </c>
      <c r="BO1381">
        <v>18761993</v>
      </c>
      <c r="BP1381">
        <v>9000000</v>
      </c>
      <c r="BR1381">
        <f t="shared" si="63"/>
        <v>9761993</v>
      </c>
      <c r="BS1381" t="str">
        <f>_xlfn.XLOOKUP(BO1381,I:I,L:L)</f>
        <v>The Upside of AngerÂ </v>
      </c>
    </row>
    <row r="1382" spans="1:71" x14ac:dyDescent="0.25">
      <c r="A1382" t="s">
        <v>33</v>
      </c>
      <c r="B1382" t="s">
        <v>4542</v>
      </c>
      <c r="C1382">
        <v>151</v>
      </c>
      <c r="D1382">
        <v>103</v>
      </c>
      <c r="E1382">
        <v>189</v>
      </c>
      <c r="F1382">
        <v>766</v>
      </c>
      <c r="G1382" t="s">
        <v>1230</v>
      </c>
      <c r="H1382">
        <v>3000</v>
      </c>
      <c r="I1382">
        <v>7948159</v>
      </c>
      <c r="J1382" t="s">
        <v>313</v>
      </c>
      <c r="K1382" t="s">
        <v>8971</v>
      </c>
      <c r="L1382" t="s">
        <v>8972</v>
      </c>
      <c r="M1382">
        <v>48999</v>
      </c>
      <c r="N1382">
        <v>6563</v>
      </c>
      <c r="O1382" t="s">
        <v>1189</v>
      </c>
      <c r="P1382">
        <v>1</v>
      </c>
      <c r="Q1382" t="s">
        <v>8973</v>
      </c>
      <c r="R1382" t="s">
        <v>8974</v>
      </c>
      <c r="S1382">
        <v>280</v>
      </c>
      <c r="T1382" t="s">
        <v>42</v>
      </c>
      <c r="U1382" t="s">
        <v>43</v>
      </c>
      <c r="V1382" t="s">
        <v>811</v>
      </c>
      <c r="W1382">
        <v>35000000</v>
      </c>
      <c r="X1382">
        <v>2008</v>
      </c>
      <c r="Y1382">
        <v>967</v>
      </c>
      <c r="Z1382" s="2">
        <v>6</v>
      </c>
      <c r="AA1382">
        <v>2.35</v>
      </c>
      <c r="AB1382">
        <v>0</v>
      </c>
      <c r="AQ1382">
        <v>102</v>
      </c>
      <c r="AR1382">
        <v>5.0999999999999996</v>
      </c>
      <c r="BH1382" t="str">
        <v>Agnieszka Wojtowicz-Vosloo</v>
      </c>
      <c r="BI1382">
        <f t="shared" si="64"/>
        <v>5.9</v>
      </c>
      <c r="BJ1382" t="b">
        <f t="shared" si="65"/>
        <v>0</v>
      </c>
      <c r="BO1382">
        <v>29753944</v>
      </c>
      <c r="BP1382">
        <v>20000000</v>
      </c>
      <c r="BR1382">
        <f t="shared" si="63"/>
        <v>9753944</v>
      </c>
      <c r="BS1382" t="str">
        <f>_xlfn.XLOOKUP(BO1382,I:I,L:L)</f>
        <v>Wild ThingsÂ </v>
      </c>
    </row>
    <row r="1383" spans="1:71" x14ac:dyDescent="0.25">
      <c r="A1383" t="s">
        <v>33</v>
      </c>
      <c r="B1383" t="s">
        <v>3187</v>
      </c>
      <c r="C1383">
        <v>63</v>
      </c>
      <c r="D1383">
        <v>83</v>
      </c>
      <c r="E1383">
        <v>12</v>
      </c>
      <c r="F1383">
        <v>690</v>
      </c>
      <c r="G1383" t="s">
        <v>1110</v>
      </c>
      <c r="H1383">
        <v>2000</v>
      </c>
      <c r="I1383">
        <v>11631245</v>
      </c>
      <c r="J1383" t="s">
        <v>3431</v>
      </c>
      <c r="K1383" t="s">
        <v>5428</v>
      </c>
      <c r="L1383" t="s">
        <v>8977</v>
      </c>
      <c r="M1383">
        <v>15015</v>
      </c>
      <c r="N1383">
        <v>5022</v>
      </c>
      <c r="O1383" t="s">
        <v>7468</v>
      </c>
      <c r="P1383">
        <v>5</v>
      </c>
      <c r="Q1383" t="s">
        <v>8978</v>
      </c>
      <c r="R1383" t="s">
        <v>8979</v>
      </c>
      <c r="S1383">
        <v>113</v>
      </c>
      <c r="T1383" t="s">
        <v>42</v>
      </c>
      <c r="U1383" t="s">
        <v>43</v>
      </c>
      <c r="V1383" t="s">
        <v>115</v>
      </c>
      <c r="W1383">
        <v>35000000</v>
      </c>
      <c r="X1383">
        <v>2006</v>
      </c>
      <c r="Y1383">
        <v>826</v>
      </c>
      <c r="Z1383" s="2">
        <v>4.2</v>
      </c>
      <c r="AA1383">
        <v>1.85</v>
      </c>
      <c r="AB1383">
        <v>494</v>
      </c>
      <c r="AQ1383">
        <v>103</v>
      </c>
      <c r="AR1383">
        <v>6</v>
      </c>
      <c r="BH1383" t="str">
        <v>Ernie Barbarash</v>
      </c>
      <c r="BI1383">
        <f t="shared" si="64"/>
        <v>5.8</v>
      </c>
      <c r="BJ1383" t="b">
        <f t="shared" si="65"/>
        <v>0</v>
      </c>
      <c r="BO1383">
        <v>69688384</v>
      </c>
      <c r="BP1383">
        <v>60000000</v>
      </c>
      <c r="BR1383">
        <f t="shared" si="63"/>
        <v>9688384</v>
      </c>
      <c r="BS1383" t="str">
        <f>_xlfn.XLOOKUP(BO1383,I:I,L:L)</f>
        <v>The KidÂ </v>
      </c>
    </row>
    <row r="1384" spans="1:71" x14ac:dyDescent="0.25">
      <c r="A1384" t="s">
        <v>33</v>
      </c>
      <c r="B1384" t="s">
        <v>431</v>
      </c>
      <c r="C1384">
        <v>335</v>
      </c>
      <c r="D1384">
        <v>123</v>
      </c>
      <c r="E1384">
        <v>0</v>
      </c>
      <c r="F1384">
        <v>6</v>
      </c>
      <c r="G1384" t="s">
        <v>8981</v>
      </c>
      <c r="H1384">
        <v>23000</v>
      </c>
      <c r="I1384">
        <v>10137502</v>
      </c>
      <c r="J1384" t="s">
        <v>3439</v>
      </c>
      <c r="K1384" t="s">
        <v>82</v>
      </c>
      <c r="L1384" t="s">
        <v>8982</v>
      </c>
      <c r="M1384">
        <v>77394</v>
      </c>
      <c r="N1384">
        <v>23031</v>
      </c>
      <c r="O1384" t="s">
        <v>8983</v>
      </c>
      <c r="P1384">
        <v>0</v>
      </c>
      <c r="Q1384" t="s">
        <v>8984</v>
      </c>
      <c r="R1384" t="s">
        <v>8985</v>
      </c>
      <c r="S1384">
        <v>195</v>
      </c>
      <c r="T1384" t="s">
        <v>42</v>
      </c>
      <c r="U1384" t="s">
        <v>43</v>
      </c>
      <c r="V1384" t="s">
        <v>115</v>
      </c>
      <c r="W1384">
        <v>35000000</v>
      </c>
      <c r="X1384">
        <v>2015</v>
      </c>
      <c r="Y1384">
        <v>22</v>
      </c>
      <c r="Z1384" s="2">
        <v>7.4</v>
      </c>
      <c r="AA1384">
        <v>2.35</v>
      </c>
      <c r="AB1384">
        <v>24000</v>
      </c>
      <c r="AQ1384">
        <v>83</v>
      </c>
      <c r="AR1384">
        <v>4.2</v>
      </c>
      <c r="BH1384" t="str">
        <v>Nick Love</v>
      </c>
      <c r="BI1384">
        <f t="shared" si="64"/>
        <v>6.1</v>
      </c>
      <c r="BJ1384" t="b">
        <f t="shared" si="65"/>
        <v>0</v>
      </c>
      <c r="BO1384">
        <v>62563543</v>
      </c>
      <c r="BP1384">
        <v>53000000</v>
      </c>
      <c r="BR1384">
        <f t="shared" si="63"/>
        <v>9563543</v>
      </c>
      <c r="BS1384" t="str">
        <f>_xlfn.XLOOKUP(BO1384,I:I,L:L)</f>
        <v>Black MassÂ </v>
      </c>
    </row>
    <row r="1385" spans="1:71" x14ac:dyDescent="0.25">
      <c r="A1385" t="s">
        <v>33</v>
      </c>
      <c r="B1385" t="s">
        <v>4550</v>
      </c>
      <c r="C1385">
        <v>24</v>
      </c>
      <c r="D1385">
        <v>101</v>
      </c>
      <c r="E1385">
        <v>31</v>
      </c>
      <c r="F1385">
        <v>448</v>
      </c>
      <c r="G1385" t="s">
        <v>8987</v>
      </c>
      <c r="H1385">
        <v>690</v>
      </c>
      <c r="I1385">
        <v>6448817</v>
      </c>
      <c r="J1385" t="s">
        <v>59</v>
      </c>
      <c r="K1385" t="s">
        <v>8988</v>
      </c>
      <c r="L1385" t="s">
        <v>8989</v>
      </c>
      <c r="M1385">
        <v>2189</v>
      </c>
      <c r="N1385">
        <v>1993</v>
      </c>
      <c r="O1385" t="s">
        <v>8990</v>
      </c>
      <c r="P1385">
        <v>0</v>
      </c>
      <c r="Q1385" t="s">
        <v>8991</v>
      </c>
      <c r="R1385" t="s">
        <v>8992</v>
      </c>
      <c r="S1385">
        <v>31</v>
      </c>
      <c r="T1385" t="s">
        <v>42</v>
      </c>
      <c r="U1385" t="s">
        <v>43</v>
      </c>
      <c r="V1385" t="s">
        <v>115</v>
      </c>
      <c r="W1385">
        <v>35000000</v>
      </c>
      <c r="X1385">
        <v>1997</v>
      </c>
      <c r="Y1385">
        <v>457</v>
      </c>
      <c r="Z1385" s="2">
        <v>4.5999999999999996</v>
      </c>
      <c r="AA1385">
        <v>2.35</v>
      </c>
      <c r="AB1385">
        <v>0</v>
      </c>
      <c r="AQ1385">
        <v>123</v>
      </c>
      <c r="AR1385">
        <v>7.4</v>
      </c>
      <c r="BH1385" t="str">
        <v>R. Balki</v>
      </c>
      <c r="BI1385">
        <f t="shared" si="64"/>
        <v>7.2</v>
      </c>
      <c r="BJ1385" t="b">
        <f t="shared" si="65"/>
        <v>0</v>
      </c>
      <c r="BO1385">
        <v>11546543</v>
      </c>
      <c r="BP1385">
        <v>2000000</v>
      </c>
      <c r="BR1385">
        <f t="shared" si="63"/>
        <v>9546543</v>
      </c>
      <c r="BS1385" t="str">
        <f>_xlfn.XLOOKUP(BO1385,I:I,L:L)</f>
        <v>The Legend of Drunken MasterÂ </v>
      </c>
    </row>
    <row r="1386" spans="1:71" x14ac:dyDescent="0.25">
      <c r="A1386" t="s">
        <v>33</v>
      </c>
      <c r="B1386" t="s">
        <v>222</v>
      </c>
      <c r="C1386">
        <v>147</v>
      </c>
      <c r="D1386">
        <v>117</v>
      </c>
      <c r="E1386">
        <v>0</v>
      </c>
      <c r="F1386">
        <v>567</v>
      </c>
      <c r="G1386" t="s">
        <v>318</v>
      </c>
      <c r="H1386">
        <v>883</v>
      </c>
      <c r="I1386">
        <v>7458269</v>
      </c>
      <c r="J1386" t="s">
        <v>881</v>
      </c>
      <c r="K1386" t="s">
        <v>1881</v>
      </c>
      <c r="L1386" t="s">
        <v>8995</v>
      </c>
      <c r="M1386">
        <v>70698</v>
      </c>
      <c r="N1386">
        <v>3611</v>
      </c>
      <c r="O1386" t="s">
        <v>494</v>
      </c>
      <c r="P1386">
        <v>1</v>
      </c>
      <c r="Q1386" t="s">
        <v>8996</v>
      </c>
      <c r="R1386" t="s">
        <v>8997</v>
      </c>
      <c r="S1386">
        <v>196</v>
      </c>
      <c r="T1386" t="s">
        <v>42</v>
      </c>
      <c r="U1386" t="s">
        <v>43</v>
      </c>
      <c r="V1386" t="s">
        <v>44</v>
      </c>
      <c r="W1386">
        <v>35000000</v>
      </c>
      <c r="X1386">
        <v>2006</v>
      </c>
      <c r="Y1386">
        <v>883</v>
      </c>
      <c r="Z1386" s="2">
        <v>6.9</v>
      </c>
      <c r="AA1386">
        <v>2.35</v>
      </c>
      <c r="AB1386">
        <v>9000</v>
      </c>
      <c r="AQ1386">
        <v>101</v>
      </c>
      <c r="AR1386">
        <v>4.5999999999999996</v>
      </c>
      <c r="BH1386" t="str">
        <v>Cecil B. DeMille</v>
      </c>
      <c r="BI1386">
        <f t="shared" si="64"/>
        <v>6.7</v>
      </c>
      <c r="BJ1386" t="b">
        <f t="shared" si="65"/>
        <v>0</v>
      </c>
      <c r="BO1386">
        <v>17536788</v>
      </c>
      <c r="BP1386">
        <v>8000000</v>
      </c>
      <c r="BR1386">
        <f t="shared" si="63"/>
        <v>9536788</v>
      </c>
      <c r="BS1386" t="str">
        <f>_xlfn.XLOOKUP(BO1386,I:I,L:L)</f>
        <v>Enough SaidÂ </v>
      </c>
    </row>
    <row r="1387" spans="1:71" x14ac:dyDescent="0.25">
      <c r="A1387" t="s">
        <v>33</v>
      </c>
      <c r="B1387" t="s">
        <v>890</v>
      </c>
      <c r="C1387">
        <v>10</v>
      </c>
      <c r="D1387">
        <v>114</v>
      </c>
      <c r="E1387">
        <v>503</v>
      </c>
      <c r="F1387">
        <v>697</v>
      </c>
      <c r="G1387" t="s">
        <v>5677</v>
      </c>
      <c r="H1387">
        <v>2000</v>
      </c>
      <c r="I1387">
        <v>4651977</v>
      </c>
      <c r="J1387" t="s">
        <v>2007</v>
      </c>
      <c r="K1387" t="s">
        <v>1895</v>
      </c>
      <c r="L1387" t="s">
        <v>9000</v>
      </c>
      <c r="M1387">
        <v>10410</v>
      </c>
      <c r="N1387">
        <v>4334</v>
      </c>
      <c r="O1387" t="s">
        <v>3948</v>
      </c>
      <c r="P1387">
        <v>3</v>
      </c>
      <c r="Q1387" t="s">
        <v>9001</v>
      </c>
      <c r="R1387" t="s">
        <v>9002</v>
      </c>
      <c r="S1387">
        <v>71</v>
      </c>
      <c r="T1387" t="s">
        <v>42</v>
      </c>
      <c r="U1387" t="s">
        <v>43</v>
      </c>
      <c r="V1387" t="s">
        <v>44</v>
      </c>
      <c r="W1387">
        <v>35000000</v>
      </c>
      <c r="X1387">
        <v>1992</v>
      </c>
      <c r="Y1387">
        <v>864</v>
      </c>
      <c r="Z1387" s="2">
        <v>6.9</v>
      </c>
      <c r="AA1387">
        <v>2.35</v>
      </c>
      <c r="AB1387">
        <v>892</v>
      </c>
      <c r="AQ1387">
        <v>117</v>
      </c>
      <c r="AR1387">
        <v>6.9</v>
      </c>
      <c r="BH1387" t="str">
        <v>Henry Hobson</v>
      </c>
      <c r="BI1387">
        <f t="shared" si="64"/>
        <v>5.6</v>
      </c>
      <c r="BJ1387" t="b">
        <f t="shared" si="65"/>
        <v>0</v>
      </c>
      <c r="BO1387">
        <v>11533945</v>
      </c>
      <c r="BP1387">
        <v>2000000</v>
      </c>
      <c r="BR1387">
        <f t="shared" si="63"/>
        <v>9533945</v>
      </c>
      <c r="BS1387" t="str">
        <f>_xlfn.XLOOKUP(BO1387,I:I,L:L)</f>
        <v>Boys Don't CryÂ </v>
      </c>
    </row>
    <row r="1388" spans="1:71" x14ac:dyDescent="0.25">
      <c r="A1388" t="s">
        <v>33</v>
      </c>
      <c r="B1388" t="s">
        <v>2464</v>
      </c>
      <c r="C1388">
        <v>12</v>
      </c>
      <c r="D1388">
        <v>330</v>
      </c>
      <c r="E1388">
        <v>138</v>
      </c>
      <c r="F1388">
        <v>672</v>
      </c>
      <c r="G1388" t="s">
        <v>7949</v>
      </c>
      <c r="H1388">
        <v>848</v>
      </c>
      <c r="I1388">
        <v>4496583</v>
      </c>
      <c r="J1388" t="s">
        <v>1212</v>
      </c>
      <c r="K1388" t="s">
        <v>609</v>
      </c>
      <c r="L1388" t="s">
        <v>9005</v>
      </c>
      <c r="M1388">
        <v>23181</v>
      </c>
      <c r="N1388">
        <v>3227</v>
      </c>
      <c r="O1388" t="s">
        <v>3061</v>
      </c>
      <c r="P1388">
        <v>2</v>
      </c>
      <c r="Q1388" t="s">
        <v>9006</v>
      </c>
      <c r="R1388" t="s">
        <v>9007</v>
      </c>
      <c r="S1388">
        <v>129</v>
      </c>
      <c r="T1388" t="s">
        <v>42</v>
      </c>
      <c r="U1388" t="s">
        <v>43</v>
      </c>
      <c r="V1388" t="s">
        <v>811</v>
      </c>
      <c r="W1388">
        <v>35000000</v>
      </c>
      <c r="X1388">
        <v>1993</v>
      </c>
      <c r="Y1388">
        <v>674</v>
      </c>
      <c r="Z1388" s="2">
        <v>8</v>
      </c>
      <c r="AA1388">
        <v>1.66</v>
      </c>
      <c r="AB1388">
        <v>6000</v>
      </c>
      <c r="AQ1388">
        <v>114</v>
      </c>
      <c r="AR1388">
        <v>6.9</v>
      </c>
      <c r="BH1388" t="str">
        <v>Mike Figgis</v>
      </c>
      <c r="BI1388">
        <f t="shared" si="64"/>
        <v>6.5</v>
      </c>
      <c r="BJ1388" t="b">
        <f t="shared" si="65"/>
        <v>0</v>
      </c>
      <c r="BO1388">
        <v>13464388</v>
      </c>
      <c r="BP1388">
        <v>4000000</v>
      </c>
      <c r="BR1388">
        <f t="shared" si="63"/>
        <v>9464388</v>
      </c>
      <c r="BS1388" t="str">
        <f>_xlfn.XLOOKUP(BO1388,I:I,L:L)</f>
        <v>Shaun of the DeadÂ </v>
      </c>
    </row>
    <row r="1389" spans="1:71" x14ac:dyDescent="0.25">
      <c r="A1389" t="s">
        <v>33</v>
      </c>
      <c r="B1389" t="s">
        <v>4557</v>
      </c>
      <c r="C1389">
        <v>50</v>
      </c>
      <c r="D1389">
        <v>121</v>
      </c>
      <c r="E1389">
        <v>55</v>
      </c>
      <c r="F1389">
        <v>918</v>
      </c>
      <c r="G1389" t="s">
        <v>173</v>
      </c>
      <c r="H1389">
        <v>1000</v>
      </c>
      <c r="I1389">
        <v>2221994</v>
      </c>
      <c r="J1389" t="s">
        <v>859</v>
      </c>
      <c r="K1389" t="s">
        <v>522</v>
      </c>
      <c r="L1389" t="s">
        <v>9010</v>
      </c>
      <c r="M1389">
        <v>11747</v>
      </c>
      <c r="N1389">
        <v>3125</v>
      </c>
      <c r="O1389" t="s">
        <v>3867</v>
      </c>
      <c r="P1389">
        <v>1</v>
      </c>
      <c r="Q1389" t="s">
        <v>9011</v>
      </c>
      <c r="R1389" t="s">
        <v>9012</v>
      </c>
      <c r="S1389">
        <v>99</v>
      </c>
      <c r="T1389" t="s">
        <v>42</v>
      </c>
      <c r="U1389" t="s">
        <v>9013</v>
      </c>
      <c r="V1389" t="s">
        <v>811</v>
      </c>
      <c r="W1389">
        <v>35000000</v>
      </c>
      <c r="X1389">
        <v>1997</v>
      </c>
      <c r="Y1389">
        <v>1000</v>
      </c>
      <c r="Z1389" s="2">
        <v>6.4</v>
      </c>
      <c r="AA1389">
        <v>2.35</v>
      </c>
      <c r="AB1389">
        <v>561</v>
      </c>
      <c r="AQ1389">
        <v>330</v>
      </c>
      <c r="AR1389">
        <v>8</v>
      </c>
      <c r="BH1389" t="str">
        <v>Lisa Cholodenko</v>
      </c>
      <c r="BI1389">
        <f t="shared" si="64"/>
        <v>7.1</v>
      </c>
      <c r="BJ1389" t="b">
        <f t="shared" si="65"/>
        <v>0</v>
      </c>
      <c r="BO1389">
        <v>17427926</v>
      </c>
      <c r="BP1389">
        <v>8000000</v>
      </c>
      <c r="BR1389">
        <f t="shared" si="63"/>
        <v>9427926</v>
      </c>
      <c r="BS1389" t="str">
        <f>_xlfn.XLOOKUP(BO1389,I:I,L:L)</f>
        <v>The RuinsÂ </v>
      </c>
    </row>
    <row r="1390" spans="1:71" x14ac:dyDescent="0.25">
      <c r="A1390" t="s">
        <v>33</v>
      </c>
      <c r="B1390" t="s">
        <v>1631</v>
      </c>
      <c r="C1390">
        <v>149</v>
      </c>
      <c r="D1390">
        <v>114</v>
      </c>
      <c r="E1390">
        <v>0</v>
      </c>
      <c r="F1390">
        <v>115</v>
      </c>
      <c r="G1390" t="s">
        <v>4319</v>
      </c>
      <c r="H1390">
        <v>548</v>
      </c>
      <c r="I1390">
        <v>6592103</v>
      </c>
      <c r="J1390" t="s">
        <v>1359</v>
      </c>
      <c r="K1390" t="s">
        <v>3955</v>
      </c>
      <c r="L1390" t="s">
        <v>9016</v>
      </c>
      <c r="M1390">
        <v>28584</v>
      </c>
      <c r="N1390">
        <v>1005</v>
      </c>
      <c r="O1390" t="s">
        <v>9017</v>
      </c>
      <c r="P1390">
        <v>1</v>
      </c>
      <c r="Q1390" t="s">
        <v>9018</v>
      </c>
      <c r="R1390" t="s">
        <v>9019</v>
      </c>
      <c r="S1390">
        <v>232</v>
      </c>
      <c r="T1390" t="s">
        <v>42</v>
      </c>
      <c r="U1390" t="s">
        <v>1816</v>
      </c>
      <c r="V1390" t="s">
        <v>811</v>
      </c>
      <c r="W1390">
        <v>35000000</v>
      </c>
      <c r="X1390">
        <v>2002</v>
      </c>
      <c r="Y1390">
        <v>298</v>
      </c>
      <c r="Z1390" s="2">
        <v>6.3</v>
      </c>
      <c r="AA1390">
        <v>1.85</v>
      </c>
      <c r="AB1390">
        <v>675</v>
      </c>
      <c r="AQ1390">
        <v>121</v>
      </c>
      <c r="AR1390">
        <v>6.4</v>
      </c>
      <c r="BH1390" t="str">
        <v>Ed Gass-Donnelly</v>
      </c>
      <c r="BI1390">
        <f t="shared" si="64"/>
        <v>4</v>
      </c>
      <c r="BJ1390" t="b">
        <f t="shared" si="65"/>
        <v>0</v>
      </c>
      <c r="BO1390">
        <v>309404152</v>
      </c>
      <c r="BP1390">
        <v>300000000</v>
      </c>
      <c r="BR1390">
        <f t="shared" si="63"/>
        <v>9404152</v>
      </c>
      <c r="BS1390" t="str">
        <f>_xlfn.XLOOKUP(BO1390,I:I,L:L)</f>
        <v>Pirates of the Caribbean: At World's EndÂ </v>
      </c>
    </row>
    <row r="1391" spans="1:71" x14ac:dyDescent="0.25">
      <c r="A1391" t="s">
        <v>33</v>
      </c>
      <c r="B1391" t="s">
        <v>899</v>
      </c>
      <c r="C1391">
        <v>95</v>
      </c>
      <c r="D1391">
        <v>148</v>
      </c>
      <c r="E1391">
        <v>0</v>
      </c>
      <c r="F1391">
        <v>0</v>
      </c>
      <c r="G1391" t="s">
        <v>9023</v>
      </c>
      <c r="H1391">
        <v>3</v>
      </c>
      <c r="I1391">
        <v>630779</v>
      </c>
      <c r="J1391" t="s">
        <v>3445</v>
      </c>
      <c r="K1391" t="s">
        <v>9024</v>
      </c>
      <c r="L1391" t="s">
        <v>9025</v>
      </c>
      <c r="M1391">
        <v>11101</v>
      </c>
      <c r="N1391">
        <v>5</v>
      </c>
      <c r="O1391" t="s">
        <v>9026</v>
      </c>
      <c r="P1391">
        <v>0</v>
      </c>
      <c r="Q1391" t="s">
        <v>9027</v>
      </c>
      <c r="R1391" t="s">
        <v>9028</v>
      </c>
      <c r="S1391">
        <v>159</v>
      </c>
      <c r="T1391" t="s">
        <v>42</v>
      </c>
      <c r="U1391" t="s">
        <v>43</v>
      </c>
      <c r="V1391" t="s">
        <v>811</v>
      </c>
      <c r="W1391">
        <v>35000000</v>
      </c>
      <c r="X1391">
        <v>1999</v>
      </c>
      <c r="Y1391">
        <v>2</v>
      </c>
      <c r="Z1391" s="2">
        <v>6.8</v>
      </c>
      <c r="AA1391">
        <v>2.35</v>
      </c>
      <c r="AB1391">
        <v>633</v>
      </c>
      <c r="AQ1391">
        <v>156</v>
      </c>
      <c r="AR1391">
        <v>8.4</v>
      </c>
      <c r="BH1391" t="str">
        <v>DJ Pooh</v>
      </c>
      <c r="BI1391">
        <f t="shared" si="64"/>
        <v>4</v>
      </c>
      <c r="BJ1391" t="b">
        <f t="shared" si="65"/>
        <v>0</v>
      </c>
      <c r="BO1391">
        <v>21370057</v>
      </c>
      <c r="BP1391">
        <v>12000000</v>
      </c>
      <c r="BR1391">
        <f t="shared" ref="BR1391:BR1450" si="66">BO1391-BP1391</f>
        <v>9370057</v>
      </c>
      <c r="BS1391" t="str">
        <f>_xlfn.XLOOKUP(BO1391,I:I,L:L)</f>
        <v>Raising CainÂ </v>
      </c>
    </row>
    <row r="1392" spans="1:71" x14ac:dyDescent="0.25">
      <c r="A1392" t="s">
        <v>33</v>
      </c>
      <c r="B1392" t="s">
        <v>2576</v>
      </c>
      <c r="C1392">
        <v>297</v>
      </c>
      <c r="D1392">
        <v>113</v>
      </c>
      <c r="E1392">
        <v>47</v>
      </c>
      <c r="F1392">
        <v>129</v>
      </c>
      <c r="G1392" t="s">
        <v>9031</v>
      </c>
      <c r="H1392">
        <v>988</v>
      </c>
      <c r="I1392">
        <v>102413606</v>
      </c>
      <c r="J1392" t="s">
        <v>1001</v>
      </c>
      <c r="K1392" t="s">
        <v>4993</v>
      </c>
      <c r="L1392" t="s">
        <v>2778</v>
      </c>
      <c r="M1392">
        <v>310903</v>
      </c>
      <c r="N1392">
        <v>1783</v>
      </c>
      <c r="O1392" t="s">
        <v>9032</v>
      </c>
      <c r="P1392">
        <v>0</v>
      </c>
      <c r="Q1392" t="s">
        <v>9033</v>
      </c>
      <c r="R1392" t="s">
        <v>9034</v>
      </c>
      <c r="S1392">
        <v>524</v>
      </c>
      <c r="T1392" t="s">
        <v>42</v>
      </c>
      <c r="U1392" t="s">
        <v>43</v>
      </c>
      <c r="V1392" t="s">
        <v>44</v>
      </c>
      <c r="W1392">
        <v>34000000</v>
      </c>
      <c r="X1392">
        <v>2014</v>
      </c>
      <c r="Y1392">
        <v>149</v>
      </c>
      <c r="Z1392" s="2">
        <v>6.8</v>
      </c>
      <c r="AA1392">
        <v>2.35</v>
      </c>
      <c r="AB1392">
        <v>38000</v>
      </c>
      <c r="AQ1392">
        <v>93</v>
      </c>
      <c r="AR1392">
        <v>5.7</v>
      </c>
      <c r="BH1392" t="str">
        <v>Patrick Stettner</v>
      </c>
      <c r="BI1392">
        <f t="shared" si="64"/>
        <v>5.9</v>
      </c>
      <c r="BJ1392" t="b">
        <f t="shared" si="65"/>
        <v>0</v>
      </c>
      <c r="BO1392">
        <v>34300771</v>
      </c>
      <c r="BP1392">
        <v>25000000</v>
      </c>
      <c r="BR1392">
        <f t="shared" si="66"/>
        <v>9300771</v>
      </c>
      <c r="BS1392" t="str">
        <f>_xlfn.XLOOKUP(BO1392,I:I,L:L)</f>
        <v>BabelÂ </v>
      </c>
    </row>
    <row r="1393" spans="1:71" x14ac:dyDescent="0.25">
      <c r="A1393" t="s">
        <v>33</v>
      </c>
      <c r="B1393" t="s">
        <v>4579</v>
      </c>
      <c r="C1393">
        <v>90</v>
      </c>
      <c r="D1393">
        <v>91</v>
      </c>
      <c r="E1393">
        <v>31</v>
      </c>
      <c r="F1393">
        <v>141</v>
      </c>
      <c r="G1393" t="s">
        <v>9037</v>
      </c>
      <c r="H1393">
        <v>1000</v>
      </c>
      <c r="I1393">
        <v>10214013</v>
      </c>
      <c r="J1393" t="s">
        <v>1247</v>
      </c>
      <c r="K1393" t="s">
        <v>173</v>
      </c>
      <c r="L1393" t="s">
        <v>9038</v>
      </c>
      <c r="M1393">
        <v>23072</v>
      </c>
      <c r="N1393">
        <v>1564</v>
      </c>
      <c r="O1393" t="s">
        <v>9039</v>
      </c>
      <c r="P1393">
        <v>2</v>
      </c>
      <c r="Q1393" t="s">
        <v>9040</v>
      </c>
      <c r="R1393" t="s">
        <v>9041</v>
      </c>
      <c r="S1393">
        <v>89</v>
      </c>
      <c r="T1393" t="s">
        <v>42</v>
      </c>
      <c r="U1393" t="s">
        <v>43</v>
      </c>
      <c r="V1393" t="s">
        <v>811</v>
      </c>
      <c r="W1393">
        <v>35000000</v>
      </c>
      <c r="X1393">
        <v>2015</v>
      </c>
      <c r="Y1393">
        <v>249</v>
      </c>
      <c r="Z1393" s="2">
        <v>5.4</v>
      </c>
      <c r="AA1393">
        <v>2.35</v>
      </c>
      <c r="AB1393">
        <v>0</v>
      </c>
      <c r="AQ1393">
        <v>113</v>
      </c>
      <c r="AR1393">
        <v>6.8</v>
      </c>
      <c r="BH1393" t="str">
        <v>Michael Tiddes</v>
      </c>
      <c r="BI1393">
        <f t="shared" si="64"/>
        <v>4.9000000000000004</v>
      </c>
      <c r="BJ1393" t="b">
        <f t="shared" si="65"/>
        <v>0</v>
      </c>
      <c r="BO1393">
        <v>11284657</v>
      </c>
      <c r="BP1393">
        <v>2000000</v>
      </c>
      <c r="BR1393">
        <f t="shared" si="66"/>
        <v>9284657</v>
      </c>
      <c r="BS1393" t="str">
        <f>_xlfn.XLOOKUP(BO1393,I:I,L:L)</f>
        <v>The Lives of OthersÂ </v>
      </c>
    </row>
    <row r="1394" spans="1:71" x14ac:dyDescent="0.25">
      <c r="A1394" t="s">
        <v>33</v>
      </c>
      <c r="B1394" t="s">
        <v>467</v>
      </c>
      <c r="C1394">
        <v>56</v>
      </c>
      <c r="D1394">
        <v>139</v>
      </c>
      <c r="E1394">
        <v>17000</v>
      </c>
      <c r="F1394">
        <v>94</v>
      </c>
      <c r="G1394" t="s">
        <v>8003</v>
      </c>
      <c r="H1394">
        <v>554</v>
      </c>
      <c r="I1394">
        <v>32000000</v>
      </c>
      <c r="J1394" t="s">
        <v>210</v>
      </c>
      <c r="K1394" t="s">
        <v>2875</v>
      </c>
      <c r="L1394" t="s">
        <v>5699</v>
      </c>
      <c r="M1394">
        <v>36267</v>
      </c>
      <c r="N1394">
        <v>1068</v>
      </c>
      <c r="O1394" t="s">
        <v>4546</v>
      </c>
      <c r="P1394">
        <v>3</v>
      </c>
      <c r="Q1394" t="s">
        <v>9044</v>
      </c>
      <c r="R1394" t="s">
        <v>9045</v>
      </c>
      <c r="S1394">
        <v>150</v>
      </c>
      <c r="T1394" t="s">
        <v>42</v>
      </c>
      <c r="U1394" t="s">
        <v>43</v>
      </c>
      <c r="V1394" t="s">
        <v>115</v>
      </c>
      <c r="W1394">
        <v>30000000</v>
      </c>
      <c r="X1394">
        <v>1993</v>
      </c>
      <c r="Y1394">
        <v>382</v>
      </c>
      <c r="Z1394" s="2">
        <v>7.2</v>
      </c>
      <c r="AA1394">
        <v>2.35</v>
      </c>
      <c r="AB1394">
        <v>0</v>
      </c>
      <c r="AQ1394">
        <v>91</v>
      </c>
      <c r="AR1394">
        <v>5.4</v>
      </c>
      <c r="BH1394" t="str">
        <v>Roger Avary</v>
      </c>
      <c r="BI1394">
        <f t="shared" si="64"/>
        <v>6.6</v>
      </c>
      <c r="BJ1394" t="b">
        <f t="shared" si="65"/>
        <v>0</v>
      </c>
      <c r="BO1394">
        <v>26284475</v>
      </c>
      <c r="BP1394">
        <v>17000000</v>
      </c>
      <c r="BR1394">
        <f t="shared" si="66"/>
        <v>9284475</v>
      </c>
      <c r="BS1394" t="str">
        <f>_xlfn.XLOOKUP(BO1394,I:I,L:L)</f>
        <v>Love the CoopersÂ </v>
      </c>
    </row>
    <row r="1395" spans="1:71" x14ac:dyDescent="0.25">
      <c r="A1395" t="s">
        <v>33</v>
      </c>
      <c r="B1395" t="s">
        <v>1011</v>
      </c>
      <c r="C1395">
        <v>274</v>
      </c>
      <c r="D1395">
        <v>96</v>
      </c>
      <c r="E1395">
        <v>0</v>
      </c>
      <c r="F1395">
        <v>1000</v>
      </c>
      <c r="G1395" t="s">
        <v>9048</v>
      </c>
      <c r="H1395">
        <v>20000</v>
      </c>
      <c r="I1395">
        <v>10139254</v>
      </c>
      <c r="J1395" t="s">
        <v>1134</v>
      </c>
      <c r="K1395" t="s">
        <v>351</v>
      </c>
      <c r="L1395" t="s">
        <v>9049</v>
      </c>
      <c r="M1395">
        <v>190990</v>
      </c>
      <c r="N1395">
        <v>24640</v>
      </c>
      <c r="O1395" t="s">
        <v>2270</v>
      </c>
      <c r="P1395">
        <v>0</v>
      </c>
      <c r="Q1395" t="s">
        <v>9050</v>
      </c>
      <c r="R1395" t="s">
        <v>9051</v>
      </c>
      <c r="S1395">
        <v>915</v>
      </c>
      <c r="T1395" t="s">
        <v>42</v>
      </c>
      <c r="U1395" t="s">
        <v>43</v>
      </c>
      <c r="V1395" t="s">
        <v>44</v>
      </c>
      <c r="W1395">
        <v>35000000</v>
      </c>
      <c r="X1395">
        <v>2006</v>
      </c>
      <c r="Y1395">
        <v>1000</v>
      </c>
      <c r="Z1395" s="2">
        <v>7.3</v>
      </c>
      <c r="AA1395">
        <v>1.85</v>
      </c>
      <c r="AB1395">
        <v>23000</v>
      </c>
      <c r="AQ1395">
        <v>139</v>
      </c>
      <c r="AR1395">
        <v>7.2</v>
      </c>
      <c r="BH1395" t="str">
        <v>Allison Anders</v>
      </c>
      <c r="BI1395">
        <f t="shared" si="64"/>
        <v>6.4</v>
      </c>
      <c r="BJ1395" t="b">
        <f t="shared" si="65"/>
        <v>0</v>
      </c>
      <c r="BO1395">
        <v>17278980</v>
      </c>
      <c r="BP1395">
        <v>8000000</v>
      </c>
      <c r="BR1395">
        <f t="shared" si="66"/>
        <v>9278980</v>
      </c>
      <c r="BS1395" t="str">
        <f>_xlfn.XLOOKUP(BO1395,I:I,L:L)</f>
        <v>Half BakedÂ </v>
      </c>
    </row>
    <row r="1396" spans="1:71" x14ac:dyDescent="0.25">
      <c r="A1396" t="s">
        <v>33</v>
      </c>
      <c r="B1396" t="s">
        <v>4586</v>
      </c>
      <c r="C1396">
        <v>68</v>
      </c>
      <c r="D1396">
        <v>102</v>
      </c>
      <c r="E1396">
        <v>3</v>
      </c>
      <c r="F1396">
        <v>239</v>
      </c>
      <c r="G1396" t="s">
        <v>9054</v>
      </c>
      <c r="H1396">
        <v>372</v>
      </c>
      <c r="I1396">
        <v>11227940</v>
      </c>
      <c r="J1396" t="s">
        <v>3462</v>
      </c>
      <c r="K1396" t="s">
        <v>3436</v>
      </c>
      <c r="L1396" t="s">
        <v>9055</v>
      </c>
      <c r="M1396">
        <v>8367</v>
      </c>
      <c r="N1396">
        <v>1274</v>
      </c>
      <c r="O1396" t="s">
        <v>9056</v>
      </c>
      <c r="P1396">
        <v>0</v>
      </c>
      <c r="Q1396" t="s">
        <v>9057</v>
      </c>
      <c r="R1396" t="s">
        <v>9058</v>
      </c>
      <c r="S1396">
        <v>94</v>
      </c>
      <c r="T1396" t="s">
        <v>42</v>
      </c>
      <c r="U1396" t="s">
        <v>43</v>
      </c>
      <c r="V1396" t="s">
        <v>811</v>
      </c>
      <c r="W1396">
        <v>34000000</v>
      </c>
      <c r="X1396">
        <v>1999</v>
      </c>
      <c r="Y1396">
        <v>248</v>
      </c>
      <c r="Z1396" s="2">
        <v>5.2</v>
      </c>
      <c r="AA1396">
        <v>2.35</v>
      </c>
      <c r="AB1396">
        <v>120</v>
      </c>
      <c r="AQ1396">
        <v>96</v>
      </c>
      <c r="AR1396">
        <v>7.3</v>
      </c>
      <c r="BH1396" t="str">
        <v>Rick de Oliveira</v>
      </c>
      <c r="BI1396">
        <f t="shared" si="64"/>
        <v>2.7</v>
      </c>
      <c r="BJ1396" t="b">
        <f t="shared" si="65"/>
        <v>0</v>
      </c>
      <c r="BO1396">
        <v>18225165</v>
      </c>
      <c r="BP1396">
        <v>9000000</v>
      </c>
      <c r="BR1396">
        <f t="shared" si="66"/>
        <v>9225165</v>
      </c>
      <c r="BS1396" t="str">
        <f>_xlfn.XLOOKUP(BO1396,I:I,L:L)</f>
        <v>Harold &amp; Kumar Go to White CastleÂ </v>
      </c>
    </row>
    <row r="1397" spans="1:71" x14ac:dyDescent="0.25">
      <c r="A1397" t="s">
        <v>33</v>
      </c>
      <c r="B1397" t="s">
        <v>1368</v>
      </c>
      <c r="C1397">
        <v>98</v>
      </c>
      <c r="D1397">
        <v>96</v>
      </c>
      <c r="E1397">
        <v>165</v>
      </c>
      <c r="F1397">
        <v>566</v>
      </c>
      <c r="G1397" t="s">
        <v>4234</v>
      </c>
      <c r="H1397">
        <v>12000</v>
      </c>
      <c r="I1397">
        <v>183125</v>
      </c>
      <c r="J1397" t="s">
        <v>313</v>
      </c>
      <c r="K1397" t="s">
        <v>863</v>
      </c>
      <c r="L1397" t="s">
        <v>9061</v>
      </c>
      <c r="M1397">
        <v>36914</v>
      </c>
      <c r="N1397">
        <v>14978</v>
      </c>
      <c r="O1397" t="s">
        <v>9062</v>
      </c>
      <c r="P1397">
        <v>1</v>
      </c>
      <c r="Q1397" t="s">
        <v>9063</v>
      </c>
      <c r="R1397" t="s">
        <v>9064</v>
      </c>
      <c r="S1397">
        <v>86</v>
      </c>
      <c r="T1397" t="s">
        <v>42</v>
      </c>
      <c r="U1397" t="s">
        <v>43</v>
      </c>
      <c r="V1397" t="s">
        <v>811</v>
      </c>
      <c r="W1397">
        <v>35000000</v>
      </c>
      <c r="X1397">
        <v>2012</v>
      </c>
      <c r="Y1397">
        <v>774</v>
      </c>
      <c r="Z1397" s="2">
        <v>5.5</v>
      </c>
      <c r="AA1397">
        <v>2.35</v>
      </c>
      <c r="AB1397">
        <v>0</v>
      </c>
      <c r="AQ1397">
        <v>102</v>
      </c>
      <c r="AR1397">
        <v>5.2</v>
      </c>
      <c r="BH1397" t="str">
        <v>Jeff Franklin</v>
      </c>
      <c r="BI1397">
        <f t="shared" si="64"/>
        <v>5.8</v>
      </c>
      <c r="BJ1397" t="b">
        <f t="shared" si="65"/>
        <v>0</v>
      </c>
      <c r="BO1397">
        <v>21133087</v>
      </c>
      <c r="BP1397">
        <v>12000000</v>
      </c>
      <c r="BR1397">
        <f t="shared" si="66"/>
        <v>9133087</v>
      </c>
      <c r="BS1397" t="str">
        <f>_xlfn.XLOOKUP(BO1397,I:I,L:L)</f>
        <v>Stir of EchoesÂ </v>
      </c>
    </row>
    <row r="1398" spans="1:71" x14ac:dyDescent="0.25">
      <c r="A1398" t="s">
        <v>33</v>
      </c>
      <c r="B1398" t="s">
        <v>4593</v>
      </c>
      <c r="C1398">
        <v>256</v>
      </c>
      <c r="D1398">
        <v>101</v>
      </c>
      <c r="E1398">
        <v>6000</v>
      </c>
      <c r="F1398">
        <v>2</v>
      </c>
      <c r="G1398" t="s">
        <v>9067</v>
      </c>
      <c r="H1398">
        <v>6</v>
      </c>
      <c r="I1398">
        <v>15081783</v>
      </c>
      <c r="J1398" t="s">
        <v>452</v>
      </c>
      <c r="K1398" t="s">
        <v>9068</v>
      </c>
      <c r="L1398" t="s">
        <v>9069</v>
      </c>
      <c r="M1398">
        <v>85589</v>
      </c>
      <c r="N1398">
        <v>13</v>
      </c>
      <c r="O1398" t="s">
        <v>9070</v>
      </c>
      <c r="P1398">
        <v>0</v>
      </c>
      <c r="Q1398" t="s">
        <v>9071</v>
      </c>
      <c r="R1398" t="s">
        <v>9072</v>
      </c>
      <c r="S1398">
        <v>144</v>
      </c>
      <c r="T1398" t="s">
        <v>169</v>
      </c>
      <c r="U1398" t="s">
        <v>3663</v>
      </c>
      <c r="V1398" t="s">
        <v>366</v>
      </c>
      <c r="W1398">
        <v>34000000</v>
      </c>
      <c r="X1398">
        <v>2008</v>
      </c>
      <c r="Y1398">
        <v>3</v>
      </c>
      <c r="Z1398" s="2">
        <v>7.7</v>
      </c>
      <c r="AA1398">
        <v>1.85</v>
      </c>
      <c r="AB1398">
        <v>0</v>
      </c>
      <c r="AQ1398">
        <v>96</v>
      </c>
      <c r="AR1398">
        <v>5.5</v>
      </c>
      <c r="BH1398" t="str">
        <v>Mike Mills</v>
      </c>
      <c r="BI1398">
        <f t="shared" si="64"/>
        <v>6.6</v>
      </c>
      <c r="BJ1398" t="b">
        <f t="shared" si="65"/>
        <v>0</v>
      </c>
      <c r="BO1398">
        <v>14123773</v>
      </c>
      <c r="BP1398">
        <v>5000000</v>
      </c>
      <c r="BR1398">
        <f t="shared" si="66"/>
        <v>9123773</v>
      </c>
      <c r="BS1398" t="str">
        <f>_xlfn.XLOOKUP(BO1398,I:I,L:L)</f>
        <v>Spring BreakersÂ </v>
      </c>
    </row>
    <row r="1399" spans="1:71" x14ac:dyDescent="0.25">
      <c r="A1399" t="s">
        <v>33</v>
      </c>
      <c r="B1399" t="s">
        <v>4600</v>
      </c>
      <c r="C1399">
        <v>117</v>
      </c>
      <c r="D1399">
        <v>128</v>
      </c>
      <c r="E1399">
        <v>88</v>
      </c>
      <c r="F1399">
        <v>954</v>
      </c>
      <c r="G1399" t="s">
        <v>9075</v>
      </c>
      <c r="H1399">
        <v>989</v>
      </c>
      <c r="I1399">
        <v>37432299</v>
      </c>
      <c r="J1399" t="s">
        <v>210</v>
      </c>
      <c r="K1399" t="s">
        <v>9076</v>
      </c>
      <c r="L1399" t="s">
        <v>9077</v>
      </c>
      <c r="M1399">
        <v>50041</v>
      </c>
      <c r="N1399">
        <v>3386</v>
      </c>
      <c r="O1399" t="s">
        <v>9078</v>
      </c>
      <c r="P1399">
        <v>0</v>
      </c>
      <c r="Q1399" t="s">
        <v>9079</v>
      </c>
      <c r="R1399" t="s">
        <v>9080</v>
      </c>
      <c r="S1399">
        <v>116</v>
      </c>
      <c r="T1399" t="s">
        <v>42</v>
      </c>
      <c r="U1399" t="s">
        <v>43</v>
      </c>
      <c r="V1399" t="s">
        <v>44</v>
      </c>
      <c r="W1399">
        <v>34000000</v>
      </c>
      <c r="X1399">
        <v>2015</v>
      </c>
      <c r="Y1399">
        <v>970</v>
      </c>
      <c r="Z1399" s="2">
        <v>7.1</v>
      </c>
      <c r="AA1399">
        <v>2.35</v>
      </c>
      <c r="AB1399">
        <v>23000</v>
      </c>
      <c r="AQ1399">
        <v>101</v>
      </c>
      <c r="AR1399">
        <v>7.7</v>
      </c>
      <c r="BH1399" t="str">
        <v>Dave McKean</v>
      </c>
      <c r="BI1399">
        <f t="shared" si="64"/>
        <v>6.9</v>
      </c>
      <c r="BJ1399" t="b">
        <f t="shared" si="65"/>
        <v>0</v>
      </c>
      <c r="BO1399">
        <v>14100000</v>
      </c>
      <c r="BP1399">
        <v>5000000</v>
      </c>
      <c r="BR1399">
        <f t="shared" si="66"/>
        <v>9100000</v>
      </c>
      <c r="BS1399" t="str">
        <f>_xlfn.XLOOKUP(BO1399,I:I,L:L)</f>
        <v>DinerÂ </v>
      </c>
    </row>
    <row r="1400" spans="1:71" x14ac:dyDescent="0.25">
      <c r="A1400" t="s">
        <v>33</v>
      </c>
      <c r="B1400" t="s">
        <v>4607</v>
      </c>
      <c r="C1400">
        <v>107</v>
      </c>
      <c r="D1400">
        <v>109</v>
      </c>
      <c r="E1400">
        <v>7</v>
      </c>
      <c r="F1400">
        <v>1000</v>
      </c>
      <c r="G1400" t="s">
        <v>1037</v>
      </c>
      <c r="H1400">
        <v>40000</v>
      </c>
      <c r="I1400">
        <v>10654581</v>
      </c>
      <c r="J1400" t="s">
        <v>1608</v>
      </c>
      <c r="K1400" t="s">
        <v>60</v>
      </c>
      <c r="L1400" t="s">
        <v>9083</v>
      </c>
      <c r="M1400">
        <v>45497</v>
      </c>
      <c r="N1400">
        <v>52621</v>
      </c>
      <c r="O1400" t="s">
        <v>7201</v>
      </c>
      <c r="P1400">
        <v>0</v>
      </c>
      <c r="Q1400" t="s">
        <v>9084</v>
      </c>
      <c r="R1400" t="s">
        <v>9085</v>
      </c>
      <c r="S1400">
        <v>260</v>
      </c>
      <c r="T1400" t="s">
        <v>42</v>
      </c>
      <c r="U1400" t="s">
        <v>43</v>
      </c>
      <c r="V1400" t="s">
        <v>811</v>
      </c>
      <c r="W1400">
        <v>34000000</v>
      </c>
      <c r="X1400">
        <v>1999</v>
      </c>
      <c r="Y1400">
        <v>9000</v>
      </c>
      <c r="Z1400" s="2">
        <v>5.3</v>
      </c>
      <c r="AA1400">
        <v>1.85</v>
      </c>
      <c r="AB1400">
        <v>1000</v>
      </c>
      <c r="AQ1400">
        <v>128</v>
      </c>
      <c r="AR1400">
        <v>7.1</v>
      </c>
      <c r="BH1400" t="str">
        <v>Ron Fricke</v>
      </c>
      <c r="BI1400">
        <f t="shared" si="64"/>
        <v>8.5</v>
      </c>
      <c r="BJ1400" t="str">
        <f t="shared" si="65"/>
        <v>TRUE</v>
      </c>
      <c r="BO1400">
        <v>37053924</v>
      </c>
      <c r="BP1400">
        <v>28000000</v>
      </c>
      <c r="BR1400">
        <f t="shared" si="66"/>
        <v>9053924</v>
      </c>
      <c r="BS1400" t="str">
        <f>_xlfn.XLOOKUP(BO1400,I:I,L:L)</f>
        <v>30 Minutes or LessÂ </v>
      </c>
    </row>
    <row r="1401" spans="1:71" x14ac:dyDescent="0.25">
      <c r="A1401" t="s">
        <v>33</v>
      </c>
      <c r="B1401" t="s">
        <v>4614</v>
      </c>
      <c r="C1401">
        <v>52</v>
      </c>
      <c r="D1401">
        <v>114</v>
      </c>
      <c r="E1401">
        <v>46</v>
      </c>
      <c r="F1401">
        <v>292</v>
      </c>
      <c r="G1401" t="s">
        <v>9088</v>
      </c>
      <c r="H1401">
        <v>818</v>
      </c>
      <c r="I1401">
        <v>6543194</v>
      </c>
      <c r="J1401" t="s">
        <v>1446</v>
      </c>
      <c r="K1401" t="s">
        <v>3274</v>
      </c>
      <c r="L1401" t="s">
        <v>9089</v>
      </c>
      <c r="M1401">
        <v>3740</v>
      </c>
      <c r="N1401">
        <v>1778</v>
      </c>
      <c r="O1401" t="s">
        <v>9090</v>
      </c>
      <c r="P1401">
        <v>1</v>
      </c>
      <c r="Q1401" t="s">
        <v>9091</v>
      </c>
      <c r="R1401" t="s">
        <v>9092</v>
      </c>
      <c r="S1401">
        <v>61</v>
      </c>
      <c r="T1401" t="s">
        <v>42</v>
      </c>
      <c r="U1401" t="s">
        <v>43</v>
      </c>
      <c r="V1401" t="s">
        <v>44</v>
      </c>
      <c r="W1401">
        <v>34000000</v>
      </c>
      <c r="X1401">
        <v>2000</v>
      </c>
      <c r="Y1401">
        <v>649</v>
      </c>
      <c r="Z1401" s="2">
        <v>5.6</v>
      </c>
      <c r="AA1401">
        <v>2.35</v>
      </c>
      <c r="AB1401">
        <v>314</v>
      </c>
      <c r="AQ1401">
        <v>109</v>
      </c>
      <c r="AR1401">
        <v>5.3</v>
      </c>
      <c r="BH1401" t="str">
        <v>Ruggero Deodato</v>
      </c>
      <c r="BI1401">
        <f t="shared" si="64"/>
        <v>4.8</v>
      </c>
      <c r="BJ1401" t="b">
        <f t="shared" si="65"/>
        <v>0</v>
      </c>
      <c r="BO1401">
        <v>45045037</v>
      </c>
      <c r="BP1401">
        <v>36000000</v>
      </c>
      <c r="BR1401">
        <f t="shared" si="66"/>
        <v>9045037</v>
      </c>
      <c r="BS1401" t="str">
        <f>_xlfn.XLOOKUP(BO1401,I:I,L:L)</f>
        <v>Hall PassÂ </v>
      </c>
    </row>
    <row r="1402" spans="1:71" x14ac:dyDescent="0.25">
      <c r="A1402" t="s">
        <v>33</v>
      </c>
      <c r="B1402" t="s">
        <v>2933</v>
      </c>
      <c r="C1402">
        <v>135</v>
      </c>
      <c r="D1402">
        <v>105</v>
      </c>
      <c r="E1402">
        <v>125</v>
      </c>
      <c r="F1402">
        <v>2000</v>
      </c>
      <c r="G1402" t="s">
        <v>687</v>
      </c>
      <c r="H1402">
        <v>18000</v>
      </c>
      <c r="I1402">
        <v>13101142</v>
      </c>
      <c r="J1402" t="s">
        <v>2219</v>
      </c>
      <c r="K1402" t="s">
        <v>798</v>
      </c>
      <c r="L1402" t="s">
        <v>9094</v>
      </c>
      <c r="M1402">
        <v>23916</v>
      </c>
      <c r="N1402">
        <v>23122</v>
      </c>
      <c r="O1402" t="s">
        <v>308</v>
      </c>
      <c r="P1402">
        <v>5</v>
      </c>
      <c r="Q1402" t="s">
        <v>9095</v>
      </c>
      <c r="R1402" t="s">
        <v>9096</v>
      </c>
      <c r="S1402">
        <v>50</v>
      </c>
      <c r="T1402" t="s">
        <v>42</v>
      </c>
      <c r="U1402" t="s">
        <v>43</v>
      </c>
      <c r="V1402" t="s">
        <v>44</v>
      </c>
      <c r="W1402">
        <v>35000000</v>
      </c>
      <c r="X1402">
        <v>2012</v>
      </c>
      <c r="Y1402">
        <v>2000</v>
      </c>
      <c r="Z1402" s="2">
        <v>5.7</v>
      </c>
      <c r="AA1402">
        <v>2.35</v>
      </c>
      <c r="AB1402">
        <v>0</v>
      </c>
      <c r="AQ1402">
        <v>114</v>
      </c>
      <c r="AR1402">
        <v>5.6</v>
      </c>
      <c r="BH1402" t="str">
        <v>Mars Callahan</v>
      </c>
      <c r="BI1402">
        <f t="shared" si="64"/>
        <v>7</v>
      </c>
      <c r="BJ1402" t="b">
        <f t="shared" si="65"/>
        <v>0</v>
      </c>
      <c r="BO1402">
        <v>10042266</v>
      </c>
      <c r="BP1402">
        <v>1000000</v>
      </c>
      <c r="BR1402">
        <f t="shared" si="66"/>
        <v>9042266</v>
      </c>
      <c r="BS1402" t="str">
        <f>_xlfn.XLOOKUP(BO1402,I:I,L:L)</f>
        <v>Cry_WolfÂ </v>
      </c>
    </row>
    <row r="1403" spans="1:71" x14ac:dyDescent="0.25">
      <c r="A1403" t="s">
        <v>33</v>
      </c>
      <c r="B1403" t="s">
        <v>4028</v>
      </c>
      <c r="C1403">
        <v>211</v>
      </c>
      <c r="D1403">
        <v>141</v>
      </c>
      <c r="E1403">
        <v>56</v>
      </c>
      <c r="F1403">
        <v>38</v>
      </c>
      <c r="G1403" t="s">
        <v>9099</v>
      </c>
      <c r="H1403">
        <v>113</v>
      </c>
      <c r="I1403">
        <v>8324748</v>
      </c>
      <c r="J1403" t="s">
        <v>2951</v>
      </c>
      <c r="K1403" t="s">
        <v>9100</v>
      </c>
      <c r="L1403" t="s">
        <v>9101</v>
      </c>
      <c r="M1403">
        <v>21223</v>
      </c>
      <c r="N1403">
        <v>301</v>
      </c>
      <c r="O1403" t="s">
        <v>9102</v>
      </c>
      <c r="P1403">
        <v>1</v>
      </c>
      <c r="Q1403" t="s">
        <v>9103</v>
      </c>
      <c r="R1403" t="s">
        <v>9104</v>
      </c>
      <c r="S1403">
        <v>108</v>
      </c>
      <c r="T1403" t="s">
        <v>42</v>
      </c>
      <c r="U1403" t="s">
        <v>74</v>
      </c>
      <c r="V1403" t="s">
        <v>44</v>
      </c>
      <c r="W1403">
        <v>35000000</v>
      </c>
      <c r="X1403">
        <v>2013</v>
      </c>
      <c r="Y1403">
        <v>98</v>
      </c>
      <c r="Z1403" s="2">
        <v>7.1</v>
      </c>
      <c r="AA1403">
        <v>2.35</v>
      </c>
      <c r="AB1403">
        <v>13000</v>
      </c>
      <c r="AQ1403">
        <v>105</v>
      </c>
      <c r="AR1403">
        <v>5.7</v>
      </c>
      <c r="BH1403" t="str">
        <v>Stefan Schwartz</v>
      </c>
      <c r="BI1403">
        <f t="shared" si="64"/>
        <v>6.6</v>
      </c>
      <c r="BJ1403" t="b">
        <f t="shared" si="65"/>
        <v>0</v>
      </c>
      <c r="BO1403">
        <v>14015786</v>
      </c>
      <c r="BP1403">
        <v>5000000</v>
      </c>
      <c r="BR1403">
        <f t="shared" si="66"/>
        <v>9015786</v>
      </c>
      <c r="BS1403" t="str">
        <f>_xlfn.XLOOKUP(BO1403,I:I,L:L)</f>
        <v>The Good GirlÂ </v>
      </c>
    </row>
    <row r="1404" spans="1:71" x14ac:dyDescent="0.25">
      <c r="A1404" t="s">
        <v>33</v>
      </c>
      <c r="B1404" t="s">
        <v>2520</v>
      </c>
      <c r="C1404">
        <v>81</v>
      </c>
      <c r="D1404">
        <v>138</v>
      </c>
      <c r="E1404">
        <v>0</v>
      </c>
      <c r="F1404">
        <v>574</v>
      </c>
      <c r="G1404" t="s">
        <v>1704</v>
      </c>
      <c r="H1404">
        <v>10000</v>
      </c>
      <c r="I1404">
        <v>141340178</v>
      </c>
      <c r="J1404" t="s">
        <v>2275</v>
      </c>
      <c r="K1404" t="s">
        <v>670</v>
      </c>
      <c r="L1404" t="s">
        <v>1738</v>
      </c>
      <c r="M1404">
        <v>181879</v>
      </c>
      <c r="N1404">
        <v>14619</v>
      </c>
      <c r="O1404" t="s">
        <v>3992</v>
      </c>
      <c r="P1404">
        <v>0</v>
      </c>
      <c r="Q1404" t="s">
        <v>9109</v>
      </c>
      <c r="R1404" t="s">
        <v>9110</v>
      </c>
      <c r="S1404">
        <v>319</v>
      </c>
      <c r="T1404" t="s">
        <v>42</v>
      </c>
      <c r="U1404" t="s">
        <v>43</v>
      </c>
      <c r="V1404" t="s">
        <v>811</v>
      </c>
      <c r="W1404">
        <v>40000000</v>
      </c>
      <c r="X1404">
        <v>1992</v>
      </c>
      <c r="Y1404">
        <v>2000</v>
      </c>
      <c r="Z1404" s="2">
        <v>7.6</v>
      </c>
      <c r="AA1404">
        <v>2.35</v>
      </c>
      <c r="AB1404">
        <v>0</v>
      </c>
      <c r="AQ1404">
        <v>195</v>
      </c>
      <c r="AR1404">
        <v>7.5</v>
      </c>
      <c r="BH1404" t="str">
        <v>Robert Lee King</v>
      </c>
      <c r="BI1404">
        <f t="shared" si="64"/>
        <v>6.3</v>
      </c>
      <c r="BJ1404" t="b">
        <f t="shared" si="65"/>
        <v>0</v>
      </c>
      <c r="BO1404">
        <v>16938179</v>
      </c>
      <c r="BP1404">
        <v>8000000</v>
      </c>
      <c r="BR1404">
        <f t="shared" si="66"/>
        <v>8938179</v>
      </c>
      <c r="BS1404" t="str">
        <f>_xlfn.XLOOKUP(BO1404,I:I,L:L)</f>
        <v>Boiler RoomÂ </v>
      </c>
    </row>
    <row r="1405" spans="1:71" x14ac:dyDescent="0.25">
      <c r="A1405" t="s">
        <v>33</v>
      </c>
      <c r="B1405" t="s">
        <v>2250</v>
      </c>
      <c r="C1405">
        <v>107</v>
      </c>
      <c r="D1405">
        <v>101</v>
      </c>
      <c r="E1405">
        <v>43</v>
      </c>
      <c r="F1405">
        <v>655</v>
      </c>
      <c r="G1405" t="s">
        <v>6246</v>
      </c>
      <c r="H1405">
        <v>2000</v>
      </c>
      <c r="I1405">
        <v>51758599</v>
      </c>
      <c r="J1405" t="s">
        <v>2084</v>
      </c>
      <c r="K1405" t="s">
        <v>7650</v>
      </c>
      <c r="L1405" t="s">
        <v>7378</v>
      </c>
      <c r="M1405">
        <v>27580</v>
      </c>
      <c r="N1405">
        <v>5942</v>
      </c>
      <c r="O1405" t="s">
        <v>2865</v>
      </c>
      <c r="P1405">
        <v>0</v>
      </c>
      <c r="Q1405" t="s">
        <v>9113</v>
      </c>
      <c r="R1405" t="s">
        <v>9114</v>
      </c>
      <c r="S1405">
        <v>232</v>
      </c>
      <c r="T1405" t="s">
        <v>42</v>
      </c>
      <c r="U1405" t="s">
        <v>43</v>
      </c>
      <c r="V1405" t="s">
        <v>811</v>
      </c>
      <c r="W1405">
        <v>33000000</v>
      </c>
      <c r="X1405">
        <v>2001</v>
      </c>
      <c r="Y1405">
        <v>1000</v>
      </c>
      <c r="Z1405" s="2">
        <v>5.5</v>
      </c>
      <c r="AA1405">
        <v>2.35</v>
      </c>
      <c r="AB1405">
        <v>742</v>
      </c>
      <c r="AQ1405">
        <v>138</v>
      </c>
      <c r="AR1405">
        <v>7.6</v>
      </c>
      <c r="BH1405" t="str">
        <v>Jorge RamÃ­rez SuÃ¡rez</v>
      </c>
      <c r="BI1405">
        <f t="shared" si="64"/>
        <v>7.7</v>
      </c>
      <c r="BJ1405" t="str">
        <f t="shared" si="65"/>
        <v>TRUE</v>
      </c>
      <c r="BO1405">
        <v>26906039</v>
      </c>
      <c r="BP1405">
        <v>18000000</v>
      </c>
      <c r="BR1405">
        <f t="shared" si="66"/>
        <v>8906039</v>
      </c>
      <c r="BS1405" t="str">
        <f>_xlfn.XLOOKUP(BO1405,I:I,L:L)</f>
        <v>Spy HardÂ </v>
      </c>
    </row>
    <row r="1406" spans="1:71" x14ac:dyDescent="0.25">
      <c r="A1406" t="s">
        <v>33</v>
      </c>
      <c r="B1406" t="s">
        <v>1240</v>
      </c>
      <c r="C1406">
        <v>100</v>
      </c>
      <c r="D1406">
        <v>99</v>
      </c>
      <c r="E1406">
        <v>67</v>
      </c>
      <c r="F1406">
        <v>330</v>
      </c>
      <c r="G1406" t="s">
        <v>983</v>
      </c>
      <c r="H1406">
        <v>826</v>
      </c>
      <c r="I1406">
        <v>117559438</v>
      </c>
      <c r="J1406" t="s">
        <v>1064</v>
      </c>
      <c r="K1406" t="s">
        <v>7603</v>
      </c>
      <c r="L1406" t="s">
        <v>2051</v>
      </c>
      <c r="M1406">
        <v>66941</v>
      </c>
      <c r="N1406">
        <v>1790</v>
      </c>
      <c r="O1406" t="s">
        <v>9117</v>
      </c>
      <c r="P1406">
        <v>1</v>
      </c>
      <c r="Q1406" t="s">
        <v>9118</v>
      </c>
      <c r="R1406" t="s">
        <v>9119</v>
      </c>
      <c r="S1406">
        <v>148</v>
      </c>
      <c r="T1406" t="s">
        <v>42</v>
      </c>
      <c r="U1406" t="s">
        <v>43</v>
      </c>
      <c r="V1406" t="s">
        <v>44</v>
      </c>
      <c r="W1406">
        <v>30000000</v>
      </c>
      <c r="X1406">
        <v>2000</v>
      </c>
      <c r="Y1406">
        <v>436</v>
      </c>
      <c r="Z1406" s="2">
        <v>5.0999999999999996</v>
      </c>
      <c r="AA1406">
        <v>1.85</v>
      </c>
      <c r="AB1406">
        <v>1000</v>
      </c>
      <c r="AQ1406">
        <v>101</v>
      </c>
      <c r="AR1406">
        <v>5.5</v>
      </c>
      <c r="BH1406" t="str">
        <v>David Schwimmer</v>
      </c>
      <c r="BI1406">
        <f t="shared" si="64"/>
        <v>7</v>
      </c>
      <c r="BJ1406" t="b">
        <f t="shared" si="65"/>
        <v>0</v>
      </c>
      <c r="BO1406">
        <v>28876924</v>
      </c>
      <c r="BP1406">
        <v>20000000</v>
      </c>
      <c r="BR1406">
        <f t="shared" si="66"/>
        <v>8876924</v>
      </c>
      <c r="BS1406" t="str">
        <f>_xlfn.XLOOKUP(BO1406,I:I,L:L)</f>
        <v>NerveÂ </v>
      </c>
    </row>
    <row r="1407" spans="1:71" x14ac:dyDescent="0.25">
      <c r="A1407" t="s">
        <v>33</v>
      </c>
      <c r="B1407" t="s">
        <v>4620</v>
      </c>
      <c r="C1407">
        <v>60</v>
      </c>
      <c r="D1407">
        <v>85</v>
      </c>
      <c r="E1407">
        <v>0</v>
      </c>
      <c r="F1407">
        <v>11</v>
      </c>
      <c r="G1407" t="s">
        <v>9122</v>
      </c>
      <c r="H1407">
        <v>324</v>
      </c>
      <c r="I1407">
        <v>4091</v>
      </c>
      <c r="J1407" t="s">
        <v>251</v>
      </c>
      <c r="K1407" t="s">
        <v>9123</v>
      </c>
      <c r="L1407" t="s">
        <v>9124</v>
      </c>
      <c r="M1407">
        <v>4265</v>
      </c>
      <c r="N1407">
        <v>369</v>
      </c>
      <c r="O1407" t="s">
        <v>9125</v>
      </c>
      <c r="P1407">
        <v>0</v>
      </c>
      <c r="R1407" t="s">
        <v>9126</v>
      </c>
      <c r="S1407">
        <v>16</v>
      </c>
      <c r="T1407" t="s">
        <v>42</v>
      </c>
      <c r="U1407" t="s">
        <v>9127</v>
      </c>
      <c r="W1407">
        <v>34000000</v>
      </c>
      <c r="X1407">
        <v>2013</v>
      </c>
      <c r="Y1407">
        <v>15</v>
      </c>
      <c r="Z1407" s="2">
        <v>6.3</v>
      </c>
      <c r="AA1407">
        <v>2.35</v>
      </c>
      <c r="AB1407">
        <v>0</v>
      </c>
      <c r="AQ1407">
        <v>99</v>
      </c>
      <c r="AR1407">
        <v>5.0999999999999996</v>
      </c>
      <c r="BH1407" t="str">
        <v>Fernando LeÃ³n de Aranoa</v>
      </c>
      <c r="BI1407">
        <f t="shared" si="64"/>
        <v>7.7</v>
      </c>
      <c r="BJ1407" t="str">
        <f t="shared" si="65"/>
        <v>TRUE</v>
      </c>
      <c r="BO1407">
        <v>53854588</v>
      </c>
      <c r="BP1407">
        <v>45000000</v>
      </c>
      <c r="BR1407">
        <f t="shared" si="66"/>
        <v>8854588</v>
      </c>
      <c r="BS1407" t="str">
        <f>_xlfn.XLOOKUP(BO1407,I:I,L:L)</f>
        <v>Tin CupÂ </v>
      </c>
    </row>
    <row r="1408" spans="1:71" x14ac:dyDescent="0.25">
      <c r="A1408" t="s">
        <v>33</v>
      </c>
      <c r="B1408" t="s">
        <v>4628</v>
      </c>
      <c r="C1408">
        <v>195</v>
      </c>
      <c r="D1408">
        <v>89</v>
      </c>
      <c r="E1408">
        <v>21</v>
      </c>
      <c r="F1408">
        <v>48</v>
      </c>
      <c r="G1408" t="s">
        <v>9129</v>
      </c>
      <c r="H1408">
        <v>614</v>
      </c>
      <c r="I1408">
        <v>21426805</v>
      </c>
      <c r="J1408" t="s">
        <v>278</v>
      </c>
      <c r="K1408" t="s">
        <v>4425</v>
      </c>
      <c r="L1408" t="s">
        <v>9130</v>
      </c>
      <c r="M1408">
        <v>49312</v>
      </c>
      <c r="N1408">
        <v>843</v>
      </c>
      <c r="O1408" t="s">
        <v>9131</v>
      </c>
      <c r="P1408">
        <v>0</v>
      </c>
      <c r="Q1408" t="s">
        <v>9132</v>
      </c>
      <c r="R1408" t="s">
        <v>9133</v>
      </c>
      <c r="S1408">
        <v>211</v>
      </c>
      <c r="T1408" t="s">
        <v>42</v>
      </c>
      <c r="U1408" t="s">
        <v>43</v>
      </c>
      <c r="V1408" t="s">
        <v>44</v>
      </c>
      <c r="W1408">
        <v>30000000</v>
      </c>
      <c r="X1408">
        <v>2011</v>
      </c>
      <c r="Y1408">
        <v>150</v>
      </c>
      <c r="Z1408" s="2">
        <v>4.9000000000000004</v>
      </c>
      <c r="AA1408">
        <v>2.35</v>
      </c>
      <c r="AB1408">
        <v>0</v>
      </c>
      <c r="AQ1408">
        <v>85</v>
      </c>
      <c r="AR1408">
        <v>6.3</v>
      </c>
      <c r="BH1408" t="str">
        <v>Jim Mickle</v>
      </c>
      <c r="BI1408">
        <f t="shared" si="64"/>
        <v>6.5</v>
      </c>
      <c r="BJ1408" t="b">
        <f t="shared" si="65"/>
        <v>0</v>
      </c>
      <c r="BO1408">
        <v>26830000</v>
      </c>
      <c r="BP1408">
        <v>18000000</v>
      </c>
      <c r="BR1408">
        <f t="shared" si="66"/>
        <v>8830000</v>
      </c>
      <c r="BS1408" t="str">
        <f>_xlfn.XLOOKUP(BO1408,I:I,L:L)</f>
        <v>GloryÂ </v>
      </c>
    </row>
    <row r="1409" spans="1:71" x14ac:dyDescent="0.25">
      <c r="A1409" t="s">
        <v>33</v>
      </c>
      <c r="B1409" t="s">
        <v>4635</v>
      </c>
      <c r="C1409">
        <v>121</v>
      </c>
      <c r="D1409">
        <v>99</v>
      </c>
      <c r="E1409">
        <v>35</v>
      </c>
      <c r="F1409">
        <v>433</v>
      </c>
      <c r="G1409" t="s">
        <v>9136</v>
      </c>
      <c r="H1409">
        <v>3000</v>
      </c>
      <c r="I1409">
        <v>35057332</v>
      </c>
      <c r="J1409" t="s">
        <v>3468</v>
      </c>
      <c r="K1409" t="s">
        <v>9137</v>
      </c>
      <c r="L1409" t="s">
        <v>9138</v>
      </c>
      <c r="M1409">
        <v>45394</v>
      </c>
      <c r="N1409">
        <v>4863</v>
      </c>
      <c r="O1409" t="s">
        <v>5066</v>
      </c>
      <c r="P1409">
        <v>0</v>
      </c>
      <c r="Q1409" t="s">
        <v>9139</v>
      </c>
      <c r="R1409" t="s">
        <v>9140</v>
      </c>
      <c r="S1409">
        <v>72</v>
      </c>
      <c r="T1409" t="s">
        <v>42</v>
      </c>
      <c r="U1409" t="s">
        <v>43</v>
      </c>
      <c r="V1409" t="s">
        <v>44</v>
      </c>
      <c r="W1409">
        <v>33000000</v>
      </c>
      <c r="X1409">
        <v>2012</v>
      </c>
      <c r="Y1409">
        <v>594</v>
      </c>
      <c r="Z1409" s="2">
        <v>6.5</v>
      </c>
      <c r="AA1409">
        <v>2.35</v>
      </c>
      <c r="AB1409">
        <v>19000</v>
      </c>
      <c r="AQ1409">
        <v>89</v>
      </c>
      <c r="AR1409">
        <v>4.9000000000000004</v>
      </c>
      <c r="BH1409" t="str">
        <v>Karim AÃ¯nouz</v>
      </c>
      <c r="BI1409">
        <f t="shared" si="64"/>
        <v>6.1</v>
      </c>
      <c r="BJ1409" t="b">
        <f t="shared" si="65"/>
        <v>0</v>
      </c>
      <c r="BO1409">
        <v>26830000</v>
      </c>
      <c r="BP1409">
        <v>18000000</v>
      </c>
      <c r="BR1409">
        <f t="shared" si="66"/>
        <v>8830000</v>
      </c>
      <c r="BS1409" t="str">
        <f>_xlfn.XLOOKUP(BO1409,I:I,L:L)</f>
        <v>GloryÂ </v>
      </c>
    </row>
    <row r="1410" spans="1:71" x14ac:dyDescent="0.25">
      <c r="A1410" t="s">
        <v>33</v>
      </c>
      <c r="B1410" t="s">
        <v>3610</v>
      </c>
      <c r="C1410">
        <v>285</v>
      </c>
      <c r="D1410">
        <v>105</v>
      </c>
      <c r="E1410">
        <v>160</v>
      </c>
      <c r="F1410">
        <v>491</v>
      </c>
      <c r="G1410" t="s">
        <v>8499</v>
      </c>
      <c r="H1410">
        <v>852</v>
      </c>
      <c r="I1410">
        <v>34014398</v>
      </c>
      <c r="J1410" t="s">
        <v>3473</v>
      </c>
      <c r="K1410" t="s">
        <v>8605</v>
      </c>
      <c r="L1410" t="s">
        <v>9142</v>
      </c>
      <c r="M1410">
        <v>115649</v>
      </c>
      <c r="N1410">
        <v>2604</v>
      </c>
      <c r="O1410" t="s">
        <v>9143</v>
      </c>
      <c r="P1410">
        <v>0</v>
      </c>
      <c r="Q1410" t="s">
        <v>9144</v>
      </c>
      <c r="R1410" t="s">
        <v>9145</v>
      </c>
      <c r="S1410">
        <v>1033</v>
      </c>
      <c r="T1410" t="s">
        <v>42</v>
      </c>
      <c r="U1410" t="s">
        <v>939</v>
      </c>
      <c r="V1410" t="s">
        <v>811</v>
      </c>
      <c r="W1410">
        <v>33000000</v>
      </c>
      <c r="X1410">
        <v>2006</v>
      </c>
      <c r="Y1410">
        <v>521</v>
      </c>
      <c r="Z1410" s="2">
        <v>5.6</v>
      </c>
      <c r="AA1410">
        <v>2.35</v>
      </c>
      <c r="AB1410">
        <v>4000</v>
      </c>
      <c r="AQ1410">
        <v>99</v>
      </c>
      <c r="AR1410">
        <v>6.5</v>
      </c>
      <c r="BH1410" t="str">
        <v>Ruba Nadda</v>
      </c>
      <c r="BI1410">
        <f t="shared" si="64"/>
        <v>5.2</v>
      </c>
      <c r="BJ1410" t="b">
        <f t="shared" si="65"/>
        <v>0</v>
      </c>
      <c r="BO1410">
        <v>14821531</v>
      </c>
      <c r="BP1410">
        <v>6000000</v>
      </c>
      <c r="BR1410">
        <f t="shared" si="66"/>
        <v>8821531</v>
      </c>
      <c r="BS1410" t="str">
        <f>_xlfn.XLOOKUP(BO1410,I:I,L:L)</f>
        <v>Eve's BayouÂ </v>
      </c>
    </row>
    <row r="1411" spans="1:71" x14ac:dyDescent="0.25">
      <c r="A1411" t="s">
        <v>33</v>
      </c>
      <c r="B1411" t="s">
        <v>4643</v>
      </c>
      <c r="C1411">
        <v>103</v>
      </c>
      <c r="D1411">
        <v>97</v>
      </c>
      <c r="E1411">
        <v>10</v>
      </c>
      <c r="F1411">
        <v>178</v>
      </c>
      <c r="G1411" t="s">
        <v>3237</v>
      </c>
      <c r="H1411">
        <v>18000</v>
      </c>
      <c r="I1411">
        <v>28927720</v>
      </c>
      <c r="J1411" t="s">
        <v>2597</v>
      </c>
      <c r="K1411" t="s">
        <v>739</v>
      </c>
      <c r="L1411" t="s">
        <v>9147</v>
      </c>
      <c r="M1411">
        <v>22220</v>
      </c>
      <c r="N1411">
        <v>18688</v>
      </c>
      <c r="O1411" t="s">
        <v>9148</v>
      </c>
      <c r="P1411">
        <v>0</v>
      </c>
      <c r="Q1411" t="s">
        <v>9149</v>
      </c>
      <c r="R1411" t="s">
        <v>9150</v>
      </c>
      <c r="S1411">
        <v>181</v>
      </c>
      <c r="T1411" t="s">
        <v>42</v>
      </c>
      <c r="U1411" t="s">
        <v>43</v>
      </c>
      <c r="V1411" t="s">
        <v>811</v>
      </c>
      <c r="W1411">
        <v>33000000</v>
      </c>
      <c r="X1411">
        <v>2000</v>
      </c>
      <c r="Y1411">
        <v>223</v>
      </c>
      <c r="Z1411" s="2">
        <v>5.3</v>
      </c>
      <c r="AA1411">
        <v>1.85</v>
      </c>
      <c r="AB1411">
        <v>463</v>
      </c>
      <c r="AQ1411">
        <v>105</v>
      </c>
      <c r="AR1411">
        <v>5.6</v>
      </c>
      <c r="BH1411" t="str">
        <v>Victor Fleming</v>
      </c>
      <c r="BI1411">
        <f t="shared" si="64"/>
        <v>8.1999999999999993</v>
      </c>
      <c r="BJ1411" t="str">
        <f t="shared" si="65"/>
        <v>TRUE</v>
      </c>
      <c r="BO1411">
        <v>15818967</v>
      </c>
      <c r="BP1411">
        <v>7000000</v>
      </c>
      <c r="BR1411">
        <f t="shared" si="66"/>
        <v>8818967</v>
      </c>
      <c r="BS1411" t="str">
        <f>_xlfn.XLOOKUP(BO1411,I:I,L:L)</f>
        <v>Devil's DueÂ </v>
      </c>
    </row>
    <row r="1412" spans="1:71" x14ac:dyDescent="0.25">
      <c r="A1412" t="s">
        <v>33</v>
      </c>
      <c r="B1412" t="s">
        <v>4650</v>
      </c>
      <c r="C1412">
        <v>192</v>
      </c>
      <c r="D1412">
        <v>140</v>
      </c>
      <c r="E1412">
        <v>36</v>
      </c>
      <c r="F1412">
        <v>336</v>
      </c>
      <c r="G1412" t="s">
        <v>9153</v>
      </c>
      <c r="H1412">
        <v>669</v>
      </c>
      <c r="I1412">
        <v>33682273</v>
      </c>
      <c r="J1412" t="s">
        <v>313</v>
      </c>
      <c r="K1412" t="s">
        <v>8428</v>
      </c>
      <c r="L1412" t="s">
        <v>9154</v>
      </c>
      <c r="M1412">
        <v>124242</v>
      </c>
      <c r="N1412">
        <v>2114</v>
      </c>
      <c r="O1412" t="s">
        <v>9155</v>
      </c>
      <c r="P1412">
        <v>1</v>
      </c>
      <c r="Q1412" t="s">
        <v>9156</v>
      </c>
      <c r="R1412" t="s">
        <v>9157</v>
      </c>
      <c r="S1412">
        <v>622</v>
      </c>
      <c r="T1412" t="s">
        <v>42</v>
      </c>
      <c r="U1412" t="s">
        <v>43</v>
      </c>
      <c r="V1412" t="s">
        <v>811</v>
      </c>
      <c r="W1412">
        <v>33000000</v>
      </c>
      <c r="X1412">
        <v>2004</v>
      </c>
      <c r="Y1412">
        <v>403</v>
      </c>
      <c r="Z1412" s="2">
        <v>6.5</v>
      </c>
      <c r="AA1412">
        <v>2.35</v>
      </c>
      <c r="AB1412">
        <v>4000</v>
      </c>
      <c r="AQ1412">
        <v>97</v>
      </c>
      <c r="AR1412">
        <v>5.3</v>
      </c>
      <c r="BH1412" t="str">
        <v>Richard Raymond</v>
      </c>
      <c r="BI1412">
        <f t="shared" ref="BI1412:BI1475" si="67">ROUND(AVERAGEIFS(Z:Z,B:B,BH1412),1)</f>
        <v>6</v>
      </c>
      <c r="BJ1412" t="b">
        <f t="shared" ref="BJ1412:BJ1475" si="68">IF(BI1412&gt;=PERCENTILE($BI$3:$BI$1678,0.9),"TRUE")</f>
        <v>0</v>
      </c>
      <c r="BO1412">
        <v>46813366</v>
      </c>
      <c r="BP1412">
        <v>38000000</v>
      </c>
      <c r="BR1412">
        <f t="shared" si="66"/>
        <v>8813366</v>
      </c>
      <c r="BS1412" t="str">
        <f>_xlfn.XLOOKUP(BO1412,I:I,L:L)</f>
        <v>How to Be SingleÂ </v>
      </c>
    </row>
    <row r="1413" spans="1:71" x14ac:dyDescent="0.25">
      <c r="A1413" t="s">
        <v>33</v>
      </c>
      <c r="B1413" t="s">
        <v>4654</v>
      </c>
      <c r="C1413">
        <v>90</v>
      </c>
      <c r="D1413">
        <v>118</v>
      </c>
      <c r="E1413">
        <v>41</v>
      </c>
      <c r="F1413">
        <v>577</v>
      </c>
      <c r="G1413" t="s">
        <v>8172</v>
      </c>
      <c r="H1413">
        <v>722</v>
      </c>
      <c r="I1413">
        <v>4280577</v>
      </c>
      <c r="J1413" t="s">
        <v>2631</v>
      </c>
      <c r="K1413" t="s">
        <v>3910</v>
      </c>
      <c r="L1413" t="s">
        <v>9159</v>
      </c>
      <c r="M1413">
        <v>50919</v>
      </c>
      <c r="N1413">
        <v>2859</v>
      </c>
      <c r="O1413" t="s">
        <v>2807</v>
      </c>
      <c r="P1413">
        <v>0</v>
      </c>
      <c r="Q1413" t="s">
        <v>9160</v>
      </c>
      <c r="R1413" t="s">
        <v>9161</v>
      </c>
      <c r="S1413">
        <v>114</v>
      </c>
      <c r="T1413" t="s">
        <v>42</v>
      </c>
      <c r="U1413" t="s">
        <v>43</v>
      </c>
      <c r="V1413" t="s">
        <v>44</v>
      </c>
      <c r="W1413">
        <v>10000000</v>
      </c>
      <c r="X1413">
        <v>2005</v>
      </c>
      <c r="Y1413">
        <v>580</v>
      </c>
      <c r="Z1413" s="2">
        <v>6.8</v>
      </c>
      <c r="AA1413">
        <v>2.35</v>
      </c>
      <c r="AB1413">
        <v>0</v>
      </c>
      <c r="AQ1413">
        <v>140</v>
      </c>
      <c r="AR1413">
        <v>6.5</v>
      </c>
      <c r="BH1413" t="str">
        <v>Sam Peckinpah</v>
      </c>
      <c r="BI1413">
        <f t="shared" si="67"/>
        <v>6.8</v>
      </c>
      <c r="BJ1413" t="b">
        <f t="shared" si="68"/>
        <v>0</v>
      </c>
      <c r="BO1413">
        <v>43792641</v>
      </c>
      <c r="BP1413">
        <v>35000000</v>
      </c>
      <c r="BR1413">
        <f t="shared" si="66"/>
        <v>8792641</v>
      </c>
      <c r="BS1413" t="str">
        <f>_xlfn.XLOOKUP(BO1413,I:I,L:L)</f>
        <v>License to WedÂ </v>
      </c>
    </row>
    <row r="1414" spans="1:71" x14ac:dyDescent="0.25">
      <c r="A1414" t="s">
        <v>33</v>
      </c>
      <c r="B1414" t="s">
        <v>4663</v>
      </c>
      <c r="C1414">
        <v>258</v>
      </c>
      <c r="D1414">
        <v>94</v>
      </c>
      <c r="E1414">
        <v>132</v>
      </c>
      <c r="F1414">
        <v>317</v>
      </c>
      <c r="G1414" t="s">
        <v>7331</v>
      </c>
      <c r="H1414">
        <v>26000</v>
      </c>
      <c r="I1414">
        <v>17120019</v>
      </c>
      <c r="J1414" t="s">
        <v>268</v>
      </c>
      <c r="K1414" t="s">
        <v>447</v>
      </c>
      <c r="L1414" t="s">
        <v>9163</v>
      </c>
      <c r="M1414">
        <v>83097</v>
      </c>
      <c r="N1414">
        <v>27759</v>
      </c>
      <c r="O1414" t="s">
        <v>9164</v>
      </c>
      <c r="P1414">
        <v>2</v>
      </c>
      <c r="Q1414" t="s">
        <v>9165</v>
      </c>
      <c r="R1414" t="s">
        <v>9166</v>
      </c>
      <c r="S1414">
        <v>134</v>
      </c>
      <c r="T1414" t="s">
        <v>42</v>
      </c>
      <c r="U1414" t="s">
        <v>43</v>
      </c>
      <c r="V1414" t="s">
        <v>811</v>
      </c>
      <c r="W1414">
        <v>30000000</v>
      </c>
      <c r="X1414">
        <v>2012</v>
      </c>
      <c r="Y1414">
        <v>828</v>
      </c>
      <c r="Z1414" s="2">
        <v>6.5</v>
      </c>
      <c r="AA1414">
        <v>2.35</v>
      </c>
      <c r="AB1414">
        <v>12000</v>
      </c>
      <c r="AQ1414">
        <v>118</v>
      </c>
      <c r="AR1414">
        <v>6.8</v>
      </c>
      <c r="BH1414" t="str">
        <v>George Sidney</v>
      </c>
      <c r="BI1414">
        <f t="shared" si="67"/>
        <v>7</v>
      </c>
      <c r="BJ1414" t="b">
        <f t="shared" si="68"/>
        <v>0</v>
      </c>
      <c r="BO1414">
        <v>51768623</v>
      </c>
      <c r="BP1414">
        <v>43000000</v>
      </c>
      <c r="BR1414">
        <f t="shared" si="66"/>
        <v>8768623</v>
      </c>
      <c r="BS1414" t="str">
        <f>_xlfn.XLOOKUP(BO1414,I:I,L:L)</f>
        <v>Finding ForresterÂ </v>
      </c>
    </row>
    <row r="1415" spans="1:71" x14ac:dyDescent="0.25">
      <c r="A1415" t="s">
        <v>33</v>
      </c>
      <c r="B1415" t="s">
        <v>388</v>
      </c>
      <c r="C1415">
        <v>56</v>
      </c>
      <c r="D1415">
        <v>124</v>
      </c>
      <c r="E1415">
        <v>179</v>
      </c>
      <c r="F1415">
        <v>551</v>
      </c>
      <c r="G1415" t="s">
        <v>5715</v>
      </c>
      <c r="H1415">
        <v>11000</v>
      </c>
      <c r="I1415">
        <v>8406264</v>
      </c>
      <c r="J1415" t="s">
        <v>881</v>
      </c>
      <c r="K1415" t="s">
        <v>723</v>
      </c>
      <c r="L1415" t="s">
        <v>9167</v>
      </c>
      <c r="M1415">
        <v>24826</v>
      </c>
      <c r="N1415">
        <v>13093</v>
      </c>
      <c r="O1415" t="s">
        <v>1136</v>
      </c>
      <c r="P1415">
        <v>3</v>
      </c>
      <c r="Q1415" t="s">
        <v>9168</v>
      </c>
      <c r="R1415" t="s">
        <v>9169</v>
      </c>
      <c r="S1415">
        <v>175</v>
      </c>
      <c r="T1415" t="s">
        <v>42</v>
      </c>
      <c r="U1415" t="s">
        <v>43</v>
      </c>
      <c r="V1415" t="s">
        <v>811</v>
      </c>
      <c r="W1415">
        <v>38000000</v>
      </c>
      <c r="X1415">
        <v>1999</v>
      </c>
      <c r="Y1415">
        <v>617</v>
      </c>
      <c r="Z1415" s="2">
        <v>6</v>
      </c>
      <c r="AA1415">
        <v>2.35</v>
      </c>
      <c r="AB1415">
        <v>783</v>
      </c>
      <c r="AQ1415">
        <v>94</v>
      </c>
      <c r="AR1415">
        <v>6.5</v>
      </c>
      <c r="BH1415" t="str">
        <v>Peter Stebbings</v>
      </c>
      <c r="BI1415">
        <f t="shared" si="67"/>
        <v>6.8</v>
      </c>
      <c r="BJ1415" t="b">
        <f t="shared" si="68"/>
        <v>0</v>
      </c>
      <c r="BO1415">
        <v>27758465</v>
      </c>
      <c r="BP1415">
        <v>19000000</v>
      </c>
      <c r="BR1415">
        <f t="shared" si="66"/>
        <v>8758465</v>
      </c>
      <c r="BS1415" t="str">
        <f>_xlfn.XLOOKUP(BO1415,I:I,L:L)</f>
        <v>The SwitchÂ </v>
      </c>
    </row>
    <row r="1416" spans="1:71" x14ac:dyDescent="0.25">
      <c r="A1416" t="s">
        <v>33</v>
      </c>
      <c r="B1416" t="s">
        <v>4669</v>
      </c>
      <c r="C1416">
        <v>197</v>
      </c>
      <c r="D1416">
        <v>134</v>
      </c>
      <c r="E1416">
        <v>37</v>
      </c>
      <c r="F1416">
        <v>504</v>
      </c>
      <c r="G1416" t="s">
        <v>1804</v>
      </c>
      <c r="H1416">
        <v>11000</v>
      </c>
      <c r="I1416">
        <v>309125409</v>
      </c>
      <c r="J1416" t="s">
        <v>36</v>
      </c>
      <c r="K1416" t="s">
        <v>520</v>
      </c>
      <c r="L1416" t="s">
        <v>244</v>
      </c>
      <c r="M1416">
        <v>681857</v>
      </c>
      <c r="N1416">
        <v>13649</v>
      </c>
      <c r="O1416" t="s">
        <v>9172</v>
      </c>
      <c r="P1416">
        <v>0</v>
      </c>
      <c r="Q1416" t="s">
        <v>9173</v>
      </c>
      <c r="R1416" t="s">
        <v>9174</v>
      </c>
      <c r="S1416">
        <v>647</v>
      </c>
      <c r="T1416" t="s">
        <v>42</v>
      </c>
      <c r="U1416" t="s">
        <v>43</v>
      </c>
      <c r="V1416" t="s">
        <v>115</v>
      </c>
      <c r="W1416">
        <v>32500000</v>
      </c>
      <c r="X1416">
        <v>1983</v>
      </c>
      <c r="Y1416">
        <v>1000</v>
      </c>
      <c r="Z1416" s="2">
        <v>8.4</v>
      </c>
      <c r="AA1416">
        <v>2.35</v>
      </c>
      <c r="AB1416">
        <v>14000</v>
      </c>
      <c r="AQ1416">
        <v>124</v>
      </c>
      <c r="AR1416">
        <v>6</v>
      </c>
      <c r="BH1416" t="str">
        <v>Vincente Minnelli</v>
      </c>
      <c r="BI1416">
        <f t="shared" si="67"/>
        <v>7.1</v>
      </c>
      <c r="BJ1416" t="b">
        <f t="shared" si="68"/>
        <v>0</v>
      </c>
      <c r="BO1416">
        <v>16699684</v>
      </c>
      <c r="BP1416">
        <v>8000000</v>
      </c>
      <c r="BR1416">
        <f t="shared" si="66"/>
        <v>8699684</v>
      </c>
      <c r="BS1416" t="str">
        <f>_xlfn.XLOOKUP(BO1416,I:I,L:L)</f>
        <v>New in TownÂ </v>
      </c>
    </row>
    <row r="1417" spans="1:71" x14ac:dyDescent="0.25">
      <c r="A1417" t="s">
        <v>33</v>
      </c>
      <c r="B1417" t="s">
        <v>4674</v>
      </c>
      <c r="C1417">
        <v>254</v>
      </c>
      <c r="D1417">
        <v>113</v>
      </c>
      <c r="E1417">
        <v>197</v>
      </c>
      <c r="F1417">
        <v>43</v>
      </c>
      <c r="G1417" t="s">
        <v>7122</v>
      </c>
      <c r="H1417">
        <v>165</v>
      </c>
      <c r="I1417">
        <v>10955425</v>
      </c>
      <c r="J1417" t="s">
        <v>1672</v>
      </c>
      <c r="K1417" t="s">
        <v>9176</v>
      </c>
      <c r="L1417" t="s">
        <v>9177</v>
      </c>
      <c r="M1417">
        <v>62770</v>
      </c>
      <c r="N1417">
        <v>391</v>
      </c>
      <c r="O1417" t="s">
        <v>7379</v>
      </c>
      <c r="P1417">
        <v>1</v>
      </c>
      <c r="Q1417" t="s">
        <v>9178</v>
      </c>
      <c r="R1417" t="s">
        <v>9179</v>
      </c>
      <c r="S1417">
        <v>396</v>
      </c>
      <c r="T1417" t="s">
        <v>42</v>
      </c>
      <c r="U1417" t="s">
        <v>74</v>
      </c>
      <c r="V1417" t="s">
        <v>811</v>
      </c>
      <c r="W1417">
        <v>30000000</v>
      </c>
      <c r="X1417">
        <v>2008</v>
      </c>
      <c r="Y1417">
        <v>107</v>
      </c>
      <c r="Z1417" s="2">
        <v>6</v>
      </c>
      <c r="AA1417">
        <v>2.35</v>
      </c>
      <c r="AB1417">
        <v>0</v>
      </c>
      <c r="AQ1417">
        <v>134</v>
      </c>
      <c r="AR1417">
        <v>8.4</v>
      </c>
      <c r="BH1417" t="str">
        <v>Dagur KÃ¡ri</v>
      </c>
      <c r="BI1417">
        <f t="shared" si="67"/>
        <v>6.9</v>
      </c>
      <c r="BJ1417" t="b">
        <f t="shared" si="68"/>
        <v>0</v>
      </c>
      <c r="BO1417">
        <v>9600000</v>
      </c>
      <c r="BP1417">
        <v>910000</v>
      </c>
      <c r="BR1417">
        <f t="shared" si="66"/>
        <v>8690000</v>
      </c>
      <c r="BS1417" t="str">
        <f>_xlfn.XLOOKUP(BO1417,I:I,L:L)</f>
        <v>On the WaterfrontÂ </v>
      </c>
    </row>
    <row r="1418" spans="1:71" x14ac:dyDescent="0.25">
      <c r="A1418" t="s">
        <v>33</v>
      </c>
      <c r="B1418" t="s">
        <v>4013</v>
      </c>
      <c r="C1418">
        <v>299</v>
      </c>
      <c r="D1418">
        <v>124</v>
      </c>
      <c r="E1418">
        <v>335</v>
      </c>
      <c r="F1418">
        <v>50</v>
      </c>
      <c r="G1418" t="s">
        <v>9181</v>
      </c>
      <c r="H1418">
        <v>14000</v>
      </c>
      <c r="I1418">
        <v>34180954</v>
      </c>
      <c r="J1418" t="s">
        <v>210</v>
      </c>
      <c r="K1418" t="s">
        <v>281</v>
      </c>
      <c r="L1418" t="s">
        <v>9182</v>
      </c>
      <c r="M1418">
        <v>189812</v>
      </c>
      <c r="N1418">
        <v>14504</v>
      </c>
      <c r="O1418" t="s">
        <v>9183</v>
      </c>
      <c r="P1418">
        <v>0</v>
      </c>
      <c r="Q1418" t="s">
        <v>9184</v>
      </c>
      <c r="R1418" t="s">
        <v>9185</v>
      </c>
      <c r="S1418">
        <v>370</v>
      </c>
      <c r="T1418" t="s">
        <v>42</v>
      </c>
      <c r="U1418" t="s">
        <v>43</v>
      </c>
      <c r="V1418" t="s">
        <v>811</v>
      </c>
      <c r="W1418">
        <v>32000000</v>
      </c>
      <c r="X1418">
        <v>2008</v>
      </c>
      <c r="Y1418">
        <v>388</v>
      </c>
      <c r="Z1418" s="2">
        <v>7.6</v>
      </c>
      <c r="AA1418">
        <v>1.85</v>
      </c>
      <c r="AB1418">
        <v>15000</v>
      </c>
      <c r="AQ1418">
        <v>113</v>
      </c>
      <c r="AR1418">
        <v>6</v>
      </c>
      <c r="BH1418" t="str">
        <v>Jim Abrahams</v>
      </c>
      <c r="BI1418">
        <f t="shared" si="67"/>
        <v>7.8</v>
      </c>
      <c r="BJ1418" t="str">
        <f t="shared" si="68"/>
        <v>TRUE</v>
      </c>
      <c r="BO1418">
        <v>32662299</v>
      </c>
      <c r="BP1418">
        <v>24000000</v>
      </c>
      <c r="BR1418">
        <f t="shared" si="66"/>
        <v>8662299</v>
      </c>
      <c r="BS1418" t="str">
        <f>_xlfn.XLOOKUP(BO1418,I:I,L:L)</f>
        <v>Return to MeÂ </v>
      </c>
    </row>
    <row r="1419" spans="1:71" x14ac:dyDescent="0.25">
      <c r="A1419" t="s">
        <v>33</v>
      </c>
      <c r="B1419" t="s">
        <v>333</v>
      </c>
      <c r="C1419">
        <v>152</v>
      </c>
      <c r="D1419">
        <v>97</v>
      </c>
      <c r="E1419">
        <v>4000</v>
      </c>
      <c r="F1419">
        <v>8000</v>
      </c>
      <c r="G1419" t="s">
        <v>2429</v>
      </c>
      <c r="H1419">
        <v>22000</v>
      </c>
      <c r="I1419">
        <v>173381405</v>
      </c>
      <c r="J1419" t="s">
        <v>1569</v>
      </c>
      <c r="K1419" t="s">
        <v>190</v>
      </c>
      <c r="L1419" t="s">
        <v>1020</v>
      </c>
      <c r="M1419">
        <v>147597</v>
      </c>
      <c r="N1419">
        <v>43354</v>
      </c>
      <c r="O1419" t="s">
        <v>1554</v>
      </c>
      <c r="P1419">
        <v>1</v>
      </c>
      <c r="Q1419" t="s">
        <v>9187</v>
      </c>
      <c r="R1419" t="s">
        <v>9188</v>
      </c>
      <c r="S1419">
        <v>395</v>
      </c>
      <c r="T1419" t="s">
        <v>42</v>
      </c>
      <c r="U1419" t="s">
        <v>43</v>
      </c>
      <c r="V1419" t="s">
        <v>115</v>
      </c>
      <c r="W1419">
        <v>33000000</v>
      </c>
      <c r="X1419">
        <v>2003</v>
      </c>
      <c r="Y1419">
        <v>11000</v>
      </c>
      <c r="Z1419" s="2">
        <v>6.9</v>
      </c>
      <c r="AA1419">
        <v>1.85</v>
      </c>
      <c r="AB1419">
        <v>21000</v>
      </c>
      <c r="AQ1419">
        <v>124</v>
      </c>
      <c r="AR1419">
        <v>7.6</v>
      </c>
      <c r="BH1419" t="str">
        <v>Michael Gornick</v>
      </c>
      <c r="BI1419">
        <f t="shared" si="67"/>
        <v>6</v>
      </c>
      <c r="BJ1419" t="b">
        <f t="shared" si="68"/>
        <v>0</v>
      </c>
      <c r="BO1419">
        <v>11642254</v>
      </c>
      <c r="BP1419">
        <v>3000000</v>
      </c>
      <c r="BR1419">
        <f t="shared" si="66"/>
        <v>8642254</v>
      </c>
      <c r="BS1419" t="str">
        <f>_xlfn.XLOOKUP(BO1419,I:I,L:L)</f>
        <v>Halloween 5Â </v>
      </c>
    </row>
    <row r="1420" spans="1:71" x14ac:dyDescent="0.25">
      <c r="A1420" t="s">
        <v>33</v>
      </c>
      <c r="B1420" t="s">
        <v>2624</v>
      </c>
      <c r="C1420">
        <v>67</v>
      </c>
      <c r="D1420">
        <v>99</v>
      </c>
      <c r="E1420">
        <v>32</v>
      </c>
      <c r="F1420">
        <v>521</v>
      </c>
      <c r="G1420" t="s">
        <v>8556</v>
      </c>
      <c r="H1420">
        <v>773</v>
      </c>
      <c r="I1420">
        <v>81150692</v>
      </c>
      <c r="J1420" t="s">
        <v>3480</v>
      </c>
      <c r="K1420" t="s">
        <v>1790</v>
      </c>
      <c r="L1420" t="s">
        <v>4129</v>
      </c>
      <c r="M1420">
        <v>20219</v>
      </c>
      <c r="N1420">
        <v>2916</v>
      </c>
      <c r="O1420" t="s">
        <v>6553</v>
      </c>
      <c r="P1420">
        <v>1</v>
      </c>
      <c r="Q1420" t="s">
        <v>9191</v>
      </c>
      <c r="R1420" t="s">
        <v>9192</v>
      </c>
      <c r="S1420">
        <v>100</v>
      </c>
      <c r="T1420" t="s">
        <v>42</v>
      </c>
      <c r="U1420" t="s">
        <v>356</v>
      </c>
      <c r="V1420" t="s">
        <v>115</v>
      </c>
      <c r="W1420">
        <v>35000000</v>
      </c>
      <c r="X1420">
        <v>2002</v>
      </c>
      <c r="Y1420">
        <v>664</v>
      </c>
      <c r="Z1420" s="2">
        <v>5.0999999999999996</v>
      </c>
      <c r="AA1420">
        <v>1.85</v>
      </c>
      <c r="AB1420">
        <v>0</v>
      </c>
      <c r="AQ1420">
        <v>97</v>
      </c>
      <c r="AR1420">
        <v>6.9</v>
      </c>
      <c r="BH1420" t="str">
        <v>Robert Eggers</v>
      </c>
      <c r="BI1420">
        <f t="shared" si="67"/>
        <v>6.8</v>
      </c>
      <c r="BJ1420" t="b">
        <f t="shared" si="68"/>
        <v>0</v>
      </c>
      <c r="BO1420">
        <v>33631221</v>
      </c>
      <c r="BP1420">
        <v>25000000</v>
      </c>
      <c r="BR1420">
        <f t="shared" si="66"/>
        <v>8631221</v>
      </c>
      <c r="BS1420" t="str">
        <f>_xlfn.XLOOKUP(BO1420,I:I,L:L)</f>
        <v>The GamblerÂ </v>
      </c>
    </row>
    <row r="1421" spans="1:71" x14ac:dyDescent="0.25">
      <c r="A1421" t="s">
        <v>33</v>
      </c>
      <c r="B1421" t="s">
        <v>846</v>
      </c>
      <c r="C1421">
        <v>371</v>
      </c>
      <c r="D1421">
        <v>131</v>
      </c>
      <c r="E1421">
        <v>176</v>
      </c>
      <c r="F1421">
        <v>460</v>
      </c>
      <c r="G1421" t="s">
        <v>9195</v>
      </c>
      <c r="H1421">
        <v>722</v>
      </c>
      <c r="I1421">
        <v>169076745</v>
      </c>
      <c r="J1421" t="s">
        <v>1027</v>
      </c>
      <c r="K1421" t="s">
        <v>5834</v>
      </c>
      <c r="L1421" t="s">
        <v>1058</v>
      </c>
      <c r="M1421">
        <v>218711</v>
      </c>
      <c r="N1421">
        <v>3229</v>
      </c>
      <c r="O1421" t="s">
        <v>9196</v>
      </c>
      <c r="P1421">
        <v>6</v>
      </c>
      <c r="Q1421" t="s">
        <v>9197</v>
      </c>
      <c r="R1421" t="s">
        <v>9198</v>
      </c>
      <c r="S1421">
        <v>485</v>
      </c>
      <c r="T1421" t="s">
        <v>42</v>
      </c>
      <c r="U1421" t="s">
        <v>43</v>
      </c>
      <c r="V1421" t="s">
        <v>811</v>
      </c>
      <c r="W1421">
        <v>32500000</v>
      </c>
      <c r="X1421">
        <v>2011</v>
      </c>
      <c r="Y1421">
        <v>655</v>
      </c>
      <c r="Z1421" s="2">
        <v>6.8</v>
      </c>
      <c r="AA1421">
        <v>2.35</v>
      </c>
      <c r="AB1421">
        <v>27000</v>
      </c>
      <c r="AQ1421">
        <v>99</v>
      </c>
      <c r="AR1421">
        <v>5.0999999999999996</v>
      </c>
      <c r="BH1421" t="str">
        <v>Michael Martin</v>
      </c>
      <c r="BI1421">
        <f t="shared" si="67"/>
        <v>3.9</v>
      </c>
      <c r="BJ1421" t="b">
        <f t="shared" si="68"/>
        <v>0</v>
      </c>
      <c r="BO1421">
        <v>33631221</v>
      </c>
      <c r="BP1421">
        <v>25000000</v>
      </c>
      <c r="BR1421">
        <f t="shared" si="66"/>
        <v>8631221</v>
      </c>
      <c r="BS1421" t="str">
        <f>_xlfn.XLOOKUP(BO1421,I:I,L:L)</f>
        <v>The GamblerÂ </v>
      </c>
    </row>
    <row r="1422" spans="1:71" x14ac:dyDescent="0.25">
      <c r="A1422" t="s">
        <v>33</v>
      </c>
      <c r="B1422" t="s">
        <v>3843</v>
      </c>
      <c r="C1422">
        <v>418</v>
      </c>
      <c r="D1422">
        <v>107</v>
      </c>
      <c r="E1422">
        <v>133</v>
      </c>
      <c r="F1422">
        <v>9000</v>
      </c>
      <c r="G1422" t="s">
        <v>98</v>
      </c>
      <c r="H1422">
        <v>17000</v>
      </c>
      <c r="I1422">
        <v>101470202</v>
      </c>
      <c r="J1422" t="s">
        <v>2645</v>
      </c>
      <c r="K1422" t="s">
        <v>572</v>
      </c>
      <c r="L1422" t="s">
        <v>2704</v>
      </c>
      <c r="M1422">
        <v>310540</v>
      </c>
      <c r="N1422">
        <v>38751</v>
      </c>
      <c r="O1422" t="s">
        <v>1503</v>
      </c>
      <c r="P1422">
        <v>6</v>
      </c>
      <c r="Q1422" t="s">
        <v>9200</v>
      </c>
      <c r="R1422" t="s">
        <v>9201</v>
      </c>
      <c r="S1422">
        <v>669</v>
      </c>
      <c r="T1422" t="s">
        <v>42</v>
      </c>
      <c r="U1422" t="s">
        <v>43</v>
      </c>
      <c r="V1422" t="s">
        <v>811</v>
      </c>
      <c r="W1422">
        <v>32000000</v>
      </c>
      <c r="X1422">
        <v>2013</v>
      </c>
      <c r="Y1422">
        <v>11000</v>
      </c>
      <c r="Z1422" s="2">
        <v>6.7</v>
      </c>
      <c r="AA1422">
        <v>2.35</v>
      </c>
      <c r="AB1422">
        <v>97000</v>
      </c>
      <c r="AQ1422">
        <v>131</v>
      </c>
      <c r="AR1422">
        <v>6.8</v>
      </c>
      <c r="BH1422" t="str">
        <v>Juan JosÃ© Campanella</v>
      </c>
      <c r="BI1422">
        <f t="shared" si="67"/>
        <v>8.1999999999999993</v>
      </c>
      <c r="BJ1422" t="str">
        <f t="shared" si="68"/>
        <v>TRUE</v>
      </c>
      <c r="BO1422">
        <v>56607223</v>
      </c>
      <c r="BP1422">
        <v>48000000</v>
      </c>
      <c r="BR1422">
        <f t="shared" si="66"/>
        <v>8607223</v>
      </c>
      <c r="BS1422" t="str">
        <f>_xlfn.XLOOKUP(BO1422,I:I,L:L)</f>
        <v>Rat RaceÂ </v>
      </c>
    </row>
    <row r="1423" spans="1:71" x14ac:dyDescent="0.25">
      <c r="A1423" t="s">
        <v>33</v>
      </c>
      <c r="B1423" t="s">
        <v>4683</v>
      </c>
      <c r="C1423">
        <v>131</v>
      </c>
      <c r="D1423">
        <v>103</v>
      </c>
      <c r="E1423">
        <v>9</v>
      </c>
      <c r="F1423">
        <v>573</v>
      </c>
      <c r="G1423" t="s">
        <v>6921</v>
      </c>
      <c r="H1423">
        <v>826</v>
      </c>
      <c r="I1423">
        <v>50041732</v>
      </c>
      <c r="J1423" t="s">
        <v>3105</v>
      </c>
      <c r="K1423" t="s">
        <v>7603</v>
      </c>
      <c r="L1423" t="s">
        <v>6985</v>
      </c>
      <c r="M1423">
        <v>54390</v>
      </c>
      <c r="N1423">
        <v>3004</v>
      </c>
      <c r="O1423" t="s">
        <v>8872</v>
      </c>
      <c r="P1423">
        <v>0</v>
      </c>
      <c r="Q1423" t="s">
        <v>9202</v>
      </c>
      <c r="R1423" t="s">
        <v>9203</v>
      </c>
      <c r="S1423">
        <v>398</v>
      </c>
      <c r="T1423" t="s">
        <v>42</v>
      </c>
      <c r="U1423" t="s">
        <v>43</v>
      </c>
      <c r="V1423" t="s">
        <v>811</v>
      </c>
      <c r="W1423">
        <v>29000000</v>
      </c>
      <c r="X1423">
        <v>1999</v>
      </c>
      <c r="Y1423">
        <v>724</v>
      </c>
      <c r="Z1423" s="2">
        <v>6.2</v>
      </c>
      <c r="AA1423">
        <v>2.35</v>
      </c>
      <c r="AB1423">
        <v>0</v>
      </c>
      <c r="AQ1423">
        <v>107</v>
      </c>
      <c r="AR1423">
        <v>6.7</v>
      </c>
      <c r="BH1423" t="str">
        <v>Salvador Carrasco</v>
      </c>
      <c r="BI1423">
        <f t="shared" si="67"/>
        <v>6.8</v>
      </c>
      <c r="BJ1423" t="b">
        <f t="shared" si="68"/>
        <v>0</v>
      </c>
      <c r="BO1423">
        <v>21078145</v>
      </c>
      <c r="BP1423">
        <v>12500000</v>
      </c>
      <c r="BR1423">
        <f t="shared" si="66"/>
        <v>8578145</v>
      </c>
      <c r="BS1423" t="str">
        <f>_xlfn.XLOOKUP(BO1423,I:I,L:L)</f>
        <v>Antwone FisherÂ </v>
      </c>
    </row>
    <row r="1424" spans="1:71" x14ac:dyDescent="0.25">
      <c r="A1424" t="s">
        <v>33</v>
      </c>
      <c r="B1424" t="s">
        <v>4600</v>
      </c>
      <c r="C1424">
        <v>98</v>
      </c>
      <c r="D1424">
        <v>129</v>
      </c>
      <c r="E1424">
        <v>88</v>
      </c>
      <c r="F1424">
        <v>975</v>
      </c>
      <c r="G1424" t="s">
        <v>1037</v>
      </c>
      <c r="H1424">
        <v>22000</v>
      </c>
      <c r="I1424">
        <v>48814909</v>
      </c>
      <c r="J1424" t="s">
        <v>948</v>
      </c>
      <c r="K1424" t="s">
        <v>2176</v>
      </c>
      <c r="L1424" t="s">
        <v>7658</v>
      </c>
      <c r="M1424">
        <v>89424</v>
      </c>
      <c r="N1424">
        <v>36069</v>
      </c>
      <c r="O1424" t="s">
        <v>3148</v>
      </c>
      <c r="P1424">
        <v>0</v>
      </c>
      <c r="Q1424" t="s">
        <v>9206</v>
      </c>
      <c r="R1424" t="s">
        <v>9207</v>
      </c>
      <c r="S1424">
        <v>224</v>
      </c>
      <c r="T1424" t="s">
        <v>42</v>
      </c>
      <c r="U1424" t="s">
        <v>43</v>
      </c>
      <c r="V1424" t="s">
        <v>811</v>
      </c>
      <c r="W1424">
        <v>32000000</v>
      </c>
      <c r="X1424">
        <v>2000</v>
      </c>
      <c r="Y1424">
        <v>9000</v>
      </c>
      <c r="Z1424" s="2">
        <v>7.2</v>
      </c>
      <c r="AA1424">
        <v>2.35</v>
      </c>
      <c r="AB1424">
        <v>0</v>
      </c>
      <c r="AQ1424">
        <v>103</v>
      </c>
      <c r="AR1424">
        <v>6.2</v>
      </c>
      <c r="BH1424" t="str">
        <v>AndrÃ© Ã˜vredal</v>
      </c>
      <c r="BI1424">
        <f t="shared" si="67"/>
        <v>7</v>
      </c>
      <c r="BJ1424" t="b">
        <f t="shared" si="68"/>
        <v>0</v>
      </c>
      <c r="BO1424">
        <v>83503161</v>
      </c>
      <c r="BP1424">
        <v>75000000</v>
      </c>
      <c r="BR1424">
        <f t="shared" si="66"/>
        <v>8503161</v>
      </c>
      <c r="BS1424" t="str">
        <f>_xlfn.XLOOKUP(BO1424,I:I,L:L)</f>
        <v>ImmortalsÂ </v>
      </c>
    </row>
    <row r="1425" spans="1:71" x14ac:dyDescent="0.25">
      <c r="A1425" t="s">
        <v>33</v>
      </c>
      <c r="B1425" t="s">
        <v>4691</v>
      </c>
      <c r="C1425">
        <v>119</v>
      </c>
      <c r="D1425">
        <v>107</v>
      </c>
      <c r="E1425">
        <v>34</v>
      </c>
      <c r="F1425">
        <v>1000</v>
      </c>
      <c r="G1425" t="s">
        <v>1779</v>
      </c>
      <c r="H1425">
        <v>23000</v>
      </c>
      <c r="I1425">
        <v>57744720</v>
      </c>
      <c r="J1425" t="s">
        <v>268</v>
      </c>
      <c r="K1425" t="s">
        <v>446</v>
      </c>
      <c r="L1425" t="s">
        <v>4889</v>
      </c>
      <c r="M1425">
        <v>46961</v>
      </c>
      <c r="N1425">
        <v>31529</v>
      </c>
      <c r="O1425" t="s">
        <v>4595</v>
      </c>
      <c r="P1425">
        <v>5</v>
      </c>
      <c r="Q1425" t="s">
        <v>9209</v>
      </c>
      <c r="R1425" t="s">
        <v>9210</v>
      </c>
      <c r="S1425">
        <v>132</v>
      </c>
      <c r="T1425" t="s">
        <v>42</v>
      </c>
      <c r="U1425" t="s">
        <v>43</v>
      </c>
      <c r="V1425" t="s">
        <v>44</v>
      </c>
      <c r="W1425">
        <v>20000000</v>
      </c>
      <c r="X1425">
        <v>2010</v>
      </c>
      <c r="Y1425">
        <v>4000</v>
      </c>
      <c r="Z1425" s="2">
        <v>6.2</v>
      </c>
      <c r="AA1425">
        <v>2.35</v>
      </c>
      <c r="AB1425">
        <v>0</v>
      </c>
      <c r="AQ1425">
        <v>129</v>
      </c>
      <c r="AR1425">
        <v>7.2</v>
      </c>
      <c r="BH1425" t="str">
        <v>Robert Cary</v>
      </c>
      <c r="BI1425">
        <f t="shared" si="67"/>
        <v>6.5</v>
      </c>
      <c r="BJ1425" t="b">
        <f t="shared" si="68"/>
        <v>0</v>
      </c>
      <c r="BO1425">
        <v>38432823</v>
      </c>
      <c r="BP1425">
        <v>30000000</v>
      </c>
      <c r="BR1425">
        <f t="shared" si="66"/>
        <v>8432823</v>
      </c>
      <c r="BS1425" t="str">
        <f>_xlfn.XLOOKUP(BO1425,I:I,L:L)</f>
        <v>Gridiron GangÂ </v>
      </c>
    </row>
    <row r="1426" spans="1:71" x14ac:dyDescent="0.25">
      <c r="A1426" t="s">
        <v>33</v>
      </c>
      <c r="B1426" t="s">
        <v>4698</v>
      </c>
      <c r="C1426">
        <v>133</v>
      </c>
      <c r="D1426">
        <v>89</v>
      </c>
      <c r="E1426">
        <v>16</v>
      </c>
      <c r="F1426">
        <v>2000</v>
      </c>
      <c r="G1426" t="s">
        <v>2176</v>
      </c>
      <c r="H1426">
        <v>49000</v>
      </c>
      <c r="I1426">
        <v>21784432</v>
      </c>
      <c r="J1426" t="s">
        <v>1247</v>
      </c>
      <c r="K1426" t="s">
        <v>989</v>
      </c>
      <c r="L1426" t="s">
        <v>9212</v>
      </c>
      <c r="M1426">
        <v>37493</v>
      </c>
      <c r="N1426">
        <v>74181</v>
      </c>
      <c r="O1426" t="s">
        <v>7697</v>
      </c>
      <c r="P1426">
        <v>8</v>
      </c>
      <c r="Q1426" t="s">
        <v>9213</v>
      </c>
      <c r="R1426" t="s">
        <v>9214</v>
      </c>
      <c r="S1426">
        <v>108</v>
      </c>
      <c r="T1426" t="s">
        <v>42</v>
      </c>
      <c r="U1426" t="s">
        <v>43</v>
      </c>
      <c r="V1426" t="s">
        <v>811</v>
      </c>
      <c r="W1426">
        <v>35000000</v>
      </c>
      <c r="X1426">
        <v>2013</v>
      </c>
      <c r="Y1426">
        <v>22000</v>
      </c>
      <c r="Z1426" s="2">
        <v>5.6</v>
      </c>
      <c r="AA1426">
        <v>2.35</v>
      </c>
      <c r="AB1426">
        <v>0</v>
      </c>
      <c r="AQ1426">
        <v>107</v>
      </c>
      <c r="AR1426">
        <v>6.2</v>
      </c>
      <c r="BH1426" t="str">
        <v>Adam Rapp</v>
      </c>
      <c r="BI1426">
        <f t="shared" si="67"/>
        <v>6.4</v>
      </c>
      <c r="BJ1426" t="b">
        <f t="shared" si="68"/>
        <v>0</v>
      </c>
      <c r="BO1426">
        <v>38413606</v>
      </c>
      <c r="BP1426">
        <v>30000000</v>
      </c>
      <c r="BR1426">
        <f t="shared" si="66"/>
        <v>8413606</v>
      </c>
      <c r="BS1426" t="str">
        <f>_xlfn.XLOOKUP(BO1426,I:I,L:L)</f>
        <v>Midnight RunÂ </v>
      </c>
    </row>
    <row r="1427" spans="1:71" x14ac:dyDescent="0.25">
      <c r="A1427" t="s">
        <v>33</v>
      </c>
      <c r="B1427" t="s">
        <v>3923</v>
      </c>
      <c r="C1427">
        <v>88</v>
      </c>
      <c r="D1427">
        <v>113</v>
      </c>
      <c r="E1427">
        <v>14</v>
      </c>
      <c r="F1427">
        <v>534</v>
      </c>
      <c r="G1427" t="s">
        <v>1514</v>
      </c>
      <c r="H1427">
        <v>918</v>
      </c>
      <c r="I1427">
        <v>37911876</v>
      </c>
      <c r="J1427" t="s">
        <v>1064</v>
      </c>
      <c r="K1427" t="s">
        <v>2677</v>
      </c>
      <c r="L1427" t="s">
        <v>9217</v>
      </c>
      <c r="M1427">
        <v>19671</v>
      </c>
      <c r="N1427">
        <v>3500</v>
      </c>
      <c r="O1427" t="s">
        <v>9218</v>
      </c>
      <c r="P1427">
        <v>2</v>
      </c>
      <c r="Q1427" t="s">
        <v>9219</v>
      </c>
      <c r="R1427" t="s">
        <v>9220</v>
      </c>
      <c r="S1427">
        <v>47</v>
      </c>
      <c r="T1427" t="s">
        <v>42</v>
      </c>
      <c r="U1427" t="s">
        <v>43</v>
      </c>
      <c r="V1427" t="s">
        <v>44</v>
      </c>
      <c r="W1427">
        <v>32000000</v>
      </c>
      <c r="X1427">
        <v>2011</v>
      </c>
      <c r="Y1427">
        <v>845</v>
      </c>
      <c r="Z1427" s="2">
        <v>4.4000000000000004</v>
      </c>
      <c r="AA1427">
        <v>2.35</v>
      </c>
      <c r="AB1427">
        <v>0</v>
      </c>
      <c r="AQ1427">
        <v>89</v>
      </c>
      <c r="AR1427">
        <v>5.6</v>
      </c>
      <c r="BH1427" t="str">
        <v>Warren P. Sonoda</v>
      </c>
      <c r="BI1427">
        <f t="shared" si="67"/>
        <v>4.7</v>
      </c>
      <c r="BJ1427" t="b">
        <f t="shared" si="68"/>
        <v>0</v>
      </c>
      <c r="BO1427">
        <v>63408614</v>
      </c>
      <c r="BP1427">
        <v>55000000</v>
      </c>
      <c r="BR1427">
        <f t="shared" si="66"/>
        <v>8408614</v>
      </c>
      <c r="BS1427" t="str">
        <f>_xlfn.XLOOKUP(BO1427,I:I,L:L)</f>
        <v>Tango &amp; CashÂ </v>
      </c>
    </row>
    <row r="1428" spans="1:71" x14ac:dyDescent="0.25">
      <c r="A1428" t="s">
        <v>33</v>
      </c>
      <c r="B1428" t="s">
        <v>660</v>
      </c>
      <c r="C1428">
        <v>522</v>
      </c>
      <c r="D1428">
        <v>93</v>
      </c>
      <c r="E1428">
        <v>0</v>
      </c>
      <c r="F1428">
        <v>355</v>
      </c>
      <c r="G1428" t="s">
        <v>9222</v>
      </c>
      <c r="H1428">
        <v>15000</v>
      </c>
      <c r="I1428">
        <v>54696902</v>
      </c>
      <c r="J1428" t="s">
        <v>2666</v>
      </c>
      <c r="K1428" t="s">
        <v>495</v>
      </c>
      <c r="L1428" t="s">
        <v>6710</v>
      </c>
      <c r="M1428">
        <v>379462</v>
      </c>
      <c r="N1428">
        <v>16034</v>
      </c>
      <c r="O1428" t="s">
        <v>9223</v>
      </c>
      <c r="P1428">
        <v>3</v>
      </c>
      <c r="Q1428" t="s">
        <v>9224</v>
      </c>
      <c r="R1428" t="s">
        <v>9225</v>
      </c>
      <c r="S1428">
        <v>571</v>
      </c>
      <c r="T1428" t="s">
        <v>42</v>
      </c>
      <c r="U1428" t="s">
        <v>43</v>
      </c>
      <c r="V1428" t="s">
        <v>44</v>
      </c>
      <c r="W1428">
        <v>32000000</v>
      </c>
      <c r="X1428">
        <v>2011</v>
      </c>
      <c r="Y1428">
        <v>491</v>
      </c>
      <c r="Z1428" s="2">
        <v>7.5</v>
      </c>
      <c r="AA1428">
        <v>1.85</v>
      </c>
      <c r="AB1428">
        <v>56000</v>
      </c>
      <c r="AQ1428">
        <v>113</v>
      </c>
      <c r="AR1428">
        <v>4.4000000000000004</v>
      </c>
      <c r="BH1428" t="str">
        <v>Charles Ferguson</v>
      </c>
      <c r="BI1428">
        <f t="shared" si="67"/>
        <v>7.7</v>
      </c>
      <c r="BJ1428" t="str">
        <f t="shared" si="68"/>
        <v>TRUE</v>
      </c>
      <c r="BO1428">
        <v>26400000</v>
      </c>
      <c r="BP1428">
        <v>18000000</v>
      </c>
      <c r="BR1428">
        <f t="shared" si="66"/>
        <v>8400000</v>
      </c>
      <c r="BS1428" t="str">
        <f>_xlfn.XLOOKUP(BO1428,I:I,L:L)</f>
        <v>A Passage to IndiaÂ </v>
      </c>
    </row>
    <row r="1429" spans="1:71" x14ac:dyDescent="0.25">
      <c r="A1429" t="s">
        <v>33</v>
      </c>
      <c r="B1429" t="s">
        <v>3182</v>
      </c>
      <c r="C1429">
        <v>43</v>
      </c>
      <c r="D1429">
        <v>120</v>
      </c>
      <c r="E1429">
        <v>155</v>
      </c>
      <c r="F1429">
        <v>240</v>
      </c>
      <c r="G1429" t="s">
        <v>9227</v>
      </c>
      <c r="H1429">
        <v>344</v>
      </c>
      <c r="I1429">
        <v>36733909</v>
      </c>
      <c r="J1429" t="s">
        <v>3439</v>
      </c>
      <c r="K1429" t="s">
        <v>9228</v>
      </c>
      <c r="L1429" t="s">
        <v>9229</v>
      </c>
      <c r="M1429">
        <v>38949</v>
      </c>
      <c r="N1429">
        <v>2054</v>
      </c>
      <c r="O1429" t="s">
        <v>9230</v>
      </c>
      <c r="P1429">
        <v>3</v>
      </c>
      <c r="Q1429" t="s">
        <v>9231</v>
      </c>
      <c r="R1429" t="s">
        <v>9232</v>
      </c>
      <c r="S1429">
        <v>112</v>
      </c>
      <c r="T1429" t="s">
        <v>42</v>
      </c>
      <c r="U1429" t="s">
        <v>43</v>
      </c>
      <c r="V1429" t="s">
        <v>811</v>
      </c>
      <c r="W1429">
        <v>32000000</v>
      </c>
      <c r="X1429">
        <v>1993</v>
      </c>
      <c r="Y1429">
        <v>242</v>
      </c>
      <c r="Z1429" s="2">
        <v>7.1</v>
      </c>
      <c r="AA1429">
        <v>1.85</v>
      </c>
      <c r="AB1429">
        <v>0</v>
      </c>
      <c r="AQ1429">
        <v>93</v>
      </c>
      <c r="AR1429">
        <v>7.5</v>
      </c>
      <c r="BH1429" t="str">
        <v>Luc Jacquet</v>
      </c>
      <c r="BI1429">
        <f t="shared" si="67"/>
        <v>7.6</v>
      </c>
      <c r="BJ1429" t="str">
        <f t="shared" si="68"/>
        <v>TRUE</v>
      </c>
      <c r="BO1429">
        <v>138396624</v>
      </c>
      <c r="BP1429">
        <v>130000000</v>
      </c>
      <c r="BR1429">
        <f t="shared" si="66"/>
        <v>8396624</v>
      </c>
      <c r="BS1429" t="str">
        <f>_xlfn.XLOOKUP(BO1429,I:I,L:L)</f>
        <v>Bad Boys IIÂ </v>
      </c>
    </row>
    <row r="1430" spans="1:71" x14ac:dyDescent="0.25">
      <c r="A1430" t="s">
        <v>33</v>
      </c>
      <c r="B1430" t="s">
        <v>1088</v>
      </c>
      <c r="C1430">
        <v>224</v>
      </c>
      <c r="D1430">
        <v>98</v>
      </c>
      <c r="E1430">
        <v>541</v>
      </c>
      <c r="F1430">
        <v>897</v>
      </c>
      <c r="G1430" t="s">
        <v>3325</v>
      </c>
      <c r="H1430">
        <v>8000</v>
      </c>
      <c r="I1430">
        <v>35063732</v>
      </c>
      <c r="J1430" t="s">
        <v>560</v>
      </c>
      <c r="K1430" t="s">
        <v>1505</v>
      </c>
      <c r="L1430" t="s">
        <v>9234</v>
      </c>
      <c r="M1430">
        <v>164608</v>
      </c>
      <c r="N1430">
        <v>10938</v>
      </c>
      <c r="O1430" t="s">
        <v>9235</v>
      </c>
      <c r="P1430">
        <v>1</v>
      </c>
      <c r="Q1430" t="s">
        <v>9236</v>
      </c>
      <c r="R1430" t="s">
        <v>9237</v>
      </c>
      <c r="S1430">
        <v>383</v>
      </c>
      <c r="T1430" t="s">
        <v>42</v>
      </c>
      <c r="U1430" t="s">
        <v>43</v>
      </c>
      <c r="V1430" t="s">
        <v>811</v>
      </c>
      <c r="W1430">
        <v>32000000</v>
      </c>
      <c r="X1430">
        <v>2007</v>
      </c>
      <c r="Y1430">
        <v>912</v>
      </c>
      <c r="Z1430" s="2">
        <v>6.4</v>
      </c>
      <c r="AA1430">
        <v>2.35</v>
      </c>
      <c r="AB1430">
        <v>10000</v>
      </c>
      <c r="AQ1430">
        <v>120</v>
      </c>
      <c r="AR1430">
        <v>7.1</v>
      </c>
      <c r="BH1430" t="str">
        <v>Damien Chazelle</v>
      </c>
      <c r="BI1430">
        <f t="shared" si="67"/>
        <v>8.5</v>
      </c>
      <c r="BJ1430" t="str">
        <f t="shared" si="68"/>
        <v>TRUE</v>
      </c>
      <c r="BO1430">
        <v>13350177</v>
      </c>
      <c r="BP1430">
        <v>5000000</v>
      </c>
      <c r="BR1430">
        <f t="shared" si="66"/>
        <v>8350177</v>
      </c>
      <c r="BS1430" t="str">
        <f>_xlfn.XLOOKUP(BO1430,I:I,L:L)</f>
        <v>The Haunting of Molly HartleyÂ </v>
      </c>
    </row>
    <row r="1431" spans="1:71" x14ac:dyDescent="0.25">
      <c r="A1431" t="s">
        <v>33</v>
      </c>
      <c r="B1431" t="s">
        <v>2689</v>
      </c>
      <c r="C1431">
        <v>122</v>
      </c>
      <c r="D1431">
        <v>105</v>
      </c>
      <c r="E1431">
        <v>0</v>
      </c>
      <c r="F1431">
        <v>223</v>
      </c>
      <c r="G1431" t="s">
        <v>9240</v>
      </c>
      <c r="H1431">
        <v>716</v>
      </c>
      <c r="I1431">
        <v>99462</v>
      </c>
      <c r="J1431" t="s">
        <v>3487</v>
      </c>
      <c r="K1431" t="s">
        <v>892</v>
      </c>
      <c r="L1431" t="s">
        <v>9241</v>
      </c>
      <c r="M1431">
        <v>11347</v>
      </c>
      <c r="N1431">
        <v>1843</v>
      </c>
      <c r="O1431" t="s">
        <v>9242</v>
      </c>
      <c r="P1431">
        <v>1</v>
      </c>
      <c r="Q1431" t="s">
        <v>9243</v>
      </c>
      <c r="R1431" t="s">
        <v>9244</v>
      </c>
      <c r="S1431">
        <v>28</v>
      </c>
      <c r="T1431" t="s">
        <v>42</v>
      </c>
      <c r="U1431" t="s">
        <v>1816</v>
      </c>
      <c r="V1431" t="s">
        <v>115</v>
      </c>
      <c r="W1431">
        <v>33000000</v>
      </c>
      <c r="X1431">
        <v>2013</v>
      </c>
      <c r="Y1431">
        <v>648</v>
      </c>
      <c r="Z1431" s="2">
        <v>7.1</v>
      </c>
      <c r="AA1431">
        <v>2.35</v>
      </c>
      <c r="AB1431">
        <v>5000</v>
      </c>
      <c r="AQ1431">
        <v>98</v>
      </c>
      <c r="AR1431">
        <v>6.4</v>
      </c>
      <c r="BH1431" t="str">
        <v>Justin Kerrigan</v>
      </c>
      <c r="BI1431">
        <f t="shared" si="67"/>
        <v>7.1</v>
      </c>
      <c r="BJ1431" t="b">
        <f t="shared" si="68"/>
        <v>0</v>
      </c>
      <c r="BO1431">
        <v>58336565</v>
      </c>
      <c r="BP1431">
        <v>50000000</v>
      </c>
      <c r="BR1431">
        <f t="shared" si="66"/>
        <v>8336565</v>
      </c>
      <c r="BS1431" t="str">
        <f>_xlfn.XLOOKUP(BO1431,I:I,L:L)</f>
        <v>Curious GeorgeÂ </v>
      </c>
    </row>
    <row r="1432" spans="1:71" x14ac:dyDescent="0.25">
      <c r="A1432" t="s">
        <v>33</v>
      </c>
      <c r="B1432" t="s">
        <v>4705</v>
      </c>
      <c r="C1432">
        <v>75</v>
      </c>
      <c r="D1432">
        <v>98</v>
      </c>
      <c r="E1432">
        <v>61</v>
      </c>
      <c r="F1432">
        <v>83</v>
      </c>
      <c r="G1432" t="s">
        <v>4136</v>
      </c>
      <c r="H1432">
        <v>649</v>
      </c>
      <c r="I1432">
        <v>32701088</v>
      </c>
      <c r="J1432" t="s">
        <v>3503</v>
      </c>
      <c r="K1432" t="s">
        <v>9247</v>
      </c>
      <c r="L1432" t="s">
        <v>9248</v>
      </c>
      <c r="M1432">
        <v>10018</v>
      </c>
      <c r="N1432">
        <v>1400</v>
      </c>
      <c r="O1432" t="s">
        <v>9249</v>
      </c>
      <c r="P1432">
        <v>1</v>
      </c>
      <c r="Q1432" t="s">
        <v>9250</v>
      </c>
      <c r="R1432" t="s">
        <v>9251</v>
      </c>
      <c r="S1432">
        <v>108</v>
      </c>
      <c r="T1432" t="s">
        <v>42</v>
      </c>
      <c r="U1432" t="s">
        <v>43</v>
      </c>
      <c r="V1432" t="s">
        <v>115</v>
      </c>
      <c r="W1432">
        <v>32000000</v>
      </c>
      <c r="X1432">
        <v>2005</v>
      </c>
      <c r="Y1432">
        <v>579</v>
      </c>
      <c r="Z1432" s="2">
        <v>6.9</v>
      </c>
      <c r="AA1432">
        <v>2.35</v>
      </c>
      <c r="AB1432">
        <v>0</v>
      </c>
      <c r="AQ1432">
        <v>142</v>
      </c>
      <c r="AR1432">
        <v>5.9</v>
      </c>
      <c r="BH1432" t="str">
        <v>Eric Styles</v>
      </c>
      <c r="BI1432">
        <f t="shared" si="67"/>
        <v>6.4</v>
      </c>
      <c r="BJ1432" t="b">
        <f t="shared" si="68"/>
        <v>0</v>
      </c>
      <c r="BO1432">
        <v>58297830</v>
      </c>
      <c r="BP1432">
        <v>50000000</v>
      </c>
      <c r="BR1432">
        <f t="shared" si="66"/>
        <v>8297830</v>
      </c>
      <c r="BS1432" t="str">
        <f>_xlfn.XLOOKUP(BO1432,I:I,L:L)</f>
        <v>AnastasiaÂ </v>
      </c>
    </row>
    <row r="1433" spans="1:71" x14ac:dyDescent="0.25">
      <c r="A1433" t="s">
        <v>33</v>
      </c>
      <c r="B1433" t="s">
        <v>3387</v>
      </c>
      <c r="C1433">
        <v>441</v>
      </c>
      <c r="D1433">
        <v>96</v>
      </c>
      <c r="E1433">
        <v>0</v>
      </c>
      <c r="F1433">
        <v>882</v>
      </c>
      <c r="G1433" t="s">
        <v>9253</v>
      </c>
      <c r="H1433">
        <v>10000</v>
      </c>
      <c r="I1433">
        <v>31493782</v>
      </c>
      <c r="J1433" t="s">
        <v>1338</v>
      </c>
      <c r="K1433" t="s">
        <v>3489</v>
      </c>
      <c r="L1433" t="s">
        <v>9254</v>
      </c>
      <c r="M1433">
        <v>186606</v>
      </c>
      <c r="N1433">
        <v>12754</v>
      </c>
      <c r="O1433" t="s">
        <v>245</v>
      </c>
      <c r="P1433">
        <v>1</v>
      </c>
      <c r="Q1433" t="s">
        <v>9255</v>
      </c>
      <c r="R1433" t="s">
        <v>9256</v>
      </c>
      <c r="S1433">
        <v>1125</v>
      </c>
      <c r="T1433" t="s">
        <v>42</v>
      </c>
      <c r="U1433" t="s">
        <v>43</v>
      </c>
      <c r="V1433" t="s">
        <v>811</v>
      </c>
      <c r="W1433">
        <v>32000000</v>
      </c>
      <c r="X1433">
        <v>2005</v>
      </c>
      <c r="Y1433">
        <v>917</v>
      </c>
      <c r="Z1433" s="2">
        <v>7.5</v>
      </c>
      <c r="AA1433">
        <v>1.85</v>
      </c>
      <c r="AB1433">
        <v>0</v>
      </c>
      <c r="AQ1433">
        <v>98</v>
      </c>
      <c r="AR1433">
        <v>6.9</v>
      </c>
      <c r="BH1433" t="str">
        <v>Joshua Marston</v>
      </c>
      <c r="BI1433">
        <f t="shared" si="67"/>
        <v>7.5</v>
      </c>
      <c r="BJ1433" t="str">
        <f t="shared" si="68"/>
        <v>TRUE</v>
      </c>
      <c r="BO1433">
        <v>18272447</v>
      </c>
      <c r="BP1433">
        <v>10000000</v>
      </c>
      <c r="BR1433">
        <f t="shared" si="66"/>
        <v>8272447</v>
      </c>
      <c r="BS1433" t="str">
        <f>_xlfn.XLOOKUP(BO1433,I:I,L:L)</f>
        <v>Sugar HillÂ </v>
      </c>
    </row>
    <row r="1434" spans="1:71" x14ac:dyDescent="0.25">
      <c r="A1434" t="s">
        <v>33</v>
      </c>
      <c r="B1434" t="s">
        <v>949</v>
      </c>
      <c r="C1434">
        <v>163</v>
      </c>
      <c r="D1434">
        <v>87</v>
      </c>
      <c r="E1434">
        <v>255</v>
      </c>
      <c r="F1434">
        <v>810</v>
      </c>
      <c r="G1434" t="s">
        <v>1610</v>
      </c>
      <c r="H1434">
        <v>26000</v>
      </c>
      <c r="I1434">
        <v>43095600</v>
      </c>
      <c r="J1434" t="s">
        <v>268</v>
      </c>
      <c r="K1434" t="s">
        <v>447</v>
      </c>
      <c r="L1434" t="s">
        <v>8693</v>
      </c>
      <c r="M1434">
        <v>156267</v>
      </c>
      <c r="N1434">
        <v>29050</v>
      </c>
      <c r="O1434" t="s">
        <v>2588</v>
      </c>
      <c r="P1434">
        <v>1</v>
      </c>
      <c r="Q1434" t="s">
        <v>9258</v>
      </c>
      <c r="R1434" t="s">
        <v>9259</v>
      </c>
      <c r="S1434">
        <v>340</v>
      </c>
      <c r="T1434" t="s">
        <v>42</v>
      </c>
      <c r="U1434" t="s">
        <v>1816</v>
      </c>
      <c r="V1434" t="s">
        <v>44</v>
      </c>
      <c r="W1434">
        <v>32000000</v>
      </c>
      <c r="X1434">
        <v>2005</v>
      </c>
      <c r="Y1434">
        <v>1000</v>
      </c>
      <c r="Z1434" s="2">
        <v>6.3</v>
      </c>
      <c r="AA1434">
        <v>2.35</v>
      </c>
      <c r="AB1434">
        <v>0</v>
      </c>
      <c r="AQ1434">
        <v>96</v>
      </c>
      <c r="AR1434">
        <v>7.5</v>
      </c>
      <c r="BH1434" t="str">
        <v>Tod Williams</v>
      </c>
      <c r="BI1434">
        <f t="shared" si="67"/>
        <v>5.7</v>
      </c>
      <c r="BJ1434" t="b">
        <f t="shared" si="68"/>
        <v>0</v>
      </c>
      <c r="BO1434">
        <v>13269963</v>
      </c>
      <c r="BP1434">
        <v>5000000</v>
      </c>
      <c r="BR1434">
        <f t="shared" si="66"/>
        <v>8269963</v>
      </c>
      <c r="BS1434" t="str">
        <f>_xlfn.XLOOKUP(BO1434,I:I,L:L)</f>
        <v>Lone StarÂ </v>
      </c>
    </row>
    <row r="1435" spans="1:71" x14ac:dyDescent="0.25">
      <c r="A1435" t="s">
        <v>917</v>
      </c>
      <c r="B1435" t="s">
        <v>97</v>
      </c>
      <c r="C1435">
        <v>63</v>
      </c>
      <c r="D1435">
        <v>107</v>
      </c>
      <c r="E1435">
        <v>0</v>
      </c>
      <c r="F1435">
        <v>159</v>
      </c>
      <c r="G1435" t="s">
        <v>9262</v>
      </c>
      <c r="H1435">
        <v>29000</v>
      </c>
      <c r="I1435">
        <v>18636537</v>
      </c>
      <c r="J1435" t="s">
        <v>3510</v>
      </c>
      <c r="K1435" t="s">
        <v>282</v>
      </c>
      <c r="L1435" t="s">
        <v>9263</v>
      </c>
      <c r="M1435">
        <v>69197</v>
      </c>
      <c r="N1435">
        <v>29743</v>
      </c>
      <c r="O1435" t="s">
        <v>9264</v>
      </c>
      <c r="P1435">
        <v>0</v>
      </c>
      <c r="Q1435" t="s">
        <v>9265</v>
      </c>
      <c r="R1435" t="s">
        <v>9266</v>
      </c>
      <c r="S1435">
        <v>216</v>
      </c>
      <c r="T1435" t="s">
        <v>42</v>
      </c>
      <c r="U1435" t="s">
        <v>3663</v>
      </c>
      <c r="V1435" t="s">
        <v>811</v>
      </c>
      <c r="W1435">
        <v>32000000</v>
      </c>
      <c r="X1435">
        <v>1995</v>
      </c>
      <c r="Y1435">
        <v>165</v>
      </c>
      <c r="Z1435" s="2">
        <v>6.4</v>
      </c>
      <c r="AA1435">
        <v>1.85</v>
      </c>
      <c r="AB1435">
        <v>0</v>
      </c>
      <c r="AQ1435">
        <v>87</v>
      </c>
      <c r="AR1435">
        <v>6.3</v>
      </c>
      <c r="BH1435" t="str">
        <v>Benny Boom</v>
      </c>
      <c r="BI1435">
        <f t="shared" si="67"/>
        <v>5.9</v>
      </c>
      <c r="BJ1435" t="b">
        <f t="shared" si="68"/>
        <v>0</v>
      </c>
      <c r="BO1435">
        <v>38232624</v>
      </c>
      <c r="BP1435">
        <v>30000000</v>
      </c>
      <c r="BR1435">
        <f t="shared" si="66"/>
        <v>8232624</v>
      </c>
      <c r="BS1435" t="str">
        <f>_xlfn.XLOOKUP(BO1435,I:I,L:L)</f>
        <v>Meet the SpartansÂ </v>
      </c>
    </row>
    <row r="1436" spans="1:71" x14ac:dyDescent="0.25">
      <c r="A1436" t="s">
        <v>33</v>
      </c>
      <c r="B1436" t="s">
        <v>3616</v>
      </c>
      <c r="C1436">
        <v>90</v>
      </c>
      <c r="D1436">
        <v>90</v>
      </c>
      <c r="E1436">
        <v>29</v>
      </c>
      <c r="F1436">
        <v>142</v>
      </c>
      <c r="G1436" t="s">
        <v>9269</v>
      </c>
      <c r="H1436">
        <v>638</v>
      </c>
      <c r="I1436">
        <v>17848322</v>
      </c>
      <c r="J1436" t="s">
        <v>1027</v>
      </c>
      <c r="K1436" t="s">
        <v>7660</v>
      </c>
      <c r="L1436" t="s">
        <v>9270</v>
      </c>
      <c r="M1436">
        <v>18771</v>
      </c>
      <c r="N1436">
        <v>961</v>
      </c>
      <c r="O1436" t="s">
        <v>9271</v>
      </c>
      <c r="P1436">
        <v>1</v>
      </c>
      <c r="Q1436" t="s">
        <v>9272</v>
      </c>
      <c r="R1436" t="s">
        <v>9273</v>
      </c>
      <c r="S1436">
        <v>102</v>
      </c>
      <c r="T1436" t="s">
        <v>42</v>
      </c>
      <c r="U1436" t="s">
        <v>9274</v>
      </c>
      <c r="V1436" t="s">
        <v>44</v>
      </c>
      <c r="W1436">
        <v>28000000</v>
      </c>
      <c r="X1436">
        <v>2004</v>
      </c>
      <c r="Y1436">
        <v>160</v>
      </c>
      <c r="Z1436" s="2">
        <v>5.9</v>
      </c>
      <c r="AA1436">
        <v>2.35</v>
      </c>
      <c r="AB1436">
        <v>702</v>
      </c>
      <c r="AQ1436">
        <v>107</v>
      </c>
      <c r="AR1436">
        <v>6.4</v>
      </c>
      <c r="BH1436" t="str">
        <v>Nnegest LikkÃ©</v>
      </c>
      <c r="BI1436">
        <f t="shared" si="67"/>
        <v>3</v>
      </c>
      <c r="BJ1436" t="b">
        <f t="shared" si="68"/>
        <v>0</v>
      </c>
      <c r="BO1436">
        <v>14597405</v>
      </c>
      <c r="BP1436">
        <v>6400000</v>
      </c>
      <c r="BR1436">
        <f t="shared" si="66"/>
        <v>8197405</v>
      </c>
      <c r="BS1436" t="str">
        <f>_xlfn.XLOOKUP(BO1436,I:I,L:L)</f>
        <v>My Week with MarilynÂ </v>
      </c>
    </row>
    <row r="1437" spans="1:71" x14ac:dyDescent="0.25">
      <c r="A1437" t="s">
        <v>33</v>
      </c>
      <c r="B1437" t="s">
        <v>467</v>
      </c>
      <c r="C1437">
        <v>163</v>
      </c>
      <c r="D1437">
        <v>121</v>
      </c>
      <c r="E1437">
        <v>17000</v>
      </c>
      <c r="F1437">
        <v>245</v>
      </c>
      <c r="G1437" t="s">
        <v>9277</v>
      </c>
      <c r="H1437">
        <v>12000</v>
      </c>
      <c r="I1437">
        <v>16640210</v>
      </c>
      <c r="J1437" t="s">
        <v>2275</v>
      </c>
      <c r="K1437" t="s">
        <v>863</v>
      </c>
      <c r="L1437" t="s">
        <v>9278</v>
      </c>
      <c r="M1437">
        <v>53028</v>
      </c>
      <c r="N1437">
        <v>13040</v>
      </c>
      <c r="O1437" t="s">
        <v>9279</v>
      </c>
      <c r="P1437">
        <v>0</v>
      </c>
      <c r="Q1437" t="s">
        <v>9280</v>
      </c>
      <c r="R1437" t="s">
        <v>9281</v>
      </c>
      <c r="S1437">
        <v>382</v>
      </c>
      <c r="T1437" t="s">
        <v>42</v>
      </c>
      <c r="U1437" t="s">
        <v>43</v>
      </c>
      <c r="V1437" t="s">
        <v>811</v>
      </c>
      <c r="W1437">
        <v>55000000</v>
      </c>
      <c r="X1437">
        <v>1999</v>
      </c>
      <c r="Y1437">
        <v>368</v>
      </c>
      <c r="Z1437" s="2">
        <v>6.8</v>
      </c>
      <c r="AA1437">
        <v>2.35</v>
      </c>
      <c r="AB1437">
        <v>0</v>
      </c>
      <c r="AQ1437">
        <v>90</v>
      </c>
      <c r="AR1437">
        <v>5.9</v>
      </c>
      <c r="BH1437" t="str">
        <v>Christopher Leitch</v>
      </c>
      <c r="BI1437">
        <f t="shared" si="67"/>
        <v>3.2</v>
      </c>
      <c r="BJ1437" t="b">
        <f t="shared" si="68"/>
        <v>0</v>
      </c>
      <c r="BO1437">
        <v>44175394</v>
      </c>
      <c r="BP1437">
        <v>36000000</v>
      </c>
      <c r="BR1437">
        <f t="shared" si="66"/>
        <v>8175394</v>
      </c>
      <c r="BS1437" t="str">
        <f>_xlfn.XLOOKUP(BO1437,I:I,L:L)</f>
        <v>AmistadÂ </v>
      </c>
    </row>
    <row r="1438" spans="1:71" x14ac:dyDescent="0.25">
      <c r="A1438" t="s">
        <v>33</v>
      </c>
      <c r="B1438" t="s">
        <v>4712</v>
      </c>
      <c r="C1438">
        <v>197</v>
      </c>
      <c r="D1438">
        <v>119</v>
      </c>
      <c r="E1438">
        <v>238</v>
      </c>
      <c r="F1438">
        <v>447</v>
      </c>
      <c r="G1438" t="s">
        <v>2154</v>
      </c>
      <c r="H1438">
        <v>1000</v>
      </c>
      <c r="I1438">
        <v>13763130</v>
      </c>
      <c r="J1438" t="s">
        <v>868</v>
      </c>
      <c r="K1438" t="s">
        <v>951</v>
      </c>
      <c r="L1438" t="s">
        <v>9283</v>
      </c>
      <c r="M1438">
        <v>87768</v>
      </c>
      <c r="N1438">
        <v>2925</v>
      </c>
      <c r="O1438" t="s">
        <v>3779</v>
      </c>
      <c r="P1438">
        <v>0</v>
      </c>
      <c r="Q1438" t="s">
        <v>9284</v>
      </c>
      <c r="R1438" t="s">
        <v>9285</v>
      </c>
      <c r="S1438">
        <v>187</v>
      </c>
      <c r="T1438" t="s">
        <v>42</v>
      </c>
      <c r="U1438" t="s">
        <v>43</v>
      </c>
      <c r="V1438" t="s">
        <v>811</v>
      </c>
      <c r="W1438">
        <v>32000000</v>
      </c>
      <c r="X1438">
        <v>2010</v>
      </c>
      <c r="Y1438">
        <v>561</v>
      </c>
      <c r="Z1438" s="2">
        <v>6.3</v>
      </c>
      <c r="AA1438">
        <v>2.35</v>
      </c>
      <c r="AB1438">
        <v>12000</v>
      </c>
      <c r="AQ1438">
        <v>121</v>
      </c>
      <c r="AR1438">
        <v>6.8</v>
      </c>
      <c r="BH1438" t="str">
        <v>Don Coscarelli</v>
      </c>
      <c r="BI1438">
        <f t="shared" si="67"/>
        <v>6.5</v>
      </c>
      <c r="BJ1438" t="b">
        <f t="shared" si="68"/>
        <v>0</v>
      </c>
      <c r="BO1438">
        <v>16168741</v>
      </c>
      <c r="BP1438">
        <v>8000000</v>
      </c>
      <c r="BR1438">
        <f t="shared" si="66"/>
        <v>8168741</v>
      </c>
      <c r="BS1438" t="str">
        <f>_xlfn.XLOOKUP(BO1438,I:I,L:L)</f>
        <v>Begin AgainÂ </v>
      </c>
    </row>
    <row r="1439" spans="1:71" x14ac:dyDescent="0.25">
      <c r="A1439" t="s">
        <v>33</v>
      </c>
      <c r="B1439" t="s">
        <v>4718</v>
      </c>
      <c r="C1439">
        <v>93</v>
      </c>
      <c r="D1439">
        <v>107</v>
      </c>
      <c r="E1439">
        <v>26</v>
      </c>
      <c r="F1439">
        <v>535</v>
      </c>
      <c r="G1439" t="s">
        <v>9288</v>
      </c>
      <c r="H1439">
        <v>889</v>
      </c>
      <c r="I1439">
        <v>10956379</v>
      </c>
      <c r="J1439" t="s">
        <v>3518</v>
      </c>
      <c r="K1439" t="s">
        <v>5413</v>
      </c>
      <c r="L1439" t="s">
        <v>9289</v>
      </c>
      <c r="M1439">
        <v>21506</v>
      </c>
      <c r="N1439">
        <v>3274</v>
      </c>
      <c r="O1439" t="s">
        <v>5683</v>
      </c>
      <c r="P1439">
        <v>0</v>
      </c>
      <c r="Q1439" t="s">
        <v>9290</v>
      </c>
      <c r="R1439" t="s">
        <v>9291</v>
      </c>
      <c r="S1439">
        <v>364</v>
      </c>
      <c r="T1439" t="s">
        <v>42</v>
      </c>
      <c r="U1439" t="s">
        <v>6863</v>
      </c>
      <c r="V1439" t="s">
        <v>44</v>
      </c>
      <c r="W1439">
        <v>35000000</v>
      </c>
      <c r="X1439">
        <v>2007</v>
      </c>
      <c r="Y1439">
        <v>618</v>
      </c>
      <c r="Z1439" s="2">
        <v>3.6</v>
      </c>
      <c r="AA1439">
        <v>2.35</v>
      </c>
      <c r="AB1439">
        <v>0</v>
      </c>
      <c r="AQ1439">
        <v>119</v>
      </c>
      <c r="AR1439">
        <v>6.3</v>
      </c>
      <c r="BH1439" t="str">
        <v>Patricia Cardoso</v>
      </c>
      <c r="BI1439">
        <f t="shared" si="67"/>
        <v>7</v>
      </c>
      <c r="BJ1439" t="b">
        <f t="shared" si="68"/>
        <v>0</v>
      </c>
      <c r="BO1439">
        <v>16115878</v>
      </c>
      <c r="BP1439">
        <v>8000000</v>
      </c>
      <c r="BR1439">
        <f t="shared" si="66"/>
        <v>8115878</v>
      </c>
      <c r="BS1439" t="str">
        <f>_xlfn.XLOOKUP(BO1439,I:I,L:L)</f>
        <v>The ProphecyÂ </v>
      </c>
    </row>
    <row r="1440" spans="1:71" x14ac:dyDescent="0.25">
      <c r="A1440" t="s">
        <v>33</v>
      </c>
      <c r="B1440" t="s">
        <v>4210</v>
      </c>
      <c r="C1440">
        <v>15</v>
      </c>
      <c r="D1440">
        <v>110</v>
      </c>
      <c r="E1440">
        <v>278</v>
      </c>
      <c r="F1440">
        <v>179</v>
      </c>
      <c r="G1440" t="s">
        <v>9294</v>
      </c>
      <c r="H1440">
        <v>3000</v>
      </c>
      <c r="I1440">
        <v>4357000</v>
      </c>
      <c r="J1440" t="s">
        <v>377</v>
      </c>
      <c r="K1440" t="s">
        <v>2737</v>
      </c>
      <c r="L1440" t="s">
        <v>9295</v>
      </c>
      <c r="M1440">
        <v>5176</v>
      </c>
      <c r="N1440">
        <v>3864</v>
      </c>
      <c r="O1440" t="s">
        <v>9296</v>
      </c>
      <c r="P1440">
        <v>3</v>
      </c>
      <c r="Q1440" t="s">
        <v>9297</v>
      </c>
      <c r="R1440" t="s">
        <v>9298</v>
      </c>
      <c r="S1440">
        <v>30</v>
      </c>
      <c r="T1440" t="s">
        <v>42</v>
      </c>
      <c r="U1440" t="s">
        <v>43</v>
      </c>
      <c r="V1440" t="s">
        <v>115</v>
      </c>
      <c r="W1440">
        <v>30000000</v>
      </c>
      <c r="X1440">
        <v>1996</v>
      </c>
      <c r="Y1440">
        <v>359</v>
      </c>
      <c r="Z1440" s="2">
        <v>5.3</v>
      </c>
      <c r="AA1440">
        <v>1.85</v>
      </c>
      <c r="AB1440">
        <v>350</v>
      </c>
      <c r="AQ1440">
        <v>107</v>
      </c>
      <c r="AR1440">
        <v>3.6</v>
      </c>
      <c r="BH1440" t="str">
        <v>Damien O'Donnell</v>
      </c>
      <c r="BI1440">
        <f t="shared" si="67"/>
        <v>6.9</v>
      </c>
      <c r="BJ1440" t="b">
        <f t="shared" si="68"/>
        <v>0</v>
      </c>
      <c r="BO1440">
        <v>9000000</v>
      </c>
      <c r="BP1440">
        <v>900000</v>
      </c>
      <c r="BR1440">
        <f t="shared" si="66"/>
        <v>8100000</v>
      </c>
      <c r="BS1440" t="str">
        <f>_xlfn.XLOOKUP(BO1440,I:I,L:L)</f>
        <v>Beyond the Valley of the DollsÂ </v>
      </c>
    </row>
    <row r="1441" spans="1:71" x14ac:dyDescent="0.25">
      <c r="A1441" t="s">
        <v>33</v>
      </c>
      <c r="B1441" t="s">
        <v>4725</v>
      </c>
      <c r="C1441">
        <v>260</v>
      </c>
      <c r="D1441">
        <v>100</v>
      </c>
      <c r="E1441">
        <v>35</v>
      </c>
      <c r="F1441">
        <v>7000</v>
      </c>
      <c r="G1441" t="s">
        <v>407</v>
      </c>
      <c r="H1441">
        <v>12000</v>
      </c>
      <c r="I1441">
        <v>22525921</v>
      </c>
      <c r="J1441" t="s">
        <v>1247</v>
      </c>
      <c r="K1441" t="s">
        <v>361</v>
      </c>
      <c r="L1441" t="s">
        <v>9301</v>
      </c>
      <c r="M1441">
        <v>60596</v>
      </c>
      <c r="N1441">
        <v>32094</v>
      </c>
      <c r="O1441" t="s">
        <v>664</v>
      </c>
      <c r="P1441">
        <v>4</v>
      </c>
      <c r="Q1441" t="s">
        <v>9302</v>
      </c>
      <c r="R1441" t="s">
        <v>9303</v>
      </c>
      <c r="S1441">
        <v>158</v>
      </c>
      <c r="T1441" t="s">
        <v>42</v>
      </c>
      <c r="U1441" t="s">
        <v>43</v>
      </c>
      <c r="V1441" t="s">
        <v>44</v>
      </c>
      <c r="W1441">
        <v>30000000</v>
      </c>
      <c r="X1441">
        <v>2013</v>
      </c>
      <c r="Y1441">
        <v>10000</v>
      </c>
      <c r="Z1441" s="2">
        <v>5.9</v>
      </c>
      <c r="AA1441">
        <v>2.35</v>
      </c>
      <c r="AB1441">
        <v>13000</v>
      </c>
      <c r="AQ1441">
        <v>110</v>
      </c>
      <c r="AR1441">
        <v>5.3</v>
      </c>
      <c r="BH1441" t="str">
        <v>Peter M. Cohen</v>
      </c>
      <c r="BI1441">
        <f t="shared" si="67"/>
        <v>4.4000000000000004</v>
      </c>
      <c r="BJ1441" t="b">
        <f t="shared" si="68"/>
        <v>0</v>
      </c>
      <c r="BO1441">
        <v>17096053</v>
      </c>
      <c r="BP1441">
        <v>9000000</v>
      </c>
      <c r="BR1441">
        <f t="shared" si="66"/>
        <v>8096053</v>
      </c>
      <c r="BS1441" t="str">
        <f>_xlfn.XLOOKUP(BO1441,I:I,L:L)</f>
        <v>RushmoreÂ </v>
      </c>
    </row>
    <row r="1442" spans="1:71" x14ac:dyDescent="0.25">
      <c r="A1442" t="s">
        <v>33</v>
      </c>
      <c r="B1442" t="s">
        <v>1360</v>
      </c>
      <c r="C1442">
        <v>18</v>
      </c>
      <c r="D1442">
        <v>75</v>
      </c>
      <c r="E1442">
        <v>10</v>
      </c>
      <c r="F1442">
        <v>826</v>
      </c>
      <c r="G1442" t="s">
        <v>2476</v>
      </c>
      <c r="H1442">
        <v>3000</v>
      </c>
      <c r="I1442">
        <v>3562749</v>
      </c>
      <c r="J1442" t="s">
        <v>3527</v>
      </c>
      <c r="K1442" t="s">
        <v>9306</v>
      </c>
      <c r="L1442" t="s">
        <v>9307</v>
      </c>
      <c r="M1442">
        <v>5600</v>
      </c>
      <c r="N1442">
        <v>7394</v>
      </c>
      <c r="O1442" t="s">
        <v>3114</v>
      </c>
      <c r="P1442">
        <v>0</v>
      </c>
      <c r="Q1442" t="s">
        <v>9308</v>
      </c>
      <c r="R1442" t="s">
        <v>9309</v>
      </c>
      <c r="S1442">
        <v>49</v>
      </c>
      <c r="T1442" t="s">
        <v>42</v>
      </c>
      <c r="U1442" t="s">
        <v>43</v>
      </c>
      <c r="V1442" t="s">
        <v>366</v>
      </c>
      <c r="W1442">
        <v>32000000</v>
      </c>
      <c r="X1442">
        <v>1997</v>
      </c>
      <c r="Y1442">
        <v>2000</v>
      </c>
      <c r="Z1442" s="2">
        <v>6.9</v>
      </c>
      <c r="AA1442">
        <v>1.33</v>
      </c>
      <c r="AB1442">
        <v>643</v>
      </c>
      <c r="AQ1442">
        <v>100</v>
      </c>
      <c r="AR1442">
        <v>5.9</v>
      </c>
      <c r="BH1442" t="str">
        <v>Anthony Hickox</v>
      </c>
      <c r="BI1442">
        <f t="shared" si="67"/>
        <v>5.3</v>
      </c>
      <c r="BJ1442" t="b">
        <f t="shared" si="68"/>
        <v>0</v>
      </c>
      <c r="BO1442">
        <v>23089926</v>
      </c>
      <c r="BP1442">
        <v>15000000</v>
      </c>
      <c r="BR1442">
        <f t="shared" si="66"/>
        <v>8089926</v>
      </c>
      <c r="BS1442" t="str">
        <f>_xlfn.XLOOKUP(BO1442,I:I,L:L)</f>
        <v>Match PointÂ </v>
      </c>
    </row>
    <row r="1443" spans="1:71" x14ac:dyDescent="0.25">
      <c r="A1443" t="s">
        <v>33</v>
      </c>
      <c r="B1443" t="s">
        <v>4733</v>
      </c>
      <c r="C1443">
        <v>70</v>
      </c>
      <c r="D1443">
        <v>132</v>
      </c>
      <c r="E1443">
        <v>0</v>
      </c>
      <c r="F1443">
        <v>876</v>
      </c>
      <c r="G1443" t="s">
        <v>3165</v>
      </c>
      <c r="H1443">
        <v>13000</v>
      </c>
      <c r="I1443">
        <v>2899970</v>
      </c>
      <c r="J1443" t="s">
        <v>2007</v>
      </c>
      <c r="K1443" t="s">
        <v>702</v>
      </c>
      <c r="L1443" t="s">
        <v>9311</v>
      </c>
      <c r="M1443">
        <v>8039</v>
      </c>
      <c r="N1443">
        <v>16878</v>
      </c>
      <c r="O1443" t="s">
        <v>3612</v>
      </c>
      <c r="P1443">
        <v>2</v>
      </c>
      <c r="Q1443" t="s">
        <v>9312</v>
      </c>
      <c r="R1443" t="s">
        <v>9313</v>
      </c>
      <c r="S1443">
        <v>161</v>
      </c>
      <c r="T1443" t="s">
        <v>42</v>
      </c>
      <c r="U1443" t="s">
        <v>43</v>
      </c>
      <c r="V1443" t="s">
        <v>811</v>
      </c>
      <c r="W1443">
        <v>32000000</v>
      </c>
      <c r="X1443">
        <v>1999</v>
      </c>
      <c r="Y1443">
        <v>898</v>
      </c>
      <c r="Z1443" s="2">
        <v>6.9</v>
      </c>
      <c r="AA1443">
        <v>2.35</v>
      </c>
      <c r="AB1443">
        <v>625</v>
      </c>
      <c r="AQ1443">
        <v>75</v>
      </c>
      <c r="AR1443">
        <v>6.9</v>
      </c>
      <c r="BH1443" t="str">
        <v>Tom Schulman</v>
      </c>
      <c r="BI1443">
        <f t="shared" si="67"/>
        <v>5.3</v>
      </c>
      <c r="BJ1443" t="b">
        <f t="shared" si="68"/>
        <v>0</v>
      </c>
      <c r="BO1443">
        <v>21088568</v>
      </c>
      <c r="BP1443">
        <v>13000000</v>
      </c>
      <c r="BR1443">
        <f t="shared" si="66"/>
        <v>8088568</v>
      </c>
      <c r="BS1443" t="str">
        <f>_xlfn.XLOOKUP(BO1443,I:I,L:L)</f>
        <v>Tales from the Crypt: Demon KnightÂ </v>
      </c>
    </row>
    <row r="1444" spans="1:71" x14ac:dyDescent="0.25">
      <c r="A1444" t="s">
        <v>917</v>
      </c>
      <c r="B1444" t="s">
        <v>1220</v>
      </c>
      <c r="C1444">
        <v>183</v>
      </c>
      <c r="D1444">
        <v>105</v>
      </c>
      <c r="E1444">
        <v>0</v>
      </c>
      <c r="F1444">
        <v>308</v>
      </c>
      <c r="G1444" t="s">
        <v>8698</v>
      </c>
      <c r="H1444">
        <v>845</v>
      </c>
      <c r="I1444">
        <v>1304837</v>
      </c>
      <c r="J1444" t="s">
        <v>1195</v>
      </c>
      <c r="K1444" t="s">
        <v>1514</v>
      </c>
      <c r="L1444" t="s">
        <v>9316</v>
      </c>
      <c r="M1444">
        <v>21481</v>
      </c>
      <c r="N1444">
        <v>2355</v>
      </c>
      <c r="O1444" t="s">
        <v>6717</v>
      </c>
      <c r="P1444">
        <v>2</v>
      </c>
      <c r="Q1444" t="s">
        <v>9317</v>
      </c>
      <c r="R1444" t="s">
        <v>9318</v>
      </c>
      <c r="S1444">
        <v>175</v>
      </c>
      <c r="T1444" t="s">
        <v>42</v>
      </c>
      <c r="U1444" t="s">
        <v>43</v>
      </c>
      <c r="V1444" t="s">
        <v>811</v>
      </c>
      <c r="W1444">
        <v>32000000</v>
      </c>
      <c r="X1444">
        <v>2006</v>
      </c>
      <c r="Y1444">
        <v>552</v>
      </c>
      <c r="Z1444" s="2">
        <v>6.1</v>
      </c>
      <c r="AA1444">
        <v>1.66</v>
      </c>
      <c r="AB1444">
        <v>559</v>
      </c>
      <c r="AQ1444">
        <v>132</v>
      </c>
      <c r="AR1444">
        <v>6.9</v>
      </c>
      <c r="BH1444" t="str">
        <v>Jill Sprecher</v>
      </c>
      <c r="BI1444">
        <f t="shared" si="67"/>
        <v>7.1</v>
      </c>
      <c r="BJ1444" t="b">
        <f t="shared" si="68"/>
        <v>0</v>
      </c>
      <c r="BO1444">
        <v>83077470</v>
      </c>
      <c r="BP1444">
        <v>75000000</v>
      </c>
      <c r="BR1444">
        <f t="shared" si="66"/>
        <v>8077470</v>
      </c>
      <c r="BS1444" t="str">
        <f>_xlfn.XLOOKUP(BO1444,I:I,L:L)</f>
        <v>ValkyrieÂ </v>
      </c>
    </row>
    <row r="1445" spans="1:71" x14ac:dyDescent="0.25">
      <c r="A1445" t="s">
        <v>33</v>
      </c>
      <c r="B1445" t="s">
        <v>3052</v>
      </c>
      <c r="C1445">
        <v>261</v>
      </c>
      <c r="D1445">
        <v>289</v>
      </c>
      <c r="E1445">
        <v>0</v>
      </c>
      <c r="F1445">
        <v>3000</v>
      </c>
      <c r="G1445" t="s">
        <v>147</v>
      </c>
      <c r="H1445">
        <v>11000</v>
      </c>
      <c r="I1445">
        <v>78800000</v>
      </c>
      <c r="J1445" t="s">
        <v>1999</v>
      </c>
      <c r="K1445" t="s">
        <v>520</v>
      </c>
      <c r="L1445" t="s">
        <v>4006</v>
      </c>
      <c r="M1445">
        <v>450676</v>
      </c>
      <c r="N1445">
        <v>25313</v>
      </c>
      <c r="O1445" t="s">
        <v>2097</v>
      </c>
      <c r="P1445">
        <v>1</v>
      </c>
      <c r="Q1445" t="s">
        <v>9322</v>
      </c>
      <c r="R1445" t="s">
        <v>9323</v>
      </c>
      <c r="S1445">
        <v>983</v>
      </c>
      <c r="T1445" t="s">
        <v>42</v>
      </c>
      <c r="U1445" t="s">
        <v>43</v>
      </c>
      <c r="V1445" t="s">
        <v>811</v>
      </c>
      <c r="W1445">
        <v>31500000</v>
      </c>
      <c r="X1445">
        <v>1979</v>
      </c>
      <c r="Y1445">
        <v>10000</v>
      </c>
      <c r="Z1445" s="2">
        <v>8.5</v>
      </c>
      <c r="AA1445">
        <v>2.35</v>
      </c>
      <c r="AB1445">
        <v>19000</v>
      </c>
      <c r="AQ1445">
        <v>93</v>
      </c>
      <c r="AR1445">
        <v>5.7</v>
      </c>
      <c r="BH1445" t="str">
        <v>Julian Schnabel</v>
      </c>
      <c r="BI1445">
        <f t="shared" si="67"/>
        <v>6.9</v>
      </c>
      <c r="BJ1445" t="b">
        <f t="shared" si="68"/>
        <v>0</v>
      </c>
      <c r="BO1445">
        <v>30059386</v>
      </c>
      <c r="BP1445">
        <v>22000000</v>
      </c>
      <c r="BR1445">
        <f t="shared" si="66"/>
        <v>8059386</v>
      </c>
      <c r="BS1445" t="str">
        <f>_xlfn.XLOOKUP(BO1445,I:I,L:L)</f>
        <v>Jay and Silent Bob Strike BackÂ </v>
      </c>
    </row>
    <row r="1446" spans="1:71" x14ac:dyDescent="0.25">
      <c r="A1446" t="s">
        <v>33</v>
      </c>
      <c r="B1446" t="s">
        <v>4747</v>
      </c>
      <c r="C1446">
        <v>167</v>
      </c>
      <c r="D1446">
        <v>102</v>
      </c>
      <c r="E1446">
        <v>8</v>
      </c>
      <c r="F1446">
        <v>472</v>
      </c>
      <c r="G1446" t="s">
        <v>1068</v>
      </c>
      <c r="H1446">
        <v>839</v>
      </c>
      <c r="I1446">
        <v>17797316</v>
      </c>
      <c r="J1446" t="s">
        <v>1027</v>
      </c>
      <c r="K1446" t="s">
        <v>5561</v>
      </c>
      <c r="L1446" t="s">
        <v>9325</v>
      </c>
      <c r="M1446">
        <v>50523</v>
      </c>
      <c r="N1446">
        <v>2961</v>
      </c>
      <c r="O1446" t="s">
        <v>8883</v>
      </c>
      <c r="P1446">
        <v>0</v>
      </c>
      <c r="Q1446" t="s">
        <v>9326</v>
      </c>
      <c r="R1446" t="s">
        <v>9327</v>
      </c>
      <c r="S1446">
        <v>113</v>
      </c>
      <c r="T1446" t="s">
        <v>42</v>
      </c>
      <c r="U1446" t="s">
        <v>43</v>
      </c>
      <c r="V1446" t="s">
        <v>811</v>
      </c>
      <c r="W1446">
        <v>32000000</v>
      </c>
      <c r="X1446">
        <v>2010</v>
      </c>
      <c r="Y1446">
        <v>730</v>
      </c>
      <c r="Z1446" s="2">
        <v>6.3</v>
      </c>
      <c r="AA1446">
        <v>2.35</v>
      </c>
      <c r="AB1446">
        <v>0</v>
      </c>
      <c r="AQ1446">
        <v>289</v>
      </c>
      <c r="AR1446">
        <v>8.5</v>
      </c>
      <c r="BH1446" t="str">
        <v>David Nixon</v>
      </c>
      <c r="BI1446">
        <f t="shared" si="67"/>
        <v>6.3</v>
      </c>
      <c r="BJ1446" t="b">
        <f t="shared" si="68"/>
        <v>0</v>
      </c>
      <c r="BO1446">
        <v>15047419</v>
      </c>
      <c r="BP1446">
        <v>7000000</v>
      </c>
      <c r="BR1446">
        <f t="shared" si="66"/>
        <v>8047419</v>
      </c>
      <c r="BS1446" t="str">
        <f>_xlfn.XLOOKUP(BO1446,I:I,L:L)</f>
        <v>American PsychoÂ </v>
      </c>
    </row>
    <row r="1447" spans="1:71" x14ac:dyDescent="0.25">
      <c r="A1447" t="s">
        <v>33</v>
      </c>
      <c r="B1447" t="s">
        <v>2864</v>
      </c>
      <c r="C1447">
        <v>42</v>
      </c>
      <c r="D1447">
        <v>143</v>
      </c>
      <c r="E1447">
        <v>65</v>
      </c>
      <c r="F1447">
        <v>320</v>
      </c>
      <c r="G1447" t="s">
        <v>6858</v>
      </c>
      <c r="H1447">
        <v>975</v>
      </c>
      <c r="I1447">
        <v>82528097</v>
      </c>
      <c r="J1447" t="s">
        <v>3027</v>
      </c>
      <c r="K1447" t="s">
        <v>4968</v>
      </c>
      <c r="L1447" t="s">
        <v>2528</v>
      </c>
      <c r="M1447">
        <v>30230</v>
      </c>
      <c r="N1447">
        <v>2223</v>
      </c>
      <c r="O1447" t="s">
        <v>9330</v>
      </c>
      <c r="P1447">
        <v>1</v>
      </c>
      <c r="Q1447" t="s">
        <v>9331</v>
      </c>
      <c r="R1447" t="s">
        <v>9332</v>
      </c>
      <c r="S1447">
        <v>154</v>
      </c>
      <c r="T1447" t="s">
        <v>42</v>
      </c>
      <c r="U1447" t="s">
        <v>43</v>
      </c>
      <c r="V1447" t="s">
        <v>115</v>
      </c>
      <c r="W1447">
        <v>6500000</v>
      </c>
      <c r="X1447">
        <v>1995</v>
      </c>
      <c r="Y1447">
        <v>345</v>
      </c>
      <c r="Z1447" s="2">
        <v>7.3</v>
      </c>
      <c r="AA1447">
        <v>2.35</v>
      </c>
      <c r="AB1447">
        <v>0</v>
      </c>
      <c r="AQ1447">
        <v>102</v>
      </c>
      <c r="AR1447">
        <v>6.3</v>
      </c>
      <c r="BH1447" t="str">
        <v>Tim Heidecker</v>
      </c>
      <c r="BI1447">
        <f t="shared" si="67"/>
        <v>5.3</v>
      </c>
      <c r="BJ1447" t="b">
        <f t="shared" si="68"/>
        <v>0</v>
      </c>
      <c r="BO1447">
        <v>14545844</v>
      </c>
      <c r="BP1447">
        <v>6500000</v>
      </c>
      <c r="BR1447">
        <f t="shared" si="66"/>
        <v>8045844</v>
      </c>
      <c r="BS1447" t="str">
        <f>_xlfn.XLOOKUP(BO1447,I:I,L:L)</f>
        <v>School DazeÂ </v>
      </c>
    </row>
    <row r="1448" spans="1:71" x14ac:dyDescent="0.25">
      <c r="A1448" t="s">
        <v>33</v>
      </c>
      <c r="B1448" t="s">
        <v>1616</v>
      </c>
      <c r="C1448">
        <v>66</v>
      </c>
      <c r="D1448">
        <v>161</v>
      </c>
      <c r="E1448">
        <v>521</v>
      </c>
      <c r="F1448">
        <v>184</v>
      </c>
      <c r="G1448" t="s">
        <v>1640</v>
      </c>
      <c r="H1448">
        <v>11000</v>
      </c>
      <c r="I1448">
        <v>87100000</v>
      </c>
      <c r="J1448" t="s">
        <v>3072</v>
      </c>
      <c r="K1448" t="s">
        <v>2982</v>
      </c>
      <c r="L1448" t="s">
        <v>3279</v>
      </c>
      <c r="M1448">
        <v>52339</v>
      </c>
      <c r="N1448">
        <v>12518</v>
      </c>
      <c r="O1448" t="s">
        <v>4687</v>
      </c>
      <c r="P1448">
        <v>0</v>
      </c>
      <c r="Q1448" t="s">
        <v>9335</v>
      </c>
      <c r="R1448" t="s">
        <v>9336</v>
      </c>
      <c r="S1448">
        <v>200</v>
      </c>
      <c r="T1448" t="s">
        <v>42</v>
      </c>
      <c r="U1448" t="s">
        <v>43</v>
      </c>
      <c r="V1448" t="s">
        <v>115</v>
      </c>
      <c r="W1448">
        <v>31000000</v>
      </c>
      <c r="X1448">
        <v>1985</v>
      </c>
      <c r="Y1448">
        <v>920</v>
      </c>
      <c r="Z1448" s="2">
        <v>7.2</v>
      </c>
      <c r="AA1448">
        <v>1.85</v>
      </c>
      <c r="AB1448">
        <v>0</v>
      </c>
      <c r="AQ1448">
        <v>143</v>
      </c>
      <c r="AR1448">
        <v>7.3</v>
      </c>
      <c r="BH1448" t="str">
        <v>Kate Connor</v>
      </c>
      <c r="BI1448">
        <f t="shared" si="67"/>
        <v>5.9</v>
      </c>
      <c r="BJ1448" t="b">
        <f t="shared" si="68"/>
        <v>0</v>
      </c>
      <c r="BO1448">
        <v>78031620</v>
      </c>
      <c r="BP1448">
        <v>70000000</v>
      </c>
      <c r="BR1448">
        <f t="shared" si="66"/>
        <v>8031620</v>
      </c>
      <c r="BS1448" t="str">
        <f>_xlfn.XLOOKUP(BO1448,I:I,L:L)</f>
        <v>The Monuments MenÂ </v>
      </c>
    </row>
    <row r="1449" spans="1:71" x14ac:dyDescent="0.25">
      <c r="A1449" t="s">
        <v>33</v>
      </c>
      <c r="B1449" t="s">
        <v>431</v>
      </c>
      <c r="C1449">
        <v>449</v>
      </c>
      <c r="D1449">
        <v>138</v>
      </c>
      <c r="E1449">
        <v>0</v>
      </c>
      <c r="F1449">
        <v>874</v>
      </c>
      <c r="G1449" t="s">
        <v>469</v>
      </c>
      <c r="H1449">
        <v>18000</v>
      </c>
      <c r="I1449">
        <v>93749203</v>
      </c>
      <c r="J1449" t="s">
        <v>2275</v>
      </c>
      <c r="K1449" t="s">
        <v>2152</v>
      </c>
      <c r="L1449" t="s">
        <v>2959</v>
      </c>
      <c r="M1449">
        <v>264047</v>
      </c>
      <c r="N1449">
        <v>20952</v>
      </c>
      <c r="O1449" t="s">
        <v>7561</v>
      </c>
      <c r="P1449">
        <v>0</v>
      </c>
      <c r="Q1449" t="s">
        <v>9338</v>
      </c>
      <c r="R1449" t="s">
        <v>9339</v>
      </c>
      <c r="S1449">
        <v>491</v>
      </c>
      <c r="T1449" t="s">
        <v>42</v>
      </c>
      <c r="U1449" t="s">
        <v>43</v>
      </c>
      <c r="V1449" t="s">
        <v>811</v>
      </c>
      <c r="W1449">
        <v>31000000</v>
      </c>
      <c r="X1449">
        <v>2012</v>
      </c>
      <c r="Y1449">
        <v>984</v>
      </c>
      <c r="Z1449" s="2">
        <v>7.3</v>
      </c>
      <c r="AA1449">
        <v>2.35</v>
      </c>
      <c r="AB1449">
        <v>64000</v>
      </c>
      <c r="AQ1449">
        <v>161</v>
      </c>
      <c r="AR1449">
        <v>7.2</v>
      </c>
      <c r="BH1449" t="str">
        <v>Deon Taylor</v>
      </c>
      <c r="BI1449">
        <f t="shared" si="67"/>
        <v>4.0999999999999996</v>
      </c>
      <c r="BJ1449" t="b">
        <f t="shared" si="68"/>
        <v>0</v>
      </c>
      <c r="BO1449">
        <v>9013113</v>
      </c>
      <c r="BP1449">
        <v>1000000</v>
      </c>
      <c r="BR1449">
        <f t="shared" si="66"/>
        <v>8013113</v>
      </c>
      <c r="BS1449" t="str">
        <f>_xlfn.XLOOKUP(BO1449,I:I,L:L)</f>
        <v>TransamericaÂ </v>
      </c>
    </row>
    <row r="1450" spans="1:71" x14ac:dyDescent="0.25">
      <c r="A1450" t="s">
        <v>33</v>
      </c>
      <c r="B1450" t="s">
        <v>4753</v>
      </c>
      <c r="C1450">
        <v>121</v>
      </c>
      <c r="D1450">
        <v>126</v>
      </c>
      <c r="E1450">
        <v>43</v>
      </c>
      <c r="F1450">
        <v>177</v>
      </c>
      <c r="G1450" t="s">
        <v>1996</v>
      </c>
      <c r="H1450">
        <v>244</v>
      </c>
      <c r="I1450">
        <v>62700000</v>
      </c>
      <c r="J1450" t="s">
        <v>220</v>
      </c>
      <c r="K1450" t="s">
        <v>1364</v>
      </c>
      <c r="L1450" t="s">
        <v>5994</v>
      </c>
      <c r="M1450">
        <v>69534</v>
      </c>
      <c r="N1450">
        <v>1008</v>
      </c>
      <c r="O1450" t="s">
        <v>5961</v>
      </c>
      <c r="P1450">
        <v>2</v>
      </c>
      <c r="Q1450" t="s">
        <v>9341</v>
      </c>
      <c r="R1450" t="s">
        <v>9342</v>
      </c>
      <c r="S1450">
        <v>294</v>
      </c>
      <c r="T1450" t="s">
        <v>42</v>
      </c>
      <c r="U1450" t="s">
        <v>74</v>
      </c>
      <c r="V1450" t="s">
        <v>115</v>
      </c>
      <c r="W1450">
        <v>34000000</v>
      </c>
      <c r="X1450">
        <v>1979</v>
      </c>
      <c r="Y1450">
        <v>202</v>
      </c>
      <c r="Z1450" s="2">
        <v>6.3</v>
      </c>
      <c r="AA1450">
        <v>2.35</v>
      </c>
      <c r="AB1450">
        <v>0</v>
      </c>
      <c r="AQ1450">
        <v>138</v>
      </c>
      <c r="AR1450">
        <v>7.3</v>
      </c>
      <c r="BH1450" t="str">
        <v>Francesca Gregorini</v>
      </c>
      <c r="BI1450">
        <f t="shared" si="67"/>
        <v>5.9</v>
      </c>
      <c r="BJ1450" t="b">
        <f t="shared" si="68"/>
        <v>0</v>
      </c>
      <c r="BO1450">
        <v>21000000</v>
      </c>
      <c r="BP1450">
        <v>13000000</v>
      </c>
      <c r="BR1450">
        <f t="shared" si="66"/>
        <v>8000000</v>
      </c>
      <c r="BS1450" t="str">
        <f>_xlfn.XLOOKUP(BO1450,I:I,L:L)</f>
        <v>The Man with the Golden GunÂ </v>
      </c>
    </row>
    <row r="1451" spans="1:71" x14ac:dyDescent="0.25">
      <c r="A1451" t="s">
        <v>33</v>
      </c>
      <c r="B1451" t="s">
        <v>3379</v>
      </c>
      <c r="C1451">
        <v>536</v>
      </c>
      <c r="D1451">
        <v>99</v>
      </c>
      <c r="E1451">
        <v>0</v>
      </c>
      <c r="F1451">
        <v>670</v>
      </c>
      <c r="G1451" t="s">
        <v>173</v>
      </c>
      <c r="H1451">
        <v>13000</v>
      </c>
      <c r="I1451">
        <v>59073773</v>
      </c>
      <c r="J1451" t="s">
        <v>3540</v>
      </c>
      <c r="K1451" t="s">
        <v>702</v>
      </c>
      <c r="L1451" t="s">
        <v>5289</v>
      </c>
      <c r="M1451">
        <v>475518</v>
      </c>
      <c r="N1451">
        <v>15082</v>
      </c>
      <c r="O1451" t="s">
        <v>3023</v>
      </c>
      <c r="P1451">
        <v>0</v>
      </c>
      <c r="Q1451" t="s">
        <v>9344</v>
      </c>
      <c r="R1451" t="s">
        <v>9345</v>
      </c>
      <c r="S1451">
        <v>644</v>
      </c>
      <c r="T1451" t="s">
        <v>42</v>
      </c>
      <c r="U1451" t="s">
        <v>43</v>
      </c>
      <c r="V1451" t="s">
        <v>811</v>
      </c>
      <c r="W1451">
        <v>25000000</v>
      </c>
      <c r="X1451">
        <v>2014</v>
      </c>
      <c r="Y1451">
        <v>1000</v>
      </c>
      <c r="Z1451" s="2">
        <v>8.1</v>
      </c>
      <c r="AA1451">
        <v>1.37</v>
      </c>
      <c r="AB1451">
        <v>149000</v>
      </c>
      <c r="AQ1451">
        <v>126</v>
      </c>
      <c r="AR1451">
        <v>6.3</v>
      </c>
      <c r="BH1451" t="str">
        <v>Susan Seidelman</v>
      </c>
      <c r="BI1451">
        <f t="shared" si="67"/>
        <v>6.5</v>
      </c>
      <c r="BJ1451" t="b">
        <f t="shared" si="68"/>
        <v>0</v>
      </c>
      <c r="BO1451">
        <v>29997095</v>
      </c>
      <c r="BP1451">
        <v>22000000</v>
      </c>
      <c r="BR1451">
        <f t="shared" ref="BR1451:BR1514" si="69">BO1451-BP1451</f>
        <v>7997095</v>
      </c>
      <c r="BS1451" t="str">
        <f>_xlfn.XLOOKUP(BO1451,I:I,L:L)</f>
        <v>Hail, Caesar!Â </v>
      </c>
    </row>
    <row r="1452" spans="1:71" x14ac:dyDescent="0.25">
      <c r="A1452" t="s">
        <v>33</v>
      </c>
      <c r="B1452" t="s">
        <v>4337</v>
      </c>
      <c r="C1452">
        <v>135</v>
      </c>
      <c r="D1452">
        <v>101</v>
      </c>
      <c r="E1452">
        <v>96</v>
      </c>
      <c r="F1452">
        <v>442</v>
      </c>
      <c r="G1452" t="s">
        <v>3434</v>
      </c>
      <c r="H1452">
        <v>12000</v>
      </c>
      <c r="I1452">
        <v>24185781</v>
      </c>
      <c r="J1452" t="s">
        <v>3549</v>
      </c>
      <c r="K1452" t="s">
        <v>934</v>
      </c>
      <c r="L1452" t="s">
        <v>9348</v>
      </c>
      <c r="M1452">
        <v>30339</v>
      </c>
      <c r="N1452">
        <v>13811</v>
      </c>
      <c r="O1452" t="s">
        <v>9349</v>
      </c>
      <c r="P1452">
        <v>1</v>
      </c>
      <c r="Q1452" t="s">
        <v>9350</v>
      </c>
      <c r="R1452" t="s">
        <v>9351</v>
      </c>
      <c r="S1452">
        <v>268</v>
      </c>
      <c r="T1452" t="s">
        <v>42</v>
      </c>
      <c r="U1452" t="s">
        <v>43</v>
      </c>
      <c r="V1452" t="s">
        <v>44</v>
      </c>
      <c r="W1452">
        <v>31000000</v>
      </c>
      <c r="X1452">
        <v>2001</v>
      </c>
      <c r="Y1452">
        <v>495</v>
      </c>
      <c r="Z1452" s="2">
        <v>6.9</v>
      </c>
      <c r="AA1452">
        <v>2.35</v>
      </c>
      <c r="AB1452">
        <v>0</v>
      </c>
      <c r="AQ1452">
        <v>99</v>
      </c>
      <c r="AR1452">
        <v>8.1</v>
      </c>
      <c r="BH1452" t="str">
        <v>Heidi Ewing</v>
      </c>
      <c r="BI1452">
        <f t="shared" si="67"/>
        <v>6.4</v>
      </c>
      <c r="BJ1452" t="b">
        <f t="shared" si="68"/>
        <v>0</v>
      </c>
      <c r="BO1452">
        <v>9180275</v>
      </c>
      <c r="BP1452">
        <v>1200000</v>
      </c>
      <c r="BR1452">
        <f t="shared" si="69"/>
        <v>7980275</v>
      </c>
      <c r="BS1452" t="str">
        <f>_xlfn.XLOOKUP(BO1452,I:I,L:L)</f>
        <v>You Can Count on MeÂ </v>
      </c>
    </row>
    <row r="1453" spans="1:71" x14ac:dyDescent="0.25">
      <c r="A1453" t="s">
        <v>33</v>
      </c>
      <c r="B1453" t="s">
        <v>3182</v>
      </c>
      <c r="C1453">
        <v>74</v>
      </c>
      <c r="D1453">
        <v>103</v>
      </c>
      <c r="E1453">
        <v>155</v>
      </c>
      <c r="F1453">
        <v>125</v>
      </c>
      <c r="G1453" t="s">
        <v>9354</v>
      </c>
      <c r="H1453">
        <v>687</v>
      </c>
      <c r="I1453">
        <v>53133888</v>
      </c>
      <c r="J1453" t="s">
        <v>3558</v>
      </c>
      <c r="K1453" t="s">
        <v>7426</v>
      </c>
      <c r="L1453" t="s">
        <v>6795</v>
      </c>
      <c r="M1453">
        <v>50389</v>
      </c>
      <c r="N1453">
        <v>1440</v>
      </c>
      <c r="O1453" t="s">
        <v>9355</v>
      </c>
      <c r="P1453">
        <v>0</v>
      </c>
      <c r="Q1453" t="s">
        <v>9356</v>
      </c>
      <c r="R1453" t="s">
        <v>9357</v>
      </c>
      <c r="S1453">
        <v>136</v>
      </c>
      <c r="T1453" t="s">
        <v>42</v>
      </c>
      <c r="U1453" t="s">
        <v>43</v>
      </c>
      <c r="V1453" t="s">
        <v>44</v>
      </c>
      <c r="W1453">
        <v>31000000</v>
      </c>
      <c r="X1453">
        <v>1990</v>
      </c>
      <c r="Y1453">
        <v>151</v>
      </c>
      <c r="Z1453" s="2">
        <v>6.3</v>
      </c>
      <c r="AA1453">
        <v>1.85</v>
      </c>
      <c r="AB1453">
        <v>0</v>
      </c>
      <c r="AQ1453">
        <v>101</v>
      </c>
      <c r="AR1453">
        <v>6.9</v>
      </c>
      <c r="BH1453" t="str">
        <v>John Carl Buechler</v>
      </c>
      <c r="BI1453">
        <f t="shared" si="67"/>
        <v>5.3</v>
      </c>
      <c r="BJ1453" t="b">
        <f t="shared" si="68"/>
        <v>0</v>
      </c>
      <c r="BO1453">
        <v>12947763</v>
      </c>
      <c r="BP1453">
        <v>5000000</v>
      </c>
      <c r="BR1453">
        <f t="shared" si="69"/>
        <v>7947763</v>
      </c>
      <c r="BS1453" t="str">
        <f>_xlfn.XLOOKUP(BO1453,I:I,L:L)</f>
        <v>April Fool's DayÂ </v>
      </c>
    </row>
    <row r="1454" spans="1:71" x14ac:dyDescent="0.25">
      <c r="A1454" t="s">
        <v>33</v>
      </c>
      <c r="B1454" t="s">
        <v>2261</v>
      </c>
      <c r="C1454">
        <v>168</v>
      </c>
      <c r="D1454">
        <v>118</v>
      </c>
      <c r="E1454">
        <v>40</v>
      </c>
      <c r="F1454">
        <v>617</v>
      </c>
      <c r="G1454" t="s">
        <v>872</v>
      </c>
      <c r="H1454">
        <v>2000</v>
      </c>
      <c r="I1454">
        <v>44983704</v>
      </c>
      <c r="J1454" t="s">
        <v>3565</v>
      </c>
      <c r="K1454" t="s">
        <v>687</v>
      </c>
      <c r="L1454" t="s">
        <v>8230</v>
      </c>
      <c r="M1454">
        <v>81866</v>
      </c>
      <c r="N1454">
        <v>4045</v>
      </c>
      <c r="O1454" t="s">
        <v>1822</v>
      </c>
      <c r="P1454">
        <v>0</v>
      </c>
      <c r="Q1454" t="s">
        <v>9360</v>
      </c>
      <c r="R1454" t="s">
        <v>9361</v>
      </c>
      <c r="S1454">
        <v>510</v>
      </c>
      <c r="T1454" t="s">
        <v>42</v>
      </c>
      <c r="U1454" t="s">
        <v>43</v>
      </c>
      <c r="V1454" t="s">
        <v>44</v>
      </c>
      <c r="W1454">
        <v>31000000</v>
      </c>
      <c r="X1454">
        <v>2000</v>
      </c>
      <c r="Y1454">
        <v>702</v>
      </c>
      <c r="Z1454" s="2">
        <v>7.3</v>
      </c>
      <c r="AA1454">
        <v>2.35</v>
      </c>
      <c r="AB1454">
        <v>0</v>
      </c>
      <c r="AQ1454">
        <v>103</v>
      </c>
      <c r="AR1454">
        <v>6.3</v>
      </c>
      <c r="BH1454" t="str">
        <v>Victor Nunez</v>
      </c>
      <c r="BI1454">
        <f t="shared" si="67"/>
        <v>7.2</v>
      </c>
      <c r="BJ1454" t="b">
        <f t="shared" si="68"/>
        <v>0</v>
      </c>
      <c r="BO1454">
        <v>14891000</v>
      </c>
      <c r="BP1454">
        <v>7000000</v>
      </c>
      <c r="BR1454">
        <f t="shared" si="69"/>
        <v>7891000</v>
      </c>
      <c r="BS1454" t="str">
        <f>_xlfn.XLOOKUP(BO1454,I:I,L:L)</f>
        <v>Flirting with DisasterÂ </v>
      </c>
    </row>
    <row r="1455" spans="1:71" x14ac:dyDescent="0.25">
      <c r="A1455" t="s">
        <v>33</v>
      </c>
      <c r="B1455" t="s">
        <v>846</v>
      </c>
      <c r="C1455">
        <v>464</v>
      </c>
      <c r="D1455">
        <v>116</v>
      </c>
      <c r="E1455">
        <v>176</v>
      </c>
      <c r="F1455">
        <v>322</v>
      </c>
      <c r="G1455" t="s">
        <v>1198</v>
      </c>
      <c r="H1455">
        <v>783</v>
      </c>
      <c r="I1455">
        <v>118099659</v>
      </c>
      <c r="J1455" t="s">
        <v>614</v>
      </c>
      <c r="K1455" t="s">
        <v>1199</v>
      </c>
      <c r="L1455" t="s">
        <v>1200</v>
      </c>
      <c r="M1455">
        <v>69790</v>
      </c>
      <c r="N1455">
        <v>2097</v>
      </c>
      <c r="O1455" t="s">
        <v>1201</v>
      </c>
      <c r="P1455">
        <v>4</v>
      </c>
      <c r="Q1455" t="s">
        <v>1202</v>
      </c>
      <c r="R1455" t="s">
        <v>1203</v>
      </c>
      <c r="S1455">
        <v>1211</v>
      </c>
      <c r="T1455" t="s">
        <v>42</v>
      </c>
      <c r="U1455" t="s">
        <v>43</v>
      </c>
      <c r="V1455" t="s">
        <v>44</v>
      </c>
      <c r="W1455">
        <v>144000000</v>
      </c>
      <c r="X1455">
        <v>2016</v>
      </c>
      <c r="Y1455">
        <v>370</v>
      </c>
      <c r="Z1455" s="2">
        <v>5.5</v>
      </c>
      <c r="AA1455">
        <v>2.35</v>
      </c>
      <c r="AB1455">
        <v>62000</v>
      </c>
      <c r="AQ1455">
        <v>118</v>
      </c>
      <c r="AR1455">
        <v>7.3</v>
      </c>
      <c r="BH1455" t="str">
        <v>Joseph Zito</v>
      </c>
      <c r="BI1455">
        <f t="shared" si="67"/>
        <v>5.9</v>
      </c>
      <c r="BJ1455" t="b">
        <f t="shared" si="68"/>
        <v>0</v>
      </c>
      <c r="BO1455">
        <v>57887882</v>
      </c>
      <c r="BP1455">
        <v>50000000</v>
      </c>
      <c r="BR1455">
        <f t="shared" si="69"/>
        <v>7887882</v>
      </c>
      <c r="BS1455" t="str">
        <f>_xlfn.XLOOKUP(BO1455,I:I,L:L)</f>
        <v>Shall We DanceÂ </v>
      </c>
    </row>
    <row r="1456" spans="1:71" x14ac:dyDescent="0.25">
      <c r="A1456" t="s">
        <v>33</v>
      </c>
      <c r="B1456" t="s">
        <v>4760</v>
      </c>
      <c r="C1456">
        <v>204</v>
      </c>
      <c r="D1456">
        <v>99</v>
      </c>
      <c r="E1456">
        <v>0</v>
      </c>
      <c r="F1456">
        <v>816</v>
      </c>
      <c r="G1456" t="s">
        <v>5967</v>
      </c>
      <c r="H1456">
        <v>26000</v>
      </c>
      <c r="I1456">
        <v>58879132</v>
      </c>
      <c r="J1456" t="s">
        <v>2309</v>
      </c>
      <c r="K1456" t="s">
        <v>120</v>
      </c>
      <c r="L1456" t="s">
        <v>6074</v>
      </c>
      <c r="M1456">
        <v>66123</v>
      </c>
      <c r="N1456">
        <v>40312</v>
      </c>
      <c r="O1456" t="s">
        <v>9365</v>
      </c>
      <c r="P1456">
        <v>4</v>
      </c>
      <c r="Q1456" t="s">
        <v>9366</v>
      </c>
      <c r="R1456" t="s">
        <v>9367</v>
      </c>
      <c r="S1456">
        <v>219</v>
      </c>
      <c r="T1456" t="s">
        <v>42</v>
      </c>
      <c r="U1456" t="s">
        <v>43</v>
      </c>
      <c r="V1456" t="s">
        <v>811</v>
      </c>
      <c r="W1456">
        <v>31000000</v>
      </c>
      <c r="X1456">
        <v>2015</v>
      </c>
      <c r="Y1456">
        <v>12000</v>
      </c>
      <c r="Z1456" s="2">
        <v>6.1</v>
      </c>
      <c r="AA1456">
        <v>2.35</v>
      </c>
      <c r="AB1456">
        <v>28000</v>
      </c>
      <c r="AQ1456">
        <v>116</v>
      </c>
      <c r="AR1456">
        <v>5.5</v>
      </c>
      <c r="BH1456" t="str">
        <v>Frank Sebastiano</v>
      </c>
      <c r="BI1456">
        <f t="shared" si="67"/>
        <v>6</v>
      </c>
      <c r="BJ1456" t="b">
        <f t="shared" si="68"/>
        <v>0</v>
      </c>
      <c r="BO1456">
        <v>44867349</v>
      </c>
      <c r="BP1456">
        <v>37000000</v>
      </c>
      <c r="BR1456">
        <f t="shared" si="69"/>
        <v>7867349</v>
      </c>
      <c r="BS1456" t="str">
        <f>_xlfn.XLOOKUP(BO1456,I:I,L:L)</f>
        <v>Cop OutÂ </v>
      </c>
    </row>
    <row r="1457" spans="1:71" x14ac:dyDescent="0.25">
      <c r="A1457" t="s">
        <v>33</v>
      </c>
      <c r="B1457" t="s">
        <v>197</v>
      </c>
      <c r="C1457">
        <v>96</v>
      </c>
      <c r="D1457">
        <v>105</v>
      </c>
      <c r="E1457">
        <v>188</v>
      </c>
      <c r="F1457">
        <v>482</v>
      </c>
      <c r="G1457" t="s">
        <v>1317</v>
      </c>
      <c r="H1457">
        <v>848</v>
      </c>
      <c r="I1457">
        <v>72077000</v>
      </c>
      <c r="J1457" t="s">
        <v>2964</v>
      </c>
      <c r="K1457" t="s">
        <v>609</v>
      </c>
      <c r="L1457" t="s">
        <v>4526</v>
      </c>
      <c r="M1457">
        <v>62986</v>
      </c>
      <c r="N1457">
        <v>3439</v>
      </c>
      <c r="O1457" t="s">
        <v>6780</v>
      </c>
      <c r="P1457">
        <v>4</v>
      </c>
      <c r="Q1457" t="s">
        <v>9369</v>
      </c>
      <c r="R1457" t="s">
        <v>9370</v>
      </c>
      <c r="S1457">
        <v>150</v>
      </c>
      <c r="T1457" t="s">
        <v>42</v>
      </c>
      <c r="U1457" t="s">
        <v>43</v>
      </c>
      <c r="V1457" t="s">
        <v>811</v>
      </c>
      <c r="W1457">
        <v>30250000</v>
      </c>
      <c r="X1457">
        <v>1995</v>
      </c>
      <c r="Y1457">
        <v>808</v>
      </c>
      <c r="Z1457" s="2">
        <v>6.9</v>
      </c>
      <c r="AA1457">
        <v>1.85</v>
      </c>
      <c r="AB1457">
        <v>0</v>
      </c>
      <c r="AQ1457">
        <v>99</v>
      </c>
      <c r="AR1457">
        <v>6.1</v>
      </c>
      <c r="BH1457" t="str">
        <v>Nacho Vigalondo</v>
      </c>
      <c r="BI1457">
        <f t="shared" si="67"/>
        <v>7.2</v>
      </c>
      <c r="BJ1457" t="b">
        <f t="shared" si="68"/>
        <v>0</v>
      </c>
      <c r="BO1457">
        <v>77862546</v>
      </c>
      <c r="BP1457">
        <v>70000000</v>
      </c>
      <c r="BR1457">
        <f t="shared" si="69"/>
        <v>7862546</v>
      </c>
      <c r="BS1457" t="str">
        <f>_xlfn.XLOOKUP(BO1457,I:I,L:L)</f>
        <v>Man on FireÂ </v>
      </c>
    </row>
    <row r="1458" spans="1:71" x14ac:dyDescent="0.25">
      <c r="A1458" t="s">
        <v>917</v>
      </c>
      <c r="B1458" t="s">
        <v>187</v>
      </c>
      <c r="C1458">
        <v>223</v>
      </c>
      <c r="D1458">
        <v>113</v>
      </c>
      <c r="E1458">
        <v>252</v>
      </c>
      <c r="F1458">
        <v>90</v>
      </c>
      <c r="G1458" t="s">
        <v>9372</v>
      </c>
      <c r="H1458">
        <v>539</v>
      </c>
      <c r="I1458">
        <v>170684505</v>
      </c>
      <c r="J1458" t="s">
        <v>3572</v>
      </c>
      <c r="K1458" t="s">
        <v>5184</v>
      </c>
      <c r="L1458" t="s">
        <v>1197</v>
      </c>
      <c r="M1458">
        <v>172080</v>
      </c>
      <c r="N1458">
        <v>813</v>
      </c>
      <c r="O1458" t="s">
        <v>9373</v>
      </c>
      <c r="P1458">
        <v>0</v>
      </c>
      <c r="Q1458" t="s">
        <v>9374</v>
      </c>
      <c r="R1458" t="s">
        <v>9375</v>
      </c>
      <c r="S1458">
        <v>1017</v>
      </c>
      <c r="T1458" t="s">
        <v>42</v>
      </c>
      <c r="U1458" t="s">
        <v>43</v>
      </c>
      <c r="V1458" t="s">
        <v>44</v>
      </c>
      <c r="W1458">
        <v>45000000</v>
      </c>
      <c r="X1458">
        <v>2002</v>
      </c>
      <c r="Y1458">
        <v>151</v>
      </c>
      <c r="Z1458" s="2">
        <v>7.2</v>
      </c>
      <c r="AA1458">
        <v>1.85</v>
      </c>
      <c r="AB1458">
        <v>0</v>
      </c>
      <c r="AQ1458">
        <v>105</v>
      </c>
      <c r="AR1458">
        <v>6.9</v>
      </c>
      <c r="BH1458" t="str">
        <v>Dinesh D'Souza</v>
      </c>
      <c r="BI1458">
        <f t="shared" si="67"/>
        <v>5.0999999999999996</v>
      </c>
      <c r="BJ1458" t="b">
        <f t="shared" si="68"/>
        <v>0</v>
      </c>
      <c r="BO1458">
        <v>47781388</v>
      </c>
      <c r="BP1458">
        <v>40000000</v>
      </c>
      <c r="BR1458">
        <f t="shared" si="69"/>
        <v>7781388</v>
      </c>
      <c r="BS1458" t="str">
        <f>_xlfn.XLOOKUP(BO1458,I:I,L:L)</f>
        <v>Secret WindowÂ </v>
      </c>
    </row>
    <row r="1459" spans="1:71" x14ac:dyDescent="0.25">
      <c r="A1459" t="s">
        <v>33</v>
      </c>
      <c r="B1459" t="s">
        <v>1609</v>
      </c>
      <c r="C1459">
        <v>112</v>
      </c>
      <c r="D1459">
        <v>93</v>
      </c>
      <c r="E1459">
        <v>221</v>
      </c>
      <c r="F1459">
        <v>781</v>
      </c>
      <c r="G1459" t="s">
        <v>2729</v>
      </c>
      <c r="H1459">
        <v>12000</v>
      </c>
      <c r="I1459">
        <v>163479795</v>
      </c>
      <c r="J1459" t="s">
        <v>1544</v>
      </c>
      <c r="K1459" t="s">
        <v>361</v>
      </c>
      <c r="L1459" t="s">
        <v>1158</v>
      </c>
      <c r="M1459">
        <v>161858</v>
      </c>
      <c r="N1459">
        <v>26760</v>
      </c>
      <c r="O1459" t="s">
        <v>9162</v>
      </c>
      <c r="P1459">
        <v>0</v>
      </c>
      <c r="Q1459" t="s">
        <v>9376</v>
      </c>
      <c r="R1459" t="s">
        <v>9377</v>
      </c>
      <c r="S1459">
        <v>289</v>
      </c>
      <c r="T1459" t="s">
        <v>42</v>
      </c>
      <c r="U1459" t="s">
        <v>43</v>
      </c>
      <c r="V1459" t="s">
        <v>44</v>
      </c>
      <c r="W1459">
        <v>34200000</v>
      </c>
      <c r="X1459">
        <v>1999</v>
      </c>
      <c r="Y1459">
        <v>11000</v>
      </c>
      <c r="Z1459" s="2">
        <v>6.4</v>
      </c>
      <c r="AA1459">
        <v>1.85</v>
      </c>
      <c r="AB1459">
        <v>0</v>
      </c>
      <c r="AQ1459">
        <v>113</v>
      </c>
      <c r="AR1459">
        <v>7.2</v>
      </c>
      <c r="BH1459" t="str">
        <v>Tommy Lee Wallace</v>
      </c>
      <c r="BI1459">
        <f t="shared" si="67"/>
        <v>4.5999999999999996</v>
      </c>
      <c r="BJ1459" t="b">
        <f t="shared" si="68"/>
        <v>0</v>
      </c>
      <c r="BO1459">
        <v>23213577</v>
      </c>
      <c r="BP1459">
        <v>15500000</v>
      </c>
      <c r="BR1459">
        <f t="shared" si="69"/>
        <v>7713577</v>
      </c>
      <c r="BS1459" t="str">
        <f>_xlfn.XLOOKUP(BO1459,I:I,L:L)</f>
        <v>Vicky Cristina BarcelonaÂ </v>
      </c>
    </row>
    <row r="1460" spans="1:71" x14ac:dyDescent="0.25">
      <c r="A1460" t="s">
        <v>33</v>
      </c>
      <c r="B1460" t="s">
        <v>4768</v>
      </c>
      <c r="C1460">
        <v>142</v>
      </c>
      <c r="D1460">
        <v>108</v>
      </c>
      <c r="E1460">
        <v>6</v>
      </c>
      <c r="F1460">
        <v>1000</v>
      </c>
      <c r="G1460" t="s">
        <v>8873</v>
      </c>
      <c r="H1460">
        <v>3000</v>
      </c>
      <c r="I1460">
        <v>145096820</v>
      </c>
      <c r="J1460" t="s">
        <v>1247</v>
      </c>
      <c r="K1460" t="s">
        <v>5678</v>
      </c>
      <c r="L1460" t="s">
        <v>1384</v>
      </c>
      <c r="M1460">
        <v>200260</v>
      </c>
      <c r="N1460">
        <v>7872</v>
      </c>
      <c r="O1460" t="s">
        <v>4645</v>
      </c>
      <c r="P1460">
        <v>0</v>
      </c>
      <c r="Q1460" t="s">
        <v>9379</v>
      </c>
      <c r="R1460" t="s">
        <v>9380</v>
      </c>
      <c r="S1460">
        <v>431</v>
      </c>
      <c r="T1460" t="s">
        <v>42</v>
      </c>
      <c r="U1460" t="s">
        <v>43</v>
      </c>
      <c r="V1460" t="s">
        <v>811</v>
      </c>
      <c r="W1460">
        <v>30000000</v>
      </c>
      <c r="X1460">
        <v>2001</v>
      </c>
      <c r="Y1460">
        <v>1000</v>
      </c>
      <c r="Z1460" s="2">
        <v>6.4</v>
      </c>
      <c r="AA1460">
        <v>1.85</v>
      </c>
      <c r="AB1460">
        <v>0</v>
      </c>
      <c r="AQ1460">
        <v>93</v>
      </c>
      <c r="AR1460">
        <v>6.4</v>
      </c>
      <c r="BH1460" t="str">
        <v>Zach Braff</v>
      </c>
      <c r="BI1460">
        <f t="shared" si="67"/>
        <v>7.6</v>
      </c>
      <c r="BJ1460" t="str">
        <f t="shared" si="68"/>
        <v>TRUE</v>
      </c>
      <c r="BO1460">
        <v>102678089</v>
      </c>
      <c r="BP1460">
        <v>95000000</v>
      </c>
      <c r="BR1460">
        <f t="shared" si="69"/>
        <v>7678089</v>
      </c>
      <c r="BS1460" t="str">
        <f>_xlfn.XLOOKUP(BO1460,I:I,L:L)</f>
        <v>The General's DaughterÂ </v>
      </c>
    </row>
    <row r="1461" spans="1:71" x14ac:dyDescent="0.25">
      <c r="A1461" t="s">
        <v>33</v>
      </c>
      <c r="B1461" t="s">
        <v>324</v>
      </c>
      <c r="C1461">
        <v>166</v>
      </c>
      <c r="D1461">
        <v>74</v>
      </c>
      <c r="E1461">
        <v>487</v>
      </c>
      <c r="F1461">
        <v>802</v>
      </c>
      <c r="G1461" t="s">
        <v>433</v>
      </c>
      <c r="H1461">
        <v>15000</v>
      </c>
      <c r="I1461">
        <v>191796233</v>
      </c>
      <c r="J1461" t="s">
        <v>251</v>
      </c>
      <c r="K1461" t="s">
        <v>434</v>
      </c>
      <c r="L1461" t="s">
        <v>746</v>
      </c>
      <c r="M1461">
        <v>623757</v>
      </c>
      <c r="N1461">
        <v>19046</v>
      </c>
      <c r="O1461" t="s">
        <v>2705</v>
      </c>
      <c r="P1461">
        <v>1</v>
      </c>
      <c r="Q1461" t="s">
        <v>9382</v>
      </c>
      <c r="R1461" t="s">
        <v>9383</v>
      </c>
      <c r="S1461">
        <v>391</v>
      </c>
      <c r="T1461" t="s">
        <v>42</v>
      </c>
      <c r="U1461" t="s">
        <v>43</v>
      </c>
      <c r="V1461" t="s">
        <v>366</v>
      </c>
      <c r="W1461">
        <v>30000000</v>
      </c>
      <c r="X1461">
        <v>1995</v>
      </c>
      <c r="Y1461">
        <v>1000</v>
      </c>
      <c r="Z1461" s="2">
        <v>8.3000000000000007</v>
      </c>
      <c r="AA1461">
        <v>1.85</v>
      </c>
      <c r="AB1461">
        <v>0</v>
      </c>
      <c r="AQ1461">
        <v>108</v>
      </c>
      <c r="AR1461">
        <v>6.4</v>
      </c>
      <c r="BH1461" t="str">
        <v>Alison Maclean</v>
      </c>
      <c r="BI1461">
        <f t="shared" si="67"/>
        <v>7</v>
      </c>
      <c r="BJ1461" t="b">
        <f t="shared" si="68"/>
        <v>0</v>
      </c>
      <c r="BO1461">
        <v>17655201</v>
      </c>
      <c r="BP1461">
        <v>10000000</v>
      </c>
      <c r="BR1461">
        <f t="shared" si="69"/>
        <v>7655201</v>
      </c>
      <c r="BS1461" t="str">
        <f>_xlfn.XLOOKUP(BO1461,I:I,L:L)</f>
        <v>Kit Kittredge: An American GirlÂ </v>
      </c>
    </row>
    <row r="1462" spans="1:71" x14ac:dyDescent="0.25">
      <c r="A1462" t="s">
        <v>33</v>
      </c>
      <c r="B1462" t="s">
        <v>1256</v>
      </c>
      <c r="C1462">
        <v>114</v>
      </c>
      <c r="D1462">
        <v>116</v>
      </c>
      <c r="E1462">
        <v>101</v>
      </c>
      <c r="F1462">
        <v>780</v>
      </c>
      <c r="G1462" t="s">
        <v>2887</v>
      </c>
      <c r="H1462">
        <v>18000</v>
      </c>
      <c r="I1462">
        <v>121248145</v>
      </c>
      <c r="J1462" t="s">
        <v>1962</v>
      </c>
      <c r="K1462" t="s">
        <v>739</v>
      </c>
      <c r="L1462" t="s">
        <v>1879</v>
      </c>
      <c r="M1462">
        <v>260981</v>
      </c>
      <c r="N1462">
        <v>20966</v>
      </c>
      <c r="O1462" t="s">
        <v>1299</v>
      </c>
      <c r="P1462">
        <v>0</v>
      </c>
      <c r="Q1462" t="s">
        <v>9386</v>
      </c>
      <c r="R1462" t="s">
        <v>9387</v>
      </c>
      <c r="S1462">
        <v>373</v>
      </c>
      <c r="T1462" t="s">
        <v>42</v>
      </c>
      <c r="U1462" t="s">
        <v>43</v>
      </c>
      <c r="V1462" t="s">
        <v>811</v>
      </c>
      <c r="W1462">
        <v>25000000</v>
      </c>
      <c r="X1462">
        <v>1994</v>
      </c>
      <c r="Y1462">
        <v>946</v>
      </c>
      <c r="Z1462" s="2">
        <v>7.2</v>
      </c>
      <c r="AA1462">
        <v>2.35</v>
      </c>
      <c r="AB1462">
        <v>0</v>
      </c>
      <c r="AQ1462">
        <v>74</v>
      </c>
      <c r="AR1462">
        <v>8.3000000000000007</v>
      </c>
      <c r="BH1462" t="str">
        <v>Isabel Coixet</v>
      </c>
      <c r="BI1462">
        <f t="shared" si="67"/>
        <v>7.6</v>
      </c>
      <c r="BJ1462" t="str">
        <f t="shared" si="68"/>
        <v>TRUE</v>
      </c>
      <c r="BO1462">
        <v>37617947</v>
      </c>
      <c r="BP1462">
        <v>30000000</v>
      </c>
      <c r="BR1462">
        <f t="shared" si="69"/>
        <v>7617947</v>
      </c>
      <c r="BS1462" t="str">
        <f>_xlfn.XLOOKUP(BO1462,I:I,L:L)</f>
        <v>The Nativity StoryÂ </v>
      </c>
    </row>
    <row r="1463" spans="1:71" x14ac:dyDescent="0.25">
      <c r="A1463" t="s">
        <v>33</v>
      </c>
      <c r="B1463" t="s">
        <v>4777</v>
      </c>
      <c r="C1463">
        <v>214</v>
      </c>
      <c r="D1463">
        <v>104</v>
      </c>
      <c r="E1463">
        <v>23</v>
      </c>
      <c r="F1463">
        <v>281</v>
      </c>
      <c r="G1463" t="s">
        <v>9389</v>
      </c>
      <c r="H1463">
        <v>17000</v>
      </c>
      <c r="I1463">
        <v>125014030</v>
      </c>
      <c r="J1463" t="s">
        <v>210</v>
      </c>
      <c r="K1463" t="s">
        <v>572</v>
      </c>
      <c r="L1463" t="s">
        <v>1886</v>
      </c>
      <c r="M1463">
        <v>145852</v>
      </c>
      <c r="N1463">
        <v>18322</v>
      </c>
      <c r="O1463" t="s">
        <v>9390</v>
      </c>
      <c r="P1463">
        <v>0</v>
      </c>
      <c r="Q1463" t="s">
        <v>9391</v>
      </c>
      <c r="R1463" t="s">
        <v>9392</v>
      </c>
      <c r="S1463">
        <v>164</v>
      </c>
      <c r="T1463" t="s">
        <v>42</v>
      </c>
      <c r="U1463" t="s">
        <v>43</v>
      </c>
      <c r="V1463" t="s">
        <v>44</v>
      </c>
      <c r="W1463">
        <v>30000000</v>
      </c>
      <c r="X1463">
        <v>2012</v>
      </c>
      <c r="Y1463">
        <v>359</v>
      </c>
      <c r="Z1463" s="2">
        <v>6.8</v>
      </c>
      <c r="AA1463">
        <v>2.35</v>
      </c>
      <c r="AB1463">
        <v>32000</v>
      </c>
      <c r="AQ1463">
        <v>116</v>
      </c>
      <c r="AR1463">
        <v>7.2</v>
      </c>
      <c r="BH1463" t="str">
        <v>James Ponsoldt</v>
      </c>
      <c r="BI1463">
        <f t="shared" si="67"/>
        <v>7.1</v>
      </c>
      <c r="BJ1463" t="b">
        <f t="shared" si="68"/>
        <v>0</v>
      </c>
      <c r="BO1463">
        <v>14612840</v>
      </c>
      <c r="BP1463">
        <v>7000000</v>
      </c>
      <c r="BR1463">
        <f t="shared" si="69"/>
        <v>7612840</v>
      </c>
      <c r="BS1463" t="str">
        <f>_xlfn.XLOOKUP(BO1463,I:I,L:L)</f>
        <v>Beyond the LightsÂ </v>
      </c>
    </row>
    <row r="1464" spans="1:71" x14ac:dyDescent="0.25">
      <c r="A1464" t="s">
        <v>33</v>
      </c>
      <c r="B1464" t="s">
        <v>4784</v>
      </c>
      <c r="C1464">
        <v>126</v>
      </c>
      <c r="D1464">
        <v>106</v>
      </c>
      <c r="E1464">
        <v>12</v>
      </c>
      <c r="F1464">
        <v>946</v>
      </c>
      <c r="G1464" t="s">
        <v>645</v>
      </c>
      <c r="H1464">
        <v>11000</v>
      </c>
      <c r="I1464">
        <v>11854694</v>
      </c>
      <c r="J1464" t="s">
        <v>2007</v>
      </c>
      <c r="K1464" t="s">
        <v>520</v>
      </c>
      <c r="L1464" t="s">
        <v>9395</v>
      </c>
      <c r="M1464">
        <v>14281</v>
      </c>
      <c r="N1464">
        <v>17560</v>
      </c>
      <c r="O1464" t="s">
        <v>2887</v>
      </c>
      <c r="P1464">
        <v>2</v>
      </c>
      <c r="Q1464" t="s">
        <v>9396</v>
      </c>
      <c r="R1464" t="s">
        <v>9397</v>
      </c>
      <c r="S1464">
        <v>64</v>
      </c>
      <c r="T1464" t="s">
        <v>42</v>
      </c>
      <c r="U1464" t="s">
        <v>43</v>
      </c>
      <c r="V1464" t="s">
        <v>115</v>
      </c>
      <c r="W1464">
        <v>31000000</v>
      </c>
      <c r="X1464">
        <v>2010</v>
      </c>
      <c r="Y1464">
        <v>3000</v>
      </c>
      <c r="Z1464" s="2">
        <v>6.5</v>
      </c>
      <c r="AA1464">
        <v>1.85</v>
      </c>
      <c r="AB1464">
        <v>0</v>
      </c>
      <c r="AQ1464">
        <v>104</v>
      </c>
      <c r="AR1464">
        <v>6.8</v>
      </c>
      <c r="BH1464" t="str">
        <v>Joshua Tickell</v>
      </c>
      <c r="BI1464">
        <f t="shared" si="67"/>
        <v>7.6</v>
      </c>
      <c r="BJ1464" t="str">
        <f t="shared" si="68"/>
        <v>TRUE</v>
      </c>
      <c r="BO1464">
        <v>25592632</v>
      </c>
      <c r="BP1464">
        <v>18000000</v>
      </c>
      <c r="BR1464">
        <f t="shared" si="69"/>
        <v>7592632</v>
      </c>
      <c r="BS1464" t="str">
        <f>_xlfn.XLOOKUP(BO1464,I:I,L:L)</f>
        <v>The MistÂ </v>
      </c>
    </row>
    <row r="1465" spans="1:71" x14ac:dyDescent="0.25">
      <c r="A1465" t="s">
        <v>33</v>
      </c>
      <c r="B1465" t="s">
        <v>4663</v>
      </c>
      <c r="C1465">
        <v>157</v>
      </c>
      <c r="D1465">
        <v>120</v>
      </c>
      <c r="E1465">
        <v>132</v>
      </c>
      <c r="F1465">
        <v>1000</v>
      </c>
      <c r="G1465" t="s">
        <v>2152</v>
      </c>
      <c r="H1465">
        <v>33000</v>
      </c>
      <c r="I1465">
        <v>115648585</v>
      </c>
      <c r="J1465" t="s">
        <v>994</v>
      </c>
      <c r="K1465" t="s">
        <v>5254</v>
      </c>
      <c r="L1465" t="s">
        <v>2102</v>
      </c>
      <c r="M1465">
        <v>160776</v>
      </c>
      <c r="N1465">
        <v>54877</v>
      </c>
      <c r="O1465" t="s">
        <v>2612</v>
      </c>
      <c r="P1465">
        <v>1</v>
      </c>
      <c r="Q1465" t="s">
        <v>9400</v>
      </c>
      <c r="R1465" t="s">
        <v>9401</v>
      </c>
      <c r="S1465">
        <v>402</v>
      </c>
      <c r="T1465" t="s">
        <v>42</v>
      </c>
      <c r="U1465" t="s">
        <v>43</v>
      </c>
      <c r="V1465" t="s">
        <v>115</v>
      </c>
      <c r="W1465">
        <v>30000000</v>
      </c>
      <c r="X1465">
        <v>2000</v>
      </c>
      <c r="Y1465">
        <v>18000</v>
      </c>
      <c r="Z1465" s="2">
        <v>7.8</v>
      </c>
      <c r="AA1465">
        <v>2.35</v>
      </c>
      <c r="AB1465">
        <v>0</v>
      </c>
      <c r="AQ1465">
        <v>106</v>
      </c>
      <c r="AR1465">
        <v>6.5</v>
      </c>
      <c r="BH1465" t="str">
        <v>Tim Boxell</v>
      </c>
      <c r="BI1465">
        <f t="shared" si="67"/>
        <v>6.6</v>
      </c>
      <c r="BJ1465" t="b">
        <f t="shared" si="68"/>
        <v>0</v>
      </c>
      <c r="BO1465">
        <v>52580895</v>
      </c>
      <c r="BP1465">
        <v>45000000</v>
      </c>
      <c r="BR1465">
        <f t="shared" si="69"/>
        <v>7580895</v>
      </c>
      <c r="BS1465" t="str">
        <f>_xlfn.XLOOKUP(BO1465,I:I,L:L)</f>
        <v>Kicking &amp; ScreamingÂ </v>
      </c>
    </row>
    <row r="1466" spans="1:71" x14ac:dyDescent="0.25">
      <c r="A1466" t="s">
        <v>33</v>
      </c>
      <c r="B1466" t="s">
        <v>1074</v>
      </c>
      <c r="C1466">
        <v>104</v>
      </c>
      <c r="D1466">
        <v>135</v>
      </c>
      <c r="E1466">
        <v>323</v>
      </c>
      <c r="F1466">
        <v>495</v>
      </c>
      <c r="G1466" t="s">
        <v>2061</v>
      </c>
      <c r="H1466">
        <v>826</v>
      </c>
      <c r="I1466">
        <v>122012643</v>
      </c>
      <c r="J1466" t="s">
        <v>68</v>
      </c>
      <c r="K1466" t="s">
        <v>1633</v>
      </c>
      <c r="L1466" t="s">
        <v>1939</v>
      </c>
      <c r="M1466">
        <v>143696</v>
      </c>
      <c r="N1466">
        <v>2575</v>
      </c>
      <c r="O1466" t="s">
        <v>4566</v>
      </c>
      <c r="P1466">
        <v>1</v>
      </c>
      <c r="Q1466" t="s">
        <v>9403</v>
      </c>
      <c r="R1466" t="s">
        <v>9404</v>
      </c>
      <c r="S1466">
        <v>241</v>
      </c>
      <c r="T1466" t="s">
        <v>42</v>
      </c>
      <c r="U1466" t="s">
        <v>43</v>
      </c>
      <c r="V1466" t="s">
        <v>115</v>
      </c>
      <c r="W1466">
        <v>30000000</v>
      </c>
      <c r="X1466">
        <v>1990</v>
      </c>
      <c r="Y1466">
        <v>692</v>
      </c>
      <c r="Z1466" s="2">
        <v>7.6</v>
      </c>
      <c r="AA1466">
        <v>2.35</v>
      </c>
      <c r="AB1466">
        <v>0</v>
      </c>
      <c r="AQ1466">
        <v>120</v>
      </c>
      <c r="AR1466">
        <v>7.8</v>
      </c>
      <c r="BH1466" t="str">
        <v>Michael D. Sellers</v>
      </c>
      <c r="BI1466">
        <f t="shared" si="67"/>
        <v>5.7</v>
      </c>
      <c r="BJ1466" t="b">
        <f t="shared" si="68"/>
        <v>0</v>
      </c>
      <c r="BO1466">
        <v>39568996</v>
      </c>
      <c r="BP1466">
        <v>32000000</v>
      </c>
      <c r="BR1466">
        <f t="shared" si="69"/>
        <v>7568996</v>
      </c>
      <c r="BS1466" t="str">
        <f>_xlfn.XLOOKUP(BO1466,I:I,L:L)</f>
        <v>30 Days of NightÂ </v>
      </c>
    </row>
    <row r="1467" spans="1:71" x14ac:dyDescent="0.25">
      <c r="A1467" t="s">
        <v>33</v>
      </c>
      <c r="B1467" t="s">
        <v>4231</v>
      </c>
      <c r="C1467">
        <v>304</v>
      </c>
      <c r="D1467">
        <v>132</v>
      </c>
      <c r="E1467">
        <v>304</v>
      </c>
      <c r="F1467">
        <v>898</v>
      </c>
      <c r="G1467" t="s">
        <v>2550</v>
      </c>
      <c r="H1467">
        <v>15000</v>
      </c>
      <c r="I1467">
        <v>116631310</v>
      </c>
      <c r="J1467" t="s">
        <v>948</v>
      </c>
      <c r="K1467" t="s">
        <v>6345</v>
      </c>
      <c r="L1467" t="s">
        <v>2074</v>
      </c>
      <c r="M1467">
        <v>87665</v>
      </c>
      <c r="N1467">
        <v>20035</v>
      </c>
      <c r="O1467" t="s">
        <v>3165</v>
      </c>
      <c r="P1467">
        <v>0</v>
      </c>
      <c r="Q1467" t="s">
        <v>9407</v>
      </c>
      <c r="R1467" t="s">
        <v>9408</v>
      </c>
      <c r="S1467">
        <v>323</v>
      </c>
      <c r="T1467" t="s">
        <v>42</v>
      </c>
      <c r="U1467" t="s">
        <v>43</v>
      </c>
      <c r="V1467" t="s">
        <v>44</v>
      </c>
      <c r="W1467">
        <v>30000000</v>
      </c>
      <c r="X1467">
        <v>2013</v>
      </c>
      <c r="Y1467">
        <v>1000</v>
      </c>
      <c r="Z1467" s="2">
        <v>7.2</v>
      </c>
      <c r="AA1467">
        <v>1.85</v>
      </c>
      <c r="AB1467">
        <v>41000</v>
      </c>
      <c r="AQ1467">
        <v>135</v>
      </c>
      <c r="AR1467">
        <v>7.6</v>
      </c>
      <c r="BH1467" t="str">
        <v>Reed Cowan</v>
      </c>
      <c r="BI1467">
        <f t="shared" si="67"/>
        <v>7.1</v>
      </c>
      <c r="BJ1467" t="b">
        <f t="shared" si="68"/>
        <v>0</v>
      </c>
      <c r="BO1467">
        <v>28563179</v>
      </c>
      <c r="BP1467">
        <v>21000000</v>
      </c>
      <c r="BR1467">
        <f t="shared" si="69"/>
        <v>7563179</v>
      </c>
      <c r="BS1467" t="str">
        <f>_xlfn.XLOOKUP(BO1467,I:I,L:L)</f>
        <v>We Own the NightÂ </v>
      </c>
    </row>
    <row r="1468" spans="1:71" x14ac:dyDescent="0.25">
      <c r="A1468" t="s">
        <v>917</v>
      </c>
      <c r="B1468" t="s">
        <v>3163</v>
      </c>
      <c r="C1468">
        <v>191</v>
      </c>
      <c r="D1468">
        <v>92</v>
      </c>
      <c r="E1468">
        <v>43</v>
      </c>
      <c r="F1468">
        <v>936</v>
      </c>
      <c r="G1468" t="s">
        <v>1423</v>
      </c>
      <c r="H1468">
        <v>989</v>
      </c>
      <c r="I1468">
        <v>114324072</v>
      </c>
      <c r="J1468" t="s">
        <v>2233</v>
      </c>
      <c r="K1468" t="s">
        <v>3984</v>
      </c>
      <c r="L1468" t="s">
        <v>1901</v>
      </c>
      <c r="M1468">
        <v>185338</v>
      </c>
      <c r="N1468">
        <v>4730</v>
      </c>
      <c r="O1468" t="s">
        <v>35</v>
      </c>
      <c r="P1468">
        <v>0</v>
      </c>
      <c r="Q1468" t="s">
        <v>9411</v>
      </c>
      <c r="R1468" t="s">
        <v>9412</v>
      </c>
      <c r="S1468">
        <v>392</v>
      </c>
      <c r="T1468" t="s">
        <v>42</v>
      </c>
      <c r="U1468" t="s">
        <v>43</v>
      </c>
      <c r="V1468" t="s">
        <v>44</v>
      </c>
      <c r="W1468">
        <v>20000000</v>
      </c>
      <c r="X1468">
        <v>2004</v>
      </c>
      <c r="Y1468">
        <v>939</v>
      </c>
      <c r="Z1468" s="2">
        <v>6.7</v>
      </c>
      <c r="AA1468">
        <v>2.35</v>
      </c>
      <c r="AB1468">
        <v>0</v>
      </c>
      <c r="AQ1468">
        <v>132</v>
      </c>
      <c r="AR1468">
        <v>7.2</v>
      </c>
      <c r="BH1468" t="str">
        <v>James Dodson</v>
      </c>
      <c r="BI1468">
        <f t="shared" si="67"/>
        <v>6.2</v>
      </c>
      <c r="BJ1468" t="b">
        <f t="shared" si="68"/>
        <v>0</v>
      </c>
      <c r="BO1468">
        <v>32553210</v>
      </c>
      <c r="BP1468">
        <v>25000000</v>
      </c>
      <c r="BR1468">
        <f t="shared" si="69"/>
        <v>7553210</v>
      </c>
      <c r="BS1468" t="str">
        <f>_xlfn.XLOOKUP(BO1468,I:I,L:L)</f>
        <v>Mr. Bean's HolidayÂ </v>
      </c>
    </row>
    <row r="1469" spans="1:71" x14ac:dyDescent="0.25">
      <c r="A1469" t="s">
        <v>33</v>
      </c>
      <c r="B1469" t="s">
        <v>197</v>
      </c>
      <c r="C1469">
        <v>55</v>
      </c>
      <c r="D1469">
        <v>99</v>
      </c>
      <c r="E1469">
        <v>188</v>
      </c>
      <c r="F1469">
        <v>436</v>
      </c>
      <c r="G1469" t="s">
        <v>8726</v>
      </c>
      <c r="H1469">
        <v>1000</v>
      </c>
      <c r="I1469">
        <v>113502246</v>
      </c>
      <c r="J1469" t="s">
        <v>2645</v>
      </c>
      <c r="K1469" t="s">
        <v>4940</v>
      </c>
      <c r="L1469" t="s">
        <v>2541</v>
      </c>
      <c r="M1469">
        <v>96607</v>
      </c>
      <c r="N1469">
        <v>3696</v>
      </c>
      <c r="O1469" t="s">
        <v>9415</v>
      </c>
      <c r="P1469">
        <v>0</v>
      </c>
      <c r="Q1469" t="s">
        <v>9416</v>
      </c>
      <c r="R1469" t="s">
        <v>9417</v>
      </c>
      <c r="S1469">
        <v>125</v>
      </c>
      <c r="T1469" t="s">
        <v>42</v>
      </c>
      <c r="U1469" t="s">
        <v>43</v>
      </c>
      <c r="V1469" t="s">
        <v>44</v>
      </c>
      <c r="W1469">
        <v>38000000</v>
      </c>
      <c r="X1469">
        <v>1991</v>
      </c>
      <c r="Y1469">
        <v>1000</v>
      </c>
      <c r="Z1469" s="2">
        <v>6.8</v>
      </c>
      <c r="AA1469">
        <v>1.85</v>
      </c>
      <c r="AB1469">
        <v>5000</v>
      </c>
      <c r="AQ1469">
        <v>92</v>
      </c>
      <c r="AR1469">
        <v>6.7</v>
      </c>
      <c r="BH1469" t="str">
        <v>Alex Rivera</v>
      </c>
      <c r="BI1469">
        <f t="shared" si="67"/>
        <v>5.9</v>
      </c>
      <c r="BJ1469" t="b">
        <f t="shared" si="68"/>
        <v>0</v>
      </c>
      <c r="BO1469">
        <v>17544812</v>
      </c>
      <c r="BP1469">
        <v>10000000</v>
      </c>
      <c r="BR1469">
        <f t="shared" si="69"/>
        <v>7544812</v>
      </c>
      <c r="BS1469" t="str">
        <f>_xlfn.XLOOKUP(BO1469,I:I,L:L)</f>
        <v>Hostel: Part IIÂ </v>
      </c>
    </row>
    <row r="1470" spans="1:71" x14ac:dyDescent="0.25">
      <c r="A1470" t="s">
        <v>33</v>
      </c>
      <c r="B1470" t="s">
        <v>3139</v>
      </c>
      <c r="C1470">
        <v>59</v>
      </c>
      <c r="D1470">
        <v>90</v>
      </c>
      <c r="E1470">
        <v>176</v>
      </c>
      <c r="F1470">
        <v>460</v>
      </c>
      <c r="G1470" t="s">
        <v>1669</v>
      </c>
      <c r="H1470">
        <v>531</v>
      </c>
      <c r="I1470">
        <v>108360000</v>
      </c>
      <c r="J1470" t="s">
        <v>2309</v>
      </c>
      <c r="K1470" t="s">
        <v>909</v>
      </c>
      <c r="L1470" t="s">
        <v>2400</v>
      </c>
      <c r="M1470">
        <v>160321</v>
      </c>
      <c r="N1470">
        <v>2203</v>
      </c>
      <c r="O1470" t="s">
        <v>5147</v>
      </c>
      <c r="P1470">
        <v>0</v>
      </c>
      <c r="Q1470" t="s">
        <v>9419</v>
      </c>
      <c r="R1470" t="s">
        <v>9420</v>
      </c>
      <c r="S1470">
        <v>178</v>
      </c>
      <c r="T1470" t="s">
        <v>42</v>
      </c>
      <c r="U1470" t="s">
        <v>43</v>
      </c>
      <c r="V1470" t="s">
        <v>44</v>
      </c>
      <c r="W1470">
        <v>30000000</v>
      </c>
      <c r="X1470">
        <v>1995</v>
      </c>
      <c r="Y1470">
        <v>461</v>
      </c>
      <c r="Z1470" s="2">
        <v>6.3</v>
      </c>
      <c r="AA1470">
        <v>2.35</v>
      </c>
      <c r="AB1470">
        <v>0</v>
      </c>
      <c r="AQ1470">
        <v>99</v>
      </c>
      <c r="AR1470">
        <v>6.8</v>
      </c>
      <c r="BH1470" t="str">
        <v>Robby Henson</v>
      </c>
      <c r="BI1470">
        <f t="shared" si="67"/>
        <v>5.0999999999999996</v>
      </c>
      <c r="BJ1470" t="b">
        <f t="shared" si="68"/>
        <v>0</v>
      </c>
      <c r="BO1470">
        <v>107515297</v>
      </c>
      <c r="BP1470">
        <v>100000000</v>
      </c>
      <c r="BR1470">
        <f t="shared" si="69"/>
        <v>7515297</v>
      </c>
      <c r="BS1470" t="str">
        <f>_xlfn.XLOOKUP(BO1470,I:I,L:L)</f>
        <v>EpicÂ </v>
      </c>
    </row>
    <row r="1471" spans="1:71" x14ac:dyDescent="0.25">
      <c r="A1471" t="s">
        <v>33</v>
      </c>
      <c r="B1471" t="s">
        <v>2189</v>
      </c>
      <c r="C1471">
        <v>108</v>
      </c>
      <c r="D1471">
        <v>111</v>
      </c>
      <c r="E1471">
        <v>0</v>
      </c>
      <c r="F1471">
        <v>529</v>
      </c>
      <c r="G1471" t="s">
        <v>4077</v>
      </c>
      <c r="H1471">
        <v>11000</v>
      </c>
      <c r="I1471">
        <v>108244774</v>
      </c>
      <c r="J1471" t="s">
        <v>1638</v>
      </c>
      <c r="K1471" t="s">
        <v>343</v>
      </c>
      <c r="L1471" t="s">
        <v>2675</v>
      </c>
      <c r="M1471">
        <v>94049</v>
      </c>
      <c r="N1471">
        <v>13645</v>
      </c>
      <c r="O1471" t="s">
        <v>9422</v>
      </c>
      <c r="P1471">
        <v>2</v>
      </c>
      <c r="Q1471" t="s">
        <v>9423</v>
      </c>
      <c r="R1471" t="s">
        <v>9424</v>
      </c>
      <c r="S1471">
        <v>301</v>
      </c>
      <c r="T1471" t="s">
        <v>42</v>
      </c>
      <c r="U1471" t="s">
        <v>43</v>
      </c>
      <c r="V1471" t="s">
        <v>366</v>
      </c>
      <c r="W1471">
        <v>37000000</v>
      </c>
      <c r="X1471">
        <v>2001</v>
      </c>
      <c r="Y1471">
        <v>995</v>
      </c>
      <c r="Z1471" s="2">
        <v>6.2</v>
      </c>
      <c r="AA1471">
        <v>1.85</v>
      </c>
      <c r="AB1471">
        <v>0</v>
      </c>
      <c r="AQ1471">
        <v>90</v>
      </c>
      <c r="AR1471">
        <v>6.3</v>
      </c>
      <c r="BH1471" t="str">
        <v>Shane Meadows</v>
      </c>
      <c r="BI1471">
        <f t="shared" si="67"/>
        <v>7.7</v>
      </c>
      <c r="BJ1471" t="str">
        <f t="shared" si="68"/>
        <v>TRUE</v>
      </c>
      <c r="BO1471">
        <v>21468807</v>
      </c>
      <c r="BP1471">
        <v>14000000</v>
      </c>
      <c r="BR1471">
        <f t="shared" si="69"/>
        <v>7468807</v>
      </c>
      <c r="BS1471" t="str">
        <f>_xlfn.XLOOKUP(BO1471,I:I,L:L)</f>
        <v>Urban Legends: Final CutÂ </v>
      </c>
    </row>
    <row r="1472" spans="1:71" x14ac:dyDescent="0.25">
      <c r="A1472" t="s">
        <v>33</v>
      </c>
      <c r="B1472" t="s">
        <v>4457</v>
      </c>
      <c r="C1472">
        <v>50</v>
      </c>
      <c r="D1472">
        <v>103</v>
      </c>
      <c r="E1472">
        <v>37</v>
      </c>
      <c r="F1472">
        <v>452</v>
      </c>
      <c r="G1472" t="s">
        <v>7982</v>
      </c>
      <c r="H1472">
        <v>944</v>
      </c>
      <c r="I1472">
        <v>105444419</v>
      </c>
      <c r="J1472" t="s">
        <v>1247</v>
      </c>
      <c r="K1472" t="s">
        <v>5157</v>
      </c>
      <c r="L1472" t="s">
        <v>2340</v>
      </c>
      <c r="M1472">
        <v>31817</v>
      </c>
      <c r="N1472">
        <v>3143</v>
      </c>
      <c r="O1472" t="s">
        <v>2279</v>
      </c>
      <c r="P1472">
        <v>3</v>
      </c>
      <c r="Q1472" t="s">
        <v>9427</v>
      </c>
      <c r="R1472" t="s">
        <v>9428</v>
      </c>
      <c r="S1472">
        <v>117</v>
      </c>
      <c r="T1472" t="s">
        <v>42</v>
      </c>
      <c r="U1472" t="s">
        <v>43</v>
      </c>
      <c r="V1472" t="s">
        <v>115</v>
      </c>
      <c r="W1472">
        <v>26000000</v>
      </c>
      <c r="X1472">
        <v>1996</v>
      </c>
      <c r="Y1472">
        <v>893</v>
      </c>
      <c r="Z1472" s="2">
        <v>6.2</v>
      </c>
      <c r="AA1472">
        <v>1.85</v>
      </c>
      <c r="AB1472">
        <v>0</v>
      </c>
      <c r="AQ1472">
        <v>111</v>
      </c>
      <c r="AR1472">
        <v>6.2</v>
      </c>
      <c r="BH1472" t="str">
        <v>Danny Steinmann</v>
      </c>
      <c r="BI1472">
        <f t="shared" si="67"/>
        <v>4.7</v>
      </c>
      <c r="BJ1472" t="b">
        <f t="shared" si="68"/>
        <v>0</v>
      </c>
      <c r="BO1472">
        <v>31452765</v>
      </c>
      <c r="BP1472">
        <v>24000000</v>
      </c>
      <c r="BR1472">
        <f t="shared" si="69"/>
        <v>7452765</v>
      </c>
      <c r="BS1472" t="str">
        <f>_xlfn.XLOOKUP(BO1472,I:I,L:L)</f>
        <v>Zack and Miri Make a PornoÂ </v>
      </c>
    </row>
    <row r="1473" spans="1:71" x14ac:dyDescent="0.25">
      <c r="A1473" t="s">
        <v>33</v>
      </c>
      <c r="B1473" t="s">
        <v>1596</v>
      </c>
      <c r="C1473">
        <v>216</v>
      </c>
      <c r="D1473">
        <v>127</v>
      </c>
      <c r="E1473">
        <v>21000</v>
      </c>
      <c r="F1473">
        <v>360</v>
      </c>
      <c r="G1473" t="s">
        <v>455</v>
      </c>
      <c r="H1473">
        <v>11000</v>
      </c>
      <c r="I1473">
        <v>100125340</v>
      </c>
      <c r="J1473" t="s">
        <v>1359</v>
      </c>
      <c r="K1473" t="s">
        <v>603</v>
      </c>
      <c r="L1473" t="s">
        <v>2821</v>
      </c>
      <c r="M1473">
        <v>1023511</v>
      </c>
      <c r="N1473">
        <v>22678</v>
      </c>
      <c r="O1473" t="s">
        <v>1866</v>
      </c>
      <c r="P1473">
        <v>0</v>
      </c>
      <c r="Q1473" t="s">
        <v>9431</v>
      </c>
      <c r="R1473" t="s">
        <v>9432</v>
      </c>
      <c r="S1473">
        <v>1080</v>
      </c>
      <c r="T1473" t="s">
        <v>42</v>
      </c>
      <c r="U1473" t="s">
        <v>43</v>
      </c>
      <c r="V1473" t="s">
        <v>811</v>
      </c>
      <c r="W1473">
        <v>33000000</v>
      </c>
      <c r="X1473">
        <v>1995</v>
      </c>
      <c r="Y1473">
        <v>11000</v>
      </c>
      <c r="Z1473" s="2">
        <v>8.6</v>
      </c>
      <c r="AA1473">
        <v>2.35</v>
      </c>
      <c r="AB1473">
        <v>39000</v>
      </c>
      <c r="AQ1473">
        <v>103</v>
      </c>
      <c r="AR1473">
        <v>6.2</v>
      </c>
      <c r="BH1473" t="str">
        <v>Michael Landon Jr.</v>
      </c>
      <c r="BI1473">
        <f t="shared" si="67"/>
        <v>5.9</v>
      </c>
      <c r="BJ1473" t="b">
        <f t="shared" si="68"/>
        <v>0</v>
      </c>
      <c r="BO1473">
        <v>32416109</v>
      </c>
      <c r="BP1473">
        <v>25000000</v>
      </c>
      <c r="BR1473">
        <f t="shared" si="69"/>
        <v>7416109</v>
      </c>
      <c r="BS1473" t="str">
        <f>_xlfn.XLOOKUP(BO1473,I:I,L:L)</f>
        <v>The Men Who Stare at GoatsÂ </v>
      </c>
    </row>
    <row r="1474" spans="1:71" x14ac:dyDescent="0.25">
      <c r="A1474" t="s">
        <v>33</v>
      </c>
      <c r="B1474" t="s">
        <v>1114</v>
      </c>
      <c r="C1474">
        <v>472</v>
      </c>
      <c r="D1474">
        <v>112</v>
      </c>
      <c r="E1474">
        <v>662</v>
      </c>
      <c r="F1474">
        <v>107</v>
      </c>
      <c r="G1474" t="s">
        <v>7407</v>
      </c>
      <c r="H1474">
        <v>2000</v>
      </c>
      <c r="I1474">
        <v>115646235</v>
      </c>
      <c r="J1474" t="s">
        <v>1672</v>
      </c>
      <c r="K1474" t="s">
        <v>722</v>
      </c>
      <c r="L1474" t="s">
        <v>2110</v>
      </c>
      <c r="M1474">
        <v>531737</v>
      </c>
      <c r="N1474">
        <v>2639</v>
      </c>
      <c r="O1474" t="s">
        <v>7122</v>
      </c>
      <c r="P1474">
        <v>0</v>
      </c>
      <c r="Q1474" t="s">
        <v>9435</v>
      </c>
      <c r="R1474" t="s">
        <v>9436</v>
      </c>
      <c r="S1474">
        <v>1262</v>
      </c>
      <c r="T1474" t="s">
        <v>42</v>
      </c>
      <c r="U1474" t="s">
        <v>9437</v>
      </c>
      <c r="V1474" t="s">
        <v>811</v>
      </c>
      <c r="W1474">
        <v>30000000</v>
      </c>
      <c r="X1474">
        <v>2009</v>
      </c>
      <c r="Y1474">
        <v>433</v>
      </c>
      <c r="Z1474" s="2">
        <v>8</v>
      </c>
      <c r="AA1474">
        <v>1.85</v>
      </c>
      <c r="AB1474">
        <v>22000</v>
      </c>
      <c r="AQ1474">
        <v>127</v>
      </c>
      <c r="AR1474">
        <v>8.6</v>
      </c>
      <c r="BH1474" t="str">
        <v>Jon Gunn</v>
      </c>
      <c r="BI1474">
        <f t="shared" si="67"/>
        <v>5.8</v>
      </c>
      <c r="BJ1474" t="b">
        <f t="shared" si="68"/>
        <v>0</v>
      </c>
      <c r="BO1474">
        <v>24397469</v>
      </c>
      <c r="BP1474">
        <v>17000000</v>
      </c>
      <c r="BR1474">
        <f t="shared" si="69"/>
        <v>7397469</v>
      </c>
      <c r="BS1474" t="str">
        <f>_xlfn.XLOOKUP(BO1474,I:I,L:L)</f>
        <v>SparkleÂ </v>
      </c>
    </row>
    <row r="1475" spans="1:71" x14ac:dyDescent="0.25">
      <c r="A1475" t="s">
        <v>33</v>
      </c>
      <c r="B1475" t="s">
        <v>4792</v>
      </c>
      <c r="C1475">
        <v>89</v>
      </c>
      <c r="D1475">
        <v>87</v>
      </c>
      <c r="E1475">
        <v>47</v>
      </c>
      <c r="F1475">
        <v>217</v>
      </c>
      <c r="G1475" t="s">
        <v>2207</v>
      </c>
      <c r="H1475">
        <v>19000</v>
      </c>
      <c r="I1475">
        <v>85416609</v>
      </c>
      <c r="J1475" t="s">
        <v>251</v>
      </c>
      <c r="K1475" t="s">
        <v>122</v>
      </c>
      <c r="L1475" t="s">
        <v>3322</v>
      </c>
      <c r="M1475">
        <v>58906</v>
      </c>
      <c r="N1475">
        <v>20097</v>
      </c>
      <c r="O1475" t="s">
        <v>9439</v>
      </c>
      <c r="P1475">
        <v>0</v>
      </c>
      <c r="Q1475" t="s">
        <v>9440</v>
      </c>
      <c r="R1475" t="s">
        <v>9441</v>
      </c>
      <c r="S1475">
        <v>186</v>
      </c>
      <c r="T1475" t="s">
        <v>42</v>
      </c>
      <c r="U1475" t="s">
        <v>43</v>
      </c>
      <c r="V1475" t="s">
        <v>115</v>
      </c>
      <c r="W1475">
        <v>30000000</v>
      </c>
      <c r="X1475">
        <v>2004</v>
      </c>
      <c r="Y1475">
        <v>542</v>
      </c>
      <c r="Z1475" s="2">
        <v>7</v>
      </c>
      <c r="AA1475">
        <v>1.85</v>
      </c>
      <c r="AB1475">
        <v>0</v>
      </c>
      <c r="AQ1475">
        <v>112</v>
      </c>
      <c r="AR1475">
        <v>8</v>
      </c>
      <c r="BH1475" t="str">
        <v>William Wyler</v>
      </c>
      <c r="BI1475">
        <f t="shared" si="67"/>
        <v>8.1</v>
      </c>
      <c r="BJ1475" t="str">
        <f t="shared" si="68"/>
        <v>TRUE</v>
      </c>
      <c r="BO1475">
        <v>18381787</v>
      </c>
      <c r="BP1475">
        <v>11000000</v>
      </c>
      <c r="BR1475">
        <f t="shared" si="69"/>
        <v>7381787</v>
      </c>
      <c r="BS1475" t="str">
        <f>_xlfn.XLOOKUP(BO1475,I:I,L:L)</f>
        <v>QuartetÂ </v>
      </c>
    </row>
    <row r="1476" spans="1:71" x14ac:dyDescent="0.25">
      <c r="A1476" t="s">
        <v>33</v>
      </c>
      <c r="B1476" t="s">
        <v>2419</v>
      </c>
      <c r="C1476">
        <v>229</v>
      </c>
      <c r="D1476">
        <v>138</v>
      </c>
      <c r="E1476">
        <v>16000</v>
      </c>
      <c r="F1476">
        <v>262</v>
      </c>
      <c r="G1476" t="s">
        <v>9444</v>
      </c>
      <c r="H1476">
        <v>616</v>
      </c>
      <c r="I1476">
        <v>90135191</v>
      </c>
      <c r="J1476" t="s">
        <v>1359</v>
      </c>
      <c r="K1476" t="s">
        <v>7961</v>
      </c>
      <c r="L1476" t="s">
        <v>2928</v>
      </c>
      <c r="M1476">
        <v>338415</v>
      </c>
      <c r="N1476">
        <v>1942</v>
      </c>
      <c r="O1476" t="s">
        <v>9445</v>
      </c>
      <c r="P1476">
        <v>0</v>
      </c>
      <c r="Q1476" t="s">
        <v>9446</v>
      </c>
      <c r="R1476" t="s">
        <v>9447</v>
      </c>
      <c r="S1476">
        <v>935</v>
      </c>
      <c r="T1476" t="s">
        <v>42</v>
      </c>
      <c r="U1476" t="s">
        <v>43</v>
      </c>
      <c r="V1476" t="s">
        <v>811</v>
      </c>
      <c r="W1476">
        <v>25000000</v>
      </c>
      <c r="X1476">
        <v>2003</v>
      </c>
      <c r="Y1476">
        <v>541</v>
      </c>
      <c r="Z1476" s="2">
        <v>8</v>
      </c>
      <c r="AA1476">
        <v>2.35</v>
      </c>
      <c r="AB1476">
        <v>12000</v>
      </c>
      <c r="AQ1476">
        <v>87</v>
      </c>
      <c r="AR1476">
        <v>7</v>
      </c>
      <c r="BH1476" t="str">
        <v>Petter NÃ¦ss</v>
      </c>
      <c r="BI1476">
        <f t="shared" ref="BI1476:BI1539" si="70">ROUND(AVERAGEIFS(Z:Z,B:B,BH1476),1)</f>
        <v>7.6</v>
      </c>
      <c r="BJ1476" t="str">
        <f t="shared" ref="BJ1476:BJ1539" si="71">IF(BI1476&gt;=PERCENTILE($BI$3:$BI$1678,0.9),"TRUE")</f>
        <v>TRUE</v>
      </c>
      <c r="BO1476">
        <v>32368960</v>
      </c>
      <c r="BP1476">
        <v>25000000</v>
      </c>
      <c r="BR1476">
        <f t="shared" si="69"/>
        <v>7368960</v>
      </c>
      <c r="BS1476" t="str">
        <f>_xlfn.XLOOKUP(BO1476,I:I,L:L)</f>
        <v>Bride of ChuckyÂ </v>
      </c>
    </row>
    <row r="1477" spans="1:71" x14ac:dyDescent="0.25">
      <c r="A1477" t="s">
        <v>33</v>
      </c>
      <c r="B1477" t="s">
        <v>2419</v>
      </c>
      <c r="C1477">
        <v>268</v>
      </c>
      <c r="D1477">
        <v>132</v>
      </c>
      <c r="E1477">
        <v>16000</v>
      </c>
      <c r="F1477">
        <v>567</v>
      </c>
      <c r="G1477" t="s">
        <v>603</v>
      </c>
      <c r="H1477">
        <v>16000</v>
      </c>
      <c r="I1477">
        <v>100422786</v>
      </c>
      <c r="J1477" t="s">
        <v>2165</v>
      </c>
      <c r="K1477" t="s">
        <v>2419</v>
      </c>
      <c r="L1477" t="s">
        <v>2690</v>
      </c>
      <c r="M1477">
        <v>482064</v>
      </c>
      <c r="N1477">
        <v>28830</v>
      </c>
      <c r="O1477" t="s">
        <v>9449</v>
      </c>
      <c r="P1477">
        <v>1</v>
      </c>
      <c r="Q1477" t="s">
        <v>9450</v>
      </c>
      <c r="R1477" t="s">
        <v>9451</v>
      </c>
      <c r="S1477">
        <v>1106</v>
      </c>
      <c r="T1477" t="s">
        <v>42</v>
      </c>
      <c r="U1477" t="s">
        <v>43</v>
      </c>
      <c r="V1477" t="s">
        <v>44</v>
      </c>
      <c r="W1477">
        <v>30000000</v>
      </c>
      <c r="X1477">
        <v>2004</v>
      </c>
      <c r="Y1477">
        <v>11000</v>
      </c>
      <c r="Z1477" s="2">
        <v>8.1</v>
      </c>
      <c r="AA1477">
        <v>2.35</v>
      </c>
      <c r="AB1477">
        <v>14000</v>
      </c>
      <c r="AQ1477">
        <v>138</v>
      </c>
      <c r="AR1477">
        <v>8</v>
      </c>
      <c r="BH1477" t="str">
        <v>Robert Fontaine</v>
      </c>
      <c r="BI1477">
        <f t="shared" si="70"/>
        <v>7.2</v>
      </c>
      <c r="BJ1477" t="b">
        <f t="shared" si="71"/>
        <v>0</v>
      </c>
      <c r="BO1477">
        <v>27277055</v>
      </c>
      <c r="BP1477">
        <v>20000000</v>
      </c>
      <c r="BR1477">
        <f t="shared" si="69"/>
        <v>7277055</v>
      </c>
      <c r="BS1477" t="str">
        <f>_xlfn.XLOOKUP(BO1477,I:I,L:L)</f>
        <v>High FidelityÂ </v>
      </c>
    </row>
    <row r="1478" spans="1:71" x14ac:dyDescent="0.25">
      <c r="A1478" t="s">
        <v>33</v>
      </c>
      <c r="B1478" t="s">
        <v>2726</v>
      </c>
      <c r="C1478">
        <v>145</v>
      </c>
      <c r="D1478">
        <v>103</v>
      </c>
      <c r="E1478">
        <v>11000</v>
      </c>
      <c r="F1478">
        <v>636</v>
      </c>
      <c r="G1478" t="s">
        <v>2059</v>
      </c>
      <c r="H1478">
        <v>22000</v>
      </c>
      <c r="I1478">
        <v>106694016</v>
      </c>
      <c r="J1478" t="s">
        <v>635</v>
      </c>
      <c r="K1478" t="s">
        <v>2176</v>
      </c>
      <c r="L1478" t="s">
        <v>2490</v>
      </c>
      <c r="M1478">
        <v>123940</v>
      </c>
      <c r="N1478">
        <v>24333</v>
      </c>
      <c r="O1478" t="s">
        <v>1650</v>
      </c>
      <c r="P1478">
        <v>2</v>
      </c>
      <c r="Q1478" t="s">
        <v>9454</v>
      </c>
      <c r="R1478" t="s">
        <v>9455</v>
      </c>
      <c r="S1478">
        <v>337</v>
      </c>
      <c r="T1478" t="s">
        <v>42</v>
      </c>
      <c r="U1478" t="s">
        <v>43</v>
      </c>
      <c r="V1478" t="s">
        <v>811</v>
      </c>
      <c r="W1478">
        <v>30000000</v>
      </c>
      <c r="X1478">
        <v>1999</v>
      </c>
      <c r="Y1478">
        <v>979</v>
      </c>
      <c r="Z1478" s="2">
        <v>6.7</v>
      </c>
      <c r="AA1478">
        <v>1.85</v>
      </c>
      <c r="AB1478">
        <v>0</v>
      </c>
      <c r="AQ1478">
        <v>132</v>
      </c>
      <c r="AR1478">
        <v>8.1</v>
      </c>
      <c r="BH1478" t="str">
        <v>Michael Herz</v>
      </c>
      <c r="BI1478">
        <f t="shared" si="70"/>
        <v>5.0999999999999996</v>
      </c>
      <c r="BJ1478" t="b">
        <f t="shared" si="71"/>
        <v>0</v>
      </c>
      <c r="BO1478">
        <v>70236496</v>
      </c>
      <c r="BP1478">
        <v>63000000</v>
      </c>
      <c r="BR1478">
        <f t="shared" si="69"/>
        <v>7236496</v>
      </c>
      <c r="BS1478" t="str">
        <f>_xlfn.XLOOKUP(BO1478,I:I,L:L)</f>
        <v>World Trade CenterÂ </v>
      </c>
    </row>
    <row r="1479" spans="1:71" x14ac:dyDescent="0.25">
      <c r="A1479" t="s">
        <v>33</v>
      </c>
      <c r="B1479" t="s">
        <v>3928</v>
      </c>
      <c r="C1479">
        <v>177</v>
      </c>
      <c r="D1479">
        <v>123</v>
      </c>
      <c r="E1479">
        <v>415</v>
      </c>
      <c r="F1479">
        <v>545</v>
      </c>
      <c r="G1479" t="s">
        <v>8620</v>
      </c>
      <c r="H1479">
        <v>33000</v>
      </c>
      <c r="I1479">
        <v>64286</v>
      </c>
      <c r="J1479" t="s">
        <v>210</v>
      </c>
      <c r="K1479" t="s">
        <v>5254</v>
      </c>
      <c r="L1479" t="s">
        <v>9456</v>
      </c>
      <c r="M1479">
        <v>396396</v>
      </c>
      <c r="N1479">
        <v>34495</v>
      </c>
      <c r="O1479" t="s">
        <v>7721</v>
      </c>
      <c r="P1479">
        <v>0</v>
      </c>
      <c r="Q1479" t="s">
        <v>9457</v>
      </c>
      <c r="R1479" t="s">
        <v>9458</v>
      </c>
      <c r="S1479">
        <v>1111</v>
      </c>
      <c r="T1479" t="s">
        <v>42</v>
      </c>
      <c r="U1479" t="s">
        <v>43</v>
      </c>
      <c r="V1479" t="s">
        <v>44</v>
      </c>
      <c r="W1479">
        <v>29000000</v>
      </c>
      <c r="X1479">
        <v>2004</v>
      </c>
      <c r="Y1479">
        <v>638</v>
      </c>
      <c r="Z1479" s="2">
        <v>7.9</v>
      </c>
      <c r="AA1479">
        <v>2.35</v>
      </c>
      <c r="AB1479">
        <v>57000</v>
      </c>
      <c r="AQ1479">
        <v>103</v>
      </c>
      <c r="AR1479">
        <v>6.7</v>
      </c>
      <c r="BH1479" t="str">
        <v>David Robert Mitchell</v>
      </c>
      <c r="BI1479">
        <f t="shared" si="70"/>
        <v>6.9</v>
      </c>
      <c r="BJ1479" t="b">
        <f t="shared" si="71"/>
        <v>0</v>
      </c>
      <c r="BO1479">
        <v>16235293</v>
      </c>
      <c r="BP1479">
        <v>9000000</v>
      </c>
      <c r="BR1479">
        <f t="shared" si="69"/>
        <v>7235293</v>
      </c>
      <c r="BS1479" t="str">
        <f>_xlfn.XLOOKUP(BO1479,I:I,L:L)</f>
        <v>Black ChristmasÂ </v>
      </c>
    </row>
    <row r="1480" spans="1:71" x14ac:dyDescent="0.25">
      <c r="A1480" t="s">
        <v>33</v>
      </c>
      <c r="B1480" t="s">
        <v>3881</v>
      </c>
      <c r="C1480">
        <v>175</v>
      </c>
      <c r="D1480">
        <v>111</v>
      </c>
      <c r="E1480">
        <v>98</v>
      </c>
      <c r="F1480">
        <v>71</v>
      </c>
      <c r="G1480" t="s">
        <v>9461</v>
      </c>
      <c r="H1480">
        <v>2000</v>
      </c>
      <c r="I1480">
        <v>76806312</v>
      </c>
      <c r="J1480" t="s">
        <v>1027</v>
      </c>
      <c r="K1480" t="s">
        <v>308</v>
      </c>
      <c r="L1480" t="s">
        <v>4050</v>
      </c>
      <c r="M1480">
        <v>124501</v>
      </c>
      <c r="N1480">
        <v>2978</v>
      </c>
      <c r="O1480" t="s">
        <v>9462</v>
      </c>
      <c r="P1480">
        <v>1</v>
      </c>
      <c r="Q1480" t="s">
        <v>9463</v>
      </c>
      <c r="R1480" t="s">
        <v>9464</v>
      </c>
      <c r="S1480">
        <v>154</v>
      </c>
      <c r="T1480" t="s">
        <v>42</v>
      </c>
      <c r="U1480" t="s">
        <v>43</v>
      </c>
      <c r="V1480" t="s">
        <v>44</v>
      </c>
      <c r="W1480">
        <v>30000000</v>
      </c>
      <c r="X1480">
        <v>2008</v>
      </c>
      <c r="Y1480">
        <v>805</v>
      </c>
      <c r="Z1480" s="2">
        <v>6.1</v>
      </c>
      <c r="AA1480">
        <v>2.35</v>
      </c>
      <c r="AB1480">
        <v>0</v>
      </c>
      <c r="AQ1480">
        <v>123</v>
      </c>
      <c r="AR1480">
        <v>7.9</v>
      </c>
      <c r="BH1480" t="str">
        <v>Chia-Liang Liu</v>
      </c>
      <c r="BI1480">
        <f t="shared" si="70"/>
        <v>7.6</v>
      </c>
      <c r="BJ1480" t="str">
        <f t="shared" si="71"/>
        <v>TRUE</v>
      </c>
      <c r="BO1480">
        <v>13235267</v>
      </c>
      <c r="BP1480">
        <v>6000000</v>
      </c>
      <c r="BR1480">
        <f t="shared" si="69"/>
        <v>7235267</v>
      </c>
      <c r="BS1480" t="str">
        <f>_xlfn.XLOOKUP(BO1480,I:I,L:L)</f>
        <v>Daddy Day CampÂ </v>
      </c>
    </row>
    <row r="1481" spans="1:71" x14ac:dyDescent="0.25">
      <c r="A1481" t="s">
        <v>33</v>
      </c>
      <c r="B1481" t="s">
        <v>1298</v>
      </c>
      <c r="C1481">
        <v>131</v>
      </c>
      <c r="D1481">
        <v>102</v>
      </c>
      <c r="E1481">
        <v>23</v>
      </c>
      <c r="F1481">
        <v>635</v>
      </c>
      <c r="G1481" t="s">
        <v>2191</v>
      </c>
      <c r="H1481">
        <v>1000</v>
      </c>
      <c r="I1481">
        <v>79566871</v>
      </c>
      <c r="J1481" t="s">
        <v>3581</v>
      </c>
      <c r="K1481" t="s">
        <v>8251</v>
      </c>
      <c r="L1481" t="s">
        <v>3802</v>
      </c>
      <c r="M1481">
        <v>31760</v>
      </c>
      <c r="N1481">
        <v>4516</v>
      </c>
      <c r="O1481" t="s">
        <v>2002</v>
      </c>
      <c r="P1481">
        <v>2</v>
      </c>
      <c r="Q1481" t="s">
        <v>9466</v>
      </c>
      <c r="R1481" t="s">
        <v>9467</v>
      </c>
      <c r="S1481">
        <v>140</v>
      </c>
      <c r="T1481" t="s">
        <v>42</v>
      </c>
      <c r="U1481" t="s">
        <v>43</v>
      </c>
      <c r="V1481" t="s">
        <v>366</v>
      </c>
      <c r="W1481">
        <v>30000000</v>
      </c>
      <c r="X1481">
        <v>2009</v>
      </c>
      <c r="Y1481">
        <v>1000</v>
      </c>
      <c r="Z1481" s="2">
        <v>4.2</v>
      </c>
      <c r="AA1481">
        <v>1.85</v>
      </c>
      <c r="AB1481">
        <v>0</v>
      </c>
      <c r="AQ1481">
        <v>111</v>
      </c>
      <c r="AR1481">
        <v>6.1</v>
      </c>
      <c r="BH1481" t="str">
        <v>Chris Kentis</v>
      </c>
      <c r="BI1481">
        <f t="shared" si="70"/>
        <v>5.5</v>
      </c>
      <c r="BJ1481" t="b">
        <f t="shared" si="71"/>
        <v>0</v>
      </c>
      <c r="BO1481">
        <v>33200000</v>
      </c>
      <c r="BP1481">
        <v>26000000</v>
      </c>
      <c r="BR1481">
        <f t="shared" si="69"/>
        <v>7200000</v>
      </c>
      <c r="BS1481" t="str">
        <f>_xlfn.XLOOKUP(BO1481,I:I,L:L)</f>
        <v>SilveradoÂ </v>
      </c>
    </row>
    <row r="1482" spans="1:71" x14ac:dyDescent="0.25">
      <c r="A1482" t="s">
        <v>33</v>
      </c>
      <c r="B1482" t="s">
        <v>4798</v>
      </c>
      <c r="C1482">
        <v>41</v>
      </c>
      <c r="D1482">
        <v>78</v>
      </c>
      <c r="E1482">
        <v>0</v>
      </c>
      <c r="F1482">
        <v>786</v>
      </c>
      <c r="G1482" t="s">
        <v>9470</v>
      </c>
      <c r="H1482">
        <v>971</v>
      </c>
      <c r="I1482">
        <v>76501438</v>
      </c>
      <c r="J1482" t="s">
        <v>1255</v>
      </c>
      <c r="K1482" t="s">
        <v>2904</v>
      </c>
      <c r="L1482" t="s">
        <v>4096</v>
      </c>
      <c r="M1482">
        <v>8146</v>
      </c>
      <c r="N1482">
        <v>4527</v>
      </c>
      <c r="O1482" t="s">
        <v>7393</v>
      </c>
      <c r="P1482">
        <v>0</v>
      </c>
      <c r="Q1482" t="s">
        <v>9471</v>
      </c>
      <c r="R1482" t="s">
        <v>9472</v>
      </c>
      <c r="S1482">
        <v>49</v>
      </c>
      <c r="T1482" t="s">
        <v>42</v>
      </c>
      <c r="U1482" t="s">
        <v>939</v>
      </c>
      <c r="V1482" t="s">
        <v>366</v>
      </c>
      <c r="W1482">
        <v>30000000</v>
      </c>
      <c r="X1482">
        <v>2000</v>
      </c>
      <c r="Y1482">
        <v>844</v>
      </c>
      <c r="Z1482" s="2">
        <v>6.1</v>
      </c>
      <c r="AA1482">
        <v>1.85</v>
      </c>
      <c r="AB1482">
        <v>181</v>
      </c>
      <c r="AQ1482">
        <v>102</v>
      </c>
      <c r="AR1482">
        <v>4.2</v>
      </c>
      <c r="BH1482" t="str">
        <v>Alex Kendrick</v>
      </c>
      <c r="BI1482">
        <f t="shared" si="70"/>
        <v>6.7</v>
      </c>
      <c r="BJ1482" t="b">
        <f t="shared" si="71"/>
        <v>0</v>
      </c>
      <c r="BO1482">
        <v>22189039</v>
      </c>
      <c r="BP1482">
        <v>15000000</v>
      </c>
      <c r="BR1482">
        <f t="shared" si="69"/>
        <v>7189039</v>
      </c>
      <c r="BS1482" t="str">
        <f>_xlfn.XLOOKUP(BO1482,I:I,L:L)</f>
        <v>Nowhere to RunÂ </v>
      </c>
    </row>
    <row r="1483" spans="1:71" x14ac:dyDescent="0.25">
      <c r="A1483" t="s">
        <v>33</v>
      </c>
      <c r="B1483" t="s">
        <v>3796</v>
      </c>
      <c r="C1483">
        <v>30</v>
      </c>
      <c r="D1483">
        <v>132</v>
      </c>
      <c r="E1483">
        <v>0</v>
      </c>
      <c r="F1483">
        <v>252</v>
      </c>
      <c r="G1483" t="s">
        <v>2175</v>
      </c>
      <c r="H1483">
        <v>769</v>
      </c>
      <c r="I1483">
        <v>74787599</v>
      </c>
      <c r="J1483" t="s">
        <v>210</v>
      </c>
      <c r="K1483" t="s">
        <v>4072</v>
      </c>
      <c r="L1483" t="s">
        <v>4298</v>
      </c>
      <c r="M1483">
        <v>12549</v>
      </c>
      <c r="N1483">
        <v>1936</v>
      </c>
      <c r="O1483" t="s">
        <v>9474</v>
      </c>
      <c r="P1483">
        <v>1</v>
      </c>
      <c r="Q1483" t="s">
        <v>9475</v>
      </c>
      <c r="R1483" t="s">
        <v>9476</v>
      </c>
      <c r="S1483">
        <v>109</v>
      </c>
      <c r="T1483" t="s">
        <v>42</v>
      </c>
      <c r="U1483" t="s">
        <v>43</v>
      </c>
      <c r="V1483" t="s">
        <v>811</v>
      </c>
      <c r="W1483">
        <v>30000000</v>
      </c>
      <c r="X1483">
        <v>1991</v>
      </c>
      <c r="Y1483">
        <v>713</v>
      </c>
      <c r="Z1483" s="2">
        <v>6.6</v>
      </c>
      <c r="AA1483">
        <v>1.85</v>
      </c>
      <c r="AB1483">
        <v>883</v>
      </c>
      <c r="AQ1483">
        <v>78</v>
      </c>
      <c r="AR1483">
        <v>6.1</v>
      </c>
      <c r="BH1483" t="str">
        <v>Chris Eyre</v>
      </c>
      <c r="BI1483">
        <f t="shared" si="70"/>
        <v>7.2</v>
      </c>
      <c r="BJ1483" t="b">
        <f t="shared" si="71"/>
        <v>0</v>
      </c>
      <c r="BO1483">
        <v>42168445</v>
      </c>
      <c r="BP1483">
        <v>35000000</v>
      </c>
      <c r="BR1483">
        <f t="shared" si="69"/>
        <v>7168445</v>
      </c>
      <c r="BS1483" t="str">
        <f>_xlfn.XLOOKUP(BO1483,I:I,L:L)</f>
        <v>Welcome Home, Roscoe JenkinsÂ </v>
      </c>
    </row>
    <row r="1484" spans="1:71" x14ac:dyDescent="0.25">
      <c r="A1484" t="s">
        <v>33</v>
      </c>
      <c r="B1484" t="s">
        <v>876</v>
      </c>
      <c r="C1484">
        <v>57</v>
      </c>
      <c r="D1484">
        <v>133</v>
      </c>
      <c r="E1484">
        <v>380</v>
      </c>
      <c r="F1484">
        <v>918</v>
      </c>
      <c r="G1484" t="s">
        <v>455</v>
      </c>
      <c r="H1484">
        <v>12000</v>
      </c>
      <c r="I1484">
        <v>66528842</v>
      </c>
      <c r="J1484" t="s">
        <v>3445</v>
      </c>
      <c r="K1484" t="s">
        <v>934</v>
      </c>
      <c r="L1484" t="s">
        <v>5000</v>
      </c>
      <c r="M1484">
        <v>112175</v>
      </c>
      <c r="N1484">
        <v>26388</v>
      </c>
      <c r="O1484" t="s">
        <v>3867</v>
      </c>
      <c r="P1484">
        <v>2</v>
      </c>
      <c r="Q1484" t="s">
        <v>9479</v>
      </c>
      <c r="R1484" t="s">
        <v>9480</v>
      </c>
      <c r="S1484">
        <v>329</v>
      </c>
      <c r="T1484" t="s">
        <v>42</v>
      </c>
      <c r="U1484" t="s">
        <v>43</v>
      </c>
      <c r="V1484" t="s">
        <v>811</v>
      </c>
      <c r="W1484">
        <v>30000000</v>
      </c>
      <c r="X1484">
        <v>1994</v>
      </c>
      <c r="Y1484">
        <v>11000</v>
      </c>
      <c r="Z1484" s="2">
        <v>7.5</v>
      </c>
      <c r="AA1484">
        <v>1.85</v>
      </c>
      <c r="AB1484">
        <v>11000</v>
      </c>
      <c r="AQ1484">
        <v>132</v>
      </c>
      <c r="AR1484">
        <v>6.6</v>
      </c>
      <c r="BH1484" t="str">
        <v>Debra Granik</v>
      </c>
      <c r="BI1484">
        <f t="shared" si="70"/>
        <v>7.2</v>
      </c>
      <c r="BJ1484" t="b">
        <f t="shared" si="71"/>
        <v>0</v>
      </c>
      <c r="BO1484">
        <v>7830611</v>
      </c>
      <c r="BP1484">
        <v>700000</v>
      </c>
      <c r="BR1484">
        <f t="shared" si="69"/>
        <v>7130611</v>
      </c>
      <c r="BS1484" t="str">
        <f>_xlfn.XLOOKUP(BO1484,I:I,L:L)</f>
        <v>Hoop DreamsÂ </v>
      </c>
    </row>
    <row r="1485" spans="1:71" x14ac:dyDescent="0.25">
      <c r="A1485" t="s">
        <v>33</v>
      </c>
      <c r="B1485" t="s">
        <v>4805</v>
      </c>
      <c r="C1485">
        <v>391</v>
      </c>
      <c r="D1485">
        <v>108</v>
      </c>
      <c r="E1485">
        <v>655</v>
      </c>
      <c r="F1485">
        <v>940</v>
      </c>
      <c r="G1485" t="s">
        <v>3076</v>
      </c>
      <c r="H1485">
        <v>24000</v>
      </c>
      <c r="I1485">
        <v>83813460</v>
      </c>
      <c r="J1485" t="s">
        <v>210</v>
      </c>
      <c r="K1485" t="s">
        <v>100</v>
      </c>
      <c r="L1485" t="s">
        <v>3154</v>
      </c>
      <c r="M1485">
        <v>270238</v>
      </c>
      <c r="N1485">
        <v>35209</v>
      </c>
      <c r="O1485" t="s">
        <v>9482</v>
      </c>
      <c r="P1485">
        <v>0</v>
      </c>
      <c r="Q1485" t="s">
        <v>9483</v>
      </c>
      <c r="R1485" t="s">
        <v>9484</v>
      </c>
      <c r="S1485">
        <v>452</v>
      </c>
      <c r="T1485" t="s">
        <v>42</v>
      </c>
      <c r="U1485" t="s">
        <v>43</v>
      </c>
      <c r="V1485" t="s">
        <v>811</v>
      </c>
      <c r="W1485">
        <v>25000000</v>
      </c>
      <c r="X1485">
        <v>2009</v>
      </c>
      <c r="Y1485">
        <v>10000</v>
      </c>
      <c r="Z1485" s="2">
        <v>7.4</v>
      </c>
      <c r="AA1485">
        <v>1.85</v>
      </c>
      <c r="AB1485">
        <v>19000</v>
      </c>
      <c r="AQ1485">
        <v>133</v>
      </c>
      <c r="AR1485">
        <v>7.5</v>
      </c>
      <c r="BH1485" t="str">
        <v>Miranda July</v>
      </c>
      <c r="BI1485">
        <f t="shared" si="70"/>
        <v>7.4</v>
      </c>
      <c r="BJ1485" t="b">
        <f t="shared" si="71"/>
        <v>0</v>
      </c>
      <c r="BO1485">
        <v>26096584</v>
      </c>
      <c r="BP1485">
        <v>19000000</v>
      </c>
      <c r="BR1485">
        <f t="shared" si="69"/>
        <v>7096584</v>
      </c>
      <c r="BS1485" t="str">
        <f>_xlfn.XLOOKUP(BO1485,I:I,L:L)</f>
        <v>Dumb and Dumberer: When Harry Met LloydÂ </v>
      </c>
    </row>
    <row r="1486" spans="1:71" x14ac:dyDescent="0.25">
      <c r="A1486" t="s">
        <v>33</v>
      </c>
      <c r="B1486" t="s">
        <v>4811</v>
      </c>
      <c r="C1486">
        <v>217</v>
      </c>
      <c r="D1486">
        <v>125</v>
      </c>
      <c r="E1486">
        <v>729</v>
      </c>
      <c r="F1486">
        <v>322</v>
      </c>
      <c r="G1486" t="s">
        <v>9486</v>
      </c>
      <c r="H1486">
        <v>442</v>
      </c>
      <c r="I1486">
        <v>65010106</v>
      </c>
      <c r="J1486" t="s">
        <v>1544</v>
      </c>
      <c r="K1486" t="s">
        <v>9349</v>
      </c>
      <c r="L1486" t="s">
        <v>5197</v>
      </c>
      <c r="M1486">
        <v>107557</v>
      </c>
      <c r="N1486">
        <v>1556</v>
      </c>
      <c r="O1486" t="s">
        <v>9487</v>
      </c>
      <c r="P1486">
        <v>1</v>
      </c>
      <c r="Q1486" t="s">
        <v>9488</v>
      </c>
      <c r="R1486" t="s">
        <v>9489</v>
      </c>
      <c r="S1486">
        <v>612</v>
      </c>
      <c r="T1486" t="s">
        <v>42</v>
      </c>
      <c r="U1486" t="s">
        <v>43</v>
      </c>
      <c r="V1486" t="s">
        <v>811</v>
      </c>
      <c r="W1486">
        <v>30000000</v>
      </c>
      <c r="X1486">
        <v>2002</v>
      </c>
      <c r="Y1486">
        <v>344</v>
      </c>
      <c r="Z1486" s="2">
        <v>7.2</v>
      </c>
      <c r="AA1486">
        <v>1.85</v>
      </c>
      <c r="AB1486">
        <v>0</v>
      </c>
      <c r="AQ1486">
        <v>108</v>
      </c>
      <c r="AR1486">
        <v>7.4</v>
      </c>
      <c r="BH1486" t="str">
        <v>Max Joseph</v>
      </c>
      <c r="BI1486">
        <f t="shared" si="70"/>
        <v>6.1</v>
      </c>
      <c r="BJ1486" t="b">
        <f t="shared" si="71"/>
        <v>0</v>
      </c>
      <c r="BO1486">
        <v>32055248</v>
      </c>
      <c r="BP1486">
        <v>25000000</v>
      </c>
      <c r="BR1486">
        <f t="shared" si="69"/>
        <v>7055248</v>
      </c>
      <c r="BS1486" t="str">
        <f>_xlfn.XLOOKUP(BO1486,I:I,L:L)</f>
        <v>The ShadowÂ </v>
      </c>
    </row>
    <row r="1487" spans="1:71" x14ac:dyDescent="0.25">
      <c r="A1487" t="s">
        <v>33</v>
      </c>
      <c r="B1487" t="s">
        <v>4819</v>
      </c>
      <c r="C1487">
        <v>452</v>
      </c>
      <c r="D1487">
        <v>98</v>
      </c>
      <c r="E1487">
        <v>129</v>
      </c>
      <c r="F1487">
        <v>7</v>
      </c>
      <c r="G1487" t="s">
        <v>9490</v>
      </c>
      <c r="H1487">
        <v>303</v>
      </c>
      <c r="I1487">
        <v>66359959</v>
      </c>
      <c r="J1487" t="s">
        <v>3585</v>
      </c>
      <c r="K1487" t="s">
        <v>9491</v>
      </c>
      <c r="L1487" t="s">
        <v>5670</v>
      </c>
      <c r="M1487">
        <v>184641</v>
      </c>
      <c r="N1487">
        <v>337</v>
      </c>
      <c r="O1487" t="s">
        <v>9492</v>
      </c>
      <c r="P1487">
        <v>0</v>
      </c>
      <c r="Q1487" t="s">
        <v>9493</v>
      </c>
      <c r="R1487" t="s">
        <v>9494</v>
      </c>
      <c r="S1487">
        <v>326</v>
      </c>
      <c r="T1487" t="s">
        <v>42</v>
      </c>
      <c r="U1487" t="s">
        <v>43</v>
      </c>
      <c r="V1487" t="s">
        <v>44</v>
      </c>
      <c r="W1487">
        <v>35000000</v>
      </c>
      <c r="X1487">
        <v>2013</v>
      </c>
      <c r="Y1487">
        <v>18</v>
      </c>
      <c r="Z1487" s="2">
        <v>6.9</v>
      </c>
      <c r="AA1487">
        <v>2.35</v>
      </c>
      <c r="AB1487">
        <v>81000</v>
      </c>
      <c r="AQ1487">
        <v>125</v>
      </c>
      <c r="AR1487">
        <v>7.2</v>
      </c>
      <c r="BH1487" t="str">
        <v>Kevin Tenney</v>
      </c>
      <c r="BI1487">
        <f t="shared" si="70"/>
        <v>5.7</v>
      </c>
      <c r="BJ1487" t="b">
        <f t="shared" si="71"/>
        <v>0</v>
      </c>
      <c r="BO1487">
        <v>37036404</v>
      </c>
      <c r="BP1487">
        <v>30000000</v>
      </c>
      <c r="BR1487">
        <f t="shared" si="69"/>
        <v>7036404</v>
      </c>
      <c r="BS1487" t="str">
        <f>_xlfn.XLOOKUP(BO1487,I:I,L:L)</f>
        <v>Keeping the FaithÂ </v>
      </c>
    </row>
    <row r="1488" spans="1:71" x14ac:dyDescent="0.25">
      <c r="A1488" t="s">
        <v>33</v>
      </c>
      <c r="B1488" t="s">
        <v>4826</v>
      </c>
      <c r="C1488">
        <v>589</v>
      </c>
      <c r="D1488">
        <v>119</v>
      </c>
      <c r="E1488">
        <v>0</v>
      </c>
      <c r="F1488">
        <v>502</v>
      </c>
      <c r="G1488" t="s">
        <v>1207</v>
      </c>
      <c r="H1488">
        <v>23000</v>
      </c>
      <c r="I1488">
        <v>66468315</v>
      </c>
      <c r="J1488" t="s">
        <v>2789</v>
      </c>
      <c r="K1488" t="s">
        <v>82</v>
      </c>
      <c r="L1488" t="s">
        <v>5012</v>
      </c>
      <c r="M1488">
        <v>428916</v>
      </c>
      <c r="N1488">
        <v>37387</v>
      </c>
      <c r="O1488" t="s">
        <v>9497</v>
      </c>
      <c r="P1488">
        <v>0</v>
      </c>
      <c r="Q1488" t="s">
        <v>9498</v>
      </c>
      <c r="R1488" t="s">
        <v>9499</v>
      </c>
      <c r="S1488">
        <v>667</v>
      </c>
      <c r="T1488" t="s">
        <v>42</v>
      </c>
      <c r="U1488" t="s">
        <v>43</v>
      </c>
      <c r="V1488" t="s">
        <v>811</v>
      </c>
      <c r="W1488">
        <v>30000000</v>
      </c>
      <c r="X1488">
        <v>2012</v>
      </c>
      <c r="Y1488">
        <v>13000</v>
      </c>
      <c r="Z1488" s="2">
        <v>7.4</v>
      </c>
      <c r="AA1488">
        <v>2.35</v>
      </c>
      <c r="AB1488">
        <v>75000</v>
      </c>
      <c r="AQ1488">
        <v>98</v>
      </c>
      <c r="AR1488">
        <v>6.9</v>
      </c>
      <c r="BH1488" t="str">
        <v>Ari Folman</v>
      </c>
      <c r="BI1488">
        <f t="shared" si="70"/>
        <v>8</v>
      </c>
      <c r="BJ1488" t="str">
        <f t="shared" si="71"/>
        <v>TRUE</v>
      </c>
      <c r="BO1488">
        <v>47034272</v>
      </c>
      <c r="BP1488">
        <v>40000000</v>
      </c>
      <c r="BR1488">
        <f t="shared" si="69"/>
        <v>7034272</v>
      </c>
      <c r="BS1488" t="str">
        <f>_xlfn.XLOOKUP(BO1488,I:I,L:L)</f>
        <v>Jersey BoysÂ </v>
      </c>
    </row>
    <row r="1489" spans="1:71" x14ac:dyDescent="0.25">
      <c r="A1489" t="s">
        <v>33</v>
      </c>
      <c r="B1489" t="s">
        <v>233</v>
      </c>
      <c r="C1489">
        <v>61</v>
      </c>
      <c r="D1489">
        <v>87</v>
      </c>
      <c r="E1489">
        <v>129</v>
      </c>
      <c r="F1489">
        <v>560</v>
      </c>
      <c r="G1489" t="s">
        <v>246</v>
      </c>
      <c r="H1489">
        <v>979</v>
      </c>
      <c r="I1489">
        <v>64172251</v>
      </c>
      <c r="J1489" t="s">
        <v>2645</v>
      </c>
      <c r="K1489" t="s">
        <v>2059</v>
      </c>
      <c r="L1489" t="s">
        <v>5273</v>
      </c>
      <c r="M1489">
        <v>19079</v>
      </c>
      <c r="N1489">
        <v>2911</v>
      </c>
      <c r="O1489" t="s">
        <v>2822</v>
      </c>
      <c r="P1489">
        <v>1</v>
      </c>
      <c r="Q1489" t="s">
        <v>9501</v>
      </c>
      <c r="R1489" t="s">
        <v>9502</v>
      </c>
      <c r="S1489">
        <v>122</v>
      </c>
      <c r="T1489" t="s">
        <v>42</v>
      </c>
      <c r="U1489" t="s">
        <v>43</v>
      </c>
      <c r="V1489" t="s">
        <v>44</v>
      </c>
      <c r="W1489">
        <v>30000000</v>
      </c>
      <c r="X1489">
        <v>2001</v>
      </c>
      <c r="Y1489">
        <v>891</v>
      </c>
      <c r="Z1489" s="2">
        <v>5.4</v>
      </c>
      <c r="AA1489">
        <v>1.85</v>
      </c>
      <c r="AB1489">
        <v>602</v>
      </c>
      <c r="AQ1489">
        <v>119</v>
      </c>
      <c r="AR1489">
        <v>7.4</v>
      </c>
      <c r="BH1489" t="str">
        <v>Gary Rogers</v>
      </c>
      <c r="BI1489">
        <f t="shared" si="70"/>
        <v>3.3</v>
      </c>
      <c r="BJ1489" t="b">
        <f t="shared" si="71"/>
        <v>0</v>
      </c>
      <c r="BO1489">
        <v>10017041</v>
      </c>
      <c r="BP1489">
        <v>3000000</v>
      </c>
      <c r="BR1489">
        <f t="shared" si="69"/>
        <v>7017041</v>
      </c>
      <c r="BS1489" t="str">
        <f>_xlfn.XLOOKUP(BO1489,I:I,L:L)</f>
        <v>Next Day AirÂ </v>
      </c>
    </row>
    <row r="1490" spans="1:71" x14ac:dyDescent="0.25">
      <c r="A1490" t="s">
        <v>33</v>
      </c>
      <c r="B1490" t="s">
        <v>4833</v>
      </c>
      <c r="C1490">
        <v>79</v>
      </c>
      <c r="D1490">
        <v>91</v>
      </c>
      <c r="E1490">
        <v>108</v>
      </c>
      <c r="F1490">
        <v>204</v>
      </c>
      <c r="G1490" t="s">
        <v>9504</v>
      </c>
      <c r="H1490">
        <v>405</v>
      </c>
      <c r="I1490">
        <v>66600000</v>
      </c>
      <c r="J1490" t="s">
        <v>2241</v>
      </c>
      <c r="K1490" t="s">
        <v>4956</v>
      </c>
      <c r="L1490" t="s">
        <v>4992</v>
      </c>
      <c r="M1490">
        <v>94435</v>
      </c>
      <c r="N1490">
        <v>1185</v>
      </c>
      <c r="O1490" t="s">
        <v>7705</v>
      </c>
      <c r="P1490">
        <v>0</v>
      </c>
      <c r="Q1490" t="s">
        <v>9505</v>
      </c>
      <c r="R1490" t="s">
        <v>9506</v>
      </c>
      <c r="S1490">
        <v>182</v>
      </c>
      <c r="T1490" t="s">
        <v>42</v>
      </c>
      <c r="U1490" t="s">
        <v>490</v>
      </c>
      <c r="V1490" t="s">
        <v>366</v>
      </c>
      <c r="W1490">
        <v>30000000</v>
      </c>
      <c r="X1490">
        <v>1995</v>
      </c>
      <c r="Y1490">
        <v>368</v>
      </c>
      <c r="Z1490" s="2">
        <v>6.8</v>
      </c>
      <c r="AA1490">
        <v>1.85</v>
      </c>
      <c r="AB1490">
        <v>5000</v>
      </c>
      <c r="AQ1490">
        <v>87</v>
      </c>
      <c r="AR1490">
        <v>5.4</v>
      </c>
      <c r="BH1490" t="str">
        <v>Marielle Heller</v>
      </c>
      <c r="BI1490">
        <f t="shared" si="70"/>
        <v>6.9</v>
      </c>
      <c r="BJ1490" t="b">
        <f t="shared" si="71"/>
        <v>0</v>
      </c>
      <c r="BO1490">
        <v>140015224</v>
      </c>
      <c r="BP1490">
        <v>133000000</v>
      </c>
      <c r="BR1490">
        <f t="shared" si="69"/>
        <v>7015224</v>
      </c>
      <c r="BS1490" t="str">
        <f>_xlfn.XLOOKUP(BO1490,I:I,L:L)</f>
        <v>Stuart LittleÂ </v>
      </c>
    </row>
    <row r="1491" spans="1:71" x14ac:dyDescent="0.25">
      <c r="A1491" t="s">
        <v>33</v>
      </c>
      <c r="B1491" t="s">
        <v>2554</v>
      </c>
      <c r="C1491">
        <v>234</v>
      </c>
      <c r="D1491">
        <v>100</v>
      </c>
      <c r="E1491">
        <v>64</v>
      </c>
      <c r="F1491">
        <v>329</v>
      </c>
      <c r="G1491" t="s">
        <v>664</v>
      </c>
      <c r="H1491">
        <v>11000</v>
      </c>
      <c r="I1491">
        <v>63536011</v>
      </c>
      <c r="J1491" t="s">
        <v>881</v>
      </c>
      <c r="K1491" t="s">
        <v>2982</v>
      </c>
      <c r="L1491" t="s">
        <v>5352</v>
      </c>
      <c r="M1491">
        <v>34258</v>
      </c>
      <c r="N1491">
        <v>19420</v>
      </c>
      <c r="O1491" t="s">
        <v>9508</v>
      </c>
      <c r="P1491">
        <v>2</v>
      </c>
      <c r="Q1491" t="s">
        <v>9509</v>
      </c>
      <c r="R1491" t="s">
        <v>9510</v>
      </c>
      <c r="S1491">
        <v>178</v>
      </c>
      <c r="T1491" t="s">
        <v>42</v>
      </c>
      <c r="U1491" t="s">
        <v>43</v>
      </c>
      <c r="V1491" t="s">
        <v>44</v>
      </c>
      <c r="W1491">
        <v>30000000</v>
      </c>
      <c r="X1491">
        <v>2012</v>
      </c>
      <c r="Y1491">
        <v>7000</v>
      </c>
      <c r="Z1491" s="2">
        <v>6.3</v>
      </c>
      <c r="AA1491">
        <v>2.35</v>
      </c>
      <c r="AB1491">
        <v>0</v>
      </c>
      <c r="AQ1491">
        <v>91</v>
      </c>
      <c r="AR1491">
        <v>6.8</v>
      </c>
      <c r="BH1491" t="str">
        <v>David Sington</v>
      </c>
      <c r="BI1491">
        <f t="shared" si="70"/>
        <v>8.1</v>
      </c>
      <c r="BJ1491" t="str">
        <f t="shared" si="71"/>
        <v>TRUE</v>
      </c>
      <c r="BO1491">
        <v>32003620</v>
      </c>
      <c r="BP1491">
        <v>25000000</v>
      </c>
      <c r="BR1491">
        <f t="shared" si="69"/>
        <v>7003620</v>
      </c>
      <c r="BS1491" t="str">
        <f>_xlfn.XLOOKUP(BO1491,I:I,L:L)</f>
        <v>CellularÂ </v>
      </c>
    </row>
    <row r="1492" spans="1:71" x14ac:dyDescent="0.25">
      <c r="A1492" t="s">
        <v>33</v>
      </c>
      <c r="B1492" t="s">
        <v>4390</v>
      </c>
      <c r="C1492">
        <v>253</v>
      </c>
      <c r="D1492">
        <v>118</v>
      </c>
      <c r="E1492">
        <v>89</v>
      </c>
      <c r="F1492">
        <v>344</v>
      </c>
      <c r="G1492" t="s">
        <v>774</v>
      </c>
      <c r="H1492">
        <v>15000</v>
      </c>
      <c r="I1492">
        <v>62877175</v>
      </c>
      <c r="J1492" t="s">
        <v>881</v>
      </c>
      <c r="K1492" t="s">
        <v>390</v>
      </c>
      <c r="L1492" t="s">
        <v>5441</v>
      </c>
      <c r="M1492">
        <v>217507</v>
      </c>
      <c r="N1492">
        <v>16758</v>
      </c>
      <c r="O1492" t="s">
        <v>9511</v>
      </c>
      <c r="P1492">
        <v>1</v>
      </c>
      <c r="Q1492" t="s">
        <v>9512</v>
      </c>
      <c r="R1492" t="s">
        <v>9513</v>
      </c>
      <c r="S1492">
        <v>325</v>
      </c>
      <c r="T1492" t="s">
        <v>42</v>
      </c>
      <c r="U1492" t="s">
        <v>43</v>
      </c>
      <c r="V1492" t="s">
        <v>811</v>
      </c>
      <c r="W1492">
        <v>30000000</v>
      </c>
      <c r="X1492">
        <v>2008</v>
      </c>
      <c r="Y1492">
        <v>975</v>
      </c>
      <c r="Z1492" s="2">
        <v>7.2</v>
      </c>
      <c r="AA1492">
        <v>1.85</v>
      </c>
      <c r="AB1492">
        <v>0</v>
      </c>
      <c r="AQ1492">
        <v>100</v>
      </c>
      <c r="AR1492">
        <v>6.3</v>
      </c>
      <c r="BH1492" t="str">
        <v>Huck Botko</v>
      </c>
      <c r="BI1492">
        <f t="shared" si="70"/>
        <v>4.5999999999999996</v>
      </c>
      <c r="BJ1492" t="b">
        <f t="shared" si="71"/>
        <v>0</v>
      </c>
      <c r="BO1492">
        <v>14003141</v>
      </c>
      <c r="BP1492">
        <v>7000000</v>
      </c>
      <c r="BR1492">
        <f t="shared" si="69"/>
        <v>7003141</v>
      </c>
      <c r="BS1492" t="str">
        <f>_xlfn.XLOOKUP(BO1492,I:I,L:L)</f>
        <v>In Too DeepÂ </v>
      </c>
    </row>
    <row r="1493" spans="1:71" x14ac:dyDescent="0.25">
      <c r="A1493" t="s">
        <v>33</v>
      </c>
      <c r="B1493" t="s">
        <v>1984</v>
      </c>
      <c r="C1493">
        <v>123</v>
      </c>
      <c r="D1493">
        <v>109</v>
      </c>
      <c r="E1493">
        <v>309</v>
      </c>
      <c r="F1493">
        <v>482</v>
      </c>
      <c r="G1493" t="s">
        <v>9515</v>
      </c>
      <c r="H1493">
        <v>1000</v>
      </c>
      <c r="I1493">
        <v>74484168</v>
      </c>
      <c r="J1493" t="s">
        <v>712</v>
      </c>
      <c r="K1493" t="s">
        <v>4123</v>
      </c>
      <c r="L1493" t="s">
        <v>5932</v>
      </c>
      <c r="M1493">
        <v>109894</v>
      </c>
      <c r="N1493">
        <v>2740</v>
      </c>
      <c r="O1493" t="s">
        <v>9516</v>
      </c>
      <c r="P1493">
        <v>3</v>
      </c>
      <c r="Q1493" t="s">
        <v>9517</v>
      </c>
      <c r="R1493" t="s">
        <v>9518</v>
      </c>
      <c r="S1493">
        <v>340</v>
      </c>
      <c r="T1493" t="s">
        <v>42</v>
      </c>
      <c r="U1493" t="s">
        <v>43</v>
      </c>
      <c r="V1493" t="s">
        <v>811</v>
      </c>
      <c r="W1493">
        <v>45000000</v>
      </c>
      <c r="X1493">
        <v>2005</v>
      </c>
      <c r="Y1493">
        <v>654</v>
      </c>
      <c r="Z1493" s="2">
        <v>6.9</v>
      </c>
      <c r="AA1493">
        <v>2.35</v>
      </c>
      <c r="AB1493">
        <v>0</v>
      </c>
      <c r="AQ1493">
        <v>118</v>
      </c>
      <c r="AR1493">
        <v>7.2</v>
      </c>
      <c r="BH1493" t="str">
        <v>David Duchovny</v>
      </c>
      <c r="BI1493">
        <f t="shared" si="70"/>
        <v>7</v>
      </c>
      <c r="BJ1493" t="b">
        <f t="shared" si="71"/>
        <v>0</v>
      </c>
      <c r="BO1493">
        <v>9003011</v>
      </c>
      <c r="BP1493">
        <v>2000000</v>
      </c>
      <c r="BR1493">
        <f t="shared" si="69"/>
        <v>7003011</v>
      </c>
      <c r="BS1493" t="str">
        <f>_xlfn.XLOOKUP(BO1493,I:I,L:L)</f>
        <v>Mad Max 2: The Road WarriorÂ </v>
      </c>
    </row>
    <row r="1494" spans="1:71" x14ac:dyDescent="0.25">
      <c r="A1494" t="s">
        <v>33</v>
      </c>
      <c r="B1494" t="s">
        <v>4840</v>
      </c>
      <c r="C1494">
        <v>145</v>
      </c>
      <c r="D1494">
        <v>99</v>
      </c>
      <c r="E1494">
        <v>5</v>
      </c>
      <c r="F1494">
        <v>966</v>
      </c>
      <c r="G1494" t="s">
        <v>618</v>
      </c>
      <c r="H1494">
        <v>2000</v>
      </c>
      <c r="I1494">
        <v>60269340</v>
      </c>
      <c r="J1494" t="s">
        <v>1027</v>
      </c>
      <c r="K1494" t="s">
        <v>5933</v>
      </c>
      <c r="L1494" t="s">
        <v>5833</v>
      </c>
      <c r="M1494">
        <v>34079</v>
      </c>
      <c r="N1494">
        <v>6930</v>
      </c>
      <c r="O1494" t="s">
        <v>4841</v>
      </c>
      <c r="P1494">
        <v>2</v>
      </c>
      <c r="Q1494" t="s">
        <v>9520</v>
      </c>
      <c r="R1494" t="s">
        <v>9521</v>
      </c>
      <c r="S1494">
        <v>97</v>
      </c>
      <c r="T1494" t="s">
        <v>42</v>
      </c>
      <c r="U1494" t="s">
        <v>43</v>
      </c>
      <c r="V1494" t="s">
        <v>44</v>
      </c>
      <c r="W1494">
        <v>30000000</v>
      </c>
      <c r="X1494">
        <v>2008</v>
      </c>
      <c r="Y1494">
        <v>1000</v>
      </c>
      <c r="Z1494" s="2">
        <v>6</v>
      </c>
      <c r="AA1494">
        <v>1.85</v>
      </c>
      <c r="AB1494">
        <v>0</v>
      </c>
      <c r="AQ1494">
        <v>109</v>
      </c>
      <c r="AR1494">
        <v>6.9</v>
      </c>
      <c r="BH1494" t="str">
        <v>Lance Mungia</v>
      </c>
      <c r="BI1494">
        <f t="shared" si="70"/>
        <v>6.7</v>
      </c>
      <c r="BJ1494" t="b">
        <f t="shared" si="71"/>
        <v>0</v>
      </c>
      <c r="BO1494">
        <v>33987757</v>
      </c>
      <c r="BP1494">
        <v>27000000</v>
      </c>
      <c r="BR1494">
        <f t="shared" si="69"/>
        <v>6987757</v>
      </c>
      <c r="BS1494" t="str">
        <f>_xlfn.XLOOKUP(BO1494,I:I,L:L)</f>
        <v>CloserÂ </v>
      </c>
    </row>
    <row r="1495" spans="1:71" x14ac:dyDescent="0.25">
      <c r="A1495" t="s">
        <v>33</v>
      </c>
      <c r="B1495" t="s">
        <v>4846</v>
      </c>
      <c r="C1495">
        <v>65</v>
      </c>
      <c r="D1495">
        <v>114</v>
      </c>
      <c r="E1495">
        <v>0</v>
      </c>
      <c r="F1495">
        <v>545</v>
      </c>
      <c r="G1495" t="s">
        <v>6528</v>
      </c>
      <c r="H1495">
        <v>970</v>
      </c>
      <c r="I1495">
        <v>60033780</v>
      </c>
      <c r="J1495" t="s">
        <v>210</v>
      </c>
      <c r="K1495" t="s">
        <v>4756</v>
      </c>
      <c r="L1495" t="s">
        <v>5870</v>
      </c>
      <c r="M1495">
        <v>18973</v>
      </c>
      <c r="N1495">
        <v>2860</v>
      </c>
      <c r="O1495" t="s">
        <v>7721</v>
      </c>
      <c r="P1495">
        <v>1</v>
      </c>
      <c r="Q1495" t="s">
        <v>9522</v>
      </c>
      <c r="R1495" t="s">
        <v>9523</v>
      </c>
      <c r="S1495">
        <v>162</v>
      </c>
      <c r="T1495" t="s">
        <v>42</v>
      </c>
      <c r="U1495" t="s">
        <v>43</v>
      </c>
      <c r="V1495" t="s">
        <v>44</v>
      </c>
      <c r="W1495">
        <v>30000000</v>
      </c>
      <c r="X1495">
        <v>1998</v>
      </c>
      <c r="Y1495">
        <v>631</v>
      </c>
      <c r="Z1495" s="2">
        <v>5.9</v>
      </c>
      <c r="AA1495">
        <v>1.85</v>
      </c>
      <c r="AB1495">
        <v>0</v>
      </c>
      <c r="AQ1495">
        <v>99</v>
      </c>
      <c r="AR1495">
        <v>6</v>
      </c>
      <c r="BH1495" t="str">
        <v>Hue Rhodes</v>
      </c>
      <c r="BI1495">
        <f t="shared" si="70"/>
        <v>5.8</v>
      </c>
      <c r="BJ1495" t="b">
        <f t="shared" si="71"/>
        <v>0</v>
      </c>
      <c r="BO1495">
        <v>41954997</v>
      </c>
      <c r="BP1495">
        <v>35000000</v>
      </c>
      <c r="BR1495">
        <f t="shared" si="69"/>
        <v>6954997</v>
      </c>
      <c r="BS1495" t="str">
        <f>_xlfn.XLOOKUP(BO1495,I:I,L:L)</f>
        <v>Donnie BrascoÂ </v>
      </c>
    </row>
    <row r="1496" spans="1:71" x14ac:dyDescent="0.25">
      <c r="A1496" t="s">
        <v>33</v>
      </c>
      <c r="B1496" t="s">
        <v>4853</v>
      </c>
      <c r="C1496">
        <v>152</v>
      </c>
      <c r="D1496">
        <v>89</v>
      </c>
      <c r="E1496">
        <v>56</v>
      </c>
      <c r="F1496">
        <v>545</v>
      </c>
      <c r="G1496" t="s">
        <v>8714</v>
      </c>
      <c r="H1496">
        <v>11000</v>
      </c>
      <c r="I1496">
        <v>58715510</v>
      </c>
      <c r="J1496" t="s">
        <v>1027</v>
      </c>
      <c r="K1496" t="s">
        <v>343</v>
      </c>
      <c r="L1496" t="s">
        <v>5989</v>
      </c>
      <c r="M1496">
        <v>79094</v>
      </c>
      <c r="N1496">
        <v>13794</v>
      </c>
      <c r="O1496" t="s">
        <v>6882</v>
      </c>
      <c r="P1496">
        <v>2</v>
      </c>
      <c r="Q1496" t="s">
        <v>9525</v>
      </c>
      <c r="R1496" t="s">
        <v>9526</v>
      </c>
      <c r="S1496">
        <v>129</v>
      </c>
      <c r="T1496" t="s">
        <v>42</v>
      </c>
      <c r="U1496" t="s">
        <v>43</v>
      </c>
      <c r="V1496" t="s">
        <v>115</v>
      </c>
      <c r="W1496">
        <v>30000000</v>
      </c>
      <c r="X1496">
        <v>2009</v>
      </c>
      <c r="Y1496">
        <v>826</v>
      </c>
      <c r="Z1496" s="2">
        <v>5.4</v>
      </c>
      <c r="AA1496">
        <v>1.85</v>
      </c>
      <c r="AB1496">
        <v>0</v>
      </c>
      <c r="AQ1496">
        <v>114</v>
      </c>
      <c r="AR1496">
        <v>5.9</v>
      </c>
      <c r="BH1496" t="str">
        <v>Noah Buschel</v>
      </c>
      <c r="BI1496">
        <f t="shared" si="70"/>
        <v>6.2</v>
      </c>
      <c r="BJ1496" t="b">
        <f t="shared" si="71"/>
        <v>0</v>
      </c>
      <c r="BO1496">
        <v>14879556</v>
      </c>
      <c r="BP1496">
        <v>8000000</v>
      </c>
      <c r="BR1496">
        <f t="shared" si="69"/>
        <v>6879556</v>
      </c>
      <c r="BS1496" t="str">
        <f>_xlfn.XLOOKUP(BO1496,I:I,L:L)</f>
        <v>ElectionÂ </v>
      </c>
    </row>
    <row r="1497" spans="1:71" x14ac:dyDescent="0.25">
      <c r="A1497" t="s">
        <v>33</v>
      </c>
      <c r="B1497" t="s">
        <v>3153</v>
      </c>
      <c r="C1497">
        <v>94</v>
      </c>
      <c r="D1497">
        <v>95</v>
      </c>
      <c r="E1497">
        <v>65</v>
      </c>
      <c r="F1497">
        <v>246</v>
      </c>
      <c r="G1497" t="s">
        <v>9529</v>
      </c>
      <c r="H1497">
        <v>506</v>
      </c>
      <c r="I1497">
        <v>58156435</v>
      </c>
      <c r="J1497" t="s">
        <v>1508</v>
      </c>
      <c r="K1497" t="s">
        <v>9530</v>
      </c>
      <c r="L1497" t="s">
        <v>4761</v>
      </c>
      <c r="M1497">
        <v>37479</v>
      </c>
      <c r="N1497">
        <v>1266</v>
      </c>
      <c r="O1497" t="s">
        <v>9531</v>
      </c>
      <c r="P1497">
        <v>3</v>
      </c>
      <c r="Q1497" t="s">
        <v>9532</v>
      </c>
      <c r="R1497" t="s">
        <v>9533</v>
      </c>
      <c r="S1497">
        <v>152</v>
      </c>
      <c r="T1497" t="s">
        <v>42</v>
      </c>
      <c r="U1497" t="s">
        <v>43</v>
      </c>
      <c r="V1497" t="s">
        <v>44</v>
      </c>
      <c r="W1497">
        <v>19000000</v>
      </c>
      <c r="X1497">
        <v>2004</v>
      </c>
      <c r="Y1497">
        <v>316</v>
      </c>
      <c r="Z1497" s="2">
        <v>5.9</v>
      </c>
      <c r="AA1497">
        <v>2.35</v>
      </c>
      <c r="AB1497">
        <v>0</v>
      </c>
      <c r="AQ1497">
        <v>89</v>
      </c>
      <c r="AR1497">
        <v>5.4</v>
      </c>
      <c r="BH1497" t="str">
        <v>Hunter Richards</v>
      </c>
      <c r="BI1497">
        <f t="shared" si="70"/>
        <v>6.6</v>
      </c>
      <c r="BJ1497" t="b">
        <f t="shared" si="71"/>
        <v>0</v>
      </c>
      <c r="BO1497">
        <v>13876974</v>
      </c>
      <c r="BP1497">
        <v>7000000</v>
      </c>
      <c r="BR1497">
        <f t="shared" si="69"/>
        <v>6876974</v>
      </c>
      <c r="BS1497" t="str">
        <f>_xlfn.XLOOKUP(BO1497,I:I,L:L)</f>
        <v>Monsoon WeddingÂ </v>
      </c>
    </row>
    <row r="1498" spans="1:71" x14ac:dyDescent="0.25">
      <c r="A1498" t="s">
        <v>33</v>
      </c>
      <c r="B1498" t="s">
        <v>4853</v>
      </c>
      <c r="C1498">
        <v>119</v>
      </c>
      <c r="D1498">
        <v>98</v>
      </c>
      <c r="E1498">
        <v>56</v>
      </c>
      <c r="F1498">
        <v>533</v>
      </c>
      <c r="G1498" t="s">
        <v>308</v>
      </c>
      <c r="H1498">
        <v>3000</v>
      </c>
      <c r="I1498">
        <v>56044241</v>
      </c>
      <c r="J1498" t="s">
        <v>2116</v>
      </c>
      <c r="K1498" t="s">
        <v>919</v>
      </c>
      <c r="L1498" t="s">
        <v>7359</v>
      </c>
      <c r="M1498">
        <v>122187</v>
      </c>
      <c r="N1498">
        <v>6742</v>
      </c>
      <c r="O1498" t="s">
        <v>9536</v>
      </c>
      <c r="P1498">
        <v>1</v>
      </c>
      <c r="Q1498" t="s">
        <v>9537</v>
      </c>
      <c r="R1498" t="s">
        <v>9538</v>
      </c>
      <c r="S1498">
        <v>339</v>
      </c>
      <c r="T1498" t="s">
        <v>42</v>
      </c>
      <c r="U1498" t="s">
        <v>43</v>
      </c>
      <c r="V1498" t="s">
        <v>44</v>
      </c>
      <c r="W1498">
        <v>37000000</v>
      </c>
      <c r="X1498">
        <v>2004</v>
      </c>
      <c r="Y1498">
        <v>2000</v>
      </c>
      <c r="Z1498" s="2">
        <v>6.1</v>
      </c>
      <c r="AA1498">
        <v>1.85</v>
      </c>
      <c r="AB1498">
        <v>0</v>
      </c>
      <c r="AQ1498">
        <v>95</v>
      </c>
      <c r="AR1498">
        <v>5.9</v>
      </c>
      <c r="BH1498" t="str">
        <v>Laurie Collyer</v>
      </c>
      <c r="BI1498">
        <f t="shared" si="70"/>
        <v>6.6</v>
      </c>
      <c r="BJ1498" t="b">
        <f t="shared" si="71"/>
        <v>0</v>
      </c>
      <c r="BO1498">
        <v>13367101</v>
      </c>
      <c r="BP1498">
        <v>6500000</v>
      </c>
      <c r="BR1498">
        <f t="shared" si="69"/>
        <v>6867101</v>
      </c>
      <c r="BS1498" t="str">
        <f>_xlfn.XLOOKUP(BO1498,I:I,L:L)</f>
        <v>Friends with MoneyÂ </v>
      </c>
    </row>
    <row r="1499" spans="1:71" x14ac:dyDescent="0.25">
      <c r="A1499" t="s">
        <v>33</v>
      </c>
      <c r="B1499" t="s">
        <v>4860</v>
      </c>
      <c r="C1499">
        <v>487</v>
      </c>
      <c r="D1499">
        <v>94</v>
      </c>
      <c r="E1499">
        <v>11000</v>
      </c>
      <c r="F1499">
        <v>183</v>
      </c>
      <c r="G1499" t="s">
        <v>9541</v>
      </c>
      <c r="H1499">
        <v>617</v>
      </c>
      <c r="I1499">
        <v>56816662</v>
      </c>
      <c r="J1499" t="s">
        <v>2116</v>
      </c>
      <c r="K1499" t="s">
        <v>5715</v>
      </c>
      <c r="L1499" t="s">
        <v>4692</v>
      </c>
      <c r="M1499">
        <v>301149</v>
      </c>
      <c r="N1499">
        <v>1289</v>
      </c>
      <c r="O1499" t="s">
        <v>9542</v>
      </c>
      <c r="P1499">
        <v>1</v>
      </c>
      <c r="Q1499" t="s">
        <v>9543</v>
      </c>
      <c r="R1499" t="s">
        <v>9544</v>
      </c>
      <c r="S1499">
        <v>509</v>
      </c>
      <c r="T1499" t="s">
        <v>42</v>
      </c>
      <c r="U1499" t="s">
        <v>4430</v>
      </c>
      <c r="V1499" t="s">
        <v>44</v>
      </c>
      <c r="W1499">
        <v>17000000</v>
      </c>
      <c r="X1499">
        <v>2011</v>
      </c>
      <c r="Y1499">
        <v>204</v>
      </c>
      <c r="Z1499" s="2">
        <v>7.7</v>
      </c>
      <c r="AA1499">
        <v>1.85</v>
      </c>
      <c r="AB1499">
        <v>78000</v>
      </c>
      <c r="AQ1499">
        <v>98</v>
      </c>
      <c r="AR1499">
        <v>6.1</v>
      </c>
      <c r="BH1499" t="str">
        <v>Ralph Ziman</v>
      </c>
      <c r="BI1499">
        <f t="shared" si="70"/>
        <v>7.8</v>
      </c>
      <c r="BJ1499" t="str">
        <f t="shared" si="71"/>
        <v>TRUE</v>
      </c>
      <c r="BO1499">
        <v>10305534</v>
      </c>
      <c r="BP1499">
        <v>3500000</v>
      </c>
      <c r="BR1499">
        <f t="shared" si="69"/>
        <v>6805534</v>
      </c>
      <c r="BS1499" t="str">
        <f>_xlfn.XLOOKUP(BO1499,I:I,L:L)</f>
        <v>I Got the Hook UpÂ </v>
      </c>
    </row>
    <row r="1500" spans="1:71" x14ac:dyDescent="0.25">
      <c r="A1500" t="s">
        <v>33</v>
      </c>
      <c r="B1500" t="s">
        <v>4865</v>
      </c>
      <c r="C1500">
        <v>121</v>
      </c>
      <c r="D1500">
        <v>85</v>
      </c>
      <c r="E1500">
        <v>7</v>
      </c>
      <c r="F1500">
        <v>691</v>
      </c>
      <c r="G1500" t="s">
        <v>645</v>
      </c>
      <c r="H1500">
        <v>14000</v>
      </c>
      <c r="I1500">
        <v>64238770</v>
      </c>
      <c r="J1500" t="s">
        <v>322</v>
      </c>
      <c r="K1500" t="s">
        <v>299</v>
      </c>
      <c r="L1500" t="s">
        <v>6789</v>
      </c>
      <c r="M1500">
        <v>19547</v>
      </c>
      <c r="N1500">
        <v>18795</v>
      </c>
      <c r="O1500" t="s">
        <v>4225</v>
      </c>
      <c r="P1500">
        <v>0</v>
      </c>
      <c r="Q1500" t="s">
        <v>9547</v>
      </c>
      <c r="R1500" t="s">
        <v>9548</v>
      </c>
      <c r="S1500">
        <v>64</v>
      </c>
      <c r="T1500" t="s">
        <v>42</v>
      </c>
      <c r="U1500" t="s">
        <v>356</v>
      </c>
      <c r="V1500" t="s">
        <v>115</v>
      </c>
      <c r="W1500">
        <v>42000000</v>
      </c>
      <c r="X1500">
        <v>2014</v>
      </c>
      <c r="Y1500">
        <v>3000</v>
      </c>
      <c r="Z1500" s="2">
        <v>5.8</v>
      </c>
      <c r="AA1500">
        <v>1.85</v>
      </c>
      <c r="AB1500">
        <v>0</v>
      </c>
      <c r="AQ1500">
        <v>94</v>
      </c>
      <c r="AR1500">
        <v>7.7</v>
      </c>
      <c r="BH1500" t="str">
        <v>Orson Welles</v>
      </c>
      <c r="BI1500">
        <f t="shared" si="70"/>
        <v>7.7</v>
      </c>
      <c r="BJ1500" t="str">
        <f t="shared" si="71"/>
        <v>TRUE</v>
      </c>
      <c r="BO1500">
        <v>16800000</v>
      </c>
      <c r="BP1500">
        <v>10000000</v>
      </c>
      <c r="BR1500">
        <f t="shared" si="69"/>
        <v>6800000</v>
      </c>
      <c r="BS1500" t="str">
        <f>_xlfn.XLOOKUP(BO1500,I:I,L:L)</f>
        <v>Oliver!Â </v>
      </c>
    </row>
    <row r="1501" spans="1:71" x14ac:dyDescent="0.25">
      <c r="A1501" t="s">
        <v>33</v>
      </c>
      <c r="B1501" t="s">
        <v>4871</v>
      </c>
      <c r="C1501">
        <v>147</v>
      </c>
      <c r="D1501">
        <v>124</v>
      </c>
      <c r="E1501">
        <v>47</v>
      </c>
      <c r="F1501">
        <v>877</v>
      </c>
      <c r="G1501" t="s">
        <v>2612</v>
      </c>
      <c r="H1501">
        <v>40000</v>
      </c>
      <c r="I1501">
        <v>52937130</v>
      </c>
      <c r="J1501" t="s">
        <v>1050</v>
      </c>
      <c r="K1501" t="s">
        <v>60</v>
      </c>
      <c r="L1501" t="s">
        <v>6688</v>
      </c>
      <c r="M1501">
        <v>198066</v>
      </c>
      <c r="N1501">
        <v>43453</v>
      </c>
      <c r="O1501" t="s">
        <v>1482</v>
      </c>
      <c r="P1501">
        <v>1</v>
      </c>
      <c r="Q1501" t="s">
        <v>9551</v>
      </c>
      <c r="R1501" t="s">
        <v>9552</v>
      </c>
      <c r="S1501">
        <v>426</v>
      </c>
      <c r="T1501" t="s">
        <v>42</v>
      </c>
      <c r="U1501" t="s">
        <v>43</v>
      </c>
      <c r="V1501" t="s">
        <v>811</v>
      </c>
      <c r="W1501">
        <v>30000000</v>
      </c>
      <c r="X1501">
        <v>2001</v>
      </c>
      <c r="Y1501">
        <v>1000</v>
      </c>
      <c r="Z1501" s="2">
        <v>7.6</v>
      </c>
      <c r="AA1501">
        <v>2.35</v>
      </c>
      <c r="AB1501">
        <v>13000</v>
      </c>
      <c r="AQ1501">
        <v>85</v>
      </c>
      <c r="AR1501">
        <v>5.8</v>
      </c>
      <c r="BH1501" t="str">
        <v>Paul Bunnell</v>
      </c>
      <c r="BI1501">
        <f t="shared" si="70"/>
        <v>5.7</v>
      </c>
      <c r="BJ1501" t="b">
        <f t="shared" si="71"/>
        <v>0</v>
      </c>
      <c r="BO1501">
        <v>12793213</v>
      </c>
      <c r="BP1501">
        <v>6000000</v>
      </c>
      <c r="BR1501">
        <f t="shared" si="69"/>
        <v>6793213</v>
      </c>
      <c r="BS1501" t="str">
        <f>_xlfn.XLOOKUP(BO1501,I:I,L:L)</f>
        <v>Mystic PizzaÂ </v>
      </c>
    </row>
    <row r="1502" spans="1:71" x14ac:dyDescent="0.25">
      <c r="A1502" t="s">
        <v>33</v>
      </c>
      <c r="B1502" t="s">
        <v>4223</v>
      </c>
      <c r="C1502">
        <v>85</v>
      </c>
      <c r="D1502">
        <v>131</v>
      </c>
      <c r="E1502">
        <v>43</v>
      </c>
      <c r="F1502">
        <v>362</v>
      </c>
      <c r="G1502" t="s">
        <v>9555</v>
      </c>
      <c r="H1502">
        <v>18000</v>
      </c>
      <c r="I1502">
        <v>52799004</v>
      </c>
      <c r="J1502" t="s">
        <v>210</v>
      </c>
      <c r="K1502" t="s">
        <v>564</v>
      </c>
      <c r="L1502" t="s">
        <v>9556</v>
      </c>
      <c r="M1502">
        <v>28942</v>
      </c>
      <c r="N1502">
        <v>19815</v>
      </c>
      <c r="O1502" t="s">
        <v>9557</v>
      </c>
      <c r="P1502">
        <v>0</v>
      </c>
      <c r="Q1502" t="s">
        <v>9558</v>
      </c>
      <c r="R1502" t="s">
        <v>9559</v>
      </c>
      <c r="S1502">
        <v>223</v>
      </c>
      <c r="T1502" t="s">
        <v>42</v>
      </c>
      <c r="U1502" t="s">
        <v>43</v>
      </c>
      <c r="V1502" t="s">
        <v>44</v>
      </c>
      <c r="W1502">
        <v>55000000</v>
      </c>
      <c r="X1502">
        <v>1999</v>
      </c>
      <c r="Y1502">
        <v>652</v>
      </c>
      <c r="Z1502" s="2">
        <v>6.1</v>
      </c>
      <c r="AA1502">
        <v>2.35</v>
      </c>
      <c r="AB1502">
        <v>0</v>
      </c>
      <c r="AQ1502">
        <v>124</v>
      </c>
      <c r="AR1502">
        <v>7.6</v>
      </c>
      <c r="BH1502" t="str">
        <v>Tim Hunter</v>
      </c>
      <c r="BI1502">
        <f t="shared" si="70"/>
        <v>7.1</v>
      </c>
      <c r="BJ1502" t="b">
        <f t="shared" si="71"/>
        <v>0</v>
      </c>
      <c r="BO1502">
        <v>25753840</v>
      </c>
      <c r="BP1502">
        <v>19000000</v>
      </c>
      <c r="BR1502">
        <f t="shared" si="69"/>
        <v>6753840</v>
      </c>
      <c r="BS1502" t="str">
        <f>_xlfn.XLOOKUP(BO1502,I:I,L:L)</f>
        <v>From Dusk Till DawnÂ </v>
      </c>
    </row>
    <row r="1503" spans="1:71" x14ac:dyDescent="0.25">
      <c r="A1503" t="s">
        <v>33</v>
      </c>
      <c r="B1503" t="s">
        <v>4876</v>
      </c>
      <c r="C1503">
        <v>98</v>
      </c>
      <c r="D1503">
        <v>107</v>
      </c>
      <c r="E1503">
        <v>0</v>
      </c>
      <c r="F1503">
        <v>643</v>
      </c>
      <c r="G1503" t="s">
        <v>8556</v>
      </c>
      <c r="H1503">
        <v>12000</v>
      </c>
      <c r="I1503">
        <v>55210049</v>
      </c>
      <c r="J1503" t="s">
        <v>220</v>
      </c>
      <c r="K1503" t="s">
        <v>1274</v>
      </c>
      <c r="L1503" t="s">
        <v>6141</v>
      </c>
      <c r="M1503">
        <v>43743</v>
      </c>
      <c r="N1503">
        <v>14710</v>
      </c>
      <c r="O1503" t="s">
        <v>8557</v>
      </c>
      <c r="P1503">
        <v>1</v>
      </c>
      <c r="Q1503" t="s">
        <v>9562</v>
      </c>
      <c r="R1503" t="s">
        <v>9563</v>
      </c>
      <c r="S1503">
        <v>293</v>
      </c>
      <c r="T1503" t="s">
        <v>42</v>
      </c>
      <c r="U1503" t="s">
        <v>43</v>
      </c>
      <c r="V1503" t="s">
        <v>115</v>
      </c>
      <c r="W1503">
        <v>27800000</v>
      </c>
      <c r="X1503">
        <v>1989</v>
      </c>
      <c r="Y1503">
        <v>664</v>
      </c>
      <c r="Z1503" s="2">
        <v>5.4</v>
      </c>
      <c r="AA1503">
        <v>2.35</v>
      </c>
      <c r="AB1503">
        <v>0</v>
      </c>
      <c r="AQ1503">
        <v>131</v>
      </c>
      <c r="AR1503">
        <v>6.1</v>
      </c>
      <c r="BH1503" t="str">
        <v>Rodrigo CortÃ©s</v>
      </c>
      <c r="BI1503">
        <f t="shared" si="70"/>
        <v>7</v>
      </c>
      <c r="BJ1503" t="b">
        <f t="shared" si="71"/>
        <v>0</v>
      </c>
      <c r="BO1503">
        <v>66734992</v>
      </c>
      <c r="BP1503">
        <v>60000000</v>
      </c>
      <c r="BR1503">
        <f t="shared" si="69"/>
        <v>6734992</v>
      </c>
      <c r="BS1503" t="str">
        <f>_xlfn.XLOOKUP(BO1503,I:I,L:L)</f>
        <v>Kangaroo JackÂ </v>
      </c>
    </row>
    <row r="1504" spans="1:71" x14ac:dyDescent="0.25">
      <c r="A1504" t="s">
        <v>33</v>
      </c>
      <c r="B1504" t="s">
        <v>3657</v>
      </c>
      <c r="C1504">
        <v>39</v>
      </c>
      <c r="D1504">
        <v>99</v>
      </c>
      <c r="E1504">
        <v>13</v>
      </c>
      <c r="F1504">
        <v>837</v>
      </c>
      <c r="G1504" t="s">
        <v>5413</v>
      </c>
      <c r="H1504">
        <v>1000</v>
      </c>
      <c r="I1504">
        <v>51432423</v>
      </c>
      <c r="J1504" t="s">
        <v>3590</v>
      </c>
      <c r="K1504" t="s">
        <v>9564</v>
      </c>
      <c r="L1504" t="s">
        <v>6920</v>
      </c>
      <c r="M1504">
        <v>15074</v>
      </c>
      <c r="N1504">
        <v>3679</v>
      </c>
      <c r="O1504" t="s">
        <v>9565</v>
      </c>
      <c r="P1504">
        <v>7</v>
      </c>
      <c r="Q1504" t="s">
        <v>9566</v>
      </c>
      <c r="R1504" t="s">
        <v>9567</v>
      </c>
      <c r="S1504">
        <v>72</v>
      </c>
      <c r="T1504" t="s">
        <v>42</v>
      </c>
      <c r="U1504" t="s">
        <v>43</v>
      </c>
      <c r="V1504" t="s">
        <v>115</v>
      </c>
      <c r="W1504">
        <v>30000000</v>
      </c>
      <c r="X1504">
        <v>2002</v>
      </c>
      <c r="Y1504">
        <v>889</v>
      </c>
      <c r="Z1504" s="2">
        <v>5.0999999999999996</v>
      </c>
      <c r="AA1504">
        <v>1.85</v>
      </c>
      <c r="AB1504">
        <v>1000</v>
      </c>
      <c r="AQ1504">
        <v>107</v>
      </c>
      <c r="AR1504">
        <v>5.4</v>
      </c>
      <c r="BH1504" t="str">
        <v>Pascal Arnold</v>
      </c>
      <c r="BI1504">
        <f t="shared" si="70"/>
        <v>5.8</v>
      </c>
      <c r="BJ1504" t="b">
        <f t="shared" si="71"/>
        <v>0</v>
      </c>
      <c r="BO1504">
        <v>56724080</v>
      </c>
      <c r="BP1504">
        <v>50000000</v>
      </c>
      <c r="BR1504">
        <f t="shared" si="69"/>
        <v>6724080</v>
      </c>
      <c r="BS1504" t="str">
        <f>_xlfn.XLOOKUP(BO1504,I:I,L:L)</f>
        <v>American ReunionÂ </v>
      </c>
    </row>
    <row r="1505" spans="1:71" x14ac:dyDescent="0.25">
      <c r="A1505" t="s">
        <v>33</v>
      </c>
      <c r="B1505" t="s">
        <v>1783</v>
      </c>
      <c r="C1505">
        <v>43</v>
      </c>
      <c r="D1505">
        <v>83</v>
      </c>
      <c r="E1505">
        <v>88</v>
      </c>
      <c r="F1505">
        <v>348</v>
      </c>
      <c r="G1505" t="s">
        <v>4948</v>
      </c>
      <c r="H1505">
        <v>3000</v>
      </c>
      <c r="I1505">
        <v>51109400</v>
      </c>
      <c r="J1505" t="s">
        <v>635</v>
      </c>
      <c r="K1505" t="s">
        <v>9306</v>
      </c>
      <c r="L1505" t="s">
        <v>6967</v>
      </c>
      <c r="M1505">
        <v>76850</v>
      </c>
      <c r="N1505">
        <v>4767</v>
      </c>
      <c r="O1505" t="s">
        <v>9568</v>
      </c>
      <c r="P1505">
        <v>5</v>
      </c>
      <c r="Q1505" t="s">
        <v>9569</v>
      </c>
      <c r="R1505" t="s">
        <v>9570</v>
      </c>
      <c r="S1505">
        <v>85</v>
      </c>
      <c r="T1505" t="s">
        <v>42</v>
      </c>
      <c r="U1505" t="s">
        <v>43</v>
      </c>
      <c r="V1505" t="s">
        <v>44</v>
      </c>
      <c r="W1505">
        <v>30000000</v>
      </c>
      <c r="X1505">
        <v>1994</v>
      </c>
      <c r="Y1505">
        <v>459</v>
      </c>
      <c r="Z1505" s="2">
        <v>6.4</v>
      </c>
      <c r="AA1505">
        <v>1.85</v>
      </c>
      <c r="AB1505">
        <v>1000</v>
      </c>
      <c r="AQ1505">
        <v>99</v>
      </c>
      <c r="AR1505">
        <v>5.0999999999999996</v>
      </c>
      <c r="BH1505" t="str">
        <v>Jamal Hill</v>
      </c>
      <c r="BI1505">
        <f t="shared" si="70"/>
        <v>7.2</v>
      </c>
      <c r="BJ1505" t="b">
        <f t="shared" si="71"/>
        <v>0</v>
      </c>
      <c r="BO1505">
        <v>15171475</v>
      </c>
      <c r="BP1505">
        <v>8500000</v>
      </c>
      <c r="BR1505">
        <f t="shared" si="69"/>
        <v>6671475</v>
      </c>
      <c r="BS1505" t="str">
        <f>_xlfn.XLOOKUP(BO1505,I:I,L:L)</f>
        <v>ThinnerÂ </v>
      </c>
    </row>
    <row r="1506" spans="1:71" x14ac:dyDescent="0.25">
      <c r="A1506" t="s">
        <v>33</v>
      </c>
      <c r="B1506" t="s">
        <v>3809</v>
      </c>
      <c r="C1506">
        <v>108</v>
      </c>
      <c r="D1506">
        <v>131</v>
      </c>
      <c r="E1506">
        <v>46</v>
      </c>
      <c r="F1506">
        <v>433</v>
      </c>
      <c r="G1506" t="s">
        <v>6706</v>
      </c>
      <c r="H1506">
        <v>1000</v>
      </c>
      <c r="I1506">
        <v>50300000</v>
      </c>
      <c r="J1506" t="s">
        <v>68</v>
      </c>
      <c r="K1506" t="s">
        <v>9573</v>
      </c>
      <c r="L1506" t="s">
        <v>7102</v>
      </c>
      <c r="M1506">
        <v>68565</v>
      </c>
      <c r="N1506">
        <v>2943</v>
      </c>
      <c r="O1506" t="s">
        <v>9574</v>
      </c>
      <c r="P1506">
        <v>2</v>
      </c>
      <c r="Q1506" t="s">
        <v>9575</v>
      </c>
      <c r="R1506" t="s">
        <v>9576</v>
      </c>
      <c r="S1506">
        <v>300</v>
      </c>
      <c r="T1506" t="s">
        <v>42</v>
      </c>
      <c r="U1506" t="s">
        <v>74</v>
      </c>
      <c r="V1506" t="s">
        <v>115</v>
      </c>
      <c r="W1506">
        <v>30000000</v>
      </c>
      <c r="X1506">
        <v>1985</v>
      </c>
      <c r="Y1506">
        <v>439</v>
      </c>
      <c r="Z1506" s="2">
        <v>6.3</v>
      </c>
      <c r="AA1506">
        <v>2.35</v>
      </c>
      <c r="AB1506">
        <v>0</v>
      </c>
      <c r="AQ1506">
        <v>83</v>
      </c>
      <c r="AR1506">
        <v>6.4</v>
      </c>
      <c r="BH1506" t="str">
        <v>Daniel Stamm</v>
      </c>
      <c r="BI1506">
        <f t="shared" si="70"/>
        <v>5.6</v>
      </c>
      <c r="BJ1506" t="b">
        <f t="shared" si="71"/>
        <v>0</v>
      </c>
      <c r="BO1506">
        <v>7098492</v>
      </c>
      <c r="BP1506">
        <v>500000</v>
      </c>
      <c r="BR1506">
        <f t="shared" si="69"/>
        <v>6598492</v>
      </c>
      <c r="BS1506" t="str">
        <f>_xlfn.XLOOKUP(BO1506,I:I,L:L)</f>
        <v>A SeparationÂ </v>
      </c>
    </row>
    <row r="1507" spans="1:71" x14ac:dyDescent="0.25">
      <c r="A1507" t="s">
        <v>33</v>
      </c>
      <c r="B1507" t="s">
        <v>4881</v>
      </c>
      <c r="C1507">
        <v>209</v>
      </c>
      <c r="D1507">
        <v>85</v>
      </c>
      <c r="E1507">
        <v>9</v>
      </c>
      <c r="F1507">
        <v>100</v>
      </c>
      <c r="G1507" t="s">
        <v>9579</v>
      </c>
      <c r="H1507">
        <v>567</v>
      </c>
      <c r="I1507">
        <v>56068547</v>
      </c>
      <c r="J1507" t="s">
        <v>3596</v>
      </c>
      <c r="K1507" t="s">
        <v>9580</v>
      </c>
      <c r="L1507" t="s">
        <v>6263</v>
      </c>
      <c r="M1507">
        <v>98160</v>
      </c>
      <c r="N1507">
        <v>1145</v>
      </c>
      <c r="O1507" t="s">
        <v>9581</v>
      </c>
      <c r="P1507">
        <v>0</v>
      </c>
      <c r="Q1507" t="s">
        <v>9582</v>
      </c>
      <c r="R1507" t="s">
        <v>9583</v>
      </c>
      <c r="S1507">
        <v>307</v>
      </c>
      <c r="T1507" t="s">
        <v>42</v>
      </c>
      <c r="U1507" t="s">
        <v>74</v>
      </c>
      <c r="V1507" t="s">
        <v>366</v>
      </c>
      <c r="W1507">
        <v>30000000</v>
      </c>
      <c r="X1507">
        <v>2005</v>
      </c>
      <c r="Y1507">
        <v>269</v>
      </c>
      <c r="Z1507" s="2">
        <v>7.5</v>
      </c>
      <c r="AA1507">
        <v>1.85</v>
      </c>
      <c r="AB1507">
        <v>0</v>
      </c>
      <c r="AQ1507">
        <v>131</v>
      </c>
      <c r="AR1507">
        <v>6.3</v>
      </c>
      <c r="BH1507" t="str">
        <v>Carlos Carrera</v>
      </c>
      <c r="BI1507">
        <f t="shared" si="70"/>
        <v>6.8</v>
      </c>
      <c r="BJ1507" t="b">
        <f t="shared" si="71"/>
        <v>0</v>
      </c>
      <c r="BO1507">
        <v>18595716</v>
      </c>
      <c r="BP1507">
        <v>12000000</v>
      </c>
      <c r="BR1507">
        <f t="shared" si="69"/>
        <v>6595716</v>
      </c>
      <c r="BS1507" t="str">
        <f>_xlfn.XLOOKUP(BO1507,I:I,L:L)</f>
        <v>AquamarineÂ </v>
      </c>
    </row>
    <row r="1508" spans="1:71" x14ac:dyDescent="0.25">
      <c r="A1508" t="s">
        <v>33</v>
      </c>
      <c r="B1508" t="s">
        <v>3440</v>
      </c>
      <c r="C1508">
        <v>131</v>
      </c>
      <c r="D1508">
        <v>126</v>
      </c>
      <c r="E1508">
        <v>98</v>
      </c>
      <c r="F1508">
        <v>37</v>
      </c>
      <c r="G1508" t="s">
        <v>6528</v>
      </c>
      <c r="H1508">
        <v>18000</v>
      </c>
      <c r="I1508">
        <v>53680848</v>
      </c>
      <c r="J1508" t="s">
        <v>210</v>
      </c>
      <c r="K1508" t="s">
        <v>798</v>
      </c>
      <c r="L1508" t="s">
        <v>6593</v>
      </c>
      <c r="M1508">
        <v>167967</v>
      </c>
      <c r="N1508">
        <v>18726</v>
      </c>
      <c r="O1508" t="s">
        <v>9586</v>
      </c>
      <c r="P1508">
        <v>1</v>
      </c>
      <c r="Q1508" t="s">
        <v>9587</v>
      </c>
      <c r="R1508" t="s">
        <v>9588</v>
      </c>
      <c r="S1508">
        <v>243</v>
      </c>
      <c r="T1508" t="s">
        <v>42</v>
      </c>
      <c r="U1508" t="s">
        <v>43</v>
      </c>
      <c r="V1508" t="s">
        <v>44</v>
      </c>
      <c r="W1508">
        <v>30000000</v>
      </c>
      <c r="X1508">
        <v>2007</v>
      </c>
      <c r="Y1508">
        <v>631</v>
      </c>
      <c r="Z1508" s="2">
        <v>7.1</v>
      </c>
      <c r="AA1508">
        <v>1.85</v>
      </c>
      <c r="AB1508">
        <v>20000</v>
      </c>
      <c r="AQ1508">
        <v>85</v>
      </c>
      <c r="AR1508">
        <v>7.5</v>
      </c>
      <c r="BH1508" t="str">
        <v>Benh Zeitlin</v>
      </c>
      <c r="BI1508">
        <f t="shared" si="70"/>
        <v>7.3</v>
      </c>
      <c r="BJ1508" t="b">
        <f t="shared" si="71"/>
        <v>0</v>
      </c>
      <c r="BO1508">
        <v>6706368</v>
      </c>
      <c r="BP1508">
        <v>160000</v>
      </c>
      <c r="BR1508">
        <f t="shared" si="69"/>
        <v>6546368</v>
      </c>
      <c r="BS1508" t="str">
        <f>_xlfn.XLOOKUP(BO1508,I:I,L:L)</f>
        <v>Roger &amp; MeÂ </v>
      </c>
    </row>
    <row r="1509" spans="1:71" x14ac:dyDescent="0.25">
      <c r="A1509" t="s">
        <v>33</v>
      </c>
      <c r="B1509" t="s">
        <v>827</v>
      </c>
      <c r="C1509">
        <v>316</v>
      </c>
      <c r="D1509">
        <v>123</v>
      </c>
      <c r="E1509">
        <v>456</v>
      </c>
      <c r="F1509">
        <v>286</v>
      </c>
      <c r="G1509" t="s">
        <v>9591</v>
      </c>
      <c r="H1509">
        <v>19000</v>
      </c>
      <c r="I1509">
        <v>50921738</v>
      </c>
      <c r="J1509" t="s">
        <v>2583</v>
      </c>
      <c r="K1509" t="s">
        <v>470</v>
      </c>
      <c r="L1509" t="s">
        <v>7006</v>
      </c>
      <c r="M1509">
        <v>192930</v>
      </c>
      <c r="N1509">
        <v>20499</v>
      </c>
      <c r="O1509" t="s">
        <v>9592</v>
      </c>
      <c r="P1509">
        <v>1</v>
      </c>
      <c r="Q1509" t="s">
        <v>9593</v>
      </c>
      <c r="R1509" t="s">
        <v>9594</v>
      </c>
      <c r="S1509">
        <v>581</v>
      </c>
      <c r="T1509" t="s">
        <v>42</v>
      </c>
      <c r="U1509" t="s">
        <v>74</v>
      </c>
      <c r="V1509" t="s">
        <v>811</v>
      </c>
      <c r="W1509">
        <v>30000000</v>
      </c>
      <c r="X1509">
        <v>2007</v>
      </c>
      <c r="Y1509">
        <v>1000</v>
      </c>
      <c r="Z1509" s="2">
        <v>7.8</v>
      </c>
      <c r="AA1509">
        <v>1.85</v>
      </c>
      <c r="AB1509">
        <v>12000</v>
      </c>
      <c r="AQ1509">
        <v>126</v>
      </c>
      <c r="AR1509">
        <v>7.1</v>
      </c>
      <c r="BH1509" t="str">
        <v>Maggie Greenwald</v>
      </c>
      <c r="BI1509">
        <f t="shared" si="70"/>
        <v>7.3</v>
      </c>
      <c r="BJ1509" t="b">
        <f t="shared" si="71"/>
        <v>0</v>
      </c>
      <c r="BO1509">
        <v>39532308</v>
      </c>
      <c r="BP1509">
        <v>33000000</v>
      </c>
      <c r="BR1509">
        <f t="shared" si="69"/>
        <v>6532308</v>
      </c>
      <c r="BS1509" t="str">
        <f>_xlfn.XLOOKUP(BO1509,I:I,L:L)</f>
        <v>Resident EvilÂ </v>
      </c>
    </row>
    <row r="1510" spans="1:71" x14ac:dyDescent="0.25">
      <c r="A1510" t="s">
        <v>33</v>
      </c>
      <c r="B1510" t="s">
        <v>4853</v>
      </c>
      <c r="C1510">
        <v>159</v>
      </c>
      <c r="D1510">
        <v>105</v>
      </c>
      <c r="E1510">
        <v>56</v>
      </c>
      <c r="F1510">
        <v>22</v>
      </c>
      <c r="G1510" t="s">
        <v>9596</v>
      </c>
      <c r="H1510">
        <v>898</v>
      </c>
      <c r="I1510">
        <v>53021560</v>
      </c>
      <c r="J1510" t="s">
        <v>881</v>
      </c>
      <c r="K1510" t="s">
        <v>3165</v>
      </c>
      <c r="L1510" t="s">
        <v>6667</v>
      </c>
      <c r="M1510">
        <v>74630</v>
      </c>
      <c r="N1510">
        <v>1026</v>
      </c>
      <c r="O1510" t="s">
        <v>9597</v>
      </c>
      <c r="P1510">
        <v>1</v>
      </c>
      <c r="Q1510" t="s">
        <v>9598</v>
      </c>
      <c r="R1510" t="s">
        <v>9599</v>
      </c>
      <c r="S1510">
        <v>156</v>
      </c>
      <c r="T1510" t="s">
        <v>42</v>
      </c>
      <c r="U1510" t="s">
        <v>43</v>
      </c>
      <c r="V1510" t="s">
        <v>115</v>
      </c>
      <c r="W1510">
        <v>30000000</v>
      </c>
      <c r="X1510">
        <v>2010</v>
      </c>
      <c r="Y1510">
        <v>60</v>
      </c>
      <c r="Z1510" s="2">
        <v>6.5</v>
      </c>
      <c r="AA1510">
        <v>2.35</v>
      </c>
      <c r="AB1510">
        <v>13000</v>
      </c>
      <c r="AQ1510">
        <v>123</v>
      </c>
      <c r="AR1510">
        <v>7.8</v>
      </c>
      <c r="BH1510" t="str">
        <v>Khyentse Norbu</v>
      </c>
      <c r="BI1510">
        <f t="shared" si="70"/>
        <v>7.5</v>
      </c>
      <c r="BJ1510" t="str">
        <f t="shared" si="71"/>
        <v>TRUE</v>
      </c>
      <c r="BO1510">
        <v>31526393</v>
      </c>
      <c r="BP1510">
        <v>25000000</v>
      </c>
      <c r="BR1510">
        <f t="shared" si="69"/>
        <v>6526393</v>
      </c>
      <c r="BS1510" t="str">
        <f>_xlfn.XLOOKUP(BO1510,I:I,L:L)</f>
        <v>Anacondas: The Hunt for the Blood OrchidÂ </v>
      </c>
    </row>
    <row r="1511" spans="1:71" x14ac:dyDescent="0.25">
      <c r="A1511" t="s">
        <v>33</v>
      </c>
      <c r="B1511" t="s">
        <v>222</v>
      </c>
      <c r="C1511">
        <v>63</v>
      </c>
      <c r="D1511">
        <v>125</v>
      </c>
      <c r="E1511">
        <v>0</v>
      </c>
      <c r="F1511">
        <v>237</v>
      </c>
      <c r="G1511" t="s">
        <v>9602</v>
      </c>
      <c r="H1511">
        <v>939</v>
      </c>
      <c r="I1511">
        <v>45645204</v>
      </c>
      <c r="J1511" t="s">
        <v>268</v>
      </c>
      <c r="K1511" t="s">
        <v>1423</v>
      </c>
      <c r="L1511" t="s">
        <v>7882</v>
      </c>
      <c r="M1511">
        <v>39306</v>
      </c>
      <c r="N1511">
        <v>1748</v>
      </c>
      <c r="O1511" t="s">
        <v>9603</v>
      </c>
      <c r="P1511">
        <v>2</v>
      </c>
      <c r="Q1511" t="s">
        <v>9604</v>
      </c>
      <c r="R1511" t="s">
        <v>9605</v>
      </c>
      <c r="S1511">
        <v>119</v>
      </c>
      <c r="T1511" t="s">
        <v>42</v>
      </c>
      <c r="U1511" t="s">
        <v>43</v>
      </c>
      <c r="V1511" t="s">
        <v>811</v>
      </c>
      <c r="W1511">
        <v>30000000</v>
      </c>
      <c r="X1511">
        <v>1989</v>
      </c>
      <c r="Y1511">
        <v>255</v>
      </c>
      <c r="Z1511" s="2">
        <v>6.6</v>
      </c>
      <c r="AA1511">
        <v>2.35</v>
      </c>
      <c r="AB1511">
        <v>0</v>
      </c>
      <c r="AQ1511">
        <v>105</v>
      </c>
      <c r="AR1511">
        <v>6.5</v>
      </c>
      <c r="BH1511" t="str">
        <v>Lucky McKee</v>
      </c>
      <c r="BI1511">
        <f t="shared" si="70"/>
        <v>6.7</v>
      </c>
      <c r="BJ1511" t="b">
        <f t="shared" si="71"/>
        <v>0</v>
      </c>
      <c r="BO1511">
        <v>10515579</v>
      </c>
      <c r="BP1511">
        <v>4000000</v>
      </c>
      <c r="BR1511">
        <f t="shared" si="69"/>
        <v>6515579</v>
      </c>
      <c r="BS1511" t="str">
        <f>_xlfn.XLOOKUP(BO1511,I:I,L:L)</f>
        <v>ScoopÂ </v>
      </c>
    </row>
    <row r="1512" spans="1:71" x14ac:dyDescent="0.25">
      <c r="A1512" t="s">
        <v>33</v>
      </c>
      <c r="B1512" t="s">
        <v>279</v>
      </c>
      <c r="C1512">
        <v>267</v>
      </c>
      <c r="D1512">
        <v>77</v>
      </c>
      <c r="E1512">
        <v>13000</v>
      </c>
      <c r="F1512">
        <v>973</v>
      </c>
      <c r="G1512" t="s">
        <v>263</v>
      </c>
      <c r="H1512">
        <v>40000</v>
      </c>
      <c r="I1512">
        <v>53337608</v>
      </c>
      <c r="J1512" t="s">
        <v>3602</v>
      </c>
      <c r="K1512" t="s">
        <v>60</v>
      </c>
      <c r="L1512" t="s">
        <v>8307</v>
      </c>
      <c r="M1512">
        <v>188785</v>
      </c>
      <c r="N1512">
        <v>60683</v>
      </c>
      <c r="O1512" t="s">
        <v>8831</v>
      </c>
      <c r="P1512">
        <v>1</v>
      </c>
      <c r="Q1512" t="s">
        <v>9607</v>
      </c>
      <c r="R1512" t="s">
        <v>9608</v>
      </c>
      <c r="S1512">
        <v>467</v>
      </c>
      <c r="T1512" t="s">
        <v>42</v>
      </c>
      <c r="U1512" t="s">
        <v>43</v>
      </c>
      <c r="V1512" t="s">
        <v>115</v>
      </c>
      <c r="W1512">
        <v>40000000</v>
      </c>
      <c r="X1512">
        <v>2005</v>
      </c>
      <c r="Y1512">
        <v>16000</v>
      </c>
      <c r="Z1512" s="2">
        <v>7.4</v>
      </c>
      <c r="AA1512">
        <v>1.85</v>
      </c>
      <c r="AB1512">
        <v>0</v>
      </c>
      <c r="AQ1512">
        <v>125</v>
      </c>
      <c r="AR1512">
        <v>6.6</v>
      </c>
      <c r="BH1512" t="str">
        <v>Steven R. Monroe</v>
      </c>
      <c r="BI1512">
        <f t="shared" si="70"/>
        <v>6.3</v>
      </c>
      <c r="BJ1512" t="b">
        <f t="shared" si="71"/>
        <v>0</v>
      </c>
      <c r="BO1512">
        <v>26415649</v>
      </c>
      <c r="BP1512">
        <v>20000000</v>
      </c>
      <c r="BR1512">
        <f t="shared" si="69"/>
        <v>6415649</v>
      </c>
      <c r="BS1512" t="str">
        <f>_xlfn.XLOOKUP(BO1512,I:I,L:L)</f>
        <v>Street KingsÂ </v>
      </c>
    </row>
    <row r="1513" spans="1:71" x14ac:dyDescent="0.25">
      <c r="A1513" t="s">
        <v>33</v>
      </c>
      <c r="B1513" t="s">
        <v>3550</v>
      </c>
      <c r="C1513">
        <v>478</v>
      </c>
      <c r="D1513">
        <v>121</v>
      </c>
      <c r="E1513">
        <v>777</v>
      </c>
      <c r="F1513">
        <v>219</v>
      </c>
      <c r="G1513" t="s">
        <v>9611</v>
      </c>
      <c r="H1513">
        <v>455</v>
      </c>
      <c r="I1513">
        <v>46875468</v>
      </c>
      <c r="J1513" t="s">
        <v>712</v>
      </c>
      <c r="K1513" t="s">
        <v>9612</v>
      </c>
      <c r="L1513" t="s">
        <v>7644</v>
      </c>
      <c r="M1513">
        <v>196217</v>
      </c>
      <c r="N1513">
        <v>1467</v>
      </c>
      <c r="O1513" t="s">
        <v>7192</v>
      </c>
      <c r="P1513">
        <v>2</v>
      </c>
      <c r="Q1513" t="s">
        <v>9613</v>
      </c>
      <c r="R1513" t="s">
        <v>9614</v>
      </c>
      <c r="S1513">
        <v>461</v>
      </c>
      <c r="T1513" t="s">
        <v>42</v>
      </c>
      <c r="U1513" t="s">
        <v>43</v>
      </c>
      <c r="V1513" t="s">
        <v>811</v>
      </c>
      <c r="W1513">
        <v>30000000</v>
      </c>
      <c r="X1513">
        <v>2015</v>
      </c>
      <c r="Y1513">
        <v>221</v>
      </c>
      <c r="Z1513" s="2">
        <v>7.6</v>
      </c>
      <c r="AA1513">
        <v>2.39</v>
      </c>
      <c r="AB1513">
        <v>59000</v>
      </c>
      <c r="AQ1513">
        <v>77</v>
      </c>
      <c r="AR1513">
        <v>7.4</v>
      </c>
      <c r="BH1513" t="str">
        <v>Mark Illsley</v>
      </c>
      <c r="BI1513">
        <f t="shared" si="70"/>
        <v>6.3</v>
      </c>
      <c r="BJ1513" t="b">
        <f t="shared" si="71"/>
        <v>0</v>
      </c>
      <c r="BO1513">
        <v>21383298</v>
      </c>
      <c r="BP1513">
        <v>15000000</v>
      </c>
      <c r="BR1513">
        <f t="shared" si="69"/>
        <v>6383298</v>
      </c>
      <c r="BS1513" t="str">
        <f>_xlfn.XLOOKUP(BO1513,I:I,L:L)</f>
        <v>The Place Beyond the PinesÂ </v>
      </c>
    </row>
    <row r="1514" spans="1:71" x14ac:dyDescent="0.25">
      <c r="A1514" t="s">
        <v>33</v>
      </c>
      <c r="B1514" t="s">
        <v>2057</v>
      </c>
      <c r="C1514">
        <v>305</v>
      </c>
      <c r="D1514">
        <v>124</v>
      </c>
      <c r="E1514">
        <v>845</v>
      </c>
      <c r="F1514">
        <v>424</v>
      </c>
      <c r="G1514" t="s">
        <v>4369</v>
      </c>
      <c r="H1514">
        <v>15000</v>
      </c>
      <c r="I1514">
        <v>52418902</v>
      </c>
      <c r="J1514" t="s">
        <v>2165</v>
      </c>
      <c r="K1514" t="s">
        <v>495</v>
      </c>
      <c r="L1514" t="s">
        <v>6761</v>
      </c>
      <c r="M1514">
        <v>147128</v>
      </c>
      <c r="N1514">
        <v>16881</v>
      </c>
      <c r="O1514" t="s">
        <v>9616</v>
      </c>
      <c r="P1514">
        <v>0</v>
      </c>
      <c r="Q1514" t="s">
        <v>9617</v>
      </c>
      <c r="R1514" t="s">
        <v>9618</v>
      </c>
      <c r="S1514">
        <v>277</v>
      </c>
      <c r="T1514" t="s">
        <v>42</v>
      </c>
      <c r="U1514" t="s">
        <v>43</v>
      </c>
      <c r="V1514" t="s">
        <v>811</v>
      </c>
      <c r="W1514">
        <v>30000000</v>
      </c>
      <c r="X1514">
        <v>2015</v>
      </c>
      <c r="Y1514">
        <v>1000</v>
      </c>
      <c r="Z1514" s="2">
        <v>7.5</v>
      </c>
      <c r="AA1514">
        <v>2.35</v>
      </c>
      <c r="AB1514">
        <v>44000</v>
      </c>
      <c r="AQ1514">
        <v>121</v>
      </c>
      <c r="AR1514">
        <v>7.6</v>
      </c>
      <c r="BH1514" t="str">
        <v>Pawel Pawlikowski</v>
      </c>
      <c r="BI1514">
        <f t="shared" si="70"/>
        <v>6.8</v>
      </c>
      <c r="BJ1514" t="b">
        <f t="shared" si="71"/>
        <v>0</v>
      </c>
      <c r="BO1514">
        <v>9054736</v>
      </c>
      <c r="BP1514">
        <v>2700000</v>
      </c>
      <c r="BR1514">
        <f t="shared" si="69"/>
        <v>6354736</v>
      </c>
      <c r="BS1514" t="str">
        <f>_xlfn.XLOOKUP(BO1514,I:I,L:L)</f>
        <v>Ulee's GoldÂ </v>
      </c>
    </row>
    <row r="1515" spans="1:71" x14ac:dyDescent="0.25">
      <c r="A1515" t="s">
        <v>33</v>
      </c>
      <c r="B1515" t="s">
        <v>97</v>
      </c>
      <c r="C1515">
        <v>397</v>
      </c>
      <c r="D1515">
        <v>99</v>
      </c>
      <c r="E1515">
        <v>0</v>
      </c>
      <c r="F1515">
        <v>828</v>
      </c>
      <c r="G1515" t="s">
        <v>4184</v>
      </c>
      <c r="H1515">
        <v>2000</v>
      </c>
      <c r="I1515">
        <v>42057340</v>
      </c>
      <c r="J1515" t="s">
        <v>2795</v>
      </c>
      <c r="K1515" t="s">
        <v>5318</v>
      </c>
      <c r="L1515" t="s">
        <v>8531</v>
      </c>
      <c r="M1515">
        <v>158354</v>
      </c>
      <c r="N1515">
        <v>5642</v>
      </c>
      <c r="O1515" t="s">
        <v>7331</v>
      </c>
      <c r="P1515">
        <v>0</v>
      </c>
      <c r="Q1515" t="s">
        <v>9621</v>
      </c>
      <c r="R1515" t="s">
        <v>9622</v>
      </c>
      <c r="S1515">
        <v>691</v>
      </c>
      <c r="T1515" t="s">
        <v>42</v>
      </c>
      <c r="U1515" t="s">
        <v>43</v>
      </c>
      <c r="V1515" t="s">
        <v>44</v>
      </c>
      <c r="W1515">
        <v>30000000</v>
      </c>
      <c r="X1515">
        <v>2009</v>
      </c>
      <c r="Y1515">
        <v>1000</v>
      </c>
      <c r="Z1515" s="2">
        <v>6.6</v>
      </c>
      <c r="AA1515">
        <v>2.35</v>
      </c>
      <c r="AB1515">
        <v>11000</v>
      </c>
      <c r="AQ1515">
        <v>124</v>
      </c>
      <c r="AR1515">
        <v>7.5</v>
      </c>
      <c r="BH1515" t="str">
        <v>Sally Potter</v>
      </c>
      <c r="BI1515">
        <f t="shared" si="70"/>
        <v>6.9</v>
      </c>
      <c r="BJ1515" t="b">
        <f t="shared" si="71"/>
        <v>0</v>
      </c>
      <c r="BO1515">
        <v>46280507</v>
      </c>
      <c r="BP1515">
        <v>40000000</v>
      </c>
      <c r="BR1515">
        <f t="shared" ref="BR1515:BR1578" si="72">BO1515-BP1515</f>
        <v>6280507</v>
      </c>
      <c r="BS1515" t="str">
        <f>_xlfn.XLOOKUP(BO1515,I:I,L:L)</f>
        <v>BlendedÂ </v>
      </c>
    </row>
    <row r="1516" spans="1:71" x14ac:dyDescent="0.25">
      <c r="A1516" t="s">
        <v>33</v>
      </c>
      <c r="B1516" t="s">
        <v>4888</v>
      </c>
      <c r="C1516">
        <v>214</v>
      </c>
      <c r="D1516">
        <v>112</v>
      </c>
      <c r="E1516">
        <v>43</v>
      </c>
      <c r="F1516">
        <v>1000</v>
      </c>
      <c r="G1516" t="s">
        <v>8937</v>
      </c>
      <c r="H1516">
        <v>11000</v>
      </c>
      <c r="I1516">
        <v>42478175</v>
      </c>
      <c r="J1516" t="s">
        <v>1477</v>
      </c>
      <c r="K1516" t="s">
        <v>520</v>
      </c>
      <c r="L1516" t="s">
        <v>7556</v>
      </c>
      <c r="M1516">
        <v>93767</v>
      </c>
      <c r="N1516">
        <v>15327</v>
      </c>
      <c r="O1516" t="s">
        <v>9048</v>
      </c>
      <c r="P1516">
        <v>1</v>
      </c>
      <c r="Q1516" t="s">
        <v>9624</v>
      </c>
      <c r="R1516" t="s">
        <v>9625</v>
      </c>
      <c r="S1516">
        <v>209</v>
      </c>
      <c r="T1516" t="s">
        <v>42</v>
      </c>
      <c r="U1516" t="s">
        <v>43</v>
      </c>
      <c r="V1516" t="s">
        <v>44</v>
      </c>
      <c r="W1516">
        <v>25000000</v>
      </c>
      <c r="X1516">
        <v>2015</v>
      </c>
      <c r="Y1516">
        <v>2000</v>
      </c>
      <c r="Z1516" s="2">
        <v>7.2</v>
      </c>
      <c r="AA1516">
        <v>2.35</v>
      </c>
      <c r="AB1516">
        <v>34000</v>
      </c>
      <c r="AQ1516">
        <v>99</v>
      </c>
      <c r="AR1516">
        <v>6.6</v>
      </c>
      <c r="BH1516" t="str">
        <v>Dave Meyers</v>
      </c>
      <c r="BI1516">
        <f t="shared" si="70"/>
        <v>4.3</v>
      </c>
      <c r="BJ1516" t="b">
        <f t="shared" si="71"/>
        <v>0</v>
      </c>
      <c r="BO1516">
        <v>20246959</v>
      </c>
      <c r="BP1516">
        <v>14000000</v>
      </c>
      <c r="BR1516">
        <f t="shared" si="72"/>
        <v>6246959</v>
      </c>
      <c r="BS1516" t="str">
        <f>_xlfn.XLOOKUP(BO1516,I:I,L:L)</f>
        <v>Our Family WeddingÂ </v>
      </c>
    </row>
    <row r="1517" spans="1:71" x14ac:dyDescent="0.25">
      <c r="A1517" t="s">
        <v>33</v>
      </c>
      <c r="B1517" t="s">
        <v>4893</v>
      </c>
      <c r="C1517">
        <v>82</v>
      </c>
      <c r="D1517">
        <v>111</v>
      </c>
      <c r="E1517">
        <v>23</v>
      </c>
      <c r="F1517">
        <v>1000</v>
      </c>
      <c r="G1517" t="s">
        <v>2097</v>
      </c>
      <c r="H1517">
        <v>3000</v>
      </c>
      <c r="I1517">
        <v>41407470</v>
      </c>
      <c r="J1517" t="s">
        <v>2241</v>
      </c>
      <c r="K1517" t="s">
        <v>2737</v>
      </c>
      <c r="L1517" t="s">
        <v>8648</v>
      </c>
      <c r="M1517">
        <v>43378</v>
      </c>
      <c r="N1517">
        <v>9638</v>
      </c>
      <c r="O1517" t="s">
        <v>9628</v>
      </c>
      <c r="P1517">
        <v>1</v>
      </c>
      <c r="Q1517" t="s">
        <v>9629</v>
      </c>
      <c r="R1517" t="s">
        <v>9630</v>
      </c>
      <c r="S1517">
        <v>292</v>
      </c>
      <c r="T1517" t="s">
        <v>42</v>
      </c>
      <c r="U1517" t="s">
        <v>43</v>
      </c>
      <c r="V1517" t="s">
        <v>115</v>
      </c>
      <c r="W1517">
        <v>30000000</v>
      </c>
      <c r="X1517">
        <v>2003</v>
      </c>
      <c r="Y1517">
        <v>3000</v>
      </c>
      <c r="Z1517" s="2">
        <v>7.6</v>
      </c>
      <c r="AA1517">
        <v>1.85</v>
      </c>
      <c r="AB1517">
        <v>0</v>
      </c>
      <c r="AQ1517">
        <v>112</v>
      </c>
      <c r="AR1517">
        <v>7.2</v>
      </c>
      <c r="BH1517" t="str">
        <v>Nadine Labaki</v>
      </c>
      <c r="BI1517">
        <f t="shared" si="70"/>
        <v>7.2</v>
      </c>
      <c r="BJ1517" t="b">
        <f t="shared" si="71"/>
        <v>0</v>
      </c>
      <c r="BO1517">
        <v>16153600</v>
      </c>
      <c r="BP1517">
        <v>10000000</v>
      </c>
      <c r="BR1517">
        <f t="shared" si="72"/>
        <v>6153600</v>
      </c>
      <c r="BS1517" t="str">
        <f>_xlfn.XLOOKUP(BO1517,I:I,L:L)</f>
        <v>Mo' Better BluesÂ </v>
      </c>
    </row>
    <row r="1518" spans="1:71" x14ac:dyDescent="0.25">
      <c r="A1518" t="s">
        <v>33</v>
      </c>
      <c r="B1518" t="s">
        <v>907</v>
      </c>
      <c r="C1518">
        <v>138</v>
      </c>
      <c r="D1518">
        <v>107</v>
      </c>
      <c r="E1518">
        <v>209</v>
      </c>
      <c r="F1518">
        <v>357</v>
      </c>
      <c r="G1518" t="s">
        <v>9136</v>
      </c>
      <c r="H1518">
        <v>2000</v>
      </c>
      <c r="I1518">
        <v>42385520</v>
      </c>
      <c r="J1518" t="s">
        <v>3468</v>
      </c>
      <c r="K1518" t="s">
        <v>4987</v>
      </c>
      <c r="L1518" t="s">
        <v>8482</v>
      </c>
      <c r="M1518">
        <v>47297</v>
      </c>
      <c r="N1518">
        <v>4059</v>
      </c>
      <c r="O1518" t="s">
        <v>9633</v>
      </c>
      <c r="P1518">
        <v>0</v>
      </c>
      <c r="Q1518" t="s">
        <v>9634</v>
      </c>
      <c r="R1518" t="s">
        <v>9635</v>
      </c>
      <c r="S1518">
        <v>86</v>
      </c>
      <c r="T1518" t="s">
        <v>42</v>
      </c>
      <c r="U1518" t="s">
        <v>43</v>
      </c>
      <c r="V1518" t="s">
        <v>44</v>
      </c>
      <c r="W1518">
        <v>30000000</v>
      </c>
      <c r="X1518">
        <v>2010</v>
      </c>
      <c r="Y1518">
        <v>594</v>
      </c>
      <c r="Z1518" s="2">
        <v>6.2</v>
      </c>
      <c r="AA1518">
        <v>1.85</v>
      </c>
      <c r="AB1518">
        <v>16000</v>
      </c>
      <c r="AQ1518">
        <v>111</v>
      </c>
      <c r="AR1518">
        <v>7.6</v>
      </c>
      <c r="BH1518" t="str">
        <v>Eytan Fox</v>
      </c>
      <c r="BI1518">
        <f t="shared" si="70"/>
        <v>7.3</v>
      </c>
      <c r="BJ1518" t="b">
        <f t="shared" si="71"/>
        <v>0</v>
      </c>
      <c r="BO1518">
        <v>16033556</v>
      </c>
      <c r="BP1518">
        <v>10000000</v>
      </c>
      <c r="BR1518">
        <f t="shared" si="72"/>
        <v>6033556</v>
      </c>
      <c r="BS1518" t="str">
        <f>_xlfn.XLOOKUP(BO1518,I:I,L:L)</f>
        <v>Kung Pow: Enter the FistÂ </v>
      </c>
    </row>
    <row r="1519" spans="1:71" x14ac:dyDescent="0.25">
      <c r="A1519" t="s">
        <v>33</v>
      </c>
      <c r="B1519" t="s">
        <v>3395</v>
      </c>
      <c r="C1519">
        <v>69</v>
      </c>
      <c r="D1519">
        <v>104</v>
      </c>
      <c r="E1519">
        <v>134</v>
      </c>
      <c r="F1519">
        <v>64</v>
      </c>
      <c r="G1519" t="s">
        <v>3434</v>
      </c>
      <c r="H1519">
        <v>585</v>
      </c>
      <c r="I1519">
        <v>40118420</v>
      </c>
      <c r="J1519" t="s">
        <v>2631</v>
      </c>
      <c r="K1519" t="s">
        <v>6388</v>
      </c>
      <c r="L1519" t="s">
        <v>8908</v>
      </c>
      <c r="M1519">
        <v>26066</v>
      </c>
      <c r="N1519">
        <v>1165</v>
      </c>
      <c r="O1519" t="s">
        <v>9638</v>
      </c>
      <c r="P1519">
        <v>3</v>
      </c>
      <c r="Q1519" t="s">
        <v>9639</v>
      </c>
      <c r="R1519" t="s">
        <v>9640</v>
      </c>
      <c r="S1519">
        <v>216</v>
      </c>
      <c r="T1519" t="s">
        <v>42</v>
      </c>
      <c r="U1519" t="s">
        <v>43</v>
      </c>
      <c r="V1519" t="s">
        <v>44</v>
      </c>
      <c r="W1519">
        <v>30000000</v>
      </c>
      <c r="X1519">
        <v>2002</v>
      </c>
      <c r="Y1519">
        <v>495</v>
      </c>
      <c r="Z1519" s="2">
        <v>5.6</v>
      </c>
      <c r="AA1519">
        <v>1.85</v>
      </c>
      <c r="AB1519">
        <v>0</v>
      </c>
      <c r="AQ1519">
        <v>107</v>
      </c>
      <c r="AR1519">
        <v>6.2</v>
      </c>
      <c r="BH1519" t="str">
        <v>FranÃ§ois Truffaut</v>
      </c>
      <c r="BI1519">
        <f t="shared" si="70"/>
        <v>7.2</v>
      </c>
      <c r="BJ1519" t="b">
        <f t="shared" si="71"/>
        <v>0</v>
      </c>
      <c r="BO1519">
        <v>7022940</v>
      </c>
      <c r="BP1519">
        <v>1000000</v>
      </c>
      <c r="BR1519">
        <f t="shared" si="72"/>
        <v>6022940</v>
      </c>
      <c r="BS1519" t="str">
        <f>_xlfn.XLOOKUP(BO1519,I:I,L:L)</f>
        <v>Kissing Jessica SteinÂ </v>
      </c>
    </row>
    <row r="1520" spans="1:71" x14ac:dyDescent="0.25">
      <c r="A1520" t="s">
        <v>33</v>
      </c>
      <c r="B1520" t="s">
        <v>156</v>
      </c>
      <c r="C1520">
        <v>253</v>
      </c>
      <c r="D1520">
        <v>113</v>
      </c>
      <c r="E1520">
        <v>395</v>
      </c>
      <c r="F1520">
        <v>77</v>
      </c>
      <c r="G1520" t="s">
        <v>9643</v>
      </c>
      <c r="H1520">
        <v>8000</v>
      </c>
      <c r="I1520">
        <v>40137776</v>
      </c>
      <c r="J1520" t="s">
        <v>1517</v>
      </c>
      <c r="K1520" t="s">
        <v>1554</v>
      </c>
      <c r="L1520" t="s">
        <v>9644</v>
      </c>
      <c r="M1520">
        <v>186977</v>
      </c>
      <c r="N1520">
        <v>8362</v>
      </c>
      <c r="O1520" t="s">
        <v>9645</v>
      </c>
      <c r="P1520">
        <v>1</v>
      </c>
      <c r="Q1520" t="s">
        <v>9646</v>
      </c>
      <c r="R1520" t="s">
        <v>9647</v>
      </c>
      <c r="S1520">
        <v>529</v>
      </c>
      <c r="T1520" t="s">
        <v>42</v>
      </c>
      <c r="U1520" t="s">
        <v>43</v>
      </c>
      <c r="V1520" t="s">
        <v>44</v>
      </c>
      <c r="W1520">
        <v>38000000</v>
      </c>
      <c r="X1520">
        <v>2006</v>
      </c>
      <c r="Y1520">
        <v>189</v>
      </c>
      <c r="Z1520" s="2">
        <v>7.6</v>
      </c>
      <c r="AA1520">
        <v>1.85</v>
      </c>
      <c r="AB1520">
        <v>13000</v>
      </c>
      <c r="AQ1520">
        <v>104</v>
      </c>
      <c r="AR1520">
        <v>5.6</v>
      </c>
      <c r="BH1520" t="str">
        <v>Adam Goldberg</v>
      </c>
      <c r="BI1520">
        <f t="shared" si="70"/>
        <v>5.4</v>
      </c>
      <c r="BJ1520" t="b">
        <f t="shared" si="71"/>
        <v>0</v>
      </c>
      <c r="BO1520">
        <v>42019483</v>
      </c>
      <c r="BP1520">
        <v>36000000</v>
      </c>
      <c r="BR1520">
        <f t="shared" si="72"/>
        <v>6019483</v>
      </c>
      <c r="BS1520" t="str">
        <f>_xlfn.XLOOKUP(BO1520,I:I,L:L)</f>
        <v>Dolphin Tale 2Â </v>
      </c>
    </row>
    <row r="1521" spans="1:71" x14ac:dyDescent="0.25">
      <c r="A1521" t="s">
        <v>33</v>
      </c>
      <c r="B1521" t="s">
        <v>2325</v>
      </c>
      <c r="C1521">
        <v>304</v>
      </c>
      <c r="D1521">
        <v>113</v>
      </c>
      <c r="E1521">
        <v>171</v>
      </c>
      <c r="F1521">
        <v>63</v>
      </c>
      <c r="G1521" t="s">
        <v>9649</v>
      </c>
      <c r="H1521">
        <v>430</v>
      </c>
      <c r="I1521">
        <v>39568996</v>
      </c>
      <c r="J1521" t="s">
        <v>3105</v>
      </c>
      <c r="K1521" t="s">
        <v>3698</v>
      </c>
      <c r="L1521" t="s">
        <v>9406</v>
      </c>
      <c r="M1521">
        <v>138435</v>
      </c>
      <c r="N1521">
        <v>814</v>
      </c>
      <c r="O1521" t="s">
        <v>9650</v>
      </c>
      <c r="P1521">
        <v>0</v>
      </c>
      <c r="Q1521" t="s">
        <v>9651</v>
      </c>
      <c r="R1521" t="s">
        <v>9652</v>
      </c>
      <c r="S1521">
        <v>527</v>
      </c>
      <c r="T1521" t="s">
        <v>42</v>
      </c>
      <c r="U1521" t="s">
        <v>43</v>
      </c>
      <c r="V1521" t="s">
        <v>811</v>
      </c>
      <c r="W1521">
        <v>32000000</v>
      </c>
      <c r="X1521">
        <v>2007</v>
      </c>
      <c r="Y1521">
        <v>72</v>
      </c>
      <c r="Z1521" s="2">
        <v>6.6</v>
      </c>
      <c r="AA1521">
        <v>2.35</v>
      </c>
      <c r="AB1521">
        <v>0</v>
      </c>
      <c r="AQ1521">
        <v>113</v>
      </c>
      <c r="AR1521">
        <v>7.6</v>
      </c>
      <c r="BH1521" t="str">
        <v>Adrienne Shelly</v>
      </c>
      <c r="BI1521">
        <f t="shared" si="70"/>
        <v>7.1</v>
      </c>
      <c r="BJ1521" t="b">
        <f t="shared" si="71"/>
        <v>0</v>
      </c>
      <c r="BO1521">
        <v>46012734</v>
      </c>
      <c r="BP1521">
        <v>40000000</v>
      </c>
      <c r="BR1521">
        <f t="shared" si="72"/>
        <v>6012734</v>
      </c>
      <c r="BS1521" t="str">
        <f>_xlfn.XLOOKUP(BO1521,I:I,L:L)</f>
        <v>Made of HonorÂ </v>
      </c>
    </row>
    <row r="1522" spans="1:71" x14ac:dyDescent="0.25">
      <c r="A1522" t="s">
        <v>33</v>
      </c>
      <c r="B1522" t="s">
        <v>4899</v>
      </c>
      <c r="C1522">
        <v>634</v>
      </c>
      <c r="D1522">
        <v>95</v>
      </c>
      <c r="E1522">
        <v>246</v>
      </c>
      <c r="F1522">
        <v>751</v>
      </c>
      <c r="G1522" t="s">
        <v>6757</v>
      </c>
      <c r="H1522">
        <v>26000</v>
      </c>
      <c r="I1522">
        <v>42043633</v>
      </c>
      <c r="J1522" t="s">
        <v>1587</v>
      </c>
      <c r="K1522" t="s">
        <v>120</v>
      </c>
      <c r="L1522" t="s">
        <v>8541</v>
      </c>
      <c r="M1522">
        <v>277172</v>
      </c>
      <c r="N1522">
        <v>29551</v>
      </c>
      <c r="O1522" t="s">
        <v>5099</v>
      </c>
      <c r="P1522">
        <v>0</v>
      </c>
      <c r="Q1522" t="s">
        <v>9654</v>
      </c>
      <c r="R1522" t="s">
        <v>9655</v>
      </c>
      <c r="S1522">
        <v>986</v>
      </c>
      <c r="T1522" t="s">
        <v>42</v>
      </c>
      <c r="U1522" t="s">
        <v>43</v>
      </c>
      <c r="V1522" t="s">
        <v>811</v>
      </c>
      <c r="W1522">
        <v>30000000</v>
      </c>
      <c r="X1522">
        <v>2012</v>
      </c>
      <c r="Y1522">
        <v>821</v>
      </c>
      <c r="Z1522" s="2">
        <v>7</v>
      </c>
      <c r="AA1522">
        <v>2.35</v>
      </c>
      <c r="AB1522">
        <v>66000</v>
      </c>
      <c r="AQ1522">
        <v>113</v>
      </c>
      <c r="AR1522">
        <v>6.6</v>
      </c>
      <c r="BH1522" t="str">
        <v>Newt Arnold</v>
      </c>
      <c r="BI1522">
        <f t="shared" si="70"/>
        <v>6.8</v>
      </c>
      <c r="BJ1522" t="b">
        <f t="shared" si="71"/>
        <v>0</v>
      </c>
      <c r="BO1522">
        <v>26003149</v>
      </c>
      <c r="BP1522">
        <v>20000000</v>
      </c>
      <c r="BR1522">
        <f t="shared" si="72"/>
        <v>6003149</v>
      </c>
      <c r="BS1522" t="str">
        <f>_xlfn.XLOOKUP(BO1522,I:I,L:L)</f>
        <v>The World's EndÂ </v>
      </c>
    </row>
    <row r="1523" spans="1:71" x14ac:dyDescent="0.25">
      <c r="A1523" t="s">
        <v>33</v>
      </c>
      <c r="B1523" t="s">
        <v>4906</v>
      </c>
      <c r="C1523">
        <v>111</v>
      </c>
      <c r="D1523">
        <v>86</v>
      </c>
      <c r="E1523">
        <v>82</v>
      </c>
      <c r="F1523">
        <v>362</v>
      </c>
      <c r="G1523" t="s">
        <v>1059</v>
      </c>
      <c r="H1523">
        <v>869</v>
      </c>
      <c r="I1523">
        <v>38232624</v>
      </c>
      <c r="J1523" t="s">
        <v>1247</v>
      </c>
      <c r="K1523" t="s">
        <v>3264</v>
      </c>
      <c r="L1523" t="s">
        <v>9268</v>
      </c>
      <c r="M1523">
        <v>88518</v>
      </c>
      <c r="N1523">
        <v>3854</v>
      </c>
      <c r="O1523" t="s">
        <v>9658</v>
      </c>
      <c r="P1523">
        <v>0</v>
      </c>
      <c r="Q1523" t="s">
        <v>9659</v>
      </c>
      <c r="R1523" t="s">
        <v>9660</v>
      </c>
      <c r="S1523">
        <v>409</v>
      </c>
      <c r="T1523" t="s">
        <v>42</v>
      </c>
      <c r="U1523" t="s">
        <v>43</v>
      </c>
      <c r="V1523" t="s">
        <v>44</v>
      </c>
      <c r="W1523">
        <v>30000000</v>
      </c>
      <c r="X1523">
        <v>2008</v>
      </c>
      <c r="Y1523">
        <v>759</v>
      </c>
      <c r="Z1523" s="2">
        <v>2.7</v>
      </c>
      <c r="AA1523">
        <v>1.85</v>
      </c>
      <c r="AB1523">
        <v>0</v>
      </c>
      <c r="AQ1523">
        <v>95</v>
      </c>
      <c r="AR1523">
        <v>7</v>
      </c>
      <c r="BH1523" t="str">
        <v>Larry Clark</v>
      </c>
      <c r="BI1523">
        <f t="shared" si="70"/>
        <v>7</v>
      </c>
      <c r="BJ1523" t="b">
        <f t="shared" si="71"/>
        <v>0</v>
      </c>
      <c r="BO1523">
        <v>20998709</v>
      </c>
      <c r="BP1523">
        <v>15000000</v>
      </c>
      <c r="BR1523">
        <f t="shared" si="72"/>
        <v>5998709</v>
      </c>
      <c r="BS1523" t="str">
        <f>_xlfn.XLOOKUP(BO1523,I:I,L:L)</f>
        <v>FlickaÂ </v>
      </c>
    </row>
    <row r="1524" spans="1:71" x14ac:dyDescent="0.25">
      <c r="A1524" t="s">
        <v>33</v>
      </c>
      <c r="B1524" t="s">
        <v>1745</v>
      </c>
      <c r="C1524">
        <v>77</v>
      </c>
      <c r="D1524">
        <v>126</v>
      </c>
      <c r="E1524">
        <v>102</v>
      </c>
      <c r="F1524">
        <v>497</v>
      </c>
      <c r="G1524" t="s">
        <v>9663</v>
      </c>
      <c r="H1524">
        <v>22000</v>
      </c>
      <c r="I1524">
        <v>38413606</v>
      </c>
      <c r="J1524" t="s">
        <v>294</v>
      </c>
      <c r="K1524" t="s">
        <v>2176</v>
      </c>
      <c r="L1524" t="s">
        <v>9216</v>
      </c>
      <c r="M1524">
        <v>54042</v>
      </c>
      <c r="N1524">
        <v>23866</v>
      </c>
      <c r="O1524" t="s">
        <v>4386</v>
      </c>
      <c r="P1524">
        <v>1</v>
      </c>
      <c r="Q1524" t="s">
        <v>9664</v>
      </c>
      <c r="R1524" t="s">
        <v>9665</v>
      </c>
      <c r="S1524">
        <v>215</v>
      </c>
      <c r="T1524" t="s">
        <v>42</v>
      </c>
      <c r="U1524" t="s">
        <v>43</v>
      </c>
      <c r="V1524" t="s">
        <v>811</v>
      </c>
      <c r="W1524">
        <v>30000000</v>
      </c>
      <c r="X1524">
        <v>1988</v>
      </c>
      <c r="Y1524">
        <v>581</v>
      </c>
      <c r="Z1524" s="2">
        <v>7.6</v>
      </c>
      <c r="AA1524">
        <v>1.85</v>
      </c>
      <c r="AB1524">
        <v>0</v>
      </c>
      <c r="AQ1524">
        <v>86</v>
      </c>
      <c r="AR1524">
        <v>2.7</v>
      </c>
      <c r="BH1524" t="str">
        <v>FabiÃ¡n Bielinsky</v>
      </c>
      <c r="BI1524">
        <f t="shared" si="70"/>
        <v>7.9</v>
      </c>
      <c r="BJ1524" t="str">
        <f t="shared" si="71"/>
        <v>TRUE</v>
      </c>
      <c r="BO1524">
        <v>23993605</v>
      </c>
      <c r="BP1524">
        <v>18000000</v>
      </c>
      <c r="BR1524">
        <f t="shared" si="72"/>
        <v>5993605</v>
      </c>
      <c r="BS1524" t="str">
        <f>_xlfn.XLOOKUP(BO1524,I:I,L:L)</f>
        <v>Observe and ReportÂ </v>
      </c>
    </row>
    <row r="1525" spans="1:71" x14ac:dyDescent="0.25">
      <c r="A1525" t="s">
        <v>33</v>
      </c>
      <c r="B1525" t="s">
        <v>4913</v>
      </c>
      <c r="C1525">
        <v>120</v>
      </c>
      <c r="D1525">
        <v>101</v>
      </c>
      <c r="E1525">
        <v>343</v>
      </c>
      <c r="F1525">
        <v>384</v>
      </c>
      <c r="G1525" t="s">
        <v>9668</v>
      </c>
      <c r="H1525">
        <v>581</v>
      </c>
      <c r="I1525">
        <v>38122105</v>
      </c>
      <c r="J1525" t="s">
        <v>868</v>
      </c>
      <c r="K1525" t="s">
        <v>9663</v>
      </c>
      <c r="L1525" t="s">
        <v>8682</v>
      </c>
      <c r="M1525">
        <v>112669</v>
      </c>
      <c r="N1525">
        <v>2373</v>
      </c>
      <c r="O1525" t="s">
        <v>9669</v>
      </c>
      <c r="P1525">
        <v>1</v>
      </c>
      <c r="Q1525" t="s">
        <v>9670</v>
      </c>
      <c r="R1525" t="s">
        <v>9671</v>
      </c>
      <c r="S1525">
        <v>226</v>
      </c>
      <c r="T1525" t="s">
        <v>42</v>
      </c>
      <c r="U1525" t="s">
        <v>43</v>
      </c>
      <c r="V1525" t="s">
        <v>811</v>
      </c>
      <c r="W1525">
        <v>27000000</v>
      </c>
      <c r="X1525">
        <v>1987</v>
      </c>
      <c r="Y1525">
        <v>571</v>
      </c>
      <c r="Z1525" s="2">
        <v>6.6</v>
      </c>
      <c r="AA1525">
        <v>1.37</v>
      </c>
      <c r="AB1525">
        <v>0</v>
      </c>
      <c r="AQ1525">
        <v>126</v>
      </c>
      <c r="AR1525">
        <v>7.6</v>
      </c>
      <c r="BH1525" t="str">
        <v>Rebecca Miller</v>
      </c>
      <c r="BI1525">
        <f t="shared" si="70"/>
        <v>6.7</v>
      </c>
      <c r="BJ1525" t="b">
        <f t="shared" si="71"/>
        <v>0</v>
      </c>
      <c r="BO1525">
        <v>23472900</v>
      </c>
      <c r="BP1525">
        <v>17500000</v>
      </c>
      <c r="BR1525">
        <f t="shared" si="72"/>
        <v>5972900</v>
      </c>
      <c r="BS1525" t="str">
        <f>_xlfn.XLOOKUP(BO1525,I:I,L:L)</f>
        <v>Hotel RwandaÂ </v>
      </c>
    </row>
    <row r="1526" spans="1:71" x14ac:dyDescent="0.25">
      <c r="A1526" t="s">
        <v>33</v>
      </c>
      <c r="B1526" t="s">
        <v>1486</v>
      </c>
      <c r="C1526">
        <v>63</v>
      </c>
      <c r="D1526">
        <v>102</v>
      </c>
      <c r="E1526">
        <v>0</v>
      </c>
      <c r="F1526">
        <v>413</v>
      </c>
      <c r="G1526" t="s">
        <v>4341</v>
      </c>
      <c r="H1526">
        <v>13000</v>
      </c>
      <c r="I1526">
        <v>38747385</v>
      </c>
      <c r="J1526" t="s">
        <v>3609</v>
      </c>
      <c r="K1526" t="s">
        <v>702</v>
      </c>
      <c r="L1526" t="s">
        <v>8257</v>
      </c>
      <c r="M1526">
        <v>49349</v>
      </c>
      <c r="N1526">
        <v>15308</v>
      </c>
      <c r="O1526" t="s">
        <v>9674</v>
      </c>
      <c r="P1526">
        <v>2</v>
      </c>
      <c r="Q1526" t="s">
        <v>9675</v>
      </c>
      <c r="R1526" t="s">
        <v>9676</v>
      </c>
      <c r="S1526">
        <v>165</v>
      </c>
      <c r="T1526" t="s">
        <v>42</v>
      </c>
      <c r="U1526" t="s">
        <v>43</v>
      </c>
      <c r="V1526" t="s">
        <v>44</v>
      </c>
      <c r="W1526">
        <v>25000000</v>
      </c>
      <c r="X1526">
        <v>1986</v>
      </c>
      <c r="Y1526">
        <v>854</v>
      </c>
      <c r="Z1526" s="2">
        <v>6.9</v>
      </c>
      <c r="AA1526">
        <v>1.85</v>
      </c>
      <c r="AB1526">
        <v>0</v>
      </c>
      <c r="AQ1526">
        <v>101</v>
      </c>
      <c r="AR1526">
        <v>6.6</v>
      </c>
      <c r="BH1526" t="str">
        <v>Maggie Carey</v>
      </c>
      <c r="BI1526">
        <f t="shared" si="70"/>
        <v>5.8</v>
      </c>
      <c r="BJ1526" t="b">
        <f t="shared" si="71"/>
        <v>0</v>
      </c>
      <c r="BO1526">
        <v>35927406</v>
      </c>
      <c r="BP1526">
        <v>30000000</v>
      </c>
      <c r="BR1526">
        <f t="shared" si="72"/>
        <v>5927406</v>
      </c>
      <c r="BS1526" t="str">
        <f>_xlfn.XLOOKUP(BO1526,I:I,L:L)</f>
        <v>Mortal Kombat: AnnihilationÂ </v>
      </c>
    </row>
    <row r="1527" spans="1:71" x14ac:dyDescent="0.25">
      <c r="A1527" t="s">
        <v>33</v>
      </c>
      <c r="B1527" t="s">
        <v>827</v>
      </c>
      <c r="C1527">
        <v>417</v>
      </c>
      <c r="D1527">
        <v>111</v>
      </c>
      <c r="E1527">
        <v>456</v>
      </c>
      <c r="F1527">
        <v>21</v>
      </c>
      <c r="G1527" t="s">
        <v>9678</v>
      </c>
      <c r="H1527">
        <v>157</v>
      </c>
      <c r="I1527">
        <v>40247512</v>
      </c>
      <c r="J1527" t="s">
        <v>599</v>
      </c>
      <c r="K1527" t="s">
        <v>9679</v>
      </c>
      <c r="L1527" t="s">
        <v>8881</v>
      </c>
      <c r="M1527">
        <v>159198</v>
      </c>
      <c r="N1527">
        <v>257</v>
      </c>
      <c r="O1527" t="s">
        <v>9680</v>
      </c>
      <c r="P1527">
        <v>0</v>
      </c>
      <c r="Q1527" t="s">
        <v>9681</v>
      </c>
      <c r="R1527" t="s">
        <v>9682</v>
      </c>
      <c r="S1527">
        <v>438</v>
      </c>
      <c r="T1527" t="s">
        <v>42</v>
      </c>
      <c r="U1527" t="s">
        <v>43</v>
      </c>
      <c r="V1527" t="s">
        <v>44</v>
      </c>
      <c r="W1527">
        <v>30000000</v>
      </c>
      <c r="X1527">
        <v>2011</v>
      </c>
      <c r="Y1527">
        <v>33</v>
      </c>
      <c r="Z1527" s="2">
        <v>6.8</v>
      </c>
      <c r="AA1527">
        <v>2.35</v>
      </c>
      <c r="AB1527">
        <v>38000</v>
      </c>
      <c r="AQ1527">
        <v>102</v>
      </c>
      <c r="AR1527">
        <v>6.9</v>
      </c>
      <c r="BH1527" t="str">
        <v>Henry Bean</v>
      </c>
      <c r="BI1527">
        <f t="shared" si="70"/>
        <v>7.2</v>
      </c>
      <c r="BJ1527" t="b">
        <f t="shared" si="71"/>
        <v>0</v>
      </c>
      <c r="BO1527">
        <v>30920167</v>
      </c>
      <c r="BP1527">
        <v>25000000</v>
      </c>
      <c r="BR1527">
        <f t="shared" si="72"/>
        <v>5920167</v>
      </c>
      <c r="BS1527" t="str">
        <f>_xlfn.XLOOKUP(BO1527,I:I,L:L)</f>
        <v>Joyful NoiseÂ </v>
      </c>
    </row>
    <row r="1528" spans="1:71" x14ac:dyDescent="0.25">
      <c r="A1528" t="s">
        <v>33</v>
      </c>
      <c r="B1528" t="s">
        <v>4918</v>
      </c>
      <c r="C1528">
        <v>59</v>
      </c>
      <c r="D1528">
        <v>95</v>
      </c>
      <c r="E1528">
        <v>40</v>
      </c>
      <c r="F1528">
        <v>342</v>
      </c>
      <c r="G1528" t="s">
        <v>4317</v>
      </c>
      <c r="H1528">
        <v>663</v>
      </c>
      <c r="I1528">
        <v>35927406</v>
      </c>
      <c r="J1528" t="s">
        <v>241</v>
      </c>
      <c r="K1528" t="s">
        <v>5593</v>
      </c>
      <c r="L1528" t="s">
        <v>9677</v>
      </c>
      <c r="M1528">
        <v>36363</v>
      </c>
      <c r="N1528">
        <v>2266</v>
      </c>
      <c r="O1528" t="s">
        <v>6682</v>
      </c>
      <c r="P1528">
        <v>0</v>
      </c>
      <c r="Q1528" t="s">
        <v>9685</v>
      </c>
      <c r="R1528" t="s">
        <v>9686</v>
      </c>
      <c r="S1528">
        <v>256</v>
      </c>
      <c r="T1528" t="s">
        <v>42</v>
      </c>
      <c r="U1528" t="s">
        <v>43</v>
      </c>
      <c r="V1528" t="s">
        <v>44</v>
      </c>
      <c r="W1528">
        <v>30000000</v>
      </c>
      <c r="X1528">
        <v>1997</v>
      </c>
      <c r="Y1528">
        <v>349</v>
      </c>
      <c r="Z1528" s="2">
        <v>3.7</v>
      </c>
      <c r="AA1528">
        <v>1.85</v>
      </c>
      <c r="AB1528">
        <v>1000</v>
      </c>
      <c r="AQ1528">
        <v>111</v>
      </c>
      <c r="AR1528">
        <v>6.8</v>
      </c>
      <c r="BH1528" t="str">
        <v>Jeff Garlin</v>
      </c>
      <c r="BI1528">
        <f t="shared" si="70"/>
        <v>6.2</v>
      </c>
      <c r="BJ1528" t="b">
        <f t="shared" si="71"/>
        <v>0</v>
      </c>
      <c r="BO1528">
        <v>7417210</v>
      </c>
      <c r="BP1528">
        <v>1500000</v>
      </c>
      <c r="BR1528">
        <f t="shared" si="72"/>
        <v>5917210</v>
      </c>
      <c r="BS1528" t="str">
        <f>_xlfn.XLOOKUP(BO1528,I:I,L:L)</f>
        <v>KidsÂ </v>
      </c>
    </row>
    <row r="1529" spans="1:71" x14ac:dyDescent="0.25">
      <c r="A1529" t="s">
        <v>33</v>
      </c>
      <c r="B1529" t="s">
        <v>434</v>
      </c>
      <c r="C1529">
        <v>218</v>
      </c>
      <c r="D1529">
        <v>98</v>
      </c>
      <c r="E1529">
        <v>15000</v>
      </c>
      <c r="F1529">
        <v>392</v>
      </c>
      <c r="G1529" t="s">
        <v>5561</v>
      </c>
      <c r="H1529">
        <v>15000</v>
      </c>
      <c r="I1529">
        <v>35565975</v>
      </c>
      <c r="J1529" t="s">
        <v>881</v>
      </c>
      <c r="K1529" t="s">
        <v>434</v>
      </c>
      <c r="L1529" t="s">
        <v>9689</v>
      </c>
      <c r="M1529">
        <v>49205</v>
      </c>
      <c r="N1529">
        <v>16827</v>
      </c>
      <c r="O1529" t="s">
        <v>7398</v>
      </c>
      <c r="P1529">
        <v>0</v>
      </c>
      <c r="Q1529" t="s">
        <v>9690</v>
      </c>
      <c r="R1529" t="s">
        <v>9691</v>
      </c>
      <c r="S1529">
        <v>184</v>
      </c>
      <c r="T1529" t="s">
        <v>42</v>
      </c>
      <c r="U1529" t="s">
        <v>43</v>
      </c>
      <c r="V1529" t="s">
        <v>44</v>
      </c>
      <c r="W1529">
        <v>30000000</v>
      </c>
      <c r="X1529">
        <v>2011</v>
      </c>
      <c r="Y1529">
        <v>839</v>
      </c>
      <c r="Z1529" s="2">
        <v>6.1</v>
      </c>
      <c r="AA1529">
        <v>2.35</v>
      </c>
      <c r="AB1529">
        <v>0</v>
      </c>
      <c r="AQ1529">
        <v>95</v>
      </c>
      <c r="AR1529">
        <v>3.7</v>
      </c>
      <c r="BH1529" t="str">
        <v>Charles Chaplin</v>
      </c>
      <c r="BI1529">
        <f t="shared" si="70"/>
        <v>8.6</v>
      </c>
      <c r="BJ1529" t="str">
        <f t="shared" si="71"/>
        <v>TRUE</v>
      </c>
      <c r="BO1529">
        <v>37911876</v>
      </c>
      <c r="BP1529">
        <v>32000000</v>
      </c>
      <c r="BR1529">
        <f t="shared" si="72"/>
        <v>5911876</v>
      </c>
      <c r="BS1529" t="str">
        <f>_xlfn.XLOOKUP(BO1529,I:I,L:L)</f>
        <v>Big Mommas: Like Father, Like SonÂ </v>
      </c>
    </row>
    <row r="1530" spans="1:71" x14ac:dyDescent="0.25">
      <c r="A1530" t="s">
        <v>33</v>
      </c>
      <c r="B1530" t="s">
        <v>4930</v>
      </c>
      <c r="C1530">
        <v>359</v>
      </c>
      <c r="D1530">
        <v>100</v>
      </c>
      <c r="E1530">
        <v>108</v>
      </c>
      <c r="F1530">
        <v>534</v>
      </c>
      <c r="G1530" t="s">
        <v>308</v>
      </c>
      <c r="H1530">
        <v>17000</v>
      </c>
      <c r="I1530">
        <v>35266619</v>
      </c>
      <c r="J1530" t="s">
        <v>2673</v>
      </c>
      <c r="K1530" t="s">
        <v>631</v>
      </c>
      <c r="L1530" t="s">
        <v>9693</v>
      </c>
      <c r="M1530">
        <v>108242</v>
      </c>
      <c r="N1530">
        <v>20051</v>
      </c>
      <c r="O1530" t="s">
        <v>9218</v>
      </c>
      <c r="P1530">
        <v>1</v>
      </c>
      <c r="Q1530" t="s">
        <v>9694</v>
      </c>
      <c r="R1530" t="s">
        <v>9695</v>
      </c>
      <c r="S1530">
        <v>371</v>
      </c>
      <c r="T1530" t="s">
        <v>42</v>
      </c>
      <c r="U1530" t="s">
        <v>43</v>
      </c>
      <c r="V1530" t="s">
        <v>811</v>
      </c>
      <c r="W1530">
        <v>30000000</v>
      </c>
      <c r="X1530">
        <v>2013</v>
      </c>
      <c r="Y1530">
        <v>2000</v>
      </c>
      <c r="Z1530" s="2">
        <v>5.9</v>
      </c>
      <c r="AA1530">
        <v>2.35</v>
      </c>
      <c r="AB1530">
        <v>39000</v>
      </c>
      <c r="AQ1530">
        <v>98</v>
      </c>
      <c r="AR1530">
        <v>6.1</v>
      </c>
      <c r="BH1530" t="str">
        <v>Pete Jones</v>
      </c>
      <c r="BI1530">
        <f t="shared" si="70"/>
        <v>6.5</v>
      </c>
      <c r="BJ1530" t="b">
        <f t="shared" si="71"/>
        <v>0</v>
      </c>
      <c r="BO1530">
        <v>7362100</v>
      </c>
      <c r="BP1530">
        <v>1500000</v>
      </c>
      <c r="BR1530">
        <f t="shared" si="72"/>
        <v>5862100</v>
      </c>
      <c r="BS1530" t="str">
        <f>_xlfn.XLOOKUP(BO1530,I:I,L:L)</f>
        <v>The Squid and the WhaleÂ </v>
      </c>
    </row>
    <row r="1531" spans="1:71" x14ac:dyDescent="0.25">
      <c r="A1531" t="s">
        <v>33</v>
      </c>
      <c r="B1531" t="s">
        <v>4938</v>
      </c>
      <c r="C1531">
        <v>101</v>
      </c>
      <c r="D1531">
        <v>118</v>
      </c>
      <c r="E1531">
        <v>3</v>
      </c>
      <c r="F1531">
        <v>439</v>
      </c>
      <c r="G1531" t="s">
        <v>9698</v>
      </c>
      <c r="H1531">
        <v>1000</v>
      </c>
      <c r="I1531">
        <v>34703228</v>
      </c>
      <c r="J1531" t="s">
        <v>3027</v>
      </c>
      <c r="K1531" t="s">
        <v>1539</v>
      </c>
      <c r="L1531" t="s">
        <v>9699</v>
      </c>
      <c r="M1531">
        <v>21767</v>
      </c>
      <c r="N1531">
        <v>3797</v>
      </c>
      <c r="O1531" t="s">
        <v>9700</v>
      </c>
      <c r="P1531">
        <v>0</v>
      </c>
      <c r="Q1531" t="s">
        <v>9701</v>
      </c>
      <c r="R1531" t="s">
        <v>9702</v>
      </c>
      <c r="S1531">
        <v>127</v>
      </c>
      <c r="T1531" t="s">
        <v>42</v>
      </c>
      <c r="U1531" t="s">
        <v>43</v>
      </c>
      <c r="V1531" t="s">
        <v>44</v>
      </c>
      <c r="W1531">
        <v>30000000</v>
      </c>
      <c r="X1531">
        <v>2006</v>
      </c>
      <c r="Y1531">
        <v>712</v>
      </c>
      <c r="Z1531" s="2">
        <v>6.7</v>
      </c>
      <c r="AA1531">
        <v>1.85</v>
      </c>
      <c r="AB1531">
        <v>0</v>
      </c>
      <c r="AQ1531">
        <v>100</v>
      </c>
      <c r="AR1531">
        <v>5.9</v>
      </c>
      <c r="BH1531" t="str">
        <v>Bruce Campbell</v>
      </c>
      <c r="BI1531">
        <f t="shared" si="70"/>
        <v>6.3</v>
      </c>
      <c r="BJ1531" t="b">
        <f t="shared" si="71"/>
        <v>0</v>
      </c>
      <c r="BO1531">
        <v>45856732</v>
      </c>
      <c r="BP1531">
        <v>40000000</v>
      </c>
      <c r="BR1531">
        <f t="shared" si="72"/>
        <v>5856732</v>
      </c>
      <c r="BS1531" t="str">
        <f>_xlfn.XLOOKUP(BO1531,I:I,L:L)</f>
        <v>The RainmakerÂ </v>
      </c>
    </row>
    <row r="1532" spans="1:71" x14ac:dyDescent="0.25">
      <c r="A1532" t="s">
        <v>33</v>
      </c>
      <c r="B1532" t="s">
        <v>4944</v>
      </c>
      <c r="C1532">
        <v>85</v>
      </c>
      <c r="D1532">
        <v>125</v>
      </c>
      <c r="E1532">
        <v>21</v>
      </c>
      <c r="F1532">
        <v>581</v>
      </c>
      <c r="G1532" t="s">
        <v>9704</v>
      </c>
      <c r="H1532">
        <v>12000</v>
      </c>
      <c r="I1532">
        <v>38432823</v>
      </c>
      <c r="J1532" t="s">
        <v>3615</v>
      </c>
      <c r="K1532" t="s">
        <v>1334</v>
      </c>
      <c r="L1532" t="s">
        <v>9211</v>
      </c>
      <c r="M1532">
        <v>33067</v>
      </c>
      <c r="N1532">
        <v>15811</v>
      </c>
      <c r="O1532" t="s">
        <v>371</v>
      </c>
      <c r="P1532">
        <v>1</v>
      </c>
      <c r="Q1532" t="s">
        <v>9705</v>
      </c>
      <c r="R1532" t="s">
        <v>9706</v>
      </c>
      <c r="S1532">
        <v>134</v>
      </c>
      <c r="T1532" t="s">
        <v>42</v>
      </c>
      <c r="U1532" t="s">
        <v>43</v>
      </c>
      <c r="V1532" t="s">
        <v>44</v>
      </c>
      <c r="W1532">
        <v>30000000</v>
      </c>
      <c r="X1532">
        <v>2006</v>
      </c>
      <c r="Y1532">
        <v>2000</v>
      </c>
      <c r="Z1532" s="2">
        <v>6.9</v>
      </c>
      <c r="AA1532">
        <v>2.35</v>
      </c>
      <c r="AB1532">
        <v>0</v>
      </c>
      <c r="AQ1532">
        <v>118</v>
      </c>
      <c r="AR1532">
        <v>6.7</v>
      </c>
      <c r="BH1532" t="str">
        <v>Bruce McDonald</v>
      </c>
      <c r="BI1532">
        <f t="shared" si="70"/>
        <v>6.7</v>
      </c>
      <c r="BJ1532" t="b">
        <f t="shared" si="71"/>
        <v>0</v>
      </c>
      <c r="BO1532">
        <v>115802596</v>
      </c>
      <c r="BP1532">
        <v>110000000</v>
      </c>
      <c r="BR1532">
        <f t="shared" si="72"/>
        <v>5802596</v>
      </c>
      <c r="BS1532" t="str">
        <f>_xlfn.XLOOKUP(BO1532,I:I,L:L)</f>
        <v>Ghost RiderÂ </v>
      </c>
    </row>
    <row r="1533" spans="1:71" x14ac:dyDescent="0.25">
      <c r="A1533" t="s">
        <v>33</v>
      </c>
      <c r="B1533" t="s">
        <v>2915</v>
      </c>
      <c r="C1533">
        <v>64</v>
      </c>
      <c r="D1533">
        <v>94</v>
      </c>
      <c r="E1533">
        <v>39</v>
      </c>
      <c r="F1533">
        <v>506</v>
      </c>
      <c r="G1533" t="s">
        <v>3092</v>
      </c>
      <c r="H1533">
        <v>1000</v>
      </c>
      <c r="I1533">
        <v>32095318</v>
      </c>
      <c r="J1533" t="s">
        <v>635</v>
      </c>
      <c r="K1533" t="s">
        <v>981</v>
      </c>
      <c r="L1533" t="s">
        <v>9707</v>
      </c>
      <c r="M1533">
        <v>12466</v>
      </c>
      <c r="N1533">
        <v>3664</v>
      </c>
      <c r="O1533" t="s">
        <v>3685</v>
      </c>
      <c r="P1533">
        <v>0</v>
      </c>
      <c r="Q1533" t="s">
        <v>9708</v>
      </c>
      <c r="R1533" t="s">
        <v>9709</v>
      </c>
      <c r="S1533">
        <v>84</v>
      </c>
      <c r="T1533" t="s">
        <v>42</v>
      </c>
      <c r="U1533" t="s">
        <v>43</v>
      </c>
      <c r="V1533" t="s">
        <v>44</v>
      </c>
      <c r="W1533">
        <v>45000000</v>
      </c>
      <c r="X1533">
        <v>2001</v>
      </c>
      <c r="Y1533">
        <v>611</v>
      </c>
      <c r="Z1533" s="2">
        <v>5.5</v>
      </c>
      <c r="AA1533">
        <v>1.85</v>
      </c>
      <c r="AB1533">
        <v>304</v>
      </c>
      <c r="AQ1533">
        <v>125</v>
      </c>
      <c r="AR1533">
        <v>6.9</v>
      </c>
      <c r="BH1533" t="str">
        <v>James Mottern</v>
      </c>
      <c r="BI1533">
        <f t="shared" si="70"/>
        <v>6.7</v>
      </c>
      <c r="BJ1533" t="b">
        <f t="shared" si="71"/>
        <v>0</v>
      </c>
      <c r="BO1533">
        <v>20801344</v>
      </c>
      <c r="BP1533">
        <v>15000000</v>
      </c>
      <c r="BR1533">
        <f t="shared" si="72"/>
        <v>5801344</v>
      </c>
      <c r="BS1533" t="str">
        <f>_xlfn.XLOOKUP(BO1533,I:I,L:L)</f>
        <v>The Hills Have Eyes IIÂ </v>
      </c>
    </row>
    <row r="1534" spans="1:71" x14ac:dyDescent="0.25">
      <c r="A1534" t="s">
        <v>33</v>
      </c>
      <c r="B1534" t="s">
        <v>4952</v>
      </c>
      <c r="C1534">
        <v>263</v>
      </c>
      <c r="D1534">
        <v>79</v>
      </c>
      <c r="E1534">
        <v>30</v>
      </c>
      <c r="F1534">
        <v>265</v>
      </c>
      <c r="G1534" t="s">
        <v>9712</v>
      </c>
      <c r="H1534">
        <v>940</v>
      </c>
      <c r="I1534">
        <v>31743332</v>
      </c>
      <c r="J1534" t="s">
        <v>3621</v>
      </c>
      <c r="K1534" t="s">
        <v>4022</v>
      </c>
      <c r="L1534" t="s">
        <v>9713</v>
      </c>
      <c r="M1534">
        <v>111117</v>
      </c>
      <c r="N1534">
        <v>1594</v>
      </c>
      <c r="O1534" t="s">
        <v>9714</v>
      </c>
      <c r="P1534">
        <v>0</v>
      </c>
      <c r="Q1534" t="s">
        <v>9715</v>
      </c>
      <c r="R1534" t="s">
        <v>9716</v>
      </c>
      <c r="S1534">
        <v>245</v>
      </c>
      <c r="T1534" t="s">
        <v>42</v>
      </c>
      <c r="U1534" t="s">
        <v>43</v>
      </c>
      <c r="V1534" t="s">
        <v>44</v>
      </c>
      <c r="W1534">
        <v>30000000</v>
      </c>
      <c r="X1534">
        <v>2009</v>
      </c>
      <c r="Y1534">
        <v>271</v>
      </c>
      <c r="Z1534" s="2">
        <v>7.1</v>
      </c>
      <c r="AA1534">
        <v>1.85</v>
      </c>
      <c r="AB1534">
        <v>13000</v>
      </c>
      <c r="AQ1534">
        <v>94</v>
      </c>
      <c r="AR1534">
        <v>5.5</v>
      </c>
      <c r="BH1534" t="str">
        <v>William Cottrell</v>
      </c>
      <c r="BI1534">
        <f t="shared" si="70"/>
        <v>7.7</v>
      </c>
      <c r="BJ1534" t="str">
        <f t="shared" si="71"/>
        <v>TRUE</v>
      </c>
      <c r="BO1534">
        <v>14373825</v>
      </c>
      <c r="BP1534">
        <v>8600000</v>
      </c>
      <c r="BR1534">
        <f t="shared" si="72"/>
        <v>5773825</v>
      </c>
      <c r="BS1534" t="str">
        <f>_xlfn.XLOOKUP(BO1534,I:I,L:L)</f>
        <v>AwakeÂ </v>
      </c>
    </row>
    <row r="1535" spans="1:71" x14ac:dyDescent="0.25">
      <c r="A1535" t="s">
        <v>33</v>
      </c>
      <c r="B1535" t="s">
        <v>1220</v>
      </c>
      <c r="C1535">
        <v>450</v>
      </c>
      <c r="D1535">
        <v>106</v>
      </c>
      <c r="E1535">
        <v>0</v>
      </c>
      <c r="F1535">
        <v>273</v>
      </c>
      <c r="G1535" t="s">
        <v>6359</v>
      </c>
      <c r="H1535">
        <v>17000</v>
      </c>
      <c r="I1535">
        <v>32154410</v>
      </c>
      <c r="J1535" t="s">
        <v>1338</v>
      </c>
      <c r="K1535" t="s">
        <v>572</v>
      </c>
      <c r="L1535" t="s">
        <v>9719</v>
      </c>
      <c r="M1535">
        <v>148327</v>
      </c>
      <c r="N1535">
        <v>18469</v>
      </c>
      <c r="O1535" t="s">
        <v>9720</v>
      </c>
      <c r="P1535">
        <v>0</v>
      </c>
      <c r="Q1535" t="s">
        <v>9721</v>
      </c>
      <c r="R1535" t="s">
        <v>9722</v>
      </c>
      <c r="S1535">
        <v>274</v>
      </c>
      <c r="T1535" t="s">
        <v>42</v>
      </c>
      <c r="U1535" t="s">
        <v>43</v>
      </c>
      <c r="V1535" t="s">
        <v>811</v>
      </c>
      <c r="W1535">
        <v>30000000</v>
      </c>
      <c r="X1535">
        <v>2013</v>
      </c>
      <c r="Y1535">
        <v>681</v>
      </c>
      <c r="Z1535" s="2">
        <v>7.1</v>
      </c>
      <c r="AA1535">
        <v>1.85</v>
      </c>
      <c r="AB1535">
        <v>29000</v>
      </c>
      <c r="AQ1535">
        <v>79</v>
      </c>
      <c r="AR1535">
        <v>7.1</v>
      </c>
      <c r="BH1535" t="str">
        <v>Lucrecia Martel</v>
      </c>
      <c r="BI1535">
        <f t="shared" si="70"/>
        <v>6.7</v>
      </c>
      <c r="BJ1535" t="b">
        <f t="shared" si="71"/>
        <v>0</v>
      </c>
      <c r="BO1535">
        <v>50740078</v>
      </c>
      <c r="BP1535">
        <v>45000000</v>
      </c>
      <c r="BR1535">
        <f t="shared" si="72"/>
        <v>5740078</v>
      </c>
      <c r="BS1535" t="str">
        <f>_xlfn.XLOOKUP(BO1535,I:I,L:L)</f>
        <v>Resident Evil: ApocalypseÂ </v>
      </c>
    </row>
    <row r="1536" spans="1:71" x14ac:dyDescent="0.25">
      <c r="A1536" t="s">
        <v>33</v>
      </c>
      <c r="B1536" t="s">
        <v>4960</v>
      </c>
      <c r="C1536">
        <v>162</v>
      </c>
      <c r="D1536">
        <v>63</v>
      </c>
      <c r="E1536">
        <v>15</v>
      </c>
      <c r="F1536">
        <v>69</v>
      </c>
      <c r="G1536" t="s">
        <v>9724</v>
      </c>
      <c r="H1536">
        <v>759</v>
      </c>
      <c r="I1536">
        <v>26687172</v>
      </c>
      <c r="J1536" t="s">
        <v>1419</v>
      </c>
      <c r="K1536" t="s">
        <v>800</v>
      </c>
      <c r="L1536" t="s">
        <v>9725</v>
      </c>
      <c r="M1536">
        <v>15600</v>
      </c>
      <c r="N1536">
        <v>1002</v>
      </c>
      <c r="O1536" t="s">
        <v>9726</v>
      </c>
      <c r="P1536">
        <v>0</v>
      </c>
      <c r="Q1536" t="s">
        <v>9727</v>
      </c>
      <c r="R1536" t="s">
        <v>9728</v>
      </c>
      <c r="S1536">
        <v>55</v>
      </c>
      <c r="T1536" t="s">
        <v>42</v>
      </c>
      <c r="U1536" t="s">
        <v>43</v>
      </c>
      <c r="V1536" t="s">
        <v>366</v>
      </c>
      <c r="W1536">
        <v>30000000</v>
      </c>
      <c r="X1536">
        <v>2011</v>
      </c>
      <c r="Y1536">
        <v>73</v>
      </c>
      <c r="Z1536" s="2">
        <v>7.3</v>
      </c>
      <c r="AA1536">
        <v>1.85</v>
      </c>
      <c r="AB1536">
        <v>0</v>
      </c>
      <c r="AQ1536">
        <v>106</v>
      </c>
      <c r="AR1536">
        <v>7.1</v>
      </c>
      <c r="BH1536" t="str">
        <v>Zak Penn</v>
      </c>
      <c r="BI1536">
        <f t="shared" si="70"/>
        <v>6.6</v>
      </c>
      <c r="BJ1536" t="b">
        <f t="shared" si="71"/>
        <v>0</v>
      </c>
      <c r="BO1536">
        <v>22734486</v>
      </c>
      <c r="BP1536">
        <v>17000000</v>
      </c>
      <c r="BR1536">
        <f t="shared" si="72"/>
        <v>5734486</v>
      </c>
      <c r="BS1536" t="str">
        <f>_xlfn.XLOOKUP(BO1536,I:I,L:L)</f>
        <v>Dickie Roberts: Former Child StarÂ </v>
      </c>
    </row>
    <row r="1537" spans="1:71" x14ac:dyDescent="0.25">
      <c r="A1537" t="s">
        <v>33</v>
      </c>
      <c r="B1537" t="s">
        <v>4966</v>
      </c>
      <c r="C1537">
        <v>85</v>
      </c>
      <c r="D1537">
        <v>85</v>
      </c>
      <c r="E1537">
        <v>14</v>
      </c>
      <c r="F1537">
        <v>244</v>
      </c>
      <c r="G1537" t="s">
        <v>7344</v>
      </c>
      <c r="H1537">
        <v>577</v>
      </c>
      <c r="I1537">
        <v>26096584</v>
      </c>
      <c r="J1537" t="s">
        <v>1247</v>
      </c>
      <c r="K1537" t="s">
        <v>9730</v>
      </c>
      <c r="L1537" t="s">
        <v>9485</v>
      </c>
      <c r="M1537">
        <v>30651</v>
      </c>
      <c r="N1537">
        <v>1653</v>
      </c>
      <c r="O1537" t="s">
        <v>9731</v>
      </c>
      <c r="P1537">
        <v>0</v>
      </c>
      <c r="Q1537" t="s">
        <v>9732</v>
      </c>
      <c r="R1537" t="s">
        <v>9733</v>
      </c>
      <c r="S1537">
        <v>267</v>
      </c>
      <c r="T1537" t="s">
        <v>42</v>
      </c>
      <c r="U1537" t="s">
        <v>43</v>
      </c>
      <c r="V1537" t="s">
        <v>44</v>
      </c>
      <c r="W1537">
        <v>19000000</v>
      </c>
      <c r="X1537">
        <v>2003</v>
      </c>
      <c r="Y1537">
        <v>291</v>
      </c>
      <c r="Z1537" s="2">
        <v>3.4</v>
      </c>
      <c r="AA1537">
        <v>1.37</v>
      </c>
      <c r="AB1537">
        <v>1000</v>
      </c>
      <c r="AQ1537">
        <v>63</v>
      </c>
      <c r="AR1537">
        <v>7.3</v>
      </c>
      <c r="BH1537" t="str">
        <v>Steve Buscemi</v>
      </c>
      <c r="BI1537">
        <f t="shared" si="70"/>
        <v>6.9</v>
      </c>
      <c r="BJ1537" t="b">
        <f t="shared" si="71"/>
        <v>0</v>
      </c>
      <c r="BO1537">
        <v>40687294</v>
      </c>
      <c r="BP1537">
        <v>35000000</v>
      </c>
      <c r="BR1537">
        <f t="shared" si="72"/>
        <v>5687294</v>
      </c>
      <c r="BS1537" t="str">
        <f>_xlfn.XLOOKUP(BO1537,I:I,L:L)</f>
        <v>Max PayneÂ </v>
      </c>
    </row>
    <row r="1538" spans="1:71" x14ac:dyDescent="0.25">
      <c r="A1538" t="s">
        <v>33</v>
      </c>
      <c r="B1538" t="s">
        <v>2087</v>
      </c>
      <c r="C1538">
        <v>110</v>
      </c>
      <c r="D1538">
        <v>108</v>
      </c>
      <c r="E1538">
        <v>631</v>
      </c>
      <c r="F1538">
        <v>95</v>
      </c>
      <c r="G1538" t="s">
        <v>9734</v>
      </c>
      <c r="H1538">
        <v>631</v>
      </c>
      <c r="I1538">
        <v>26525834</v>
      </c>
      <c r="J1538" t="s">
        <v>881</v>
      </c>
      <c r="K1538" t="s">
        <v>2087</v>
      </c>
      <c r="L1538" t="s">
        <v>9735</v>
      </c>
      <c r="M1538">
        <v>21998</v>
      </c>
      <c r="N1538">
        <v>1023</v>
      </c>
      <c r="O1538" t="s">
        <v>9736</v>
      </c>
      <c r="P1538">
        <v>1</v>
      </c>
      <c r="Q1538" t="s">
        <v>9737</v>
      </c>
      <c r="R1538" t="s">
        <v>9738</v>
      </c>
      <c r="S1538">
        <v>227</v>
      </c>
      <c r="T1538" t="s">
        <v>42</v>
      </c>
      <c r="U1538" t="s">
        <v>43</v>
      </c>
      <c r="V1538" t="s">
        <v>811</v>
      </c>
      <c r="W1538">
        <v>30000000</v>
      </c>
      <c r="X1538">
        <v>1998</v>
      </c>
      <c r="Y1538">
        <v>199</v>
      </c>
      <c r="Z1538" s="2">
        <v>6.8</v>
      </c>
      <c r="AA1538">
        <v>1.85</v>
      </c>
      <c r="AB1538">
        <v>0</v>
      </c>
      <c r="AQ1538">
        <v>85</v>
      </c>
      <c r="AR1538">
        <v>3.4</v>
      </c>
      <c r="BH1538" t="str">
        <v>Ham Tran</v>
      </c>
      <c r="BI1538">
        <f t="shared" si="70"/>
        <v>7.4</v>
      </c>
      <c r="BJ1538" t="b">
        <f t="shared" si="71"/>
        <v>0</v>
      </c>
      <c r="BO1538">
        <v>55682070</v>
      </c>
      <c r="BP1538">
        <v>50000000</v>
      </c>
      <c r="BR1538">
        <f t="shared" si="72"/>
        <v>5682070</v>
      </c>
      <c r="BS1538" t="str">
        <f>_xlfn.XLOOKUP(BO1538,I:I,L:L)</f>
        <v>Hansel &amp; Gretel: Witch HuntersÂ </v>
      </c>
    </row>
    <row r="1539" spans="1:71" x14ac:dyDescent="0.25">
      <c r="A1539" t="s">
        <v>33</v>
      </c>
      <c r="B1539" t="s">
        <v>4276</v>
      </c>
      <c r="C1539">
        <v>165</v>
      </c>
      <c r="D1539">
        <v>139</v>
      </c>
      <c r="E1539">
        <v>150</v>
      </c>
      <c r="F1539">
        <v>400</v>
      </c>
      <c r="G1539" t="s">
        <v>9739</v>
      </c>
      <c r="H1539">
        <v>521</v>
      </c>
      <c r="I1539">
        <v>30513940</v>
      </c>
      <c r="J1539" t="s">
        <v>2346</v>
      </c>
      <c r="K1539" t="s">
        <v>9740</v>
      </c>
      <c r="L1539" t="s">
        <v>9741</v>
      </c>
      <c r="M1539">
        <v>15843</v>
      </c>
      <c r="N1539">
        <v>2060</v>
      </c>
      <c r="O1539" t="s">
        <v>9742</v>
      </c>
      <c r="P1539">
        <v>0</v>
      </c>
      <c r="Q1539" t="s">
        <v>9743</v>
      </c>
      <c r="R1539" t="s">
        <v>9744</v>
      </c>
      <c r="S1539">
        <v>104</v>
      </c>
      <c r="T1539" t="s">
        <v>42</v>
      </c>
      <c r="U1539" t="s">
        <v>43</v>
      </c>
      <c r="V1539" t="s">
        <v>44</v>
      </c>
      <c r="W1539">
        <v>30000000</v>
      </c>
      <c r="X1539">
        <v>2014</v>
      </c>
      <c r="Y1539">
        <v>491</v>
      </c>
      <c r="Z1539" s="2">
        <v>6.9</v>
      </c>
      <c r="AA1539">
        <v>1.85</v>
      </c>
      <c r="AB1539">
        <v>11000</v>
      </c>
      <c r="AQ1539">
        <v>108</v>
      </c>
      <c r="AR1539">
        <v>6.8</v>
      </c>
      <c r="BH1539" t="str">
        <v>Rich Cowan</v>
      </c>
      <c r="BI1539">
        <f t="shared" si="70"/>
        <v>6.5</v>
      </c>
      <c r="BJ1539" t="b">
        <f t="shared" si="71"/>
        <v>0</v>
      </c>
      <c r="BO1539">
        <v>25677801</v>
      </c>
      <c r="BP1539">
        <v>20000000</v>
      </c>
      <c r="BR1539">
        <f t="shared" si="72"/>
        <v>5677801</v>
      </c>
      <c r="BS1539" t="str">
        <f>_xlfn.XLOOKUP(BO1539,I:I,L:L)</f>
        <v>You AgainÂ </v>
      </c>
    </row>
    <row r="1540" spans="1:71" x14ac:dyDescent="0.25">
      <c r="A1540" t="s">
        <v>33</v>
      </c>
      <c r="B1540" t="s">
        <v>3321</v>
      </c>
      <c r="C1540">
        <v>64</v>
      </c>
      <c r="D1540">
        <v>127</v>
      </c>
      <c r="E1540">
        <v>73</v>
      </c>
      <c r="F1540">
        <v>433</v>
      </c>
      <c r="G1540" t="s">
        <v>245</v>
      </c>
      <c r="H1540">
        <v>11000</v>
      </c>
      <c r="I1540">
        <v>23209440</v>
      </c>
      <c r="J1540" t="s">
        <v>2007</v>
      </c>
      <c r="K1540" t="s">
        <v>2982</v>
      </c>
      <c r="L1540" t="s">
        <v>9747</v>
      </c>
      <c r="M1540">
        <v>9283</v>
      </c>
      <c r="N1540">
        <v>12785</v>
      </c>
      <c r="O1540" t="s">
        <v>1147</v>
      </c>
      <c r="P1540">
        <v>3</v>
      </c>
      <c r="Q1540" t="s">
        <v>9748</v>
      </c>
      <c r="R1540" t="s">
        <v>9749</v>
      </c>
      <c r="S1540">
        <v>112</v>
      </c>
      <c r="T1540" t="s">
        <v>42</v>
      </c>
      <c r="U1540" t="s">
        <v>43</v>
      </c>
      <c r="V1540" t="s">
        <v>811</v>
      </c>
      <c r="W1540">
        <v>30000000</v>
      </c>
      <c r="X1540">
        <v>1998</v>
      </c>
      <c r="Y1540">
        <v>882</v>
      </c>
      <c r="Z1540" s="2">
        <v>7</v>
      </c>
      <c r="AA1540">
        <v>1.85</v>
      </c>
      <c r="AB1540">
        <v>592</v>
      </c>
      <c r="AQ1540">
        <v>139</v>
      </c>
      <c r="AR1540">
        <v>6.9</v>
      </c>
      <c r="BH1540" t="str">
        <v>Jonathan Kesselman</v>
      </c>
      <c r="BI1540">
        <f t="shared" ref="BI1540:BI1603" si="73">ROUND(AVERAGEIFS(Z:Z,B:B,BH1540),1)</f>
        <v>6.2</v>
      </c>
      <c r="BJ1540" t="b">
        <f t="shared" ref="BJ1540:BJ1603" si="74">IF(BI1540&gt;=PERCENTILE($BI$3:$BI$1678,0.9),"TRUE")</f>
        <v>0</v>
      </c>
      <c r="BO1540">
        <v>50648679</v>
      </c>
      <c r="BP1540">
        <v>45000000</v>
      </c>
      <c r="BR1540">
        <f t="shared" si="72"/>
        <v>5648679</v>
      </c>
      <c r="BS1540" t="str">
        <f>_xlfn.XLOOKUP(BO1540,I:I,L:L)</f>
        <v>Resident Evil: ExtinctionÂ </v>
      </c>
    </row>
    <row r="1541" spans="1:71" x14ac:dyDescent="0.25">
      <c r="A1541" t="s">
        <v>33</v>
      </c>
      <c r="B1541" t="s">
        <v>4979</v>
      </c>
      <c r="C1541">
        <v>44</v>
      </c>
      <c r="D1541">
        <v>106</v>
      </c>
      <c r="E1541">
        <v>32</v>
      </c>
      <c r="F1541">
        <v>650</v>
      </c>
      <c r="G1541" t="s">
        <v>7111</v>
      </c>
      <c r="H1541">
        <v>18000</v>
      </c>
      <c r="I1541">
        <v>24048000</v>
      </c>
      <c r="J1541" t="s">
        <v>868</v>
      </c>
      <c r="K1541" t="s">
        <v>2152</v>
      </c>
      <c r="L1541" t="s">
        <v>9750</v>
      </c>
      <c r="M1541">
        <v>23579</v>
      </c>
      <c r="N1541">
        <v>20772</v>
      </c>
      <c r="O1541" t="s">
        <v>6935</v>
      </c>
      <c r="P1541">
        <v>1</v>
      </c>
      <c r="Q1541" t="s">
        <v>9751</v>
      </c>
      <c r="R1541" t="s">
        <v>9752</v>
      </c>
      <c r="S1541">
        <v>88</v>
      </c>
      <c r="T1541" t="s">
        <v>42</v>
      </c>
      <c r="U1541" t="s">
        <v>43</v>
      </c>
      <c r="V1541" t="s">
        <v>811</v>
      </c>
      <c r="W1541">
        <v>30000000</v>
      </c>
      <c r="X1541">
        <v>1995</v>
      </c>
      <c r="Y1541">
        <v>723</v>
      </c>
      <c r="Z1541" s="2">
        <v>5.5</v>
      </c>
      <c r="AA1541">
        <v>2.35</v>
      </c>
      <c r="AB1541">
        <v>0</v>
      </c>
      <c r="AQ1541">
        <v>127</v>
      </c>
      <c r="AR1541">
        <v>7</v>
      </c>
      <c r="BH1541" t="str">
        <v>Arjun Sablok</v>
      </c>
      <c r="BI1541">
        <f t="shared" si="73"/>
        <v>3.3</v>
      </c>
      <c r="BJ1541" t="b">
        <f t="shared" si="74"/>
        <v>0</v>
      </c>
      <c r="BO1541">
        <v>17613460</v>
      </c>
      <c r="BP1541">
        <v>12000000</v>
      </c>
      <c r="BR1541">
        <f t="shared" si="72"/>
        <v>5613460</v>
      </c>
      <c r="BS1541" t="str">
        <f>_xlfn.XLOOKUP(BO1541,I:I,L:L)</f>
        <v>NebraskaÂ </v>
      </c>
    </row>
    <row r="1542" spans="1:71" x14ac:dyDescent="0.25">
      <c r="A1542" t="s">
        <v>33</v>
      </c>
      <c r="B1542" t="s">
        <v>1873</v>
      </c>
      <c r="C1542">
        <v>147</v>
      </c>
      <c r="D1542">
        <v>95</v>
      </c>
      <c r="E1542">
        <v>425</v>
      </c>
      <c r="F1542">
        <v>560</v>
      </c>
      <c r="G1542" t="s">
        <v>418</v>
      </c>
      <c r="H1542">
        <v>973</v>
      </c>
      <c r="I1542">
        <v>22526144</v>
      </c>
      <c r="J1542" t="s">
        <v>1500</v>
      </c>
      <c r="K1542" t="s">
        <v>617</v>
      </c>
      <c r="L1542" t="s">
        <v>9755</v>
      </c>
      <c r="M1542">
        <v>53884</v>
      </c>
      <c r="N1542">
        <v>2737</v>
      </c>
      <c r="O1542" t="s">
        <v>2822</v>
      </c>
      <c r="P1542">
        <v>1</v>
      </c>
      <c r="Q1542" t="s">
        <v>9756</v>
      </c>
      <c r="R1542" t="s">
        <v>9757</v>
      </c>
      <c r="S1542">
        <v>203</v>
      </c>
      <c r="T1542" t="s">
        <v>42</v>
      </c>
      <c r="U1542" t="s">
        <v>43</v>
      </c>
      <c r="V1542" t="s">
        <v>44</v>
      </c>
      <c r="W1542">
        <v>30000000</v>
      </c>
      <c r="X1542">
        <v>2006</v>
      </c>
      <c r="Y1542">
        <v>776</v>
      </c>
      <c r="Z1542" s="2">
        <v>5.0999999999999996</v>
      </c>
      <c r="AA1542">
        <v>2.35</v>
      </c>
      <c r="AB1542">
        <v>1000</v>
      </c>
      <c r="AQ1542">
        <v>106</v>
      </c>
      <c r="AR1542">
        <v>5.5</v>
      </c>
      <c r="BH1542" t="str">
        <v>Youssef Delara</v>
      </c>
      <c r="BI1542">
        <f t="shared" si="73"/>
        <v>5.7</v>
      </c>
      <c r="BJ1542" t="b">
        <f t="shared" si="74"/>
        <v>0</v>
      </c>
      <c r="BO1542">
        <v>25584685</v>
      </c>
      <c r="BP1542">
        <v>20000000</v>
      </c>
      <c r="BR1542">
        <f t="shared" si="72"/>
        <v>5584685</v>
      </c>
      <c r="BS1542" t="str">
        <f>_xlfn.XLOOKUP(BO1542,I:I,L:L)</f>
        <v>Nancy DrewÂ </v>
      </c>
    </row>
    <row r="1543" spans="1:71" x14ac:dyDescent="0.25">
      <c r="A1543" t="s">
        <v>33</v>
      </c>
      <c r="B1543" t="s">
        <v>1864</v>
      </c>
      <c r="C1543">
        <v>242</v>
      </c>
      <c r="D1543">
        <v>118</v>
      </c>
      <c r="E1543">
        <v>301</v>
      </c>
      <c r="F1543">
        <v>897</v>
      </c>
      <c r="G1543" t="s">
        <v>3404</v>
      </c>
      <c r="H1543">
        <v>2000</v>
      </c>
      <c r="I1543">
        <v>30523568</v>
      </c>
      <c r="J1543" t="s">
        <v>1776</v>
      </c>
      <c r="K1543" t="s">
        <v>5461</v>
      </c>
      <c r="L1543" t="s">
        <v>9759</v>
      </c>
      <c r="M1543">
        <v>54447</v>
      </c>
      <c r="N1543">
        <v>5697</v>
      </c>
      <c r="O1543" t="s">
        <v>1076</v>
      </c>
      <c r="P1543">
        <v>0</v>
      </c>
      <c r="Q1543" t="s">
        <v>9760</v>
      </c>
      <c r="R1543" t="s">
        <v>9761</v>
      </c>
      <c r="S1543">
        <v>201</v>
      </c>
      <c r="T1543" t="s">
        <v>42</v>
      </c>
      <c r="U1543" t="s">
        <v>43</v>
      </c>
      <c r="V1543" t="s">
        <v>811</v>
      </c>
      <c r="W1543">
        <v>30000000</v>
      </c>
      <c r="X1543">
        <v>2014</v>
      </c>
      <c r="Y1543">
        <v>1000</v>
      </c>
      <c r="Z1543" s="2">
        <v>6.2</v>
      </c>
      <c r="AA1543">
        <v>2.35</v>
      </c>
      <c r="AB1543">
        <v>18000</v>
      </c>
      <c r="AQ1543">
        <v>95</v>
      </c>
      <c r="AR1543">
        <v>5.0999999999999996</v>
      </c>
      <c r="BH1543" t="str">
        <v>Claudia Sainte-Luce</v>
      </c>
      <c r="BI1543">
        <f t="shared" si="73"/>
        <v>7</v>
      </c>
      <c r="BJ1543" t="b">
        <f t="shared" si="74"/>
        <v>0</v>
      </c>
      <c r="BO1543">
        <v>20566327</v>
      </c>
      <c r="BP1543">
        <v>15000000</v>
      </c>
      <c r="BR1543">
        <f t="shared" si="72"/>
        <v>5566327</v>
      </c>
      <c r="BS1543" t="str">
        <f>_xlfn.XLOOKUP(BO1543,I:I,L:L)</f>
        <v>KeanuÂ </v>
      </c>
    </row>
    <row r="1544" spans="1:71" x14ac:dyDescent="0.25">
      <c r="A1544" t="s">
        <v>33</v>
      </c>
      <c r="B1544" t="s">
        <v>4984</v>
      </c>
      <c r="C1544">
        <v>73</v>
      </c>
      <c r="D1544">
        <v>105</v>
      </c>
      <c r="E1544">
        <v>34</v>
      </c>
      <c r="F1544">
        <v>642</v>
      </c>
      <c r="G1544" t="s">
        <v>2739</v>
      </c>
      <c r="H1544">
        <v>1000</v>
      </c>
      <c r="I1544">
        <v>20422207</v>
      </c>
      <c r="J1544" t="s">
        <v>881</v>
      </c>
      <c r="K1544" t="s">
        <v>2579</v>
      </c>
      <c r="L1544" t="s">
        <v>9763</v>
      </c>
      <c r="M1544">
        <v>15052</v>
      </c>
      <c r="N1544">
        <v>4369</v>
      </c>
      <c r="O1544" t="s">
        <v>9764</v>
      </c>
      <c r="P1544">
        <v>1</v>
      </c>
      <c r="Q1544" t="s">
        <v>9765</v>
      </c>
      <c r="R1544" t="s">
        <v>9766</v>
      </c>
      <c r="S1544">
        <v>116</v>
      </c>
      <c r="T1544" t="s">
        <v>42</v>
      </c>
      <c r="U1544" t="s">
        <v>43</v>
      </c>
      <c r="V1544" t="s">
        <v>44</v>
      </c>
      <c r="W1544">
        <v>35000000</v>
      </c>
      <c r="X1544">
        <v>2004</v>
      </c>
      <c r="Y1544">
        <v>681</v>
      </c>
      <c r="Z1544" s="2">
        <v>5.2</v>
      </c>
      <c r="AA1544">
        <v>2.35</v>
      </c>
      <c r="AB1544">
        <v>484</v>
      </c>
      <c r="AQ1544">
        <v>118</v>
      </c>
      <c r="AR1544">
        <v>6.2</v>
      </c>
      <c r="BH1544" t="str">
        <v>Jamie Babbit</v>
      </c>
      <c r="BI1544">
        <f t="shared" si="73"/>
        <v>6.6</v>
      </c>
      <c r="BJ1544" t="b">
        <f t="shared" si="74"/>
        <v>0</v>
      </c>
      <c r="BO1544">
        <v>35565975</v>
      </c>
      <c r="BP1544">
        <v>30000000</v>
      </c>
      <c r="BR1544">
        <f t="shared" si="72"/>
        <v>5565975</v>
      </c>
      <c r="BS1544" t="str">
        <f>_xlfn.XLOOKUP(BO1544,I:I,L:L)</f>
        <v>Larry CrowneÂ </v>
      </c>
    </row>
    <row r="1545" spans="1:71" x14ac:dyDescent="0.25">
      <c r="A1545" t="s">
        <v>33</v>
      </c>
      <c r="B1545" t="s">
        <v>4390</v>
      </c>
      <c r="C1545">
        <v>232</v>
      </c>
      <c r="D1545">
        <v>131</v>
      </c>
      <c r="E1545">
        <v>89</v>
      </c>
      <c r="F1545">
        <v>372</v>
      </c>
      <c r="G1545" t="s">
        <v>9768</v>
      </c>
      <c r="H1545">
        <v>2000</v>
      </c>
      <c r="I1545">
        <v>28644770</v>
      </c>
      <c r="J1545" t="s">
        <v>1027</v>
      </c>
      <c r="K1545" t="s">
        <v>5234</v>
      </c>
      <c r="L1545" t="s">
        <v>9769</v>
      </c>
      <c r="M1545">
        <v>78974</v>
      </c>
      <c r="N1545">
        <v>3479</v>
      </c>
      <c r="O1545" t="s">
        <v>3436</v>
      </c>
      <c r="P1545">
        <v>2</v>
      </c>
      <c r="Q1545" t="s">
        <v>9770</v>
      </c>
      <c r="R1545" t="s">
        <v>9771</v>
      </c>
      <c r="S1545">
        <v>141</v>
      </c>
      <c r="T1545" t="s">
        <v>42</v>
      </c>
      <c r="U1545" t="s">
        <v>43</v>
      </c>
      <c r="V1545" t="s">
        <v>811</v>
      </c>
      <c r="W1545">
        <v>30000000</v>
      </c>
      <c r="X1545">
        <v>2012</v>
      </c>
      <c r="Y1545">
        <v>401</v>
      </c>
      <c r="Z1545" s="2">
        <v>6.2</v>
      </c>
      <c r="AA1545">
        <v>1.85</v>
      </c>
      <c r="AB1545">
        <v>11000</v>
      </c>
      <c r="AQ1545">
        <v>105</v>
      </c>
      <c r="AR1545">
        <v>5.2</v>
      </c>
      <c r="BH1545" t="str">
        <v>David Boyd</v>
      </c>
      <c r="BI1545">
        <f t="shared" si="73"/>
        <v>6</v>
      </c>
      <c r="BJ1545" t="b">
        <f t="shared" si="74"/>
        <v>0</v>
      </c>
      <c r="BO1545">
        <v>45500797</v>
      </c>
      <c r="BP1545">
        <v>40000000</v>
      </c>
      <c r="BR1545">
        <f t="shared" si="72"/>
        <v>5500797</v>
      </c>
      <c r="BS1545" t="str">
        <f>_xlfn.XLOOKUP(BO1545,I:I,L:L)</f>
        <v>Medicine ManÂ </v>
      </c>
    </row>
    <row r="1546" spans="1:71" x14ac:dyDescent="0.25">
      <c r="A1546" t="s">
        <v>33</v>
      </c>
      <c r="B1546" t="s">
        <v>4991</v>
      </c>
      <c r="C1546">
        <v>63</v>
      </c>
      <c r="D1546">
        <v>104</v>
      </c>
      <c r="E1546">
        <v>30</v>
      </c>
      <c r="F1546">
        <v>635</v>
      </c>
      <c r="G1546" t="s">
        <v>2467</v>
      </c>
      <c r="H1546">
        <v>1000</v>
      </c>
      <c r="I1546">
        <v>21800302</v>
      </c>
      <c r="J1546" t="s">
        <v>2472</v>
      </c>
      <c r="K1546" t="s">
        <v>981</v>
      </c>
      <c r="L1546" t="s">
        <v>9773</v>
      </c>
      <c r="M1546">
        <v>12164</v>
      </c>
      <c r="N1546">
        <v>4462</v>
      </c>
      <c r="O1546" t="s">
        <v>8953</v>
      </c>
      <c r="P1546">
        <v>1</v>
      </c>
      <c r="Q1546" t="s">
        <v>9774</v>
      </c>
      <c r="R1546" t="s">
        <v>9775</v>
      </c>
      <c r="S1546">
        <v>63</v>
      </c>
      <c r="T1546" t="s">
        <v>42</v>
      </c>
      <c r="U1546" t="s">
        <v>43</v>
      </c>
      <c r="V1546" t="s">
        <v>44</v>
      </c>
      <c r="W1546">
        <v>30000000</v>
      </c>
      <c r="X1546">
        <v>2004</v>
      </c>
      <c r="Y1546">
        <v>962</v>
      </c>
      <c r="Z1546" s="2">
        <v>5.5</v>
      </c>
      <c r="AA1546">
        <v>1.85</v>
      </c>
      <c r="AB1546">
        <v>491</v>
      </c>
      <c r="AQ1546">
        <v>131</v>
      </c>
      <c r="AR1546">
        <v>6.2</v>
      </c>
      <c r="BH1546" t="str">
        <v>Anna Muylaert</v>
      </c>
      <c r="BI1546">
        <f t="shared" si="73"/>
        <v>7.9</v>
      </c>
      <c r="BJ1546" t="str">
        <f t="shared" si="74"/>
        <v>TRUE</v>
      </c>
      <c r="BO1546">
        <v>55473600</v>
      </c>
      <c r="BP1546">
        <v>50000000</v>
      </c>
      <c r="BR1546">
        <f t="shared" si="72"/>
        <v>5473600</v>
      </c>
      <c r="BS1546" t="str">
        <f>_xlfn.XLOOKUP(BO1546,I:I,L:L)</f>
        <v>Alien 3Â </v>
      </c>
    </row>
    <row r="1547" spans="1:71" x14ac:dyDescent="0.25">
      <c r="A1547" t="s">
        <v>33</v>
      </c>
      <c r="B1547" t="s">
        <v>4999</v>
      </c>
      <c r="C1547">
        <v>158</v>
      </c>
      <c r="D1547">
        <v>94</v>
      </c>
      <c r="E1547">
        <v>110</v>
      </c>
      <c r="F1547">
        <v>277</v>
      </c>
      <c r="G1547" t="s">
        <v>9777</v>
      </c>
      <c r="H1547">
        <v>14000</v>
      </c>
      <c r="I1547">
        <v>18500966</v>
      </c>
      <c r="J1547" t="s">
        <v>2763</v>
      </c>
      <c r="K1547" t="s">
        <v>2459</v>
      </c>
      <c r="L1547" t="s">
        <v>9778</v>
      </c>
      <c r="M1547">
        <v>70341</v>
      </c>
      <c r="N1547">
        <v>15271</v>
      </c>
      <c r="O1547" t="s">
        <v>3448</v>
      </c>
      <c r="P1547">
        <v>1</v>
      </c>
      <c r="Q1547" t="s">
        <v>9779</v>
      </c>
      <c r="R1547" t="s">
        <v>9780</v>
      </c>
      <c r="S1547">
        <v>830</v>
      </c>
      <c r="T1547" t="s">
        <v>42</v>
      </c>
      <c r="U1547" t="s">
        <v>43</v>
      </c>
      <c r="V1547" t="s">
        <v>44</v>
      </c>
      <c r="W1547">
        <v>30000000</v>
      </c>
      <c r="X1547">
        <v>2006</v>
      </c>
      <c r="Y1547">
        <v>829</v>
      </c>
      <c r="Z1547" s="2">
        <v>4.4000000000000004</v>
      </c>
      <c r="AA1547">
        <v>1.85</v>
      </c>
      <c r="AB1547">
        <v>0</v>
      </c>
      <c r="AQ1547">
        <v>104</v>
      </c>
      <c r="AR1547">
        <v>5.5</v>
      </c>
      <c r="BH1547" t="str">
        <v>Steve Taylor</v>
      </c>
      <c r="BI1547">
        <f t="shared" si="73"/>
        <v>6</v>
      </c>
      <c r="BJ1547" t="b">
        <f t="shared" si="74"/>
        <v>0</v>
      </c>
      <c r="BO1547">
        <v>11434867</v>
      </c>
      <c r="BP1547">
        <v>6000000</v>
      </c>
      <c r="BR1547">
        <f t="shared" si="72"/>
        <v>5434867</v>
      </c>
      <c r="BS1547" t="str">
        <f>_xlfn.XLOOKUP(BO1547,I:I,L:L)</f>
        <v>The WordsÂ </v>
      </c>
    </row>
    <row r="1548" spans="1:71" x14ac:dyDescent="0.25">
      <c r="A1548" t="s">
        <v>33</v>
      </c>
      <c r="B1548" t="s">
        <v>2057</v>
      </c>
      <c r="C1548">
        <v>105</v>
      </c>
      <c r="D1548">
        <v>96</v>
      </c>
      <c r="E1548">
        <v>845</v>
      </c>
      <c r="F1548">
        <v>488</v>
      </c>
      <c r="G1548" t="s">
        <v>503</v>
      </c>
      <c r="H1548">
        <v>978</v>
      </c>
      <c r="I1548">
        <v>18967571</v>
      </c>
      <c r="J1548" t="s">
        <v>268</v>
      </c>
      <c r="K1548" t="s">
        <v>7965</v>
      </c>
      <c r="L1548" t="s">
        <v>9782</v>
      </c>
      <c r="M1548">
        <v>23345</v>
      </c>
      <c r="N1548">
        <v>3072</v>
      </c>
      <c r="O1548" t="s">
        <v>5179</v>
      </c>
      <c r="P1548">
        <v>2</v>
      </c>
      <c r="Q1548" t="s">
        <v>9783</v>
      </c>
      <c r="R1548" t="s">
        <v>9784</v>
      </c>
      <c r="S1548">
        <v>167</v>
      </c>
      <c r="T1548" t="s">
        <v>42</v>
      </c>
      <c r="U1548" t="s">
        <v>43</v>
      </c>
      <c r="V1548" t="s">
        <v>811</v>
      </c>
      <c r="W1548">
        <v>30000000</v>
      </c>
      <c r="X1548">
        <v>1998</v>
      </c>
      <c r="Y1548">
        <v>968</v>
      </c>
      <c r="Z1548" s="2">
        <v>6.1</v>
      </c>
      <c r="AA1548">
        <v>2.35</v>
      </c>
      <c r="AB1548">
        <v>629</v>
      </c>
      <c r="AQ1548">
        <v>94</v>
      </c>
      <c r="AR1548">
        <v>4.4000000000000004</v>
      </c>
      <c r="BH1548" t="str">
        <v>Kurt Voss</v>
      </c>
      <c r="BI1548">
        <f t="shared" si="73"/>
        <v>6.1</v>
      </c>
      <c r="BJ1548" t="b">
        <f t="shared" si="74"/>
        <v>0</v>
      </c>
      <c r="BO1548">
        <v>20433940</v>
      </c>
      <c r="BP1548">
        <v>15000000</v>
      </c>
      <c r="BR1548">
        <f t="shared" si="72"/>
        <v>5433940</v>
      </c>
      <c r="BS1548" t="str">
        <f>_xlfn.XLOOKUP(BO1548,I:I,L:L)</f>
        <v>Land of the DeadÂ </v>
      </c>
    </row>
    <row r="1549" spans="1:71" x14ac:dyDescent="0.25">
      <c r="A1549" t="s">
        <v>33</v>
      </c>
      <c r="B1549" t="s">
        <v>5005</v>
      </c>
      <c r="C1549">
        <v>36</v>
      </c>
      <c r="D1549">
        <v>105</v>
      </c>
      <c r="E1549">
        <v>114</v>
      </c>
      <c r="F1549">
        <v>537</v>
      </c>
      <c r="G1549" t="s">
        <v>9787</v>
      </c>
      <c r="H1549">
        <v>4000</v>
      </c>
      <c r="I1549">
        <v>17100000</v>
      </c>
      <c r="J1549" t="s">
        <v>3628</v>
      </c>
      <c r="K1549" t="s">
        <v>638</v>
      </c>
      <c r="L1549" t="s">
        <v>9788</v>
      </c>
      <c r="M1549">
        <v>7073</v>
      </c>
      <c r="N1549">
        <v>6152</v>
      </c>
      <c r="O1549" t="s">
        <v>1209</v>
      </c>
      <c r="P1549">
        <v>1</v>
      </c>
      <c r="Q1549" t="s">
        <v>9789</v>
      </c>
      <c r="R1549" t="s">
        <v>9790</v>
      </c>
      <c r="S1549">
        <v>29</v>
      </c>
      <c r="T1549" t="s">
        <v>42</v>
      </c>
      <c r="U1549" t="s">
        <v>43</v>
      </c>
      <c r="V1549" t="s">
        <v>811</v>
      </c>
      <c r="W1549">
        <v>25000000</v>
      </c>
      <c r="X1549">
        <v>1996</v>
      </c>
      <c r="Y1549">
        <v>561</v>
      </c>
      <c r="Z1549" s="2">
        <v>5.3</v>
      </c>
      <c r="AA1549">
        <v>1.85</v>
      </c>
      <c r="AB1549">
        <v>204</v>
      </c>
      <c r="AQ1549">
        <v>96</v>
      </c>
      <c r="AR1549">
        <v>6.1</v>
      </c>
      <c r="BH1549" t="str">
        <v>LÃ©a Pool</v>
      </c>
      <c r="BI1549">
        <f t="shared" si="73"/>
        <v>7.4</v>
      </c>
      <c r="BJ1549" t="b">
        <f t="shared" si="74"/>
        <v>0</v>
      </c>
      <c r="BO1549">
        <v>10429707</v>
      </c>
      <c r="BP1549">
        <v>5000000</v>
      </c>
      <c r="BR1549">
        <f t="shared" si="72"/>
        <v>5429707</v>
      </c>
      <c r="BS1549" t="str">
        <f>_xlfn.XLOOKUP(BO1549,I:I,L:L)</f>
        <v>Moms' Night OutÂ </v>
      </c>
    </row>
    <row r="1550" spans="1:71" x14ac:dyDescent="0.25">
      <c r="A1550" t="s">
        <v>33</v>
      </c>
      <c r="B1550" t="s">
        <v>5011</v>
      </c>
      <c r="C1550">
        <v>181</v>
      </c>
      <c r="D1550">
        <v>99</v>
      </c>
      <c r="E1550">
        <v>11</v>
      </c>
      <c r="F1550">
        <v>762</v>
      </c>
      <c r="G1550" t="s">
        <v>9793</v>
      </c>
      <c r="H1550">
        <v>19000</v>
      </c>
      <c r="I1550">
        <v>17266505</v>
      </c>
      <c r="J1550" t="s">
        <v>3635</v>
      </c>
      <c r="K1550" t="s">
        <v>122</v>
      </c>
      <c r="L1550" t="s">
        <v>9794</v>
      </c>
      <c r="M1550">
        <v>43764</v>
      </c>
      <c r="N1550">
        <v>22554</v>
      </c>
      <c r="O1550" t="s">
        <v>8043</v>
      </c>
      <c r="P1550">
        <v>1</v>
      </c>
      <c r="Q1550" t="s">
        <v>9795</v>
      </c>
      <c r="R1550" t="s">
        <v>9796</v>
      </c>
      <c r="S1550">
        <v>291</v>
      </c>
      <c r="T1550" t="s">
        <v>42</v>
      </c>
      <c r="U1550" t="s">
        <v>43</v>
      </c>
      <c r="V1550" t="s">
        <v>44</v>
      </c>
      <c r="W1550">
        <v>30000000</v>
      </c>
      <c r="X1550">
        <v>2002</v>
      </c>
      <c r="Y1550">
        <v>953</v>
      </c>
      <c r="Z1550" s="2">
        <v>5.4</v>
      </c>
      <c r="AA1550">
        <v>2.35</v>
      </c>
      <c r="AB1550">
        <v>0</v>
      </c>
      <c r="AQ1550">
        <v>105</v>
      </c>
      <c r="AR1550">
        <v>5.3</v>
      </c>
      <c r="BH1550" t="str">
        <v>James David Pasternak</v>
      </c>
      <c r="BI1550">
        <f t="shared" si="73"/>
        <v>6.2</v>
      </c>
      <c r="BJ1550" t="b">
        <f t="shared" si="74"/>
        <v>0</v>
      </c>
      <c r="BO1550">
        <v>7369373</v>
      </c>
      <c r="BP1550">
        <v>2000000</v>
      </c>
      <c r="BR1550">
        <f t="shared" si="72"/>
        <v>5369373</v>
      </c>
      <c r="BS1550" t="str">
        <f>_xlfn.XLOOKUP(BO1550,I:I,L:L)</f>
        <v>WitchboardÂ </v>
      </c>
    </row>
    <row r="1551" spans="1:71" x14ac:dyDescent="0.25">
      <c r="A1551" t="s">
        <v>33</v>
      </c>
      <c r="B1551" t="s">
        <v>876</v>
      </c>
      <c r="C1551">
        <v>219</v>
      </c>
      <c r="D1551">
        <v>112</v>
      </c>
      <c r="E1551">
        <v>380</v>
      </c>
      <c r="F1551">
        <v>2000</v>
      </c>
      <c r="G1551" t="s">
        <v>343</v>
      </c>
      <c r="H1551">
        <v>15000</v>
      </c>
      <c r="I1551">
        <v>32357532</v>
      </c>
      <c r="J1551" t="s">
        <v>881</v>
      </c>
      <c r="K1551" t="s">
        <v>495</v>
      </c>
      <c r="L1551" t="s">
        <v>9799</v>
      </c>
      <c r="M1551">
        <v>143368</v>
      </c>
      <c r="N1551">
        <v>31278</v>
      </c>
      <c r="O1551" t="s">
        <v>308</v>
      </c>
      <c r="P1551">
        <v>0</v>
      </c>
      <c r="Q1551" t="s">
        <v>9800</v>
      </c>
      <c r="R1551" t="s">
        <v>9801</v>
      </c>
      <c r="S1551">
        <v>215</v>
      </c>
      <c r="T1551" t="s">
        <v>42</v>
      </c>
      <c r="U1551" t="s">
        <v>43</v>
      </c>
      <c r="V1551" t="s">
        <v>811</v>
      </c>
      <c r="W1551">
        <v>30000000</v>
      </c>
      <c r="X1551">
        <v>2010</v>
      </c>
      <c r="Y1551">
        <v>11000</v>
      </c>
      <c r="Z1551" s="2">
        <v>6.7</v>
      </c>
      <c r="AA1551">
        <v>1.85</v>
      </c>
      <c r="AB1551">
        <v>24000</v>
      </c>
      <c r="AQ1551">
        <v>99</v>
      </c>
      <c r="AR1551">
        <v>5.4</v>
      </c>
      <c r="BH1551" t="str">
        <v>Tom Sanchez</v>
      </c>
      <c r="BI1551">
        <f t="shared" si="73"/>
        <v>7.2</v>
      </c>
      <c r="BJ1551" t="b">
        <f t="shared" si="74"/>
        <v>0</v>
      </c>
      <c r="BO1551">
        <v>40334024</v>
      </c>
      <c r="BP1551">
        <v>35000000</v>
      </c>
      <c r="BR1551">
        <f t="shared" si="72"/>
        <v>5334024</v>
      </c>
      <c r="BS1551" t="str">
        <f>_xlfn.XLOOKUP(BO1551,I:I,L:L)</f>
        <v>HeartbreakersÂ </v>
      </c>
    </row>
    <row r="1552" spans="1:71" x14ac:dyDescent="0.25">
      <c r="A1552" t="s">
        <v>33</v>
      </c>
      <c r="B1552" t="s">
        <v>2646</v>
      </c>
      <c r="C1552">
        <v>158</v>
      </c>
      <c r="D1552">
        <v>108</v>
      </c>
      <c r="E1552">
        <v>50</v>
      </c>
      <c r="F1552">
        <v>494</v>
      </c>
      <c r="G1552" t="s">
        <v>4968</v>
      </c>
      <c r="H1552">
        <v>14000</v>
      </c>
      <c r="I1552">
        <v>16930884</v>
      </c>
      <c r="J1552" t="s">
        <v>1359</v>
      </c>
      <c r="K1552" t="s">
        <v>2989</v>
      </c>
      <c r="L1552" t="s">
        <v>9803</v>
      </c>
      <c r="M1552">
        <v>65628</v>
      </c>
      <c r="N1552">
        <v>16722</v>
      </c>
      <c r="O1552" t="s">
        <v>6245</v>
      </c>
      <c r="P1552">
        <v>1</v>
      </c>
      <c r="Q1552" t="s">
        <v>9804</v>
      </c>
      <c r="R1552" t="s">
        <v>9805</v>
      </c>
      <c r="S1552">
        <v>262</v>
      </c>
      <c r="T1552" t="s">
        <v>42</v>
      </c>
      <c r="U1552" t="s">
        <v>43</v>
      </c>
      <c r="V1552" t="s">
        <v>811</v>
      </c>
      <c r="W1552">
        <v>30000000</v>
      </c>
      <c r="X1552">
        <v>2007</v>
      </c>
      <c r="Y1552">
        <v>975</v>
      </c>
      <c r="Z1552" s="2">
        <v>5.9</v>
      </c>
      <c r="AA1552">
        <v>2.35</v>
      </c>
      <c r="AB1552">
        <v>0</v>
      </c>
      <c r="AQ1552">
        <v>112</v>
      </c>
      <c r="AR1552">
        <v>6.7</v>
      </c>
      <c r="BH1552" t="str">
        <v>Rob McKittrick</v>
      </c>
      <c r="BI1552">
        <f t="shared" si="73"/>
        <v>6.8</v>
      </c>
      <c r="BJ1552" t="b">
        <f t="shared" si="74"/>
        <v>0</v>
      </c>
      <c r="BO1552">
        <v>17292381</v>
      </c>
      <c r="BP1552">
        <v>12000000</v>
      </c>
      <c r="BR1552">
        <f t="shared" si="72"/>
        <v>5292381</v>
      </c>
      <c r="BS1552" t="str">
        <f>_xlfn.XLOOKUP(BO1552,I:I,L:L)</f>
        <v>Max Keeble's Big MoveÂ </v>
      </c>
    </row>
    <row r="1553" spans="1:71" x14ac:dyDescent="0.25">
      <c r="A1553" t="s">
        <v>33</v>
      </c>
      <c r="B1553" t="s">
        <v>5018</v>
      </c>
      <c r="C1553">
        <v>155</v>
      </c>
      <c r="D1553">
        <v>126</v>
      </c>
      <c r="E1553">
        <v>51</v>
      </c>
      <c r="F1553">
        <v>874</v>
      </c>
      <c r="G1553" t="s">
        <v>1037</v>
      </c>
      <c r="H1553">
        <v>10000</v>
      </c>
      <c r="I1553">
        <v>18324242</v>
      </c>
      <c r="J1553" t="s">
        <v>2007</v>
      </c>
      <c r="K1553" t="s">
        <v>1089</v>
      </c>
      <c r="L1553" t="s">
        <v>9807</v>
      </c>
      <c r="M1553">
        <v>32815</v>
      </c>
      <c r="N1553">
        <v>20563</v>
      </c>
      <c r="O1553" t="s">
        <v>8786</v>
      </c>
      <c r="P1553">
        <v>4</v>
      </c>
      <c r="Q1553" t="s">
        <v>9808</v>
      </c>
      <c r="R1553" t="s">
        <v>9809</v>
      </c>
      <c r="S1553">
        <v>214</v>
      </c>
      <c r="T1553" t="s">
        <v>42</v>
      </c>
      <c r="U1553" t="s">
        <v>43</v>
      </c>
      <c r="V1553" t="s">
        <v>811</v>
      </c>
      <c r="W1553">
        <v>35000000</v>
      </c>
      <c r="X1553">
        <v>2005</v>
      </c>
      <c r="Y1553">
        <v>9000</v>
      </c>
      <c r="Z1553" s="2">
        <v>7.3</v>
      </c>
      <c r="AA1553">
        <v>2.35</v>
      </c>
      <c r="AB1553">
        <v>0</v>
      </c>
      <c r="AQ1553">
        <v>108</v>
      </c>
      <c r="AR1553">
        <v>5.9</v>
      </c>
      <c r="BH1553" t="str">
        <v>Jeff Burr</v>
      </c>
      <c r="BI1553">
        <f t="shared" si="73"/>
        <v>5.9</v>
      </c>
      <c r="BJ1553" t="b">
        <f t="shared" si="74"/>
        <v>0</v>
      </c>
      <c r="BO1553">
        <v>35266619</v>
      </c>
      <c r="BP1553">
        <v>30000000</v>
      </c>
      <c r="BR1553">
        <f t="shared" si="72"/>
        <v>5266619</v>
      </c>
      <c r="BS1553" t="str">
        <f>_xlfn.XLOOKUP(BO1553,I:I,L:L)</f>
        <v>CarrieÂ </v>
      </c>
    </row>
    <row r="1554" spans="1:71" x14ac:dyDescent="0.25">
      <c r="A1554" t="s">
        <v>33</v>
      </c>
      <c r="B1554" t="s">
        <v>3278</v>
      </c>
      <c r="C1554">
        <v>74</v>
      </c>
      <c r="D1554">
        <v>98</v>
      </c>
      <c r="E1554">
        <v>41</v>
      </c>
      <c r="F1554">
        <v>900</v>
      </c>
      <c r="G1554" t="s">
        <v>7614</v>
      </c>
      <c r="H1554">
        <v>13000</v>
      </c>
      <c r="I1554">
        <v>16323969</v>
      </c>
      <c r="J1554" t="s">
        <v>2964</v>
      </c>
      <c r="K1554" t="s">
        <v>1207</v>
      </c>
      <c r="L1554" t="s">
        <v>9811</v>
      </c>
      <c r="M1554">
        <v>45775</v>
      </c>
      <c r="N1554">
        <v>18085</v>
      </c>
      <c r="O1554" t="s">
        <v>8599</v>
      </c>
      <c r="P1554">
        <v>5</v>
      </c>
      <c r="Q1554" t="s">
        <v>9812</v>
      </c>
      <c r="R1554" t="s">
        <v>9813</v>
      </c>
      <c r="S1554">
        <v>112</v>
      </c>
      <c r="T1554" t="s">
        <v>42</v>
      </c>
      <c r="U1554" t="s">
        <v>43</v>
      </c>
      <c r="V1554" t="s">
        <v>44</v>
      </c>
      <c r="W1554">
        <v>40000000</v>
      </c>
      <c r="X1554">
        <v>2004</v>
      </c>
      <c r="Y1554">
        <v>2000</v>
      </c>
      <c r="Z1554" s="2">
        <v>5.5</v>
      </c>
      <c r="AA1554">
        <v>1.85</v>
      </c>
      <c r="AB1554">
        <v>462</v>
      </c>
      <c r="AQ1554">
        <v>126</v>
      </c>
      <c r="AR1554">
        <v>7.3</v>
      </c>
      <c r="BH1554" t="str">
        <v>Guy Maddin</v>
      </c>
      <c r="BI1554">
        <f t="shared" si="73"/>
        <v>7</v>
      </c>
      <c r="BJ1554" t="b">
        <f t="shared" si="74"/>
        <v>0</v>
      </c>
      <c r="BO1554">
        <v>35266619</v>
      </c>
      <c r="BP1554">
        <v>30000000</v>
      </c>
      <c r="BR1554">
        <f t="shared" si="72"/>
        <v>5266619</v>
      </c>
      <c r="BS1554" t="str">
        <f>_xlfn.XLOOKUP(BO1554,I:I,L:L)</f>
        <v>CarrieÂ </v>
      </c>
    </row>
    <row r="1555" spans="1:71" x14ac:dyDescent="0.25">
      <c r="A1555" t="s">
        <v>33</v>
      </c>
      <c r="B1555" t="s">
        <v>5024</v>
      </c>
      <c r="C1555">
        <v>368</v>
      </c>
      <c r="D1555">
        <v>104</v>
      </c>
      <c r="E1555">
        <v>165</v>
      </c>
      <c r="F1555">
        <v>559</v>
      </c>
      <c r="G1555" t="s">
        <v>9814</v>
      </c>
      <c r="H1555">
        <v>900</v>
      </c>
      <c r="I1555">
        <v>16999046</v>
      </c>
      <c r="J1555" t="s">
        <v>516</v>
      </c>
      <c r="K1555" t="s">
        <v>9815</v>
      </c>
      <c r="L1555" t="s">
        <v>9816</v>
      </c>
      <c r="M1555">
        <v>79517</v>
      </c>
      <c r="N1555">
        <v>2222</v>
      </c>
      <c r="O1555" t="s">
        <v>9817</v>
      </c>
      <c r="P1555">
        <v>0</v>
      </c>
      <c r="Q1555" t="s">
        <v>9818</v>
      </c>
      <c r="R1555" t="s">
        <v>9819</v>
      </c>
      <c r="S1555">
        <v>354</v>
      </c>
      <c r="T1555" t="s">
        <v>42</v>
      </c>
      <c r="U1555" t="s">
        <v>356</v>
      </c>
      <c r="V1555" t="s">
        <v>811</v>
      </c>
      <c r="W1555">
        <v>26000000</v>
      </c>
      <c r="X1555">
        <v>2009</v>
      </c>
      <c r="Y1555">
        <v>686</v>
      </c>
      <c r="Z1555" s="2">
        <v>5.8</v>
      </c>
      <c r="AA1555">
        <v>1.85</v>
      </c>
      <c r="AB1555">
        <v>12000</v>
      </c>
      <c r="AQ1555">
        <v>98</v>
      </c>
      <c r="AR1555">
        <v>5.5</v>
      </c>
      <c r="BH1555" t="str">
        <v>Gareth Evans</v>
      </c>
      <c r="BI1555">
        <f t="shared" si="73"/>
        <v>7.6</v>
      </c>
      <c r="BJ1555" t="str">
        <f t="shared" si="74"/>
        <v>TRUE</v>
      </c>
      <c r="BO1555">
        <v>5739376</v>
      </c>
      <c r="BP1555">
        <v>500000</v>
      </c>
      <c r="BR1555">
        <f t="shared" si="72"/>
        <v>5239376</v>
      </c>
      <c r="BS1555" t="str">
        <f>_xlfn.XLOOKUP(BO1555,I:I,L:L)</f>
        <v>The Station AgentÂ </v>
      </c>
    </row>
    <row r="1556" spans="1:71" x14ac:dyDescent="0.25">
      <c r="A1556" t="s">
        <v>33</v>
      </c>
      <c r="B1556" t="s">
        <v>5031</v>
      </c>
      <c r="C1556">
        <v>81</v>
      </c>
      <c r="D1556">
        <v>110</v>
      </c>
      <c r="E1556">
        <v>8</v>
      </c>
      <c r="F1556">
        <v>322</v>
      </c>
      <c r="G1556" t="s">
        <v>2061</v>
      </c>
      <c r="H1556">
        <v>1000</v>
      </c>
      <c r="I1556">
        <v>16295774</v>
      </c>
      <c r="J1556" t="s">
        <v>2434</v>
      </c>
      <c r="K1556" t="s">
        <v>4652</v>
      </c>
      <c r="L1556" t="s">
        <v>9822</v>
      </c>
      <c r="M1556">
        <v>33669</v>
      </c>
      <c r="N1556">
        <v>3000</v>
      </c>
      <c r="O1556" t="s">
        <v>9823</v>
      </c>
      <c r="P1556">
        <v>1</v>
      </c>
      <c r="Q1556" t="s">
        <v>9824</v>
      </c>
      <c r="R1556" t="s">
        <v>9825</v>
      </c>
      <c r="S1556">
        <v>269</v>
      </c>
      <c r="T1556" t="s">
        <v>42</v>
      </c>
      <c r="U1556" t="s">
        <v>43</v>
      </c>
      <c r="V1556" t="s">
        <v>115</v>
      </c>
      <c r="W1556">
        <v>35000000</v>
      </c>
      <c r="X1556">
        <v>1986</v>
      </c>
      <c r="Y1556">
        <v>692</v>
      </c>
      <c r="Z1556" s="2">
        <v>4.5999999999999996</v>
      </c>
      <c r="AA1556">
        <v>1.85</v>
      </c>
      <c r="AB1556">
        <v>0</v>
      </c>
      <c r="AQ1556">
        <v>104</v>
      </c>
      <c r="AR1556">
        <v>5.8</v>
      </c>
      <c r="BH1556" t="str">
        <v>Levan Gabriadze</v>
      </c>
      <c r="BI1556">
        <f t="shared" si="73"/>
        <v>5.7</v>
      </c>
      <c r="BJ1556" t="b">
        <f t="shared" si="74"/>
        <v>0</v>
      </c>
      <c r="BO1556">
        <v>30222640</v>
      </c>
      <c r="BP1556">
        <v>25000000</v>
      </c>
      <c r="BR1556">
        <f t="shared" si="72"/>
        <v>5222640</v>
      </c>
      <c r="BS1556" t="str">
        <f>_xlfn.XLOOKUP(BO1556,I:I,L:L)</f>
        <v>HoneyÂ </v>
      </c>
    </row>
    <row r="1557" spans="1:71" x14ac:dyDescent="0.25">
      <c r="A1557" t="s">
        <v>33</v>
      </c>
      <c r="B1557" t="s">
        <v>5037</v>
      </c>
      <c r="C1557">
        <v>154</v>
      </c>
      <c r="D1557">
        <v>130</v>
      </c>
      <c r="E1557">
        <v>149</v>
      </c>
      <c r="F1557">
        <v>798</v>
      </c>
      <c r="G1557" t="s">
        <v>1474</v>
      </c>
      <c r="H1557">
        <v>1000</v>
      </c>
      <c r="I1557">
        <v>15709385</v>
      </c>
      <c r="J1557" t="s">
        <v>1338</v>
      </c>
      <c r="K1557" t="s">
        <v>1741</v>
      </c>
      <c r="L1557" t="s">
        <v>9828</v>
      </c>
      <c r="M1557">
        <v>53053</v>
      </c>
      <c r="N1557">
        <v>5101</v>
      </c>
      <c r="O1557" t="s">
        <v>2111</v>
      </c>
      <c r="P1557">
        <v>0</v>
      </c>
      <c r="Q1557" t="s">
        <v>9829</v>
      </c>
      <c r="R1557" t="s">
        <v>9830</v>
      </c>
      <c r="S1557">
        <v>132</v>
      </c>
      <c r="T1557" t="s">
        <v>42</v>
      </c>
      <c r="U1557" t="s">
        <v>43</v>
      </c>
      <c r="V1557" t="s">
        <v>811</v>
      </c>
      <c r="W1557">
        <v>30000000</v>
      </c>
      <c r="X1557">
        <v>2008</v>
      </c>
      <c r="Y1557">
        <v>807</v>
      </c>
      <c r="Z1557" s="2">
        <v>6.7</v>
      </c>
      <c r="AA1557">
        <v>1.85</v>
      </c>
      <c r="AB1557">
        <v>0</v>
      </c>
      <c r="AQ1557">
        <v>110</v>
      </c>
      <c r="AR1557">
        <v>4.5999999999999996</v>
      </c>
      <c r="BH1557" t="str">
        <v>Bradley Parker</v>
      </c>
      <c r="BI1557">
        <f t="shared" si="73"/>
        <v>5</v>
      </c>
      <c r="BJ1557" t="b">
        <f t="shared" si="74"/>
        <v>0</v>
      </c>
      <c r="BO1557">
        <v>20218921</v>
      </c>
      <c r="BP1557">
        <v>15000000</v>
      </c>
      <c r="BR1557">
        <f t="shared" si="72"/>
        <v>5218921</v>
      </c>
      <c r="BS1557" t="str">
        <f>_xlfn.XLOOKUP(BO1557,I:I,L:L)</f>
        <v>Country StrongÂ </v>
      </c>
    </row>
    <row r="1558" spans="1:71" x14ac:dyDescent="0.25">
      <c r="A1558" t="s">
        <v>33</v>
      </c>
      <c r="B1558" t="s">
        <v>5043</v>
      </c>
      <c r="C1558">
        <v>140</v>
      </c>
      <c r="D1558">
        <v>93</v>
      </c>
      <c r="E1558">
        <v>2</v>
      </c>
      <c r="F1558">
        <v>258</v>
      </c>
      <c r="G1558" t="s">
        <v>2564</v>
      </c>
      <c r="H1558">
        <v>849</v>
      </c>
      <c r="I1558">
        <v>14888028</v>
      </c>
      <c r="J1558" t="s">
        <v>3641</v>
      </c>
      <c r="K1558" t="s">
        <v>9832</v>
      </c>
      <c r="L1558" t="s">
        <v>9833</v>
      </c>
      <c r="M1558">
        <v>28606</v>
      </c>
      <c r="N1558">
        <v>2178</v>
      </c>
      <c r="O1558" t="s">
        <v>6430</v>
      </c>
      <c r="P1558">
        <v>0</v>
      </c>
      <c r="Q1558" t="s">
        <v>9834</v>
      </c>
      <c r="R1558" t="s">
        <v>9835</v>
      </c>
      <c r="S1558">
        <v>262</v>
      </c>
      <c r="T1558" t="s">
        <v>42</v>
      </c>
      <c r="U1558" t="s">
        <v>43</v>
      </c>
      <c r="V1558" t="s">
        <v>44</v>
      </c>
      <c r="W1558">
        <v>30000000</v>
      </c>
      <c r="X1558">
        <v>2005</v>
      </c>
      <c r="Y1558">
        <v>787</v>
      </c>
      <c r="Z1558" s="2">
        <v>5.0999999999999996</v>
      </c>
      <c r="AA1558">
        <v>2.35</v>
      </c>
      <c r="AB1558">
        <v>0</v>
      </c>
      <c r="AQ1558">
        <v>130</v>
      </c>
      <c r="AR1558">
        <v>6.7</v>
      </c>
      <c r="BH1558" t="str">
        <v>Clive Barker</v>
      </c>
      <c r="BI1558">
        <f t="shared" si="73"/>
        <v>7</v>
      </c>
      <c r="BJ1558" t="b">
        <f t="shared" si="74"/>
        <v>0</v>
      </c>
      <c r="BO1558">
        <v>5228617</v>
      </c>
      <c r="BP1558">
        <v>100000</v>
      </c>
      <c r="BR1558">
        <f t="shared" si="72"/>
        <v>5128617</v>
      </c>
      <c r="BS1558" t="str">
        <f>_xlfn.XLOOKUP(BO1558,I:I,L:L)</f>
        <v>Hollywood ShuffleÂ </v>
      </c>
    </row>
    <row r="1559" spans="1:71" x14ac:dyDescent="0.25">
      <c r="A1559" t="s">
        <v>33</v>
      </c>
      <c r="B1559" t="s">
        <v>2520</v>
      </c>
      <c r="C1559">
        <v>73</v>
      </c>
      <c r="D1559">
        <v>96</v>
      </c>
      <c r="E1559">
        <v>0</v>
      </c>
      <c r="F1559">
        <v>130</v>
      </c>
      <c r="G1559" t="s">
        <v>9838</v>
      </c>
      <c r="H1559">
        <v>372</v>
      </c>
      <c r="I1559">
        <v>14208384</v>
      </c>
      <c r="J1559" t="s">
        <v>1027</v>
      </c>
      <c r="K1559" t="s">
        <v>3436</v>
      </c>
      <c r="L1559" t="s">
        <v>9839</v>
      </c>
      <c r="M1559">
        <v>11520</v>
      </c>
      <c r="N1559">
        <v>977</v>
      </c>
      <c r="O1559" t="s">
        <v>9840</v>
      </c>
      <c r="P1559">
        <v>2</v>
      </c>
      <c r="Q1559" t="s">
        <v>9841</v>
      </c>
      <c r="R1559" t="s">
        <v>9842</v>
      </c>
      <c r="S1559">
        <v>105</v>
      </c>
      <c r="T1559" t="s">
        <v>42</v>
      </c>
      <c r="U1559" t="s">
        <v>43</v>
      </c>
      <c r="V1559" t="s">
        <v>44</v>
      </c>
      <c r="W1559">
        <v>30000000</v>
      </c>
      <c r="X1559">
        <v>2003</v>
      </c>
      <c r="Y1559">
        <v>206</v>
      </c>
      <c r="Z1559" s="2">
        <v>5.6</v>
      </c>
      <c r="AA1559">
        <v>1.85</v>
      </c>
      <c r="AB1559">
        <v>625</v>
      </c>
      <c r="AQ1559">
        <v>93</v>
      </c>
      <c r="AR1559">
        <v>5.0999999999999996</v>
      </c>
      <c r="BH1559" t="str">
        <v>Harold Cronk</v>
      </c>
      <c r="BI1559">
        <f t="shared" si="73"/>
        <v>3.4</v>
      </c>
      <c r="BJ1559" t="b">
        <f t="shared" si="74"/>
        <v>0</v>
      </c>
      <c r="BO1559">
        <v>8114507</v>
      </c>
      <c r="BP1559">
        <v>3000000</v>
      </c>
      <c r="BR1559">
        <f t="shared" si="72"/>
        <v>5114507</v>
      </c>
      <c r="BS1559" t="str">
        <f>_xlfn.XLOOKUP(BO1559,I:I,L:L)</f>
        <v>Before MidnightÂ </v>
      </c>
    </row>
    <row r="1560" spans="1:71" x14ac:dyDescent="0.25">
      <c r="A1560" t="s">
        <v>33</v>
      </c>
      <c r="B1560" t="s">
        <v>3751</v>
      </c>
      <c r="C1560">
        <v>98</v>
      </c>
      <c r="D1560">
        <v>114</v>
      </c>
      <c r="E1560">
        <v>118</v>
      </c>
      <c r="F1560">
        <v>40</v>
      </c>
      <c r="G1560" t="s">
        <v>9845</v>
      </c>
      <c r="H1560">
        <v>489</v>
      </c>
      <c r="I1560">
        <v>12831121</v>
      </c>
      <c r="J1560" t="s">
        <v>1937</v>
      </c>
      <c r="K1560" t="s">
        <v>9846</v>
      </c>
      <c r="L1560" t="s">
        <v>9847</v>
      </c>
      <c r="M1560">
        <v>44979</v>
      </c>
      <c r="N1560">
        <v>679</v>
      </c>
      <c r="O1560" t="s">
        <v>9848</v>
      </c>
      <c r="P1560">
        <v>0</v>
      </c>
      <c r="Q1560" t="s">
        <v>9849</v>
      </c>
      <c r="R1560" t="s">
        <v>9850</v>
      </c>
      <c r="S1560">
        <v>298</v>
      </c>
      <c r="T1560" t="s">
        <v>42</v>
      </c>
      <c r="U1560" t="s">
        <v>43</v>
      </c>
      <c r="V1560" t="s">
        <v>44</v>
      </c>
      <c r="W1560">
        <v>30000000</v>
      </c>
      <c r="X1560">
        <v>2004</v>
      </c>
      <c r="Y1560">
        <v>93</v>
      </c>
      <c r="Z1560" s="2">
        <v>7</v>
      </c>
      <c r="AA1560">
        <v>2.35</v>
      </c>
      <c r="AB1560">
        <v>0</v>
      </c>
      <c r="AQ1560">
        <v>96</v>
      </c>
      <c r="AR1560">
        <v>5.6</v>
      </c>
      <c r="BH1560" t="str">
        <v>Takao Okawara</v>
      </c>
      <c r="BI1560">
        <f t="shared" si="73"/>
        <v>6</v>
      </c>
      <c r="BJ1560" t="b">
        <f t="shared" si="74"/>
        <v>0</v>
      </c>
      <c r="BO1560">
        <v>255108370</v>
      </c>
      <c r="BP1560">
        <v>250000000</v>
      </c>
      <c r="BR1560">
        <f t="shared" si="72"/>
        <v>5108370</v>
      </c>
      <c r="BS1560" t="str">
        <f>_xlfn.XLOOKUP(BO1560,I:I,L:L)</f>
        <v>The Hobbit: The Battle of the Five ArmiesÂ </v>
      </c>
    </row>
    <row r="1561" spans="1:71" x14ac:dyDescent="0.25">
      <c r="A1561" t="s">
        <v>33</v>
      </c>
      <c r="B1561" t="s">
        <v>5050</v>
      </c>
      <c r="C1561">
        <v>358</v>
      </c>
      <c r="D1561">
        <v>106</v>
      </c>
      <c r="E1561">
        <v>44</v>
      </c>
      <c r="F1561">
        <v>133</v>
      </c>
      <c r="G1561" t="s">
        <v>9852</v>
      </c>
      <c r="H1561">
        <v>596</v>
      </c>
      <c r="I1561">
        <v>18298649</v>
      </c>
      <c r="J1561" t="s">
        <v>3401</v>
      </c>
      <c r="K1561" t="s">
        <v>9853</v>
      </c>
      <c r="L1561" t="s">
        <v>9854</v>
      </c>
      <c r="M1561">
        <v>85024</v>
      </c>
      <c r="N1561">
        <v>1393</v>
      </c>
      <c r="O1561" t="s">
        <v>9855</v>
      </c>
      <c r="P1561">
        <v>1</v>
      </c>
      <c r="Q1561" t="s">
        <v>9856</v>
      </c>
      <c r="R1561" t="s">
        <v>9857</v>
      </c>
      <c r="S1561">
        <v>242</v>
      </c>
      <c r="T1561" t="s">
        <v>42</v>
      </c>
      <c r="U1561" t="s">
        <v>43</v>
      </c>
      <c r="V1561" t="s">
        <v>811</v>
      </c>
      <c r="W1561">
        <v>30000000</v>
      </c>
      <c r="X1561">
        <v>2011</v>
      </c>
      <c r="Y1561">
        <v>343</v>
      </c>
      <c r="Z1561" s="2">
        <v>6.4</v>
      </c>
      <c r="AA1561">
        <v>1.85</v>
      </c>
      <c r="AB1561">
        <v>23000</v>
      </c>
      <c r="AQ1561">
        <v>114</v>
      </c>
      <c r="AR1561">
        <v>7</v>
      </c>
      <c r="BH1561" t="str">
        <v>Duncan Tucker</v>
      </c>
      <c r="BI1561">
        <f t="shared" si="73"/>
        <v>7.4</v>
      </c>
      <c r="BJ1561" t="b">
        <f t="shared" si="74"/>
        <v>0</v>
      </c>
      <c r="BO1561">
        <v>25077977</v>
      </c>
      <c r="BP1561">
        <v>20000000</v>
      </c>
      <c r="BR1561">
        <f t="shared" si="72"/>
        <v>5077977</v>
      </c>
      <c r="BS1561" t="str">
        <f>_xlfn.XLOOKUP(BO1561,I:I,L:L)</f>
        <v>Alpha and OmegaÂ </v>
      </c>
    </row>
    <row r="1562" spans="1:71" x14ac:dyDescent="0.25">
      <c r="A1562" t="s">
        <v>33</v>
      </c>
      <c r="B1562" t="s">
        <v>3106</v>
      </c>
      <c r="C1562">
        <v>222</v>
      </c>
      <c r="D1562">
        <v>150</v>
      </c>
      <c r="E1562">
        <v>0</v>
      </c>
      <c r="F1562">
        <v>855</v>
      </c>
      <c r="G1562" t="s">
        <v>9860</v>
      </c>
      <c r="H1562">
        <v>23000</v>
      </c>
      <c r="I1562">
        <v>12712093</v>
      </c>
      <c r="J1562" t="s">
        <v>3006</v>
      </c>
      <c r="K1562" t="s">
        <v>78</v>
      </c>
      <c r="L1562" t="s">
        <v>9861</v>
      </c>
      <c r="M1562">
        <v>70771</v>
      </c>
      <c r="N1562">
        <v>27829</v>
      </c>
      <c r="O1562" t="s">
        <v>39</v>
      </c>
      <c r="P1562">
        <v>0</v>
      </c>
      <c r="Q1562" t="s">
        <v>9862</v>
      </c>
      <c r="R1562" t="s">
        <v>9863</v>
      </c>
      <c r="S1562">
        <v>671</v>
      </c>
      <c r="T1562" t="s">
        <v>42</v>
      </c>
      <c r="U1562" t="s">
        <v>43</v>
      </c>
      <c r="V1562" t="s">
        <v>44</v>
      </c>
      <c r="W1562">
        <v>30000000</v>
      </c>
      <c r="X1562">
        <v>2005</v>
      </c>
      <c r="Y1562">
        <v>909</v>
      </c>
      <c r="Z1562" s="2">
        <v>6.7</v>
      </c>
      <c r="AA1562">
        <v>2.35</v>
      </c>
      <c r="AB1562">
        <v>0</v>
      </c>
      <c r="AQ1562">
        <v>106</v>
      </c>
      <c r="AR1562">
        <v>6.4</v>
      </c>
      <c r="BH1562" t="str">
        <v>Russ Meyer</v>
      </c>
      <c r="BI1562">
        <f t="shared" si="73"/>
        <v>6.2</v>
      </c>
      <c r="BJ1562" t="b">
        <f t="shared" si="74"/>
        <v>0</v>
      </c>
      <c r="BO1562">
        <v>8243880</v>
      </c>
      <c r="BP1562">
        <v>3200000</v>
      </c>
      <c r="BR1562">
        <f t="shared" si="72"/>
        <v>5043880</v>
      </c>
      <c r="BS1562" t="str">
        <f>_xlfn.XLOOKUP(BO1562,I:I,L:L)</f>
        <v>The CoolerÂ </v>
      </c>
    </row>
    <row r="1563" spans="1:71" x14ac:dyDescent="0.25">
      <c r="A1563" t="s">
        <v>33</v>
      </c>
      <c r="B1563" t="s">
        <v>5056</v>
      </c>
      <c r="C1563">
        <v>85</v>
      </c>
      <c r="D1563">
        <v>100</v>
      </c>
      <c r="E1563">
        <v>38</v>
      </c>
      <c r="F1563">
        <v>362</v>
      </c>
      <c r="G1563" t="s">
        <v>1153</v>
      </c>
      <c r="H1563">
        <v>811</v>
      </c>
      <c r="I1563">
        <v>11576087</v>
      </c>
      <c r="J1563" t="s">
        <v>89</v>
      </c>
      <c r="K1563" t="s">
        <v>5059</v>
      </c>
      <c r="L1563" t="s">
        <v>9866</v>
      </c>
      <c r="M1563">
        <v>14747</v>
      </c>
      <c r="N1563">
        <v>2497</v>
      </c>
      <c r="O1563" t="s">
        <v>1584</v>
      </c>
      <c r="P1563">
        <v>3</v>
      </c>
      <c r="Q1563" t="s">
        <v>9867</v>
      </c>
      <c r="R1563" t="s">
        <v>9868</v>
      </c>
      <c r="S1563">
        <v>338</v>
      </c>
      <c r="T1563" t="s">
        <v>42</v>
      </c>
      <c r="U1563" t="s">
        <v>43</v>
      </c>
      <c r="V1563" t="s">
        <v>44</v>
      </c>
      <c r="W1563">
        <v>30000000</v>
      </c>
      <c r="X1563">
        <v>1999</v>
      </c>
      <c r="Y1563">
        <v>586</v>
      </c>
      <c r="Z1563" s="2">
        <v>4.0999999999999996</v>
      </c>
      <c r="AA1563">
        <v>2.35</v>
      </c>
      <c r="AB1563">
        <v>858</v>
      </c>
      <c r="AQ1563">
        <v>150</v>
      </c>
      <c r="AR1563">
        <v>6.7</v>
      </c>
      <c r="BH1563" t="str">
        <v>Ben Lewin</v>
      </c>
      <c r="BI1563">
        <f t="shared" si="73"/>
        <v>7.2</v>
      </c>
      <c r="BJ1563" t="b">
        <f t="shared" si="74"/>
        <v>0</v>
      </c>
      <c r="BO1563">
        <v>17016190</v>
      </c>
      <c r="BP1563">
        <v>12000000</v>
      </c>
      <c r="BR1563">
        <f t="shared" si="72"/>
        <v>5016190</v>
      </c>
      <c r="BS1563" t="str">
        <f>_xlfn.XLOOKUP(BO1563,I:I,L:L)</f>
        <v>Seed of ChuckyÂ </v>
      </c>
    </row>
    <row r="1564" spans="1:71" x14ac:dyDescent="0.25">
      <c r="A1564" t="s">
        <v>33</v>
      </c>
      <c r="B1564" t="s">
        <v>3158</v>
      </c>
      <c r="C1564">
        <v>62</v>
      </c>
      <c r="D1564">
        <v>100</v>
      </c>
      <c r="E1564">
        <v>277</v>
      </c>
      <c r="F1564">
        <v>210</v>
      </c>
      <c r="G1564" t="s">
        <v>7665</v>
      </c>
      <c r="H1564">
        <v>21000</v>
      </c>
      <c r="I1564">
        <v>11900000</v>
      </c>
      <c r="J1564" t="s">
        <v>1271</v>
      </c>
      <c r="K1564" t="s">
        <v>119</v>
      </c>
      <c r="L1564" t="s">
        <v>9870</v>
      </c>
      <c r="M1564">
        <v>11003</v>
      </c>
      <c r="N1564">
        <v>22006</v>
      </c>
      <c r="O1564" t="s">
        <v>4659</v>
      </c>
      <c r="P1564">
        <v>0</v>
      </c>
      <c r="Q1564" t="s">
        <v>9871</v>
      </c>
      <c r="R1564" t="s">
        <v>9872</v>
      </c>
      <c r="S1564">
        <v>148</v>
      </c>
      <c r="T1564" t="s">
        <v>42</v>
      </c>
      <c r="U1564" t="s">
        <v>43</v>
      </c>
      <c r="V1564" t="s">
        <v>811</v>
      </c>
      <c r="W1564">
        <v>30000000</v>
      </c>
      <c r="X1564">
        <v>1999</v>
      </c>
      <c r="Y1564">
        <v>767</v>
      </c>
      <c r="Z1564" s="2">
        <v>5.5</v>
      </c>
      <c r="AA1564">
        <v>1.85</v>
      </c>
      <c r="AB1564">
        <v>654</v>
      </c>
      <c r="AQ1564">
        <v>100</v>
      </c>
      <c r="AR1564">
        <v>4.0999999999999996</v>
      </c>
      <c r="BH1564" t="str">
        <v>Morgan Neville</v>
      </c>
      <c r="BI1564">
        <f t="shared" si="73"/>
        <v>7.4</v>
      </c>
      <c r="BJ1564" t="b">
        <f t="shared" si="74"/>
        <v>0</v>
      </c>
      <c r="BO1564">
        <v>30012990</v>
      </c>
      <c r="BP1564">
        <v>25000000</v>
      </c>
      <c r="BR1564">
        <f t="shared" si="72"/>
        <v>5012990</v>
      </c>
      <c r="BS1564" t="str">
        <f>_xlfn.XLOOKUP(BO1564,I:I,L:L)</f>
        <v>ElizabethÂ </v>
      </c>
    </row>
    <row r="1565" spans="1:71" x14ac:dyDescent="0.25">
      <c r="A1565" t="s">
        <v>33</v>
      </c>
      <c r="B1565" t="s">
        <v>3469</v>
      </c>
      <c r="C1565">
        <v>130</v>
      </c>
      <c r="D1565">
        <v>100</v>
      </c>
      <c r="E1565">
        <v>70</v>
      </c>
      <c r="F1565">
        <v>99</v>
      </c>
      <c r="G1565" t="s">
        <v>9874</v>
      </c>
      <c r="H1565">
        <v>473</v>
      </c>
      <c r="I1565">
        <v>9353573</v>
      </c>
      <c r="J1565" t="s">
        <v>241</v>
      </c>
      <c r="K1565" t="s">
        <v>7771</v>
      </c>
      <c r="L1565" t="s">
        <v>9875</v>
      </c>
      <c r="M1565">
        <v>56451</v>
      </c>
      <c r="N1565">
        <v>1100</v>
      </c>
      <c r="O1565" t="s">
        <v>3877</v>
      </c>
      <c r="P1565">
        <v>0</v>
      </c>
      <c r="Q1565" t="s">
        <v>9876</v>
      </c>
      <c r="R1565" t="s">
        <v>9877</v>
      </c>
      <c r="S1565">
        <v>524</v>
      </c>
      <c r="T1565" t="s">
        <v>42</v>
      </c>
      <c r="U1565" t="s">
        <v>43</v>
      </c>
      <c r="V1565" t="s">
        <v>115</v>
      </c>
      <c r="W1565">
        <v>45000000</v>
      </c>
      <c r="X1565">
        <v>2009</v>
      </c>
      <c r="Y1565">
        <v>315</v>
      </c>
      <c r="Z1565" s="2">
        <v>2.7</v>
      </c>
      <c r="AA1565">
        <v>2.35</v>
      </c>
      <c r="AB1565">
        <v>0</v>
      </c>
      <c r="AQ1565">
        <v>100</v>
      </c>
      <c r="AR1565">
        <v>5.5</v>
      </c>
      <c r="BH1565" t="str">
        <v>Chris Paine</v>
      </c>
      <c r="BI1565">
        <f t="shared" si="73"/>
        <v>7.7</v>
      </c>
      <c r="BJ1565" t="str">
        <f t="shared" si="74"/>
        <v>TRUE</v>
      </c>
      <c r="BO1565">
        <v>18004225</v>
      </c>
      <c r="BP1565">
        <v>13000000</v>
      </c>
      <c r="BR1565">
        <f t="shared" si="72"/>
        <v>5004225</v>
      </c>
      <c r="BS1565" t="str">
        <f>_xlfn.XLOOKUP(BO1565,I:I,L:L)</f>
        <v>AdmissionÂ </v>
      </c>
    </row>
    <row r="1566" spans="1:71" x14ac:dyDescent="0.25">
      <c r="A1566" t="s">
        <v>33</v>
      </c>
      <c r="B1566" t="s">
        <v>5063</v>
      </c>
      <c r="C1566">
        <v>376</v>
      </c>
      <c r="D1566">
        <v>107</v>
      </c>
      <c r="E1566">
        <v>419</v>
      </c>
      <c r="F1566">
        <v>165</v>
      </c>
      <c r="G1566" t="s">
        <v>9879</v>
      </c>
      <c r="H1566">
        <v>971</v>
      </c>
      <c r="I1566">
        <v>12026670</v>
      </c>
      <c r="J1566" t="s">
        <v>268</v>
      </c>
      <c r="K1566" t="s">
        <v>9880</v>
      </c>
      <c r="L1566" t="s">
        <v>9881</v>
      </c>
      <c r="M1566">
        <v>114241</v>
      </c>
      <c r="N1566">
        <v>1643</v>
      </c>
      <c r="O1566" t="s">
        <v>9882</v>
      </c>
      <c r="P1566">
        <v>2</v>
      </c>
      <c r="Q1566" t="s">
        <v>9883</v>
      </c>
      <c r="R1566" t="s">
        <v>9884</v>
      </c>
      <c r="S1566">
        <v>258</v>
      </c>
      <c r="T1566" t="s">
        <v>42</v>
      </c>
      <c r="U1566" t="s">
        <v>43</v>
      </c>
      <c r="V1566" t="s">
        <v>811</v>
      </c>
      <c r="W1566">
        <v>45000000</v>
      </c>
      <c r="X1566">
        <v>2013</v>
      </c>
      <c r="Y1566">
        <v>236</v>
      </c>
      <c r="Z1566" s="2">
        <v>6.4</v>
      </c>
      <c r="AA1566">
        <v>2.35</v>
      </c>
      <c r="AB1566">
        <v>24000</v>
      </c>
      <c r="AQ1566">
        <v>100</v>
      </c>
      <c r="AR1566">
        <v>2.7</v>
      </c>
      <c r="BH1566" t="str">
        <v>Greg Berlanti</v>
      </c>
      <c r="BI1566">
        <f t="shared" si="73"/>
        <v>7</v>
      </c>
      <c r="BJ1566" t="b">
        <f t="shared" si="74"/>
        <v>0</v>
      </c>
      <c r="BO1566">
        <v>33000377</v>
      </c>
      <c r="BP1566">
        <v>28000000</v>
      </c>
      <c r="BR1566">
        <f t="shared" si="72"/>
        <v>5000377</v>
      </c>
      <c r="BS1566" t="str">
        <f>_xlfn.XLOOKUP(BO1566,I:I,L:L)</f>
        <v>Dracula 2000Â </v>
      </c>
    </row>
    <row r="1567" spans="1:71" x14ac:dyDescent="0.25">
      <c r="A1567" t="s">
        <v>33</v>
      </c>
      <c r="B1567" t="s">
        <v>5072</v>
      </c>
      <c r="C1567">
        <v>130</v>
      </c>
      <c r="D1567">
        <v>102</v>
      </c>
      <c r="E1567">
        <v>6</v>
      </c>
      <c r="F1567">
        <v>353</v>
      </c>
      <c r="G1567" t="s">
        <v>9777</v>
      </c>
      <c r="H1567">
        <v>22000</v>
      </c>
      <c r="I1567">
        <v>14334645</v>
      </c>
      <c r="J1567" t="s">
        <v>2121</v>
      </c>
      <c r="K1567" t="s">
        <v>2176</v>
      </c>
      <c r="L1567" t="s">
        <v>9886</v>
      </c>
      <c r="M1567">
        <v>22449</v>
      </c>
      <c r="N1567">
        <v>23352</v>
      </c>
      <c r="O1567" t="s">
        <v>9887</v>
      </c>
      <c r="P1567">
        <v>1</v>
      </c>
      <c r="Q1567" t="s">
        <v>9888</v>
      </c>
      <c r="R1567" t="s">
        <v>9889</v>
      </c>
      <c r="S1567">
        <v>191</v>
      </c>
      <c r="T1567" t="s">
        <v>42</v>
      </c>
      <c r="U1567" t="s">
        <v>43</v>
      </c>
      <c r="V1567" t="s">
        <v>44</v>
      </c>
      <c r="W1567">
        <v>25000000</v>
      </c>
      <c r="X1567">
        <v>2004</v>
      </c>
      <c r="Y1567">
        <v>829</v>
      </c>
      <c r="Z1567" s="2">
        <v>4.8</v>
      </c>
      <c r="AA1567">
        <v>2.35</v>
      </c>
      <c r="AB1567">
        <v>387</v>
      </c>
      <c r="AQ1567">
        <v>107</v>
      </c>
      <c r="AR1567">
        <v>6.4</v>
      </c>
      <c r="BH1567" t="str">
        <v>Marc Levin</v>
      </c>
      <c r="BI1567">
        <f t="shared" si="73"/>
        <v>7.2</v>
      </c>
      <c r="BJ1567" t="b">
        <f t="shared" si="74"/>
        <v>0</v>
      </c>
      <c r="BO1567">
        <v>54997476</v>
      </c>
      <c r="BP1567">
        <v>50000000</v>
      </c>
      <c r="BR1567">
        <f t="shared" si="72"/>
        <v>4997476</v>
      </c>
      <c r="BS1567" t="str">
        <f>_xlfn.XLOOKUP(BO1567,I:I,L:L)</f>
        <v>Don't Say a WordÂ </v>
      </c>
    </row>
    <row r="1568" spans="1:71" x14ac:dyDescent="0.25">
      <c r="A1568" t="s">
        <v>33</v>
      </c>
      <c r="B1568" t="s">
        <v>5080</v>
      </c>
      <c r="C1568">
        <v>65</v>
      </c>
      <c r="D1568">
        <v>101</v>
      </c>
      <c r="E1568">
        <v>3</v>
      </c>
      <c r="F1568">
        <v>120</v>
      </c>
      <c r="G1568" t="s">
        <v>9891</v>
      </c>
      <c r="H1568">
        <v>448</v>
      </c>
      <c r="I1568">
        <v>12189514</v>
      </c>
      <c r="J1568" t="s">
        <v>1027</v>
      </c>
      <c r="K1568" t="s">
        <v>3457</v>
      </c>
      <c r="L1568" t="s">
        <v>9892</v>
      </c>
      <c r="M1568">
        <v>30092</v>
      </c>
      <c r="N1568">
        <v>842</v>
      </c>
      <c r="O1568" t="s">
        <v>9893</v>
      </c>
      <c r="P1568">
        <v>0</v>
      </c>
      <c r="Q1568" t="s">
        <v>9894</v>
      </c>
      <c r="R1568" t="s">
        <v>9895</v>
      </c>
      <c r="S1568">
        <v>129</v>
      </c>
      <c r="T1568" t="s">
        <v>42</v>
      </c>
      <c r="U1568" t="s">
        <v>43</v>
      </c>
      <c r="V1568" t="s">
        <v>44</v>
      </c>
      <c r="W1568">
        <v>23000000</v>
      </c>
      <c r="X1568">
        <v>2004</v>
      </c>
      <c r="Y1568">
        <v>143</v>
      </c>
      <c r="Z1568" s="2">
        <v>6.1</v>
      </c>
      <c r="AA1568">
        <v>2.35</v>
      </c>
      <c r="AB1568">
        <v>0</v>
      </c>
      <c r="AQ1568">
        <v>102</v>
      </c>
      <c r="AR1568">
        <v>4.8</v>
      </c>
      <c r="BH1568" t="str">
        <v>Richard Dutcher</v>
      </c>
      <c r="BI1568">
        <f t="shared" si="73"/>
        <v>7.2</v>
      </c>
      <c r="BJ1568" t="b">
        <f t="shared" si="74"/>
        <v>0</v>
      </c>
      <c r="BO1568">
        <v>5997134</v>
      </c>
      <c r="BP1568">
        <v>1000000</v>
      </c>
      <c r="BR1568">
        <f t="shared" si="72"/>
        <v>4997134</v>
      </c>
      <c r="BS1568" t="str">
        <f>_xlfn.XLOOKUP(BO1568,I:I,L:L)</f>
        <v>The SessionsÂ </v>
      </c>
    </row>
    <row r="1569" spans="1:71" x14ac:dyDescent="0.25">
      <c r="A1569" t="s">
        <v>33</v>
      </c>
      <c r="B1569" t="s">
        <v>5088</v>
      </c>
      <c r="C1569">
        <v>77</v>
      </c>
      <c r="D1569">
        <v>86</v>
      </c>
      <c r="E1569">
        <v>6</v>
      </c>
      <c r="F1569">
        <v>843</v>
      </c>
      <c r="G1569" t="s">
        <v>9897</v>
      </c>
      <c r="H1569">
        <v>1000</v>
      </c>
      <c r="I1569">
        <v>10134754</v>
      </c>
      <c r="J1569" t="s">
        <v>1753</v>
      </c>
      <c r="K1569" t="s">
        <v>618</v>
      </c>
      <c r="L1569" t="s">
        <v>9898</v>
      </c>
      <c r="M1569">
        <v>9682</v>
      </c>
      <c r="N1569">
        <v>5393</v>
      </c>
      <c r="O1569" t="s">
        <v>4071</v>
      </c>
      <c r="P1569">
        <v>0</v>
      </c>
      <c r="Q1569" t="s">
        <v>9899</v>
      </c>
      <c r="R1569" t="s">
        <v>9900</v>
      </c>
      <c r="S1569">
        <v>38</v>
      </c>
      <c r="T1569" t="s">
        <v>42</v>
      </c>
      <c r="U1569" t="s">
        <v>43</v>
      </c>
      <c r="V1569" t="s">
        <v>115</v>
      </c>
      <c r="W1569">
        <v>30000000</v>
      </c>
      <c r="X1569">
        <v>2011</v>
      </c>
      <c r="Y1569">
        <v>857</v>
      </c>
      <c r="Z1569" s="2">
        <v>4.8</v>
      </c>
      <c r="AA1569">
        <v>1.85</v>
      </c>
      <c r="AB1569">
        <v>0</v>
      </c>
      <c r="AQ1569">
        <v>101</v>
      </c>
      <c r="AR1569">
        <v>6.1</v>
      </c>
      <c r="BH1569" t="str">
        <v>Khalid Mohamed</v>
      </c>
      <c r="BI1569">
        <f t="shared" si="73"/>
        <v>6.2</v>
      </c>
      <c r="BJ1569" t="b">
        <f t="shared" si="74"/>
        <v>0</v>
      </c>
      <c r="BO1569">
        <v>124976634</v>
      </c>
      <c r="BP1569">
        <v>120000000</v>
      </c>
      <c r="BR1569">
        <f t="shared" si="72"/>
        <v>4976634</v>
      </c>
      <c r="BS1569" t="str">
        <f>_xlfn.XLOOKUP(BO1569,I:I,L:L)</f>
        <v>Life of PiÂ </v>
      </c>
    </row>
    <row r="1570" spans="1:71" x14ac:dyDescent="0.25">
      <c r="A1570" t="s">
        <v>33</v>
      </c>
      <c r="B1570" t="s">
        <v>4525</v>
      </c>
      <c r="C1570">
        <v>107</v>
      </c>
      <c r="D1570">
        <v>108</v>
      </c>
      <c r="E1570">
        <v>529</v>
      </c>
      <c r="F1570">
        <v>83</v>
      </c>
      <c r="G1570" t="s">
        <v>5442</v>
      </c>
      <c r="H1570">
        <v>11000</v>
      </c>
      <c r="I1570">
        <v>8535575</v>
      </c>
      <c r="J1570" t="s">
        <v>2007</v>
      </c>
      <c r="K1570" t="s">
        <v>603</v>
      </c>
      <c r="L1570" t="s">
        <v>9901</v>
      </c>
      <c r="M1570">
        <v>24033</v>
      </c>
      <c r="N1570">
        <v>11519</v>
      </c>
      <c r="O1570" t="s">
        <v>9902</v>
      </c>
      <c r="P1570">
        <v>3</v>
      </c>
      <c r="Q1570" t="s">
        <v>9903</v>
      </c>
      <c r="R1570" t="s">
        <v>9904</v>
      </c>
      <c r="S1570">
        <v>152</v>
      </c>
      <c r="T1570" t="s">
        <v>42</v>
      </c>
      <c r="U1570" t="s">
        <v>43</v>
      </c>
      <c r="V1570" t="s">
        <v>44</v>
      </c>
      <c r="W1570">
        <v>30000000</v>
      </c>
      <c r="X1570">
        <v>2005</v>
      </c>
      <c r="Y1570">
        <v>329</v>
      </c>
      <c r="Z1570" s="2">
        <v>7</v>
      </c>
      <c r="AA1570">
        <v>2.35</v>
      </c>
      <c r="AB1570">
        <v>0</v>
      </c>
      <c r="AQ1570">
        <v>86</v>
      </c>
      <c r="AR1570">
        <v>4.8</v>
      </c>
      <c r="BH1570" t="str">
        <v>Finn Taylor</v>
      </c>
      <c r="BI1570">
        <f t="shared" si="73"/>
        <v>7</v>
      </c>
      <c r="BJ1570" t="b">
        <f t="shared" si="74"/>
        <v>0</v>
      </c>
      <c r="BO1570">
        <v>22927390</v>
      </c>
      <c r="BP1570">
        <v>18000000</v>
      </c>
      <c r="BR1570">
        <f t="shared" si="72"/>
        <v>4927390</v>
      </c>
      <c r="BS1570" t="str">
        <f>_xlfn.XLOOKUP(BO1570,I:I,L:L)</f>
        <v>Love HappensÂ </v>
      </c>
    </row>
    <row r="1571" spans="1:71" x14ac:dyDescent="0.25">
      <c r="A1571" t="s">
        <v>33</v>
      </c>
      <c r="B1571" t="s">
        <v>3528</v>
      </c>
      <c r="C1571">
        <v>184</v>
      </c>
      <c r="D1571">
        <v>88</v>
      </c>
      <c r="E1571">
        <v>65</v>
      </c>
      <c r="F1571">
        <v>681</v>
      </c>
      <c r="G1571" t="s">
        <v>3948</v>
      </c>
      <c r="H1571">
        <v>3000</v>
      </c>
      <c r="I1571">
        <v>19316646</v>
      </c>
      <c r="J1571" t="s">
        <v>931</v>
      </c>
      <c r="K1571" t="s">
        <v>885</v>
      </c>
      <c r="L1571" t="s">
        <v>9906</v>
      </c>
      <c r="M1571">
        <v>52069</v>
      </c>
      <c r="N1571">
        <v>5706</v>
      </c>
      <c r="O1571" t="s">
        <v>6359</v>
      </c>
      <c r="P1571">
        <v>3</v>
      </c>
      <c r="Q1571" t="s">
        <v>9907</v>
      </c>
      <c r="R1571" t="s">
        <v>9908</v>
      </c>
      <c r="S1571">
        <v>95</v>
      </c>
      <c r="T1571" t="s">
        <v>42</v>
      </c>
      <c r="U1571" t="s">
        <v>43</v>
      </c>
      <c r="V1571" t="s">
        <v>811</v>
      </c>
      <c r="W1571">
        <v>30000000</v>
      </c>
      <c r="X1571">
        <v>2013</v>
      </c>
      <c r="Y1571">
        <v>697</v>
      </c>
      <c r="Z1571" s="2">
        <v>5.6</v>
      </c>
      <c r="AA1571">
        <v>2.35</v>
      </c>
      <c r="AB1571">
        <v>0</v>
      </c>
      <c r="AQ1571">
        <v>108</v>
      </c>
      <c r="AR1571">
        <v>7</v>
      </c>
      <c r="BH1571" t="str">
        <v>Karen Moncrieff</v>
      </c>
      <c r="BI1571">
        <f t="shared" si="73"/>
        <v>6.7</v>
      </c>
      <c r="BJ1571" t="b">
        <f t="shared" si="74"/>
        <v>0</v>
      </c>
      <c r="BO1571">
        <v>7888703</v>
      </c>
      <c r="BP1571">
        <v>3000000</v>
      </c>
      <c r="BR1571">
        <f t="shared" si="72"/>
        <v>4888703</v>
      </c>
      <c r="BS1571" t="str">
        <f>_xlfn.XLOOKUP(BO1571,I:I,L:L)</f>
        <v>Teen Wolf TooÂ </v>
      </c>
    </row>
    <row r="1572" spans="1:71" x14ac:dyDescent="0.25">
      <c r="A1572" t="s">
        <v>33</v>
      </c>
      <c r="B1572" t="s">
        <v>3616</v>
      </c>
      <c r="C1572">
        <v>123</v>
      </c>
      <c r="D1572">
        <v>109</v>
      </c>
      <c r="E1572">
        <v>29</v>
      </c>
      <c r="F1572">
        <v>91</v>
      </c>
      <c r="G1572" t="s">
        <v>9911</v>
      </c>
      <c r="H1572">
        <v>779</v>
      </c>
      <c r="I1572">
        <v>10965209</v>
      </c>
      <c r="J1572" t="s">
        <v>313</v>
      </c>
      <c r="K1572" t="s">
        <v>360</v>
      </c>
      <c r="L1572" t="s">
        <v>9912</v>
      </c>
      <c r="M1572">
        <v>25558</v>
      </c>
      <c r="N1572">
        <v>1297</v>
      </c>
      <c r="O1572" t="s">
        <v>9913</v>
      </c>
      <c r="P1572">
        <v>2</v>
      </c>
      <c r="Q1572" t="s">
        <v>9914</v>
      </c>
      <c r="R1572" t="s">
        <v>9915</v>
      </c>
      <c r="S1572">
        <v>221</v>
      </c>
      <c r="T1572" t="s">
        <v>42</v>
      </c>
      <c r="U1572" t="s">
        <v>43</v>
      </c>
      <c r="V1572" t="s">
        <v>44</v>
      </c>
      <c r="W1572">
        <v>30000000</v>
      </c>
      <c r="X1572">
        <v>2001</v>
      </c>
      <c r="Y1572">
        <v>240</v>
      </c>
      <c r="Z1572" s="2">
        <v>6.1</v>
      </c>
      <c r="AA1572">
        <v>2.35</v>
      </c>
      <c r="AB1572">
        <v>0</v>
      </c>
      <c r="AQ1572">
        <v>88</v>
      </c>
      <c r="AR1572">
        <v>5.6</v>
      </c>
      <c r="BH1572" t="str">
        <v>JosÃ© Luis Valenzuela</v>
      </c>
      <c r="BI1572">
        <f t="shared" si="73"/>
        <v>3.6</v>
      </c>
      <c r="BJ1572" t="b">
        <f t="shared" si="74"/>
        <v>0</v>
      </c>
      <c r="BO1572">
        <v>57386369</v>
      </c>
      <c r="BP1572">
        <v>52500000</v>
      </c>
      <c r="BR1572">
        <f t="shared" si="72"/>
        <v>4886369</v>
      </c>
      <c r="BS1572" t="str">
        <f>_xlfn.XLOOKUP(BO1572,I:I,L:L)</f>
        <v>Moulin Rouge!Â </v>
      </c>
    </row>
    <row r="1573" spans="1:71" x14ac:dyDescent="0.25">
      <c r="A1573" t="s">
        <v>33</v>
      </c>
      <c r="B1573" t="s">
        <v>876</v>
      </c>
      <c r="C1573">
        <v>60</v>
      </c>
      <c r="D1573">
        <v>122</v>
      </c>
      <c r="E1573">
        <v>380</v>
      </c>
      <c r="F1573">
        <v>2000</v>
      </c>
      <c r="G1573" t="s">
        <v>603</v>
      </c>
      <c r="H1573">
        <v>18000</v>
      </c>
      <c r="I1573">
        <v>26830000</v>
      </c>
      <c r="J1573" t="s">
        <v>1239</v>
      </c>
      <c r="K1573" t="s">
        <v>2152</v>
      </c>
      <c r="L1573" t="s">
        <v>9135</v>
      </c>
      <c r="M1573">
        <v>101888</v>
      </c>
      <c r="N1573">
        <v>32930</v>
      </c>
      <c r="O1573" t="s">
        <v>1108</v>
      </c>
      <c r="P1573">
        <v>3</v>
      </c>
      <c r="Q1573" t="s">
        <v>9917</v>
      </c>
      <c r="R1573" t="s">
        <v>9918</v>
      </c>
      <c r="S1573">
        <v>365</v>
      </c>
      <c r="T1573" t="s">
        <v>42</v>
      </c>
      <c r="U1573" t="s">
        <v>43</v>
      </c>
      <c r="V1573" t="s">
        <v>811</v>
      </c>
      <c r="W1573">
        <v>18000000</v>
      </c>
      <c r="X1573">
        <v>1989</v>
      </c>
      <c r="Y1573">
        <v>11000</v>
      </c>
      <c r="Z1573" s="2">
        <v>7.9</v>
      </c>
      <c r="AA1573">
        <v>1.85</v>
      </c>
      <c r="AB1573">
        <v>0</v>
      </c>
      <c r="AQ1573">
        <v>109</v>
      </c>
      <c r="AR1573">
        <v>6.1</v>
      </c>
      <c r="BH1573" t="str">
        <v>Goran Dukic</v>
      </c>
      <c r="BI1573">
        <f t="shared" si="73"/>
        <v>7.4</v>
      </c>
      <c r="BJ1573" t="b">
        <f t="shared" si="74"/>
        <v>0</v>
      </c>
      <c r="BO1573">
        <v>28871190</v>
      </c>
      <c r="BP1573">
        <v>24000000</v>
      </c>
      <c r="BR1573">
        <f t="shared" si="72"/>
        <v>4871190</v>
      </c>
      <c r="BS1573" t="str">
        <f>_xlfn.XLOOKUP(BO1573,I:I,L:L)</f>
        <v>Girl, InterruptedÂ </v>
      </c>
    </row>
    <row r="1574" spans="1:71" x14ac:dyDescent="0.25">
      <c r="A1574" t="s">
        <v>33</v>
      </c>
      <c r="B1574" t="s">
        <v>5096</v>
      </c>
      <c r="C1574">
        <v>111</v>
      </c>
      <c r="D1574">
        <v>251</v>
      </c>
      <c r="E1574">
        <v>0</v>
      </c>
      <c r="F1574">
        <v>642</v>
      </c>
      <c r="G1574" t="s">
        <v>2379</v>
      </c>
      <c r="H1574">
        <v>22000</v>
      </c>
      <c r="I1574">
        <v>5300000</v>
      </c>
      <c r="J1574" t="s">
        <v>1212</v>
      </c>
      <c r="K1574" t="s">
        <v>2176</v>
      </c>
      <c r="L1574" t="s">
        <v>9921</v>
      </c>
      <c r="M1574">
        <v>221000</v>
      </c>
      <c r="N1574">
        <v>24719</v>
      </c>
      <c r="O1574" t="s">
        <v>5242</v>
      </c>
      <c r="P1574">
        <v>8</v>
      </c>
      <c r="Q1574" t="s">
        <v>9922</v>
      </c>
      <c r="R1574" t="s">
        <v>9923</v>
      </c>
      <c r="S1574">
        <v>495</v>
      </c>
      <c r="T1574" t="s">
        <v>42</v>
      </c>
      <c r="U1574" t="s">
        <v>8359</v>
      </c>
      <c r="V1574" t="s">
        <v>811</v>
      </c>
      <c r="W1574">
        <v>30000000</v>
      </c>
      <c r="X1574">
        <v>1984</v>
      </c>
      <c r="Y1574">
        <v>683</v>
      </c>
      <c r="Z1574" s="2">
        <v>8.4</v>
      </c>
      <c r="AA1574">
        <v>1.85</v>
      </c>
      <c r="AB1574">
        <v>12000</v>
      </c>
      <c r="AQ1574">
        <v>122</v>
      </c>
      <c r="AR1574">
        <v>7.9</v>
      </c>
      <c r="BH1574" t="str">
        <v>Joshua Oppenheimer</v>
      </c>
      <c r="BI1574">
        <f t="shared" si="73"/>
        <v>8.1999999999999993</v>
      </c>
      <c r="BJ1574" t="str">
        <f t="shared" si="74"/>
        <v>TRUE</v>
      </c>
      <c r="BO1574">
        <v>24848292</v>
      </c>
      <c r="BP1574">
        <v>20000000</v>
      </c>
      <c r="BR1574">
        <f t="shared" si="72"/>
        <v>4848292</v>
      </c>
      <c r="BS1574" t="str">
        <f>_xlfn.XLOOKUP(BO1574,I:I,L:L)</f>
        <v>Never Back DownÂ </v>
      </c>
    </row>
    <row r="1575" spans="1:71" x14ac:dyDescent="0.25">
      <c r="A1575" t="s">
        <v>33</v>
      </c>
      <c r="B1575" t="s">
        <v>5103</v>
      </c>
      <c r="C1575">
        <v>217</v>
      </c>
      <c r="D1575">
        <v>118</v>
      </c>
      <c r="E1575">
        <v>76</v>
      </c>
      <c r="F1575">
        <v>174</v>
      </c>
      <c r="G1575" t="s">
        <v>7238</v>
      </c>
      <c r="H1575">
        <v>3000</v>
      </c>
      <c r="I1575">
        <v>10880926</v>
      </c>
      <c r="J1575" t="s">
        <v>313</v>
      </c>
      <c r="K1575" t="s">
        <v>893</v>
      </c>
      <c r="L1575" t="s">
        <v>9925</v>
      </c>
      <c r="M1575">
        <v>54147</v>
      </c>
      <c r="N1575">
        <v>4253</v>
      </c>
      <c r="O1575" t="s">
        <v>9926</v>
      </c>
      <c r="P1575">
        <v>2</v>
      </c>
      <c r="Q1575" t="s">
        <v>9927</v>
      </c>
      <c r="R1575" t="s">
        <v>9928</v>
      </c>
      <c r="S1575">
        <v>127</v>
      </c>
      <c r="T1575" t="s">
        <v>42</v>
      </c>
      <c r="U1575" t="s">
        <v>43</v>
      </c>
      <c r="V1575" t="s">
        <v>811</v>
      </c>
      <c r="W1575">
        <v>30000000</v>
      </c>
      <c r="X1575">
        <v>2013</v>
      </c>
      <c r="Y1575">
        <v>678</v>
      </c>
      <c r="Z1575" s="2">
        <v>6.5</v>
      </c>
      <c r="AA1575">
        <v>2.35</v>
      </c>
      <c r="AB1575">
        <v>0</v>
      </c>
      <c r="AQ1575">
        <v>251</v>
      </c>
      <c r="AR1575">
        <v>8.4</v>
      </c>
      <c r="BH1575" t="str">
        <v>Alex Gibney</v>
      </c>
      <c r="BI1575">
        <f t="shared" si="73"/>
        <v>7.7</v>
      </c>
      <c r="BJ1575" t="str">
        <f t="shared" si="74"/>
        <v>TRUE</v>
      </c>
      <c r="BO1575">
        <v>8108247</v>
      </c>
      <c r="BP1575">
        <v>3300000</v>
      </c>
      <c r="BR1575">
        <f t="shared" si="72"/>
        <v>4808247</v>
      </c>
      <c r="BS1575" t="str">
        <f>_xlfn.XLOOKUP(BO1575,I:I,L:L)</f>
        <v>BellaÂ </v>
      </c>
    </row>
    <row r="1576" spans="1:71" x14ac:dyDescent="0.25">
      <c r="A1576" t="s">
        <v>33</v>
      </c>
      <c r="B1576" t="s">
        <v>5109</v>
      </c>
      <c r="C1576">
        <v>117</v>
      </c>
      <c r="D1576">
        <v>131</v>
      </c>
      <c r="E1576">
        <v>53</v>
      </c>
      <c r="F1576">
        <v>548</v>
      </c>
      <c r="G1576" t="s">
        <v>1511</v>
      </c>
      <c r="H1576">
        <v>14000</v>
      </c>
      <c r="I1576">
        <v>3752725</v>
      </c>
      <c r="J1576" t="s">
        <v>210</v>
      </c>
      <c r="K1576" t="s">
        <v>2989</v>
      </c>
      <c r="L1576" t="s">
        <v>9930</v>
      </c>
      <c r="M1576">
        <v>29715</v>
      </c>
      <c r="N1576">
        <v>16252</v>
      </c>
      <c r="O1576" t="s">
        <v>6963</v>
      </c>
      <c r="P1576">
        <v>3</v>
      </c>
      <c r="Q1576" t="s">
        <v>9931</v>
      </c>
      <c r="R1576" t="s">
        <v>9932</v>
      </c>
      <c r="S1576">
        <v>161</v>
      </c>
      <c r="T1576" t="s">
        <v>42</v>
      </c>
      <c r="U1576" t="s">
        <v>43</v>
      </c>
      <c r="V1576" t="s">
        <v>811</v>
      </c>
      <c r="W1576">
        <v>18000000</v>
      </c>
      <c r="X1576">
        <v>2004</v>
      </c>
      <c r="Y1576">
        <v>871</v>
      </c>
      <c r="Z1576" s="2">
        <v>7.1</v>
      </c>
      <c r="AA1576">
        <v>2.35</v>
      </c>
      <c r="AB1576">
        <v>0</v>
      </c>
      <c r="AQ1576">
        <v>118</v>
      </c>
      <c r="AR1576">
        <v>6.5</v>
      </c>
      <c r="BH1576" t="str">
        <v>Paul Crowder</v>
      </c>
      <c r="BI1576">
        <f t="shared" si="73"/>
        <v>7.3</v>
      </c>
      <c r="BJ1576" t="b">
        <f t="shared" si="74"/>
        <v>0</v>
      </c>
      <c r="BO1576">
        <v>47806295</v>
      </c>
      <c r="BP1576">
        <v>43000000</v>
      </c>
      <c r="BR1576">
        <f t="shared" si="72"/>
        <v>4806295</v>
      </c>
      <c r="BS1576" t="str">
        <f>_xlfn.XLOOKUP(BO1576,I:I,L:L)</f>
        <v>The Skeleton KeyÂ </v>
      </c>
    </row>
    <row r="1577" spans="1:71" x14ac:dyDescent="0.25">
      <c r="A1577" t="s">
        <v>33</v>
      </c>
      <c r="B1577" t="s">
        <v>3158</v>
      </c>
      <c r="C1577">
        <v>105</v>
      </c>
      <c r="D1577">
        <v>109</v>
      </c>
      <c r="E1577">
        <v>277</v>
      </c>
      <c r="F1577">
        <v>345</v>
      </c>
      <c r="G1577" t="s">
        <v>9934</v>
      </c>
      <c r="H1577">
        <v>2000</v>
      </c>
      <c r="I1577">
        <v>3517797</v>
      </c>
      <c r="J1577" t="s">
        <v>2914</v>
      </c>
      <c r="K1577" t="s">
        <v>9935</v>
      </c>
      <c r="L1577" t="s">
        <v>9936</v>
      </c>
      <c r="M1577">
        <v>9004</v>
      </c>
      <c r="N1577">
        <v>2759</v>
      </c>
      <c r="O1577" t="s">
        <v>3084</v>
      </c>
      <c r="P1577">
        <v>0</v>
      </c>
      <c r="Q1577" t="s">
        <v>9937</v>
      </c>
      <c r="R1577" t="s">
        <v>9938</v>
      </c>
      <c r="S1577">
        <v>103</v>
      </c>
      <c r="T1577" t="s">
        <v>42</v>
      </c>
      <c r="U1577" t="s">
        <v>1816</v>
      </c>
      <c r="V1577" t="s">
        <v>811</v>
      </c>
      <c r="W1577">
        <v>25000000</v>
      </c>
      <c r="X1577">
        <v>2002</v>
      </c>
      <c r="Y1577">
        <v>378</v>
      </c>
      <c r="Z1577" s="2">
        <v>6.6</v>
      </c>
      <c r="AA1577">
        <v>1.85</v>
      </c>
      <c r="AB1577">
        <v>287</v>
      </c>
      <c r="AQ1577">
        <v>131</v>
      </c>
      <c r="AR1577">
        <v>7.1</v>
      </c>
      <c r="BH1577" t="str">
        <v>Anthony Powell</v>
      </c>
      <c r="BI1577">
        <f t="shared" si="73"/>
        <v>7.6</v>
      </c>
      <c r="BJ1577" t="str">
        <f t="shared" si="74"/>
        <v>TRUE</v>
      </c>
      <c r="BO1577">
        <v>5000000</v>
      </c>
      <c r="BP1577">
        <v>210000</v>
      </c>
      <c r="BR1577">
        <f t="shared" si="72"/>
        <v>4790000</v>
      </c>
      <c r="BS1577" t="str">
        <f>_xlfn.XLOOKUP(BO1577,I:I,L:L)</f>
        <v>Darling LiliÂ </v>
      </c>
    </row>
    <row r="1578" spans="1:71" x14ac:dyDescent="0.25">
      <c r="A1578" t="s">
        <v>33</v>
      </c>
      <c r="B1578" t="s">
        <v>4833</v>
      </c>
      <c r="C1578">
        <v>124</v>
      </c>
      <c r="D1578">
        <v>88</v>
      </c>
      <c r="E1578">
        <v>108</v>
      </c>
      <c r="F1578">
        <v>135</v>
      </c>
      <c r="G1578" t="s">
        <v>9940</v>
      </c>
      <c r="H1578">
        <v>876</v>
      </c>
      <c r="I1578">
        <v>2975649</v>
      </c>
      <c r="J1578" t="s">
        <v>3072</v>
      </c>
      <c r="K1578" t="s">
        <v>3612</v>
      </c>
      <c r="L1578" t="s">
        <v>9941</v>
      </c>
      <c r="M1578">
        <v>23864</v>
      </c>
      <c r="N1578">
        <v>1518</v>
      </c>
      <c r="O1578" t="s">
        <v>9942</v>
      </c>
      <c r="P1578">
        <v>1</v>
      </c>
      <c r="Q1578" t="s">
        <v>9943</v>
      </c>
      <c r="R1578" t="s">
        <v>9944</v>
      </c>
      <c r="S1578">
        <v>142</v>
      </c>
      <c r="T1578" t="s">
        <v>42</v>
      </c>
      <c r="U1578" t="s">
        <v>74</v>
      </c>
      <c r="V1578" t="s">
        <v>115</v>
      </c>
      <c r="W1578">
        <v>30000000</v>
      </c>
      <c r="X1578">
        <v>2006</v>
      </c>
      <c r="Y1578">
        <v>142</v>
      </c>
      <c r="Z1578" s="2">
        <v>7</v>
      </c>
      <c r="AA1578">
        <v>2.35</v>
      </c>
      <c r="AB1578">
        <v>0</v>
      </c>
      <c r="AQ1578">
        <v>109</v>
      </c>
      <c r="AR1578">
        <v>6.6</v>
      </c>
      <c r="BH1578" t="str">
        <v>Johnny Remo</v>
      </c>
      <c r="BI1578">
        <f t="shared" si="73"/>
        <v>5.6</v>
      </c>
      <c r="BJ1578" t="b">
        <f t="shared" si="74"/>
        <v>0</v>
      </c>
      <c r="BO1578">
        <v>5518918</v>
      </c>
      <c r="BP1578">
        <v>750000</v>
      </c>
      <c r="BR1578">
        <f t="shared" si="72"/>
        <v>4768918</v>
      </c>
      <c r="BS1578" t="str">
        <f>_xlfn.XLOOKUP(BO1578,I:I,L:L)</f>
        <v>Aqua Teen Hunger Force Colon Movie Film for TheatersÂ </v>
      </c>
    </row>
    <row r="1579" spans="1:71" x14ac:dyDescent="0.25">
      <c r="A1579" t="s">
        <v>33</v>
      </c>
      <c r="B1579" t="s">
        <v>5115</v>
      </c>
      <c r="C1579">
        <v>90</v>
      </c>
      <c r="D1579">
        <v>103</v>
      </c>
      <c r="E1579">
        <v>45</v>
      </c>
      <c r="F1579">
        <v>107</v>
      </c>
      <c r="G1579" t="s">
        <v>9947</v>
      </c>
      <c r="H1579">
        <v>489</v>
      </c>
      <c r="I1579">
        <v>668171</v>
      </c>
      <c r="J1579" t="s">
        <v>3234</v>
      </c>
      <c r="K1579" t="s">
        <v>7405</v>
      </c>
      <c r="L1579" t="s">
        <v>9948</v>
      </c>
      <c r="M1579">
        <v>8215</v>
      </c>
      <c r="N1579">
        <v>949</v>
      </c>
      <c r="O1579" t="s">
        <v>9949</v>
      </c>
      <c r="P1579">
        <v>0</v>
      </c>
      <c r="Q1579" t="s">
        <v>9950</v>
      </c>
      <c r="R1579" t="s">
        <v>9951</v>
      </c>
      <c r="S1579">
        <v>132</v>
      </c>
      <c r="T1579" t="s">
        <v>85</v>
      </c>
      <c r="U1579" t="s">
        <v>1094</v>
      </c>
      <c r="V1579" t="s">
        <v>44</v>
      </c>
      <c r="W1579">
        <v>60000000</v>
      </c>
      <c r="X1579">
        <v>2005</v>
      </c>
      <c r="Y1579">
        <v>181</v>
      </c>
      <c r="Z1579" s="2">
        <v>5.6</v>
      </c>
      <c r="AA1579">
        <v>2.35</v>
      </c>
      <c r="AB1579">
        <v>445</v>
      </c>
      <c r="AQ1579">
        <v>88</v>
      </c>
      <c r="AR1579">
        <v>7</v>
      </c>
      <c r="BH1579" t="str">
        <v>Vivek Agnihotri</v>
      </c>
      <c r="BI1579">
        <f t="shared" si="73"/>
        <v>4.8</v>
      </c>
      <c r="BJ1579" t="b">
        <f t="shared" si="74"/>
        <v>0</v>
      </c>
      <c r="BO1579">
        <v>31768374</v>
      </c>
      <c r="BP1579">
        <v>27000000</v>
      </c>
      <c r="BR1579">
        <f t="shared" ref="BR1579:BR1632" si="75">BO1579-BP1579</f>
        <v>4768374</v>
      </c>
      <c r="BS1579" t="str">
        <f>_xlfn.XLOOKUP(BO1579,I:I,L:L)</f>
        <v>Lake PlacidÂ </v>
      </c>
    </row>
    <row r="1580" spans="1:71" x14ac:dyDescent="0.25">
      <c r="A1580" t="s">
        <v>33</v>
      </c>
      <c r="B1580" t="s">
        <v>5121</v>
      </c>
      <c r="C1580">
        <v>110</v>
      </c>
      <c r="D1580">
        <v>87</v>
      </c>
      <c r="E1580">
        <v>23</v>
      </c>
      <c r="F1580">
        <v>748</v>
      </c>
      <c r="G1580" t="s">
        <v>9953</v>
      </c>
      <c r="H1580">
        <v>826</v>
      </c>
      <c r="I1580">
        <v>480314</v>
      </c>
      <c r="J1580" t="s">
        <v>143</v>
      </c>
      <c r="K1580" t="s">
        <v>8714</v>
      </c>
      <c r="L1580" t="s">
        <v>9954</v>
      </c>
      <c r="M1580">
        <v>38503</v>
      </c>
      <c r="N1580">
        <v>4473</v>
      </c>
      <c r="O1580" t="s">
        <v>9955</v>
      </c>
      <c r="P1580">
        <v>4</v>
      </c>
      <c r="Q1580" t="s">
        <v>9956</v>
      </c>
      <c r="R1580" t="s">
        <v>9957</v>
      </c>
      <c r="S1580">
        <v>180</v>
      </c>
      <c r="T1580" t="s">
        <v>42</v>
      </c>
      <c r="U1580" t="s">
        <v>43</v>
      </c>
      <c r="V1580" t="s">
        <v>44</v>
      </c>
      <c r="W1580">
        <v>21000000</v>
      </c>
      <c r="X1580">
        <v>2006</v>
      </c>
      <c r="Y1580">
        <v>816</v>
      </c>
      <c r="Z1580" s="2">
        <v>4.8</v>
      </c>
      <c r="AA1580">
        <v>2.35</v>
      </c>
      <c r="AB1580">
        <v>0</v>
      </c>
      <c r="AQ1580">
        <v>103</v>
      </c>
      <c r="AR1580">
        <v>5.6</v>
      </c>
      <c r="BH1580" t="str">
        <v>Nick Tomnay</v>
      </c>
      <c r="BI1580">
        <f t="shared" si="73"/>
        <v>6.8</v>
      </c>
      <c r="BJ1580" t="b">
        <f t="shared" si="74"/>
        <v>0</v>
      </c>
      <c r="BO1580">
        <v>17738570</v>
      </c>
      <c r="BP1580">
        <v>13000000</v>
      </c>
      <c r="BR1580">
        <f t="shared" si="75"/>
        <v>4738570</v>
      </c>
      <c r="BS1580" t="str">
        <f>_xlfn.XLOOKUP(BO1580,I:I,L:L)</f>
        <v>The Perks of Being a WallflowerÂ </v>
      </c>
    </row>
    <row r="1581" spans="1:71" x14ac:dyDescent="0.25">
      <c r="A1581" t="s">
        <v>33</v>
      </c>
      <c r="B1581" t="s">
        <v>5129</v>
      </c>
      <c r="C1581">
        <v>273</v>
      </c>
      <c r="D1581">
        <v>160</v>
      </c>
      <c r="E1581">
        <v>181</v>
      </c>
      <c r="F1581">
        <v>820</v>
      </c>
      <c r="G1581" t="s">
        <v>1089</v>
      </c>
      <c r="H1581">
        <v>11000</v>
      </c>
      <c r="I1581">
        <v>3904982</v>
      </c>
      <c r="J1581" t="s">
        <v>3649</v>
      </c>
      <c r="K1581" t="s">
        <v>455</v>
      </c>
      <c r="L1581" t="s">
        <v>9960</v>
      </c>
      <c r="M1581">
        <v>136104</v>
      </c>
      <c r="N1581">
        <v>22516</v>
      </c>
      <c r="O1581" t="s">
        <v>1300</v>
      </c>
      <c r="P1581">
        <v>0</v>
      </c>
      <c r="Q1581" t="s">
        <v>9961</v>
      </c>
      <c r="R1581" t="s">
        <v>9962</v>
      </c>
      <c r="S1581">
        <v>415</v>
      </c>
      <c r="T1581" t="s">
        <v>42</v>
      </c>
      <c r="U1581" t="s">
        <v>43</v>
      </c>
      <c r="V1581" t="s">
        <v>811</v>
      </c>
      <c r="W1581">
        <v>30000000</v>
      </c>
      <c r="X1581">
        <v>2007</v>
      </c>
      <c r="Y1581">
        <v>10000</v>
      </c>
      <c r="Z1581" s="2">
        <v>7.5</v>
      </c>
      <c r="AA1581">
        <v>2.35</v>
      </c>
      <c r="AB1581">
        <v>0</v>
      </c>
      <c r="AQ1581">
        <v>87</v>
      </c>
      <c r="AR1581">
        <v>4.8</v>
      </c>
      <c r="BH1581" t="str">
        <v>Eric Nicholas</v>
      </c>
      <c r="BI1581">
        <f t="shared" si="73"/>
        <v>6.1</v>
      </c>
      <c r="BJ1581" t="b">
        <f t="shared" si="74"/>
        <v>0</v>
      </c>
      <c r="BO1581">
        <v>36733909</v>
      </c>
      <c r="BP1581">
        <v>32000000</v>
      </c>
      <c r="BR1581">
        <f t="shared" si="75"/>
        <v>4733909</v>
      </c>
      <c r="BS1581" t="str">
        <f>_xlfn.XLOOKUP(BO1581,I:I,L:L)</f>
        <v>AliveÂ </v>
      </c>
    </row>
    <row r="1582" spans="1:71" x14ac:dyDescent="0.25">
      <c r="A1582" t="s">
        <v>33</v>
      </c>
      <c r="B1582" t="s">
        <v>5135</v>
      </c>
      <c r="C1582">
        <v>63</v>
      </c>
      <c r="D1582">
        <v>121</v>
      </c>
      <c r="E1582">
        <v>0</v>
      </c>
      <c r="F1582">
        <v>187</v>
      </c>
      <c r="G1582" t="s">
        <v>6451</v>
      </c>
      <c r="H1582">
        <v>974</v>
      </c>
      <c r="I1582">
        <v>127437</v>
      </c>
      <c r="J1582" t="s">
        <v>692</v>
      </c>
      <c r="K1582" t="s">
        <v>382</v>
      </c>
      <c r="L1582" t="s">
        <v>9963</v>
      </c>
      <c r="M1582">
        <v>4670</v>
      </c>
      <c r="N1582">
        <v>1887</v>
      </c>
      <c r="O1582" t="s">
        <v>9964</v>
      </c>
      <c r="P1582">
        <v>0</v>
      </c>
      <c r="Q1582" t="s">
        <v>9965</v>
      </c>
      <c r="R1582" t="s">
        <v>9966</v>
      </c>
      <c r="S1582">
        <v>27</v>
      </c>
      <c r="T1582" t="s">
        <v>85</v>
      </c>
      <c r="U1582" t="s">
        <v>1094</v>
      </c>
      <c r="V1582" t="s">
        <v>811</v>
      </c>
      <c r="W1582">
        <v>18000000</v>
      </c>
      <c r="X1582">
        <v>2011</v>
      </c>
      <c r="Y1582">
        <v>643</v>
      </c>
      <c r="Z1582" s="2">
        <v>6</v>
      </c>
      <c r="AA1582">
        <v>2.35</v>
      </c>
      <c r="AB1582">
        <v>0</v>
      </c>
      <c r="AQ1582">
        <v>160</v>
      </c>
      <c r="AR1582">
        <v>7.5</v>
      </c>
      <c r="BH1582" t="str">
        <v>Benjamin Dickinson</v>
      </c>
      <c r="BI1582">
        <f t="shared" si="73"/>
        <v>5.5</v>
      </c>
      <c r="BJ1582" t="b">
        <f t="shared" si="74"/>
        <v>0</v>
      </c>
      <c r="BO1582">
        <v>6719300</v>
      </c>
      <c r="BP1582">
        <v>2000000</v>
      </c>
      <c r="BR1582">
        <f t="shared" si="75"/>
        <v>4719300</v>
      </c>
      <c r="BS1582" t="str">
        <f>_xlfn.XLOOKUP(BO1582,I:I,L:L)</f>
        <v>Smoke SignalsÂ </v>
      </c>
    </row>
    <row r="1583" spans="1:71" x14ac:dyDescent="0.25">
      <c r="A1583" t="s">
        <v>33</v>
      </c>
      <c r="B1583" t="s">
        <v>156</v>
      </c>
      <c r="C1583">
        <v>134</v>
      </c>
      <c r="D1583">
        <v>129</v>
      </c>
      <c r="E1583">
        <v>395</v>
      </c>
      <c r="F1583">
        <v>313</v>
      </c>
      <c r="G1583" t="s">
        <v>5788</v>
      </c>
      <c r="H1583">
        <v>18000</v>
      </c>
      <c r="I1583">
        <v>537580</v>
      </c>
      <c r="J1583" t="s">
        <v>3656</v>
      </c>
      <c r="K1583" t="s">
        <v>798</v>
      </c>
      <c r="L1583" t="s">
        <v>9968</v>
      </c>
      <c r="M1583">
        <v>52972</v>
      </c>
      <c r="N1583">
        <v>19620</v>
      </c>
      <c r="O1583" t="s">
        <v>9969</v>
      </c>
      <c r="P1583">
        <v>1</v>
      </c>
      <c r="Q1583" t="s">
        <v>9970</v>
      </c>
      <c r="R1583" t="s">
        <v>9971</v>
      </c>
      <c r="S1583">
        <v>124</v>
      </c>
      <c r="T1583" t="s">
        <v>42</v>
      </c>
      <c r="U1583" t="s">
        <v>43</v>
      </c>
      <c r="V1583" t="s">
        <v>811</v>
      </c>
      <c r="W1583">
        <v>30000000</v>
      </c>
      <c r="X1583">
        <v>2011</v>
      </c>
      <c r="Y1583">
        <v>1000</v>
      </c>
      <c r="Z1583" s="2">
        <v>6.8</v>
      </c>
      <c r="AA1583">
        <v>2.35</v>
      </c>
      <c r="AB1583">
        <v>21000</v>
      </c>
      <c r="AQ1583">
        <v>92</v>
      </c>
      <c r="AR1583">
        <v>5.6</v>
      </c>
      <c r="BH1583" t="str">
        <v>Hal Haberman</v>
      </c>
      <c r="BI1583">
        <f t="shared" si="73"/>
        <v>6.9</v>
      </c>
      <c r="BJ1583" t="b">
        <f t="shared" si="74"/>
        <v>0</v>
      </c>
      <c r="BO1583">
        <v>39692139</v>
      </c>
      <c r="BP1583">
        <v>35000000</v>
      </c>
      <c r="BR1583">
        <f t="shared" si="75"/>
        <v>4692139</v>
      </c>
      <c r="BS1583" t="str">
        <f>_xlfn.XLOOKUP(BO1583,I:I,L:L)</f>
        <v>The LadykillersÂ </v>
      </c>
    </row>
    <row r="1584" spans="1:71" x14ac:dyDescent="0.25">
      <c r="A1584" t="s">
        <v>33</v>
      </c>
      <c r="B1584" t="s">
        <v>5167</v>
      </c>
      <c r="C1584">
        <v>221</v>
      </c>
      <c r="D1584">
        <v>115</v>
      </c>
      <c r="E1584">
        <v>0</v>
      </c>
      <c r="F1584">
        <v>751</v>
      </c>
      <c r="G1584" t="s">
        <v>9986</v>
      </c>
      <c r="H1584">
        <v>10000</v>
      </c>
      <c r="I1584">
        <v>183436380</v>
      </c>
      <c r="J1584" t="s">
        <v>3415</v>
      </c>
      <c r="K1584" t="s">
        <v>3076</v>
      </c>
      <c r="L1584" t="s">
        <v>877</v>
      </c>
      <c r="M1584">
        <v>97697</v>
      </c>
      <c r="N1584">
        <v>13159</v>
      </c>
      <c r="O1584" t="s">
        <v>9987</v>
      </c>
      <c r="P1584">
        <v>8</v>
      </c>
      <c r="Q1584" t="s">
        <v>9988</v>
      </c>
      <c r="R1584" t="s">
        <v>9989</v>
      </c>
      <c r="S1584">
        <v>185</v>
      </c>
      <c r="T1584" t="s">
        <v>42</v>
      </c>
      <c r="U1584" t="s">
        <v>43</v>
      </c>
      <c r="V1584" t="s">
        <v>44</v>
      </c>
      <c r="W1584">
        <v>29000000</v>
      </c>
      <c r="X1584">
        <v>2015</v>
      </c>
      <c r="Y1584">
        <v>1000</v>
      </c>
      <c r="Z1584" s="2">
        <v>6.5</v>
      </c>
      <c r="AA1584">
        <v>1.85</v>
      </c>
      <c r="AB1584">
        <v>40000</v>
      </c>
      <c r="AQ1584">
        <v>89</v>
      </c>
      <c r="AR1584">
        <v>7.5</v>
      </c>
      <c r="BH1584" t="str">
        <v>Frank Whaley</v>
      </c>
      <c r="BI1584">
        <f t="shared" si="73"/>
        <v>5.4</v>
      </c>
      <c r="BJ1584" t="b">
        <f t="shared" si="74"/>
        <v>0</v>
      </c>
      <c r="BO1584">
        <v>6531491</v>
      </c>
      <c r="BP1584">
        <v>2000000</v>
      </c>
      <c r="BR1584">
        <f t="shared" si="75"/>
        <v>4531491</v>
      </c>
      <c r="BS1584" t="str">
        <f>_xlfn.XLOOKUP(BO1584,I:I,L:L)</f>
        <v>Winter's BoneÂ </v>
      </c>
    </row>
    <row r="1585" spans="1:71" x14ac:dyDescent="0.25">
      <c r="A1585" t="s">
        <v>33</v>
      </c>
      <c r="B1585" t="s">
        <v>1142</v>
      </c>
      <c r="C1585">
        <v>291</v>
      </c>
      <c r="D1585">
        <v>153</v>
      </c>
      <c r="E1585">
        <v>446</v>
      </c>
      <c r="F1585">
        <v>154</v>
      </c>
      <c r="G1585" t="s">
        <v>9992</v>
      </c>
      <c r="H1585">
        <v>523</v>
      </c>
      <c r="I1585">
        <v>119518352</v>
      </c>
      <c r="J1585" t="s">
        <v>3677</v>
      </c>
      <c r="K1585" t="s">
        <v>1456</v>
      </c>
      <c r="L1585" t="s">
        <v>1964</v>
      </c>
      <c r="M1585">
        <v>188637</v>
      </c>
      <c r="N1585">
        <v>1383</v>
      </c>
      <c r="O1585" t="s">
        <v>9993</v>
      </c>
      <c r="P1585">
        <v>0</v>
      </c>
      <c r="Q1585" t="s">
        <v>9994</v>
      </c>
      <c r="R1585" t="s">
        <v>9995</v>
      </c>
      <c r="S1585">
        <v>815</v>
      </c>
      <c r="T1585" t="s">
        <v>42</v>
      </c>
      <c r="U1585" t="s">
        <v>43</v>
      </c>
      <c r="V1585" t="s">
        <v>44</v>
      </c>
      <c r="W1585">
        <v>28000000</v>
      </c>
      <c r="X1585">
        <v>2005</v>
      </c>
      <c r="Y1585">
        <v>405</v>
      </c>
      <c r="Z1585" s="2">
        <v>7.9</v>
      </c>
      <c r="AA1585">
        <v>2.39</v>
      </c>
      <c r="AB1585">
        <v>11000</v>
      </c>
      <c r="AQ1585">
        <v>115</v>
      </c>
      <c r="AR1585">
        <v>6.5</v>
      </c>
      <c r="BH1585" t="str">
        <v>Elia Kazan</v>
      </c>
      <c r="BI1585">
        <f t="shared" si="73"/>
        <v>8.1999999999999993</v>
      </c>
      <c r="BJ1585" t="str">
        <f t="shared" si="74"/>
        <v>TRUE</v>
      </c>
      <c r="BO1585">
        <v>14479776</v>
      </c>
      <c r="BP1585">
        <v>10000000</v>
      </c>
      <c r="BR1585">
        <f t="shared" si="75"/>
        <v>4479776</v>
      </c>
      <c r="BS1585" t="str">
        <f>_xlfn.XLOOKUP(BO1585,I:I,L:L)</f>
        <v>Big EyesÂ </v>
      </c>
    </row>
    <row r="1586" spans="1:71" x14ac:dyDescent="0.25">
      <c r="A1586" t="s">
        <v>33</v>
      </c>
      <c r="B1586" t="s">
        <v>5174</v>
      </c>
      <c r="C1586">
        <v>148</v>
      </c>
      <c r="D1586">
        <v>128</v>
      </c>
      <c r="E1586">
        <v>0</v>
      </c>
      <c r="F1586">
        <v>754</v>
      </c>
      <c r="G1586" t="s">
        <v>3118</v>
      </c>
      <c r="H1586">
        <v>955</v>
      </c>
      <c r="I1586">
        <v>37036404</v>
      </c>
      <c r="J1586" t="s">
        <v>881</v>
      </c>
      <c r="K1586" t="s">
        <v>4492</v>
      </c>
      <c r="L1586" t="s">
        <v>9496</v>
      </c>
      <c r="M1586">
        <v>44816</v>
      </c>
      <c r="N1586">
        <v>5404</v>
      </c>
      <c r="O1586" t="s">
        <v>4975</v>
      </c>
      <c r="P1586">
        <v>3</v>
      </c>
      <c r="Q1586" t="s">
        <v>9998</v>
      </c>
      <c r="R1586" t="s">
        <v>9999</v>
      </c>
      <c r="S1586">
        <v>259</v>
      </c>
      <c r="T1586" t="s">
        <v>42</v>
      </c>
      <c r="U1586" t="s">
        <v>43</v>
      </c>
      <c r="V1586" t="s">
        <v>44</v>
      </c>
      <c r="W1586">
        <v>30000000</v>
      </c>
      <c r="X1586">
        <v>2000</v>
      </c>
      <c r="Y1586">
        <v>869</v>
      </c>
      <c r="Z1586" s="2">
        <v>6.4</v>
      </c>
      <c r="AA1586">
        <v>1.85</v>
      </c>
      <c r="AB1586">
        <v>0</v>
      </c>
      <c r="AQ1586">
        <v>153</v>
      </c>
      <c r="AR1586">
        <v>7.9</v>
      </c>
      <c r="BH1586" t="str">
        <v>Kat Coiro</v>
      </c>
      <c r="BI1586">
        <f t="shared" si="73"/>
        <v>5.7</v>
      </c>
      <c r="BJ1586" t="b">
        <f t="shared" si="74"/>
        <v>0</v>
      </c>
      <c r="BO1586">
        <v>22452209</v>
      </c>
      <c r="BP1586">
        <v>18000000</v>
      </c>
      <c r="BR1586">
        <f t="shared" si="75"/>
        <v>4452209</v>
      </c>
      <c r="BS1586" t="str">
        <f>_xlfn.XLOOKUP(BO1586,I:I,L:L)</f>
        <v>FameÂ </v>
      </c>
    </row>
    <row r="1587" spans="1:71" x14ac:dyDescent="0.25">
      <c r="A1587" t="s">
        <v>33</v>
      </c>
      <c r="B1587" t="s">
        <v>3187</v>
      </c>
      <c r="C1587">
        <v>42</v>
      </c>
      <c r="D1587">
        <v>89</v>
      </c>
      <c r="E1587">
        <v>12</v>
      </c>
      <c r="F1587">
        <v>373</v>
      </c>
      <c r="G1587" t="s">
        <v>10002</v>
      </c>
      <c r="H1587">
        <v>1000</v>
      </c>
      <c r="I1587">
        <v>22359293</v>
      </c>
      <c r="J1587" t="s">
        <v>525</v>
      </c>
      <c r="K1587" t="s">
        <v>522</v>
      </c>
      <c r="L1587" t="s">
        <v>10003</v>
      </c>
      <c r="M1587">
        <v>16222</v>
      </c>
      <c r="N1587">
        <v>2056</v>
      </c>
      <c r="O1587" t="s">
        <v>10004</v>
      </c>
      <c r="P1587">
        <v>0</v>
      </c>
      <c r="Q1587" t="s">
        <v>10005</v>
      </c>
      <c r="R1587" t="s">
        <v>10006</v>
      </c>
      <c r="S1587">
        <v>39</v>
      </c>
      <c r="T1587" t="s">
        <v>42</v>
      </c>
      <c r="U1587" t="s">
        <v>74</v>
      </c>
      <c r="V1587" t="s">
        <v>115</v>
      </c>
      <c r="W1587">
        <v>29000000</v>
      </c>
      <c r="X1587">
        <v>1997</v>
      </c>
      <c r="Y1587">
        <v>409</v>
      </c>
      <c r="Z1587" s="2">
        <v>5.8</v>
      </c>
      <c r="AA1587">
        <v>1.85</v>
      </c>
      <c r="AB1587">
        <v>0</v>
      </c>
      <c r="AQ1587">
        <v>128</v>
      </c>
      <c r="AR1587">
        <v>6.4</v>
      </c>
      <c r="BH1587" t="str">
        <v>Ramaa Mosley</v>
      </c>
      <c r="BI1587">
        <f t="shared" si="73"/>
        <v>6.4</v>
      </c>
      <c r="BJ1587" t="b">
        <f t="shared" si="74"/>
        <v>0</v>
      </c>
      <c r="BO1587">
        <v>25590119</v>
      </c>
      <c r="BP1587">
        <v>21150000</v>
      </c>
      <c r="BR1587">
        <f t="shared" si="75"/>
        <v>4440119</v>
      </c>
      <c r="BS1587" t="str">
        <f>_xlfn.XLOOKUP(BO1587,I:I,L:L)</f>
        <v>Crocodile Dundee in Los AngelesÂ </v>
      </c>
    </row>
    <row r="1588" spans="1:71" x14ac:dyDescent="0.25">
      <c r="A1588" t="s">
        <v>33</v>
      </c>
      <c r="B1588" t="s">
        <v>729</v>
      </c>
      <c r="C1588">
        <v>302</v>
      </c>
      <c r="D1588">
        <v>122</v>
      </c>
      <c r="E1588">
        <v>2000</v>
      </c>
      <c r="F1588">
        <v>1000</v>
      </c>
      <c r="G1588" t="s">
        <v>1649</v>
      </c>
      <c r="H1588">
        <v>2000</v>
      </c>
      <c r="I1588">
        <v>18593156</v>
      </c>
      <c r="J1588" t="s">
        <v>2007</v>
      </c>
      <c r="K1588" t="s">
        <v>1512</v>
      </c>
      <c r="L1588" t="s">
        <v>10009</v>
      </c>
      <c r="M1588">
        <v>88682</v>
      </c>
      <c r="N1588">
        <v>6161</v>
      </c>
      <c r="O1588" t="s">
        <v>555</v>
      </c>
      <c r="P1588">
        <v>1</v>
      </c>
      <c r="Q1588" t="s">
        <v>10010</v>
      </c>
      <c r="R1588" t="s">
        <v>10011</v>
      </c>
      <c r="S1588">
        <v>241</v>
      </c>
      <c r="T1588" t="s">
        <v>42</v>
      </c>
      <c r="U1588" t="s">
        <v>43</v>
      </c>
      <c r="V1588" t="s">
        <v>811</v>
      </c>
      <c r="W1588">
        <v>35000000</v>
      </c>
      <c r="X1588">
        <v>2008</v>
      </c>
      <c r="Y1588">
        <v>1000</v>
      </c>
      <c r="Z1588" s="2">
        <v>7.7</v>
      </c>
      <c r="AA1588">
        <v>2.35</v>
      </c>
      <c r="AB1588">
        <v>0</v>
      </c>
      <c r="AQ1588">
        <v>89</v>
      </c>
      <c r="AR1588">
        <v>5.8</v>
      </c>
      <c r="BH1588" t="str">
        <v>C. Jay Cox</v>
      </c>
      <c r="BI1588">
        <f t="shared" si="73"/>
        <v>6.5</v>
      </c>
      <c r="BJ1588" t="b">
        <f t="shared" si="74"/>
        <v>0</v>
      </c>
      <c r="BO1588">
        <v>6851969</v>
      </c>
      <c r="BP1588">
        <v>2500000</v>
      </c>
      <c r="BR1588">
        <f t="shared" si="75"/>
        <v>4351969</v>
      </c>
      <c r="BS1588" t="str">
        <f>_xlfn.XLOOKUP(BO1588,I:I,L:L)</f>
        <v>The Spectacular NowÂ </v>
      </c>
    </row>
    <row r="1589" spans="1:71" x14ac:dyDescent="0.25">
      <c r="A1589" t="s">
        <v>33</v>
      </c>
      <c r="B1589" t="s">
        <v>3783</v>
      </c>
      <c r="C1589">
        <v>64</v>
      </c>
      <c r="D1589">
        <v>99</v>
      </c>
      <c r="E1589">
        <v>71</v>
      </c>
      <c r="F1589">
        <v>584</v>
      </c>
      <c r="G1589" t="s">
        <v>3738</v>
      </c>
      <c r="H1589">
        <v>2000</v>
      </c>
      <c r="I1589">
        <v>16930185</v>
      </c>
      <c r="J1589" t="s">
        <v>1027</v>
      </c>
      <c r="K1589" t="s">
        <v>7614</v>
      </c>
      <c r="L1589" t="s">
        <v>10015</v>
      </c>
      <c r="M1589">
        <v>14315</v>
      </c>
      <c r="N1589">
        <v>4169</v>
      </c>
      <c r="O1589" t="s">
        <v>4410</v>
      </c>
      <c r="P1589">
        <v>2</v>
      </c>
      <c r="Q1589" t="s">
        <v>10016</v>
      </c>
      <c r="R1589" t="s">
        <v>10017</v>
      </c>
      <c r="S1589">
        <v>101</v>
      </c>
      <c r="T1589" t="s">
        <v>42</v>
      </c>
      <c r="U1589" t="s">
        <v>939</v>
      </c>
      <c r="V1589" t="s">
        <v>44</v>
      </c>
      <c r="W1589">
        <v>29000000</v>
      </c>
      <c r="X1589">
        <v>2002</v>
      </c>
      <c r="Y1589">
        <v>719</v>
      </c>
      <c r="Z1589" s="2">
        <v>5.3</v>
      </c>
      <c r="AA1589">
        <v>1.85</v>
      </c>
      <c r="AB1589">
        <v>201</v>
      </c>
      <c r="AQ1589">
        <v>113</v>
      </c>
      <c r="AR1589">
        <v>7.1</v>
      </c>
      <c r="BH1589" t="str">
        <v>Rich Christiano</v>
      </c>
      <c r="BI1589">
        <f t="shared" si="73"/>
        <v>5.6</v>
      </c>
      <c r="BJ1589" t="b">
        <f t="shared" si="74"/>
        <v>0</v>
      </c>
      <c r="BO1589">
        <v>74329966</v>
      </c>
      <c r="BP1589">
        <v>70000000</v>
      </c>
      <c r="BR1589">
        <f t="shared" si="75"/>
        <v>4329966</v>
      </c>
      <c r="BS1589" t="str">
        <f>_xlfn.XLOOKUP(BO1589,I:I,L:L)</f>
        <v>Six Days Seven NightsÂ </v>
      </c>
    </row>
    <row r="1590" spans="1:71" x14ac:dyDescent="0.25">
      <c r="A1590" t="s">
        <v>33</v>
      </c>
      <c r="B1590" t="s">
        <v>5183</v>
      </c>
      <c r="C1590">
        <v>154</v>
      </c>
      <c r="D1590">
        <v>99</v>
      </c>
      <c r="E1590">
        <v>265</v>
      </c>
      <c r="F1590">
        <v>265</v>
      </c>
      <c r="G1590" t="s">
        <v>360</v>
      </c>
      <c r="H1590">
        <v>22000</v>
      </c>
      <c r="I1590">
        <v>63034755</v>
      </c>
      <c r="J1590" t="s">
        <v>1247</v>
      </c>
      <c r="K1590" t="s">
        <v>190</v>
      </c>
      <c r="L1590" t="s">
        <v>5298</v>
      </c>
      <c r="M1590">
        <v>16984</v>
      </c>
      <c r="N1590">
        <v>23562</v>
      </c>
      <c r="O1590" t="s">
        <v>5183</v>
      </c>
      <c r="P1590">
        <v>1</v>
      </c>
      <c r="Q1590" t="s">
        <v>10019</v>
      </c>
      <c r="R1590" t="s">
        <v>10020</v>
      </c>
      <c r="S1590">
        <v>96</v>
      </c>
      <c r="T1590" t="s">
        <v>42</v>
      </c>
      <c r="U1590" t="s">
        <v>43</v>
      </c>
      <c r="V1590" t="s">
        <v>811</v>
      </c>
      <c r="W1590">
        <v>29000000</v>
      </c>
      <c r="X1590">
        <v>2016</v>
      </c>
      <c r="Y1590">
        <v>779</v>
      </c>
      <c r="Z1590" s="2">
        <v>5.3</v>
      </c>
      <c r="AA1590">
        <v>1.85</v>
      </c>
      <c r="AB1590">
        <v>0</v>
      </c>
      <c r="AQ1590">
        <v>99</v>
      </c>
      <c r="AR1590">
        <v>5.3</v>
      </c>
      <c r="BH1590" t="str">
        <v>Asghar Farhadi</v>
      </c>
      <c r="BI1590">
        <f t="shared" si="73"/>
        <v>8.4</v>
      </c>
      <c r="BJ1590" t="str">
        <f t="shared" si="74"/>
        <v>TRUE</v>
      </c>
      <c r="BO1590">
        <v>4505922</v>
      </c>
      <c r="BP1590">
        <v>200000</v>
      </c>
      <c r="BR1590">
        <f t="shared" si="75"/>
        <v>4305922</v>
      </c>
      <c r="BS1590" t="str">
        <f>_xlfn.XLOOKUP(BO1590,I:I,L:L)</f>
        <v>SwingersÂ </v>
      </c>
    </row>
    <row r="1591" spans="1:71" x14ac:dyDescent="0.25">
      <c r="A1591" t="s">
        <v>33</v>
      </c>
      <c r="B1591" t="s">
        <v>5190</v>
      </c>
      <c r="C1591">
        <v>17</v>
      </c>
      <c r="D1591">
        <v>147</v>
      </c>
      <c r="E1591">
        <v>0</v>
      </c>
      <c r="F1591">
        <v>400</v>
      </c>
      <c r="G1591" t="s">
        <v>4463</v>
      </c>
      <c r="H1591">
        <v>18000</v>
      </c>
      <c r="I1591">
        <v>5899797</v>
      </c>
      <c r="J1591" t="s">
        <v>2951</v>
      </c>
      <c r="K1591" t="s">
        <v>2152</v>
      </c>
      <c r="L1591" t="s">
        <v>10023</v>
      </c>
      <c r="M1591">
        <v>9913</v>
      </c>
      <c r="N1591">
        <v>18855</v>
      </c>
      <c r="O1591" t="s">
        <v>1398</v>
      </c>
      <c r="P1591">
        <v>0</v>
      </c>
      <c r="Q1591" t="s">
        <v>10024</v>
      </c>
      <c r="R1591" t="s">
        <v>10025</v>
      </c>
      <c r="S1591">
        <v>51</v>
      </c>
      <c r="T1591" t="s">
        <v>42</v>
      </c>
      <c r="U1591" t="s">
        <v>74</v>
      </c>
      <c r="V1591" t="s">
        <v>115</v>
      </c>
      <c r="W1591">
        <v>29000000</v>
      </c>
      <c r="X1591">
        <v>1987</v>
      </c>
      <c r="Y1591">
        <v>427</v>
      </c>
      <c r="Z1591" s="2">
        <v>7.5</v>
      </c>
      <c r="AA1591">
        <v>2.35</v>
      </c>
      <c r="AB1591">
        <v>0</v>
      </c>
      <c r="AQ1591">
        <v>99</v>
      </c>
      <c r="AR1591">
        <v>5.3</v>
      </c>
      <c r="BH1591" t="str">
        <v>Todd Solondz</v>
      </c>
      <c r="BI1591">
        <f t="shared" si="73"/>
        <v>7.5</v>
      </c>
      <c r="BJ1591" t="str">
        <f t="shared" si="74"/>
        <v>TRUE</v>
      </c>
      <c r="BO1591">
        <v>16300302</v>
      </c>
      <c r="BP1591">
        <v>12000000</v>
      </c>
      <c r="BR1591">
        <f t="shared" si="75"/>
        <v>4300302</v>
      </c>
      <c r="BS1591" t="str">
        <f>_xlfn.XLOOKUP(BO1591,I:I,L:L)</f>
        <v>Young AdultÂ </v>
      </c>
    </row>
    <row r="1592" spans="1:71" x14ac:dyDescent="0.25">
      <c r="A1592" t="s">
        <v>917</v>
      </c>
      <c r="B1592" t="s">
        <v>2383</v>
      </c>
      <c r="C1592">
        <v>65</v>
      </c>
      <c r="D1592">
        <v>112</v>
      </c>
      <c r="E1592">
        <v>759</v>
      </c>
      <c r="F1592">
        <v>933</v>
      </c>
      <c r="G1592" t="s">
        <v>1539</v>
      </c>
      <c r="H1592">
        <v>11000</v>
      </c>
      <c r="I1592">
        <v>4554569</v>
      </c>
      <c r="J1592" t="s">
        <v>1544</v>
      </c>
      <c r="K1592" t="s">
        <v>2429</v>
      </c>
      <c r="L1592" t="s">
        <v>10027</v>
      </c>
      <c r="M1592">
        <v>8134</v>
      </c>
      <c r="N1592">
        <v>17873</v>
      </c>
      <c r="O1592" t="s">
        <v>3679</v>
      </c>
      <c r="P1592">
        <v>4</v>
      </c>
      <c r="Q1592" t="s">
        <v>10028</v>
      </c>
      <c r="R1592" t="s">
        <v>10029</v>
      </c>
      <c r="S1592">
        <v>123</v>
      </c>
      <c r="T1592" t="s">
        <v>42</v>
      </c>
      <c r="U1592" t="s">
        <v>43</v>
      </c>
      <c r="V1592" t="s">
        <v>811</v>
      </c>
      <c r="W1592">
        <v>28000000</v>
      </c>
      <c r="X1592">
        <v>1999</v>
      </c>
      <c r="Y1592">
        <v>1000</v>
      </c>
      <c r="Z1592" s="2">
        <v>6.9</v>
      </c>
      <c r="AA1592">
        <v>2.35</v>
      </c>
      <c r="AB1592">
        <v>209</v>
      </c>
      <c r="AQ1592">
        <v>147</v>
      </c>
      <c r="AR1592">
        <v>7.5</v>
      </c>
      <c r="BH1592" t="str">
        <v>Shane Dawson</v>
      </c>
      <c r="BI1592">
        <f t="shared" si="73"/>
        <v>5.0999999999999996</v>
      </c>
      <c r="BJ1592" t="b">
        <f t="shared" si="74"/>
        <v>0</v>
      </c>
      <c r="BO1592">
        <v>25296447</v>
      </c>
      <c r="BP1592">
        <v>21000000</v>
      </c>
      <c r="BR1592">
        <f t="shared" si="75"/>
        <v>4296447</v>
      </c>
      <c r="BS1592" t="str">
        <f>_xlfn.XLOOKUP(BO1592,I:I,L:L)</f>
        <v>The TransporterÂ </v>
      </c>
    </row>
    <row r="1593" spans="1:71" x14ac:dyDescent="0.25">
      <c r="A1593" t="s">
        <v>33</v>
      </c>
      <c r="B1593" t="s">
        <v>5196</v>
      </c>
      <c r="C1593">
        <v>148</v>
      </c>
      <c r="D1593">
        <v>88</v>
      </c>
      <c r="E1593">
        <v>64</v>
      </c>
      <c r="F1593">
        <v>363</v>
      </c>
      <c r="G1593" t="s">
        <v>2018</v>
      </c>
      <c r="H1593">
        <v>1000</v>
      </c>
      <c r="I1593">
        <v>17016190</v>
      </c>
      <c r="J1593" t="s">
        <v>3558</v>
      </c>
      <c r="K1593" t="s">
        <v>1610</v>
      </c>
      <c r="L1593" t="s">
        <v>9869</v>
      </c>
      <c r="M1593">
        <v>28632</v>
      </c>
      <c r="N1593">
        <v>2567</v>
      </c>
      <c r="O1593" t="s">
        <v>10031</v>
      </c>
      <c r="P1593">
        <v>0</v>
      </c>
      <c r="Q1593" t="s">
        <v>10032</v>
      </c>
      <c r="R1593" t="s">
        <v>10033</v>
      </c>
      <c r="S1593">
        <v>214</v>
      </c>
      <c r="T1593" t="s">
        <v>42</v>
      </c>
      <c r="U1593" t="s">
        <v>10034</v>
      </c>
      <c r="V1593" t="s">
        <v>811</v>
      </c>
      <c r="W1593">
        <v>12000000</v>
      </c>
      <c r="X1593">
        <v>2004</v>
      </c>
      <c r="Y1593">
        <v>857</v>
      </c>
      <c r="Z1593" s="2">
        <v>4.9000000000000004</v>
      </c>
      <c r="AA1593">
        <v>1.85</v>
      </c>
      <c r="AB1593">
        <v>0</v>
      </c>
      <c r="AQ1593">
        <v>112</v>
      </c>
      <c r="AR1593">
        <v>6.9</v>
      </c>
      <c r="BH1593" t="str">
        <v>Ryan Little</v>
      </c>
      <c r="BI1593">
        <f t="shared" si="73"/>
        <v>6.8</v>
      </c>
      <c r="BJ1593" t="b">
        <f t="shared" si="74"/>
        <v>0</v>
      </c>
      <c r="BO1593">
        <v>7282851</v>
      </c>
      <c r="BP1593">
        <v>3000000</v>
      </c>
      <c r="BR1593">
        <f t="shared" si="75"/>
        <v>4282851</v>
      </c>
      <c r="BS1593" t="str">
        <f>_xlfn.XLOOKUP(BO1593,I:I,L:L)</f>
        <v>Phantasm IIÂ </v>
      </c>
    </row>
    <row r="1594" spans="1:71" x14ac:dyDescent="0.25">
      <c r="A1594" t="s">
        <v>33</v>
      </c>
      <c r="B1594" t="s">
        <v>5203</v>
      </c>
      <c r="C1594">
        <v>161</v>
      </c>
      <c r="D1594">
        <v>94</v>
      </c>
      <c r="E1594">
        <v>11</v>
      </c>
      <c r="F1594">
        <v>566</v>
      </c>
      <c r="G1594" t="s">
        <v>10036</v>
      </c>
      <c r="H1594">
        <v>1000</v>
      </c>
      <c r="I1594">
        <v>6301131</v>
      </c>
      <c r="J1594" t="s">
        <v>1395</v>
      </c>
      <c r="K1594" t="s">
        <v>3272</v>
      </c>
      <c r="L1594" t="s">
        <v>10037</v>
      </c>
      <c r="M1594">
        <v>92850</v>
      </c>
      <c r="N1594">
        <v>5085</v>
      </c>
      <c r="O1594" t="s">
        <v>10038</v>
      </c>
      <c r="P1594">
        <v>0</v>
      </c>
      <c r="Q1594" t="s">
        <v>10039</v>
      </c>
      <c r="R1594" t="s">
        <v>10040</v>
      </c>
      <c r="S1594">
        <v>263</v>
      </c>
      <c r="T1594" t="s">
        <v>42</v>
      </c>
      <c r="U1594" t="s">
        <v>43</v>
      </c>
      <c r="V1594" t="s">
        <v>811</v>
      </c>
      <c r="W1594">
        <v>29000000</v>
      </c>
      <c r="X1594">
        <v>2005</v>
      </c>
      <c r="Y1594">
        <v>948</v>
      </c>
      <c r="Z1594" s="2">
        <v>7.1</v>
      </c>
      <c r="AA1594">
        <v>2.35</v>
      </c>
      <c r="AB1594">
        <v>0</v>
      </c>
      <c r="AQ1594">
        <v>88</v>
      </c>
      <c r="AR1594">
        <v>4.9000000000000004</v>
      </c>
      <c r="BH1594" t="str">
        <v>Matt Maiellaro</v>
      </c>
      <c r="BI1594">
        <f t="shared" si="73"/>
        <v>6.9</v>
      </c>
      <c r="BJ1594" t="b">
        <f t="shared" si="74"/>
        <v>0</v>
      </c>
      <c r="BO1594">
        <v>29247405</v>
      </c>
      <c r="BP1594">
        <v>25000000</v>
      </c>
      <c r="BR1594">
        <f t="shared" si="75"/>
        <v>4247405</v>
      </c>
      <c r="BS1594" t="str">
        <f>_xlfn.XLOOKUP(BO1594,I:I,L:L)</f>
        <v>Spice WorldÂ </v>
      </c>
    </row>
    <row r="1595" spans="1:71" x14ac:dyDescent="0.25">
      <c r="A1595" t="s">
        <v>33</v>
      </c>
      <c r="B1595" t="s">
        <v>1290</v>
      </c>
      <c r="C1595">
        <v>124</v>
      </c>
      <c r="D1595">
        <v>90</v>
      </c>
      <c r="E1595">
        <v>63</v>
      </c>
      <c r="F1595">
        <v>631</v>
      </c>
      <c r="G1595" t="s">
        <v>2476</v>
      </c>
      <c r="H1595">
        <v>49000</v>
      </c>
      <c r="I1595">
        <v>217350219</v>
      </c>
      <c r="J1595" t="s">
        <v>109</v>
      </c>
      <c r="K1595" t="s">
        <v>989</v>
      </c>
      <c r="L1595" t="s">
        <v>562</v>
      </c>
      <c r="M1595">
        <v>260939</v>
      </c>
      <c r="N1595">
        <v>52970</v>
      </c>
      <c r="O1595" t="s">
        <v>10043</v>
      </c>
      <c r="P1595">
        <v>0</v>
      </c>
      <c r="Q1595" t="s">
        <v>10044</v>
      </c>
      <c r="R1595" t="s">
        <v>10045</v>
      </c>
      <c r="S1595">
        <v>244</v>
      </c>
      <c r="T1595" t="s">
        <v>42</v>
      </c>
      <c r="U1595" t="s">
        <v>43</v>
      </c>
      <c r="V1595" t="s">
        <v>366</v>
      </c>
      <c r="W1595">
        <v>28000000</v>
      </c>
      <c r="X1595">
        <v>1992</v>
      </c>
      <c r="Y1595">
        <v>2000</v>
      </c>
      <c r="Z1595" s="2">
        <v>8</v>
      </c>
      <c r="AA1595">
        <v>1.33</v>
      </c>
      <c r="AB1595">
        <v>0</v>
      </c>
      <c r="AQ1595">
        <v>94</v>
      </c>
      <c r="AR1595">
        <v>7.1</v>
      </c>
      <c r="BH1595" t="str">
        <v>Ben Wheatley</v>
      </c>
      <c r="BI1595">
        <f t="shared" si="73"/>
        <v>6.3</v>
      </c>
      <c r="BJ1595" t="b">
        <f t="shared" si="74"/>
        <v>0</v>
      </c>
      <c r="BO1595">
        <v>8000000</v>
      </c>
      <c r="BP1595">
        <v>3768785</v>
      </c>
      <c r="BR1595">
        <f t="shared" si="75"/>
        <v>4231215</v>
      </c>
      <c r="BS1595" t="str">
        <f>_xlfn.XLOOKUP(BO1595,I:I,L:L)</f>
        <v>The Greatest Story Ever ToldÂ </v>
      </c>
    </row>
    <row r="1596" spans="1:71" x14ac:dyDescent="0.25">
      <c r="A1596" t="s">
        <v>33</v>
      </c>
      <c r="B1596" t="s">
        <v>2050</v>
      </c>
      <c r="C1596">
        <v>349</v>
      </c>
      <c r="D1596">
        <v>167</v>
      </c>
      <c r="E1596">
        <v>473</v>
      </c>
      <c r="F1596">
        <v>303</v>
      </c>
      <c r="G1596" t="s">
        <v>10047</v>
      </c>
      <c r="H1596">
        <v>559</v>
      </c>
      <c r="I1596">
        <v>161029270</v>
      </c>
      <c r="J1596" t="s">
        <v>3690</v>
      </c>
      <c r="K1596" t="s">
        <v>2691</v>
      </c>
      <c r="L1596" t="s">
        <v>1115</v>
      </c>
      <c r="M1596">
        <v>119928</v>
      </c>
      <c r="N1596">
        <v>2702</v>
      </c>
      <c r="O1596" t="s">
        <v>10048</v>
      </c>
      <c r="P1596">
        <v>0</v>
      </c>
      <c r="Q1596" t="s">
        <v>10049</v>
      </c>
      <c r="R1596" t="s">
        <v>10050</v>
      </c>
      <c r="S1596">
        <v>331</v>
      </c>
      <c r="T1596" t="s">
        <v>42</v>
      </c>
      <c r="U1596" t="s">
        <v>43</v>
      </c>
      <c r="V1596" t="s">
        <v>811</v>
      </c>
      <c r="W1596">
        <v>28000000</v>
      </c>
      <c r="X1596">
        <v>2015</v>
      </c>
      <c r="Y1596">
        <v>427</v>
      </c>
      <c r="Z1596" s="2">
        <v>7.9</v>
      </c>
      <c r="AA1596">
        <v>2.35</v>
      </c>
      <c r="AB1596">
        <v>76000</v>
      </c>
      <c r="AQ1596">
        <v>90</v>
      </c>
      <c r="AR1596">
        <v>8</v>
      </c>
      <c r="BH1596" t="str">
        <v>Ryan Fleck</v>
      </c>
      <c r="BI1596">
        <f t="shared" si="73"/>
        <v>7.2</v>
      </c>
      <c r="BJ1596" t="b">
        <f t="shared" si="74"/>
        <v>0</v>
      </c>
      <c r="BO1596">
        <v>84185387</v>
      </c>
      <c r="BP1596">
        <v>80000000</v>
      </c>
      <c r="BR1596">
        <f t="shared" si="75"/>
        <v>4185387</v>
      </c>
      <c r="BS1596" t="str">
        <f>_xlfn.XLOOKUP(BO1596,I:I,L:L)</f>
        <v>Scooby-Doo 2: Monsters UnleashedÂ </v>
      </c>
    </row>
    <row r="1597" spans="1:71" x14ac:dyDescent="0.25">
      <c r="A1597" t="s">
        <v>33</v>
      </c>
      <c r="B1597" t="s">
        <v>405</v>
      </c>
      <c r="C1597">
        <v>148</v>
      </c>
      <c r="D1597">
        <v>118</v>
      </c>
      <c r="E1597">
        <v>14000</v>
      </c>
      <c r="F1597">
        <v>237</v>
      </c>
      <c r="G1597" t="s">
        <v>10052</v>
      </c>
      <c r="H1597">
        <v>11000</v>
      </c>
      <c r="I1597">
        <v>179870271</v>
      </c>
      <c r="J1597" t="s">
        <v>143</v>
      </c>
      <c r="K1597" t="s">
        <v>520</v>
      </c>
      <c r="L1597" t="s">
        <v>900</v>
      </c>
      <c r="M1597">
        <v>329969</v>
      </c>
      <c r="N1597">
        <v>11898</v>
      </c>
      <c r="O1597" t="s">
        <v>9603</v>
      </c>
      <c r="P1597">
        <v>2</v>
      </c>
      <c r="Q1597" t="s">
        <v>10053</v>
      </c>
      <c r="R1597" t="s">
        <v>10054</v>
      </c>
      <c r="S1597">
        <v>524</v>
      </c>
      <c r="T1597" t="s">
        <v>42</v>
      </c>
      <c r="U1597" t="s">
        <v>43</v>
      </c>
      <c r="V1597" t="s">
        <v>115</v>
      </c>
      <c r="W1597">
        <v>28000000</v>
      </c>
      <c r="X1597">
        <v>1984</v>
      </c>
      <c r="Y1597">
        <v>429</v>
      </c>
      <c r="Z1597" s="2">
        <v>7.6</v>
      </c>
      <c r="AA1597">
        <v>2.35</v>
      </c>
      <c r="AB1597">
        <v>0</v>
      </c>
      <c r="AQ1597">
        <v>167</v>
      </c>
      <c r="AR1597">
        <v>7.9</v>
      </c>
      <c r="BH1597" t="str">
        <v>Jennifer Wynne Farmer</v>
      </c>
      <c r="BI1597">
        <f t="shared" si="73"/>
        <v>6.5</v>
      </c>
      <c r="BJ1597" t="b">
        <f t="shared" si="74"/>
        <v>0</v>
      </c>
      <c r="BO1597">
        <v>19158074</v>
      </c>
      <c r="BP1597">
        <v>15000000</v>
      </c>
      <c r="BR1597">
        <f t="shared" si="75"/>
        <v>4158074</v>
      </c>
      <c r="BS1597" t="str">
        <f>_xlfn.XLOOKUP(BO1597,I:I,L:L)</f>
        <v>Tuck EverlastingÂ </v>
      </c>
    </row>
    <row r="1598" spans="1:71" x14ac:dyDescent="0.25">
      <c r="A1598" t="s">
        <v>33</v>
      </c>
      <c r="B1598" t="s">
        <v>5210</v>
      </c>
      <c r="C1598">
        <v>45</v>
      </c>
      <c r="D1598">
        <v>83</v>
      </c>
      <c r="E1598">
        <v>5</v>
      </c>
      <c r="F1598">
        <v>368</v>
      </c>
      <c r="G1598" t="s">
        <v>2707</v>
      </c>
      <c r="H1598">
        <v>971</v>
      </c>
      <c r="I1598">
        <v>100491683</v>
      </c>
      <c r="J1598" t="s">
        <v>3695</v>
      </c>
      <c r="K1598" t="s">
        <v>2904</v>
      </c>
      <c r="L1598" t="s">
        <v>2496</v>
      </c>
      <c r="M1598">
        <v>14005</v>
      </c>
      <c r="N1598">
        <v>3438</v>
      </c>
      <c r="O1598" t="s">
        <v>9504</v>
      </c>
      <c r="P1598">
        <v>0</v>
      </c>
      <c r="Q1598" t="s">
        <v>10056</v>
      </c>
      <c r="R1598" t="s">
        <v>10057</v>
      </c>
      <c r="S1598">
        <v>67</v>
      </c>
      <c r="T1598" t="s">
        <v>42</v>
      </c>
      <c r="U1598" t="s">
        <v>43</v>
      </c>
      <c r="V1598" t="s">
        <v>366</v>
      </c>
      <c r="W1598">
        <v>24000000</v>
      </c>
      <c r="X1598">
        <v>1998</v>
      </c>
      <c r="Y1598">
        <v>503</v>
      </c>
      <c r="Z1598" s="2">
        <v>5.9</v>
      </c>
      <c r="AA1598">
        <v>1.85</v>
      </c>
      <c r="AB1598">
        <v>418</v>
      </c>
      <c r="AQ1598">
        <v>118</v>
      </c>
      <c r="AR1598">
        <v>7.6</v>
      </c>
      <c r="BH1598" t="str">
        <v>Christopher Scott Cherot</v>
      </c>
      <c r="BI1598">
        <f t="shared" si="73"/>
        <v>6.5</v>
      </c>
      <c r="BJ1598" t="b">
        <f t="shared" si="74"/>
        <v>0</v>
      </c>
      <c r="BO1598">
        <v>24104113</v>
      </c>
      <c r="BP1598">
        <v>20000000</v>
      </c>
      <c r="BR1598">
        <f t="shared" si="75"/>
        <v>4104113</v>
      </c>
      <c r="BS1598" t="str">
        <f>_xlfn.XLOOKUP(BO1598,I:I,L:L)</f>
        <v>Tinker Tailor Soldier SpyÂ </v>
      </c>
    </row>
    <row r="1599" spans="1:71" x14ac:dyDescent="0.25">
      <c r="A1599" t="s">
        <v>33</v>
      </c>
      <c r="B1599" t="s">
        <v>839</v>
      </c>
      <c r="C1599">
        <v>133</v>
      </c>
      <c r="D1599">
        <v>104</v>
      </c>
      <c r="E1599">
        <v>93</v>
      </c>
      <c r="F1599">
        <v>878</v>
      </c>
      <c r="G1599" t="s">
        <v>5044</v>
      </c>
      <c r="H1599">
        <v>11000</v>
      </c>
      <c r="I1599">
        <v>74058698</v>
      </c>
      <c r="J1599" t="s">
        <v>1338</v>
      </c>
      <c r="K1599" t="s">
        <v>603</v>
      </c>
      <c r="L1599" t="s">
        <v>8199</v>
      </c>
      <c r="M1599">
        <v>59232</v>
      </c>
      <c r="N1599">
        <v>17109</v>
      </c>
      <c r="O1599" t="s">
        <v>3287</v>
      </c>
      <c r="P1599">
        <v>0</v>
      </c>
      <c r="Q1599" t="s">
        <v>10060</v>
      </c>
      <c r="R1599" t="s">
        <v>10061</v>
      </c>
      <c r="S1599">
        <v>317</v>
      </c>
      <c r="T1599" t="s">
        <v>42</v>
      </c>
      <c r="U1599" t="s">
        <v>43</v>
      </c>
      <c r="V1599" t="s">
        <v>811</v>
      </c>
      <c r="W1599">
        <v>60000000</v>
      </c>
      <c r="X1599">
        <v>2001</v>
      </c>
      <c r="Y1599">
        <v>2000</v>
      </c>
      <c r="Z1599" s="2">
        <v>6.3</v>
      </c>
      <c r="AA1599">
        <v>2.35</v>
      </c>
      <c r="AB1599">
        <v>0</v>
      </c>
      <c r="AQ1599">
        <v>83</v>
      </c>
      <c r="AR1599">
        <v>5.9</v>
      </c>
      <c r="BH1599" t="str">
        <v>Mark Sandrich</v>
      </c>
      <c r="BI1599">
        <f t="shared" si="73"/>
        <v>7.8</v>
      </c>
      <c r="BJ1599" t="str">
        <f t="shared" si="74"/>
        <v>TRUE</v>
      </c>
      <c r="BO1599">
        <v>7059537</v>
      </c>
      <c r="BP1599">
        <v>3000000</v>
      </c>
      <c r="BR1599">
        <f t="shared" si="75"/>
        <v>4059537</v>
      </c>
      <c r="BS1599" t="str">
        <f>_xlfn.XLOOKUP(BO1599,I:I,L:L)</f>
        <v>Phat GirlzÂ </v>
      </c>
    </row>
    <row r="1600" spans="1:71" x14ac:dyDescent="0.25">
      <c r="A1600" t="s">
        <v>33</v>
      </c>
      <c r="B1600" t="s">
        <v>3073</v>
      </c>
      <c r="C1600">
        <v>178</v>
      </c>
      <c r="D1600">
        <v>102</v>
      </c>
      <c r="E1600">
        <v>0</v>
      </c>
      <c r="F1600">
        <v>876</v>
      </c>
      <c r="G1600" t="s">
        <v>638</v>
      </c>
      <c r="H1600">
        <v>40000</v>
      </c>
      <c r="I1600">
        <v>55845943</v>
      </c>
      <c r="J1600" t="s">
        <v>268</v>
      </c>
      <c r="K1600" t="s">
        <v>60</v>
      </c>
      <c r="L1600" t="s">
        <v>6184</v>
      </c>
      <c r="M1600">
        <v>130094</v>
      </c>
      <c r="N1600">
        <v>46186</v>
      </c>
      <c r="O1600" t="s">
        <v>10064</v>
      </c>
      <c r="P1600">
        <v>1</v>
      </c>
      <c r="Q1600" t="s">
        <v>10065</v>
      </c>
      <c r="R1600" t="s">
        <v>10066</v>
      </c>
      <c r="S1600">
        <v>471</v>
      </c>
      <c r="T1600" t="s">
        <v>42</v>
      </c>
      <c r="U1600" t="s">
        <v>43</v>
      </c>
      <c r="V1600" t="s">
        <v>811</v>
      </c>
      <c r="W1600">
        <v>29000000</v>
      </c>
      <c r="X1600">
        <v>2003</v>
      </c>
      <c r="Y1600">
        <v>4000</v>
      </c>
      <c r="Z1600" s="2">
        <v>6.4</v>
      </c>
      <c r="AA1600">
        <v>1.78</v>
      </c>
      <c r="AB1600">
        <v>0</v>
      </c>
      <c r="AQ1600">
        <v>110</v>
      </c>
      <c r="AR1600">
        <v>7.1</v>
      </c>
      <c r="BH1600" t="str">
        <v>Michael Wadleigh</v>
      </c>
      <c r="BI1600">
        <f t="shared" si="73"/>
        <v>8.1</v>
      </c>
      <c r="BJ1600" t="str">
        <f t="shared" si="74"/>
        <v>TRUE</v>
      </c>
      <c r="BO1600">
        <v>6026908</v>
      </c>
      <c r="BP1600">
        <v>2000000</v>
      </c>
      <c r="BR1600">
        <f t="shared" si="75"/>
        <v>4026908</v>
      </c>
      <c r="BS1600" t="str">
        <f>_xlfn.XLOOKUP(BO1600,I:I,L:L)</f>
        <v>FoolishÂ </v>
      </c>
    </row>
    <row r="1601" spans="1:71" x14ac:dyDescent="0.25">
      <c r="A1601" t="s">
        <v>33</v>
      </c>
      <c r="B1601" t="s">
        <v>5218</v>
      </c>
      <c r="C1601">
        <v>173</v>
      </c>
      <c r="D1601">
        <v>101</v>
      </c>
      <c r="E1601">
        <v>136</v>
      </c>
      <c r="F1601">
        <v>526</v>
      </c>
      <c r="G1601" t="s">
        <v>5516</v>
      </c>
      <c r="H1601">
        <v>833</v>
      </c>
      <c r="I1601">
        <v>67266300</v>
      </c>
      <c r="J1601" t="s">
        <v>1247</v>
      </c>
      <c r="K1601" t="s">
        <v>776</v>
      </c>
      <c r="L1601" t="s">
        <v>4748</v>
      </c>
      <c r="M1601">
        <v>195255</v>
      </c>
      <c r="N1601">
        <v>3400</v>
      </c>
      <c r="O1601" t="s">
        <v>2343</v>
      </c>
      <c r="P1601">
        <v>1</v>
      </c>
      <c r="Q1601" t="s">
        <v>10068</v>
      </c>
      <c r="R1601" t="s">
        <v>10069</v>
      </c>
      <c r="S1601">
        <v>170</v>
      </c>
      <c r="T1601" t="s">
        <v>42</v>
      </c>
      <c r="U1601" t="s">
        <v>939</v>
      </c>
      <c r="V1601" t="s">
        <v>811</v>
      </c>
      <c r="W1601">
        <v>28000000</v>
      </c>
      <c r="X1601">
        <v>2008</v>
      </c>
      <c r="Y1601">
        <v>543</v>
      </c>
      <c r="Z1601" s="2">
        <v>6.9</v>
      </c>
      <c r="AA1601">
        <v>1.85</v>
      </c>
      <c r="AB1601">
        <v>0</v>
      </c>
      <c r="AQ1601">
        <v>102</v>
      </c>
      <c r="AR1601">
        <v>6.4</v>
      </c>
      <c r="BH1601" t="str">
        <v>Gene Teigland</v>
      </c>
      <c r="BI1601">
        <f t="shared" si="73"/>
        <v>5.6</v>
      </c>
      <c r="BJ1601" t="b">
        <f t="shared" si="74"/>
        <v>0</v>
      </c>
      <c r="BO1601">
        <v>39026186</v>
      </c>
      <c r="BP1601">
        <v>35000000</v>
      </c>
      <c r="BR1601">
        <f t="shared" si="75"/>
        <v>4026186</v>
      </c>
      <c r="BS1601" t="str">
        <f>_xlfn.XLOOKUP(BO1601,I:I,L:L)</f>
        <v>Something BorrowedÂ </v>
      </c>
    </row>
    <row r="1602" spans="1:71" x14ac:dyDescent="0.25">
      <c r="A1602" t="s">
        <v>33</v>
      </c>
      <c r="B1602" t="s">
        <v>1332</v>
      </c>
      <c r="C1602">
        <v>426</v>
      </c>
      <c r="D1602">
        <v>130</v>
      </c>
      <c r="E1602">
        <v>285</v>
      </c>
      <c r="F1602">
        <v>767</v>
      </c>
      <c r="G1602" t="s">
        <v>78</v>
      </c>
      <c r="H1602">
        <v>33000</v>
      </c>
      <c r="I1602">
        <v>70235322</v>
      </c>
      <c r="J1602" t="s">
        <v>1793</v>
      </c>
      <c r="K1602" t="s">
        <v>5254</v>
      </c>
      <c r="L1602" t="s">
        <v>4501</v>
      </c>
      <c r="M1602">
        <v>182983</v>
      </c>
      <c r="N1602">
        <v>57308</v>
      </c>
      <c r="O1602" t="s">
        <v>10070</v>
      </c>
      <c r="P1602">
        <v>4</v>
      </c>
      <c r="Q1602" t="s">
        <v>10071</v>
      </c>
      <c r="R1602" t="s">
        <v>10072</v>
      </c>
      <c r="S1602">
        <v>374</v>
      </c>
      <c r="T1602" t="s">
        <v>42</v>
      </c>
      <c r="U1602" t="s">
        <v>43</v>
      </c>
      <c r="V1602" t="s">
        <v>811</v>
      </c>
      <c r="W1602">
        <v>28000000</v>
      </c>
      <c r="X1602">
        <v>2015</v>
      </c>
      <c r="Y1602">
        <v>23000</v>
      </c>
      <c r="Z1602" s="2">
        <v>7.8</v>
      </c>
      <c r="AA1602">
        <v>2.35</v>
      </c>
      <c r="AB1602">
        <v>99000</v>
      </c>
      <c r="AQ1602">
        <v>101</v>
      </c>
      <c r="AR1602">
        <v>6.9</v>
      </c>
      <c r="BH1602" t="str">
        <v>Scott Ziehl</v>
      </c>
      <c r="BI1602">
        <f t="shared" si="73"/>
        <v>6.6</v>
      </c>
      <c r="BJ1602" t="b">
        <f t="shared" si="74"/>
        <v>0</v>
      </c>
      <c r="BO1602">
        <v>41997790</v>
      </c>
      <c r="BP1602">
        <v>38000000</v>
      </c>
      <c r="BR1602">
        <f t="shared" si="75"/>
        <v>3997790</v>
      </c>
      <c r="BS1602" t="str">
        <f>_xlfn.XLOOKUP(BO1602,I:I,L:L)</f>
        <v>RiddickÂ </v>
      </c>
    </row>
    <row r="1603" spans="1:71" x14ac:dyDescent="0.25">
      <c r="A1603" t="s">
        <v>33</v>
      </c>
      <c r="B1603" t="s">
        <v>899</v>
      </c>
      <c r="C1603">
        <v>210</v>
      </c>
      <c r="D1603">
        <v>120</v>
      </c>
      <c r="E1603">
        <v>0</v>
      </c>
      <c r="F1603">
        <v>210</v>
      </c>
      <c r="G1603" t="s">
        <v>2693</v>
      </c>
      <c r="H1603">
        <v>579</v>
      </c>
      <c r="I1603">
        <v>7443007</v>
      </c>
      <c r="J1603" t="s">
        <v>3709</v>
      </c>
      <c r="K1603" t="s">
        <v>3046</v>
      </c>
      <c r="L1603" t="s">
        <v>10073</v>
      </c>
      <c r="M1603">
        <v>24663</v>
      </c>
      <c r="N1603">
        <v>1500</v>
      </c>
      <c r="O1603" t="s">
        <v>10074</v>
      </c>
      <c r="P1603">
        <v>12</v>
      </c>
      <c r="Q1603" t="s">
        <v>10075</v>
      </c>
      <c r="R1603" t="s">
        <v>10076</v>
      </c>
      <c r="S1603">
        <v>71</v>
      </c>
      <c r="T1603" t="s">
        <v>42</v>
      </c>
      <c r="U1603" t="s">
        <v>43</v>
      </c>
      <c r="V1603" t="s">
        <v>811</v>
      </c>
      <c r="W1603">
        <v>30000000</v>
      </c>
      <c r="X1603">
        <v>2009</v>
      </c>
      <c r="Y1603">
        <v>489</v>
      </c>
      <c r="Z1603" s="2">
        <v>6.7</v>
      </c>
      <c r="AA1603">
        <v>1.85</v>
      </c>
      <c r="AB1603">
        <v>0</v>
      </c>
      <c r="AQ1603">
        <v>130</v>
      </c>
      <c r="AR1603">
        <v>7.8</v>
      </c>
      <c r="BH1603" t="str">
        <v>U. Roberto Romano</v>
      </c>
      <c r="BI1603">
        <f t="shared" si="73"/>
        <v>7.2</v>
      </c>
      <c r="BJ1603" t="b">
        <f t="shared" si="74"/>
        <v>0</v>
      </c>
      <c r="BO1603">
        <v>60984028</v>
      </c>
      <c r="BP1603">
        <v>57000000</v>
      </c>
      <c r="BR1603">
        <f t="shared" si="75"/>
        <v>3984028</v>
      </c>
      <c r="BS1603" t="str">
        <f>_xlfn.XLOOKUP(BO1603,I:I,L:L)</f>
        <v>The Devil's AdvocateÂ </v>
      </c>
    </row>
    <row r="1604" spans="1:71" x14ac:dyDescent="0.25">
      <c r="A1604" t="s">
        <v>33</v>
      </c>
      <c r="B1604" t="s">
        <v>5037</v>
      </c>
      <c r="C1604">
        <v>129</v>
      </c>
      <c r="D1604">
        <v>135</v>
      </c>
      <c r="E1604">
        <v>149</v>
      </c>
      <c r="F1604">
        <v>250</v>
      </c>
      <c r="G1604" t="s">
        <v>1822</v>
      </c>
      <c r="H1604">
        <v>639</v>
      </c>
      <c r="I1604">
        <v>64371181</v>
      </c>
      <c r="J1604" t="s">
        <v>2316</v>
      </c>
      <c r="K1604" t="s">
        <v>10078</v>
      </c>
      <c r="L1604" t="s">
        <v>5032</v>
      </c>
      <c r="M1604">
        <v>36636</v>
      </c>
      <c r="N1604">
        <v>1845</v>
      </c>
      <c r="O1604" t="s">
        <v>10079</v>
      </c>
      <c r="P1604">
        <v>0</v>
      </c>
      <c r="Q1604" t="s">
        <v>10080</v>
      </c>
      <c r="R1604" t="s">
        <v>10081</v>
      </c>
      <c r="S1604">
        <v>289</v>
      </c>
      <c r="T1604" t="s">
        <v>42</v>
      </c>
      <c r="U1604" t="s">
        <v>43</v>
      </c>
      <c r="V1604" t="s">
        <v>115</v>
      </c>
      <c r="W1604">
        <v>28000000</v>
      </c>
      <c r="X1604">
        <v>2004</v>
      </c>
      <c r="Y1604">
        <v>617</v>
      </c>
      <c r="Z1604" s="2">
        <v>7.5</v>
      </c>
      <c r="AA1604">
        <v>2.4</v>
      </c>
      <c r="AB1604">
        <v>0</v>
      </c>
      <c r="AQ1604">
        <v>120</v>
      </c>
      <c r="AR1604">
        <v>6.7</v>
      </c>
      <c r="BH1604" t="str">
        <v>Joe Camp</v>
      </c>
      <c r="BI1604">
        <f t="shared" ref="BI1604:BI1667" si="76">ROUND(AVERAGEIFS(Z:Z,B:B,BH1604),1)</f>
        <v>6.1</v>
      </c>
      <c r="BJ1604" t="b">
        <f t="shared" ref="BJ1604:BJ1667" si="77">IF(BI1604&gt;=PERCENTILE($BI$3:$BI$1678,0.9),"TRUE")</f>
        <v>0</v>
      </c>
      <c r="BO1604">
        <v>4771000</v>
      </c>
      <c r="BP1604">
        <v>800000</v>
      </c>
      <c r="BR1604">
        <f t="shared" si="75"/>
        <v>3971000</v>
      </c>
      <c r="BS1604" t="str">
        <f>_xlfn.XLOOKUP(BO1604,I:I,L:L)</f>
        <v>Welcome to the DollhouseÂ </v>
      </c>
    </row>
    <row r="1605" spans="1:71" x14ac:dyDescent="0.25">
      <c r="A1605" t="s">
        <v>33</v>
      </c>
      <c r="B1605" t="s">
        <v>136</v>
      </c>
      <c r="C1605">
        <v>287</v>
      </c>
      <c r="D1605">
        <v>110</v>
      </c>
      <c r="E1605">
        <v>0</v>
      </c>
      <c r="F1605">
        <v>1000</v>
      </c>
      <c r="G1605" t="s">
        <v>5428</v>
      </c>
      <c r="H1605">
        <v>3000</v>
      </c>
      <c r="I1605">
        <v>58885635</v>
      </c>
      <c r="J1605" t="s">
        <v>2615</v>
      </c>
      <c r="K1605" t="s">
        <v>1167</v>
      </c>
      <c r="L1605" t="s">
        <v>5427</v>
      </c>
      <c r="M1605">
        <v>194422</v>
      </c>
      <c r="N1605">
        <v>10438</v>
      </c>
      <c r="O1605" t="s">
        <v>1918</v>
      </c>
      <c r="P1605">
        <v>0</v>
      </c>
      <c r="Q1605" t="s">
        <v>10084</v>
      </c>
      <c r="R1605" t="s">
        <v>10085</v>
      </c>
      <c r="S1605">
        <v>1057</v>
      </c>
      <c r="T1605" t="s">
        <v>42</v>
      </c>
      <c r="U1605" t="s">
        <v>43</v>
      </c>
      <c r="V1605" t="s">
        <v>811</v>
      </c>
      <c r="W1605">
        <v>26000000</v>
      </c>
      <c r="X1605">
        <v>2004</v>
      </c>
      <c r="Y1605">
        <v>2000</v>
      </c>
      <c r="Z1605" s="2">
        <v>7.4</v>
      </c>
      <c r="AA1605">
        <v>2.35</v>
      </c>
      <c r="AB1605">
        <v>7000</v>
      </c>
      <c r="AQ1605">
        <v>135</v>
      </c>
      <c r="AR1605">
        <v>7.5</v>
      </c>
      <c r="BH1605" t="str">
        <v>John 'Bud' Cardos</v>
      </c>
      <c r="BI1605">
        <f t="shared" si="76"/>
        <v>5.9</v>
      </c>
      <c r="BJ1605" t="b">
        <f t="shared" si="77"/>
        <v>0</v>
      </c>
      <c r="BO1605">
        <v>4946250</v>
      </c>
      <c r="BP1605">
        <v>1000000</v>
      </c>
      <c r="BR1605">
        <f t="shared" si="75"/>
        <v>3946250</v>
      </c>
      <c r="BS1605" t="str">
        <f>_xlfn.XLOOKUP(BO1605,I:I,L:L)</f>
        <v>20 Feet from StardomÂ </v>
      </c>
    </row>
    <row r="1606" spans="1:71" x14ac:dyDescent="0.25">
      <c r="A1606" t="s">
        <v>33</v>
      </c>
      <c r="B1606" t="s">
        <v>1818</v>
      </c>
      <c r="C1606">
        <v>108</v>
      </c>
      <c r="D1606">
        <v>103</v>
      </c>
      <c r="E1606">
        <v>163</v>
      </c>
      <c r="F1606">
        <v>968</v>
      </c>
      <c r="G1606" t="s">
        <v>308</v>
      </c>
      <c r="H1606">
        <v>11000</v>
      </c>
      <c r="I1606">
        <v>60400856</v>
      </c>
      <c r="J1606" t="s">
        <v>1027</v>
      </c>
      <c r="K1606" t="s">
        <v>821</v>
      </c>
      <c r="L1606" t="s">
        <v>6335</v>
      </c>
      <c r="M1606">
        <v>61317</v>
      </c>
      <c r="N1606">
        <v>17533</v>
      </c>
      <c r="O1606" t="s">
        <v>10087</v>
      </c>
      <c r="P1606">
        <v>2</v>
      </c>
      <c r="Q1606" t="s">
        <v>10088</v>
      </c>
      <c r="R1606" t="s">
        <v>10089</v>
      </c>
      <c r="S1606">
        <v>229</v>
      </c>
      <c r="T1606" t="s">
        <v>42</v>
      </c>
      <c r="U1606" t="s">
        <v>939</v>
      </c>
      <c r="V1606" t="s">
        <v>44</v>
      </c>
      <c r="W1606">
        <v>35000000</v>
      </c>
      <c r="X1606">
        <v>2001</v>
      </c>
      <c r="Y1606">
        <v>2000</v>
      </c>
      <c r="Z1606" s="2">
        <v>5.2</v>
      </c>
      <c r="AA1606">
        <v>2.35</v>
      </c>
      <c r="AB1606">
        <v>0</v>
      </c>
      <c r="AQ1606">
        <v>110</v>
      </c>
      <c r="AR1606">
        <v>7.4</v>
      </c>
      <c r="BH1606" t="str">
        <v>Barry W. Blaustein</v>
      </c>
      <c r="BI1606">
        <f t="shared" si="76"/>
        <v>7.6</v>
      </c>
      <c r="BJ1606" t="str">
        <f t="shared" si="77"/>
        <v>TRUE</v>
      </c>
      <c r="BO1606">
        <v>4186931</v>
      </c>
      <c r="BP1606">
        <v>250000</v>
      </c>
      <c r="BR1606">
        <f t="shared" si="75"/>
        <v>3936931</v>
      </c>
      <c r="BS1606" t="str">
        <f>_xlfn.XLOOKUP(BO1606,I:I,L:L)</f>
        <v>Lovely &amp; AmazingÂ </v>
      </c>
    </row>
    <row r="1607" spans="1:71" x14ac:dyDescent="0.25">
      <c r="A1607" t="s">
        <v>33</v>
      </c>
      <c r="B1607" t="s">
        <v>1142</v>
      </c>
      <c r="C1607">
        <v>136</v>
      </c>
      <c r="D1607">
        <v>91</v>
      </c>
      <c r="E1607">
        <v>446</v>
      </c>
      <c r="F1607">
        <v>660</v>
      </c>
      <c r="G1607" t="s">
        <v>10093</v>
      </c>
      <c r="H1607">
        <v>1000</v>
      </c>
      <c r="I1607">
        <v>51475962</v>
      </c>
      <c r="J1607" t="s">
        <v>560</v>
      </c>
      <c r="K1607" t="s">
        <v>7201</v>
      </c>
      <c r="L1607" t="s">
        <v>6906</v>
      </c>
      <c r="M1607">
        <v>177828</v>
      </c>
      <c r="N1607">
        <v>3969</v>
      </c>
      <c r="O1607" t="s">
        <v>2298</v>
      </c>
      <c r="P1607">
        <v>0</v>
      </c>
      <c r="Q1607" t="s">
        <v>10094</v>
      </c>
      <c r="R1607" t="s">
        <v>10095</v>
      </c>
      <c r="S1607">
        <v>714</v>
      </c>
      <c r="T1607" t="s">
        <v>42</v>
      </c>
      <c r="U1607" t="s">
        <v>43</v>
      </c>
      <c r="V1607" t="s">
        <v>811</v>
      </c>
      <c r="W1607">
        <v>30000000</v>
      </c>
      <c r="X1607">
        <v>2003</v>
      </c>
      <c r="Y1607">
        <v>872</v>
      </c>
      <c r="Z1607" s="2">
        <v>7.3</v>
      </c>
      <c r="AA1607">
        <v>2.35</v>
      </c>
      <c r="AB1607">
        <v>11000</v>
      </c>
      <c r="AQ1607">
        <v>115</v>
      </c>
      <c r="AR1607">
        <v>6.5</v>
      </c>
      <c r="BH1607" t="str">
        <v>Kurt Hale</v>
      </c>
      <c r="BI1607">
        <f t="shared" si="76"/>
        <v>6.2</v>
      </c>
      <c r="BJ1607" t="b">
        <f t="shared" si="77"/>
        <v>0</v>
      </c>
      <c r="BO1607">
        <v>6401336</v>
      </c>
      <c r="BP1607">
        <v>2500000</v>
      </c>
      <c r="BR1607">
        <f t="shared" si="75"/>
        <v>3901336</v>
      </c>
      <c r="BS1607" t="str">
        <f>_xlfn.XLOOKUP(BO1607,I:I,L:L)</f>
        <v>My Own Private IdahoÂ </v>
      </c>
    </row>
    <row r="1608" spans="1:71" x14ac:dyDescent="0.25">
      <c r="A1608" t="s">
        <v>33</v>
      </c>
      <c r="B1608" t="s">
        <v>629</v>
      </c>
      <c r="C1608">
        <v>222</v>
      </c>
      <c r="D1608">
        <v>105</v>
      </c>
      <c r="E1608">
        <v>226</v>
      </c>
      <c r="F1608">
        <v>966</v>
      </c>
      <c r="G1608" t="s">
        <v>603</v>
      </c>
      <c r="H1608">
        <v>22000</v>
      </c>
      <c r="I1608">
        <v>63910583</v>
      </c>
      <c r="J1608" t="s">
        <v>1027</v>
      </c>
      <c r="K1608" t="s">
        <v>2176</v>
      </c>
      <c r="L1608" t="s">
        <v>5097</v>
      </c>
      <c r="M1608">
        <v>106755</v>
      </c>
      <c r="N1608">
        <v>35694</v>
      </c>
      <c r="O1608" t="s">
        <v>4841</v>
      </c>
      <c r="P1608">
        <v>2</v>
      </c>
      <c r="Q1608" t="s">
        <v>10098</v>
      </c>
      <c r="R1608" t="s">
        <v>10099</v>
      </c>
      <c r="S1608">
        <v>173</v>
      </c>
      <c r="T1608" t="s">
        <v>42</v>
      </c>
      <c r="U1608" t="s">
        <v>43</v>
      </c>
      <c r="V1608" t="s">
        <v>44</v>
      </c>
      <c r="W1608">
        <v>28000000</v>
      </c>
      <c r="X1608">
        <v>2013</v>
      </c>
      <c r="Y1608">
        <v>11000</v>
      </c>
      <c r="Z1608" s="2">
        <v>6.6</v>
      </c>
      <c r="AA1608">
        <v>2.35</v>
      </c>
      <c r="AB1608">
        <v>27000</v>
      </c>
      <c r="AQ1608">
        <v>91</v>
      </c>
      <c r="AR1608">
        <v>7.3</v>
      </c>
      <c r="BH1608" t="str">
        <v>Joseph Dorman</v>
      </c>
      <c r="BI1608">
        <f t="shared" si="76"/>
        <v>6.8</v>
      </c>
      <c r="BJ1608" t="b">
        <f t="shared" si="77"/>
        <v>0</v>
      </c>
      <c r="BO1608">
        <v>25842000</v>
      </c>
      <c r="BP1608">
        <v>22000000</v>
      </c>
      <c r="BR1608">
        <f t="shared" si="75"/>
        <v>3842000</v>
      </c>
      <c r="BS1608" t="str">
        <f>_xlfn.XLOOKUP(BO1608,I:I,L:L)</f>
        <v>ShadowlandsÂ </v>
      </c>
    </row>
    <row r="1609" spans="1:71" x14ac:dyDescent="0.25">
      <c r="A1609" t="s">
        <v>33</v>
      </c>
      <c r="B1609" t="s">
        <v>3809</v>
      </c>
      <c r="C1609">
        <v>112</v>
      </c>
      <c r="D1609">
        <v>127</v>
      </c>
      <c r="E1609">
        <v>46</v>
      </c>
      <c r="F1609">
        <v>244</v>
      </c>
      <c r="G1609" t="s">
        <v>10101</v>
      </c>
      <c r="H1609">
        <v>844</v>
      </c>
      <c r="I1609">
        <v>62300000</v>
      </c>
      <c r="J1609" t="s">
        <v>68</v>
      </c>
      <c r="K1609" t="s">
        <v>1176</v>
      </c>
      <c r="L1609" t="s">
        <v>5253</v>
      </c>
      <c r="M1609">
        <v>72085</v>
      </c>
      <c r="N1609">
        <v>2118</v>
      </c>
      <c r="O1609" t="s">
        <v>1364</v>
      </c>
      <c r="P1609">
        <v>1</v>
      </c>
      <c r="Q1609" t="s">
        <v>10102</v>
      </c>
      <c r="R1609" t="s">
        <v>10103</v>
      </c>
      <c r="S1609">
        <v>263</v>
      </c>
      <c r="T1609" t="s">
        <v>42</v>
      </c>
      <c r="U1609" t="s">
        <v>74</v>
      </c>
      <c r="V1609" t="s">
        <v>115</v>
      </c>
      <c r="W1609">
        <v>28000000</v>
      </c>
      <c r="X1609">
        <v>1981</v>
      </c>
      <c r="Y1609">
        <v>402</v>
      </c>
      <c r="Z1609" s="2">
        <v>6.8</v>
      </c>
      <c r="AA1609">
        <v>2.35</v>
      </c>
      <c r="AB1609">
        <v>2000</v>
      </c>
      <c r="AQ1609">
        <v>105</v>
      </c>
      <c r="AR1609">
        <v>6.6</v>
      </c>
      <c r="BH1609" t="str">
        <v>Greg Harrison</v>
      </c>
      <c r="BI1609">
        <f t="shared" si="76"/>
        <v>6</v>
      </c>
      <c r="BJ1609" t="b">
        <f t="shared" si="77"/>
        <v>0</v>
      </c>
      <c r="BO1609">
        <v>28831145</v>
      </c>
      <c r="BP1609">
        <v>25000000</v>
      </c>
      <c r="BR1609">
        <f t="shared" si="75"/>
        <v>3831145</v>
      </c>
      <c r="BS1609" t="str">
        <f>_xlfn.XLOOKUP(BO1609,I:I,L:L)</f>
        <v>Draft DayÂ </v>
      </c>
    </row>
    <row r="1610" spans="1:71" x14ac:dyDescent="0.25">
      <c r="A1610" t="s">
        <v>33</v>
      </c>
      <c r="B1610" t="s">
        <v>1298</v>
      </c>
      <c r="C1610">
        <v>122</v>
      </c>
      <c r="D1610">
        <v>82</v>
      </c>
      <c r="E1610">
        <v>23</v>
      </c>
      <c r="F1610">
        <v>6</v>
      </c>
      <c r="G1610" t="s">
        <v>10106</v>
      </c>
      <c r="H1610">
        <v>11</v>
      </c>
      <c r="I1610">
        <v>49968653</v>
      </c>
      <c r="J1610" t="s">
        <v>1027</v>
      </c>
      <c r="K1610" t="s">
        <v>10107</v>
      </c>
      <c r="L1610" t="s">
        <v>6823</v>
      </c>
      <c r="M1610">
        <v>85423</v>
      </c>
      <c r="N1610">
        <v>37</v>
      </c>
      <c r="O1610" t="s">
        <v>10108</v>
      </c>
      <c r="P1610">
        <v>0</v>
      </c>
      <c r="Q1610" t="s">
        <v>10109</v>
      </c>
      <c r="R1610" t="s">
        <v>10110</v>
      </c>
      <c r="S1610">
        <v>374</v>
      </c>
      <c r="T1610" t="s">
        <v>42</v>
      </c>
      <c r="U1610" t="s">
        <v>43</v>
      </c>
      <c r="V1610" t="s">
        <v>44</v>
      </c>
      <c r="W1610">
        <v>28000000</v>
      </c>
      <c r="X1610">
        <v>2001</v>
      </c>
      <c r="Y1610">
        <v>9</v>
      </c>
      <c r="Z1610" s="2">
        <v>6.9</v>
      </c>
      <c r="AA1610">
        <v>1.85</v>
      </c>
      <c r="AB1610">
        <v>12000</v>
      </c>
      <c r="AQ1610">
        <v>127</v>
      </c>
      <c r="AR1610">
        <v>6.8</v>
      </c>
      <c r="BH1610" t="str">
        <v>Eric Schaeffer</v>
      </c>
      <c r="BI1610">
        <f t="shared" si="76"/>
        <v>6</v>
      </c>
      <c r="BJ1610" t="b">
        <f t="shared" si="77"/>
        <v>0</v>
      </c>
      <c r="BO1610">
        <v>7825820</v>
      </c>
      <c r="BP1610">
        <v>4000000</v>
      </c>
      <c r="BR1610">
        <f t="shared" si="75"/>
        <v>3825820</v>
      </c>
      <c r="BS1610" t="str">
        <f>_xlfn.XLOOKUP(BO1610,I:I,L:L)</f>
        <v>The Night ListenerÂ </v>
      </c>
    </row>
    <row r="1611" spans="1:71" x14ac:dyDescent="0.25">
      <c r="A1611" t="s">
        <v>33</v>
      </c>
      <c r="B1611" t="s">
        <v>1405</v>
      </c>
      <c r="C1611">
        <v>62</v>
      </c>
      <c r="D1611">
        <v>99</v>
      </c>
      <c r="E1611">
        <v>0</v>
      </c>
      <c r="F1611">
        <v>186</v>
      </c>
      <c r="G1611" t="s">
        <v>2865</v>
      </c>
      <c r="H1611">
        <v>664</v>
      </c>
      <c r="I1611">
        <v>44450000</v>
      </c>
      <c r="J1611" t="s">
        <v>868</v>
      </c>
      <c r="K1611" t="s">
        <v>10113</v>
      </c>
      <c r="L1611" t="s">
        <v>7560</v>
      </c>
      <c r="M1611">
        <v>44394</v>
      </c>
      <c r="N1611">
        <v>2010</v>
      </c>
      <c r="O1611" t="s">
        <v>10114</v>
      </c>
      <c r="P1611">
        <v>1</v>
      </c>
      <c r="Q1611" t="s">
        <v>10115</v>
      </c>
      <c r="R1611" t="s">
        <v>10116</v>
      </c>
      <c r="S1611">
        <v>115</v>
      </c>
      <c r="T1611" t="s">
        <v>42</v>
      </c>
      <c r="U1611" t="s">
        <v>356</v>
      </c>
      <c r="V1611" t="s">
        <v>811</v>
      </c>
      <c r="W1611">
        <v>27000000</v>
      </c>
      <c r="X1611">
        <v>1994</v>
      </c>
      <c r="Y1611">
        <v>655</v>
      </c>
      <c r="Z1611" s="2">
        <v>5.8</v>
      </c>
      <c r="AA1611">
        <v>2.35</v>
      </c>
      <c r="AB1611">
        <v>0</v>
      </c>
      <c r="AQ1611">
        <v>82</v>
      </c>
      <c r="AR1611">
        <v>6.9</v>
      </c>
      <c r="BH1611" t="str">
        <v>Neema Barnette</v>
      </c>
      <c r="BI1611">
        <f t="shared" si="76"/>
        <v>5.3</v>
      </c>
      <c r="BJ1611" t="b">
        <f t="shared" si="77"/>
        <v>0</v>
      </c>
      <c r="BO1611">
        <v>9821335</v>
      </c>
      <c r="BP1611">
        <v>6000000</v>
      </c>
      <c r="BR1611">
        <f t="shared" si="75"/>
        <v>3821335</v>
      </c>
      <c r="BS1611" t="str">
        <f>_xlfn.XLOOKUP(BO1611,I:I,L:L)</f>
        <v>3 StrikesÂ </v>
      </c>
    </row>
    <row r="1612" spans="1:71" x14ac:dyDescent="0.25">
      <c r="A1612" t="s">
        <v>33</v>
      </c>
      <c r="B1612" t="s">
        <v>4525</v>
      </c>
      <c r="C1612">
        <v>184</v>
      </c>
      <c r="D1612">
        <v>115</v>
      </c>
      <c r="E1612">
        <v>529</v>
      </c>
      <c r="F1612">
        <v>325</v>
      </c>
      <c r="G1612" t="s">
        <v>10118</v>
      </c>
      <c r="H1612">
        <v>576</v>
      </c>
      <c r="I1612">
        <v>71346930</v>
      </c>
      <c r="J1612" t="s">
        <v>3720</v>
      </c>
      <c r="K1612" t="s">
        <v>10119</v>
      </c>
      <c r="L1612" t="s">
        <v>4403</v>
      </c>
      <c r="M1612">
        <v>78008</v>
      </c>
      <c r="N1612">
        <v>1554</v>
      </c>
      <c r="O1612" t="s">
        <v>10120</v>
      </c>
      <c r="P1612">
        <v>0</v>
      </c>
      <c r="Q1612" t="s">
        <v>10121</v>
      </c>
      <c r="R1612" t="s">
        <v>10122</v>
      </c>
      <c r="S1612">
        <v>160</v>
      </c>
      <c r="T1612" t="s">
        <v>42</v>
      </c>
      <c r="U1612" t="s">
        <v>43</v>
      </c>
      <c r="V1612" t="s">
        <v>44</v>
      </c>
      <c r="W1612">
        <v>28000000</v>
      </c>
      <c r="X1612">
        <v>2013</v>
      </c>
      <c r="Y1612">
        <v>447</v>
      </c>
      <c r="Z1612" s="2">
        <v>6.7</v>
      </c>
      <c r="AA1612">
        <v>2.35</v>
      </c>
      <c r="AB1612">
        <v>23000</v>
      </c>
      <c r="AQ1612">
        <v>99</v>
      </c>
      <c r="AR1612">
        <v>5.8</v>
      </c>
      <c r="BH1612" t="str">
        <v>Molly Bernstein</v>
      </c>
      <c r="BI1612">
        <f t="shared" si="76"/>
        <v>7.1</v>
      </c>
      <c r="BJ1612" t="b">
        <f t="shared" si="77"/>
        <v>0</v>
      </c>
      <c r="BO1612">
        <v>8786715</v>
      </c>
      <c r="BP1612">
        <v>5000000</v>
      </c>
      <c r="BR1612">
        <f t="shared" si="75"/>
        <v>3786715</v>
      </c>
      <c r="BS1612" t="str">
        <f>_xlfn.XLOOKUP(BO1612,I:I,L:L)</f>
        <v>Saved!Â </v>
      </c>
    </row>
    <row r="1613" spans="1:71" x14ac:dyDescent="0.25">
      <c r="A1613" t="s">
        <v>33</v>
      </c>
      <c r="B1613" t="s">
        <v>2604</v>
      </c>
      <c r="C1613">
        <v>36</v>
      </c>
      <c r="D1613">
        <v>96</v>
      </c>
      <c r="E1613">
        <v>197</v>
      </c>
      <c r="F1613">
        <v>115</v>
      </c>
      <c r="G1613" t="s">
        <v>10124</v>
      </c>
      <c r="H1613">
        <v>580</v>
      </c>
      <c r="I1613">
        <v>39514713</v>
      </c>
      <c r="J1613" t="s">
        <v>377</v>
      </c>
      <c r="K1613" t="s">
        <v>4615</v>
      </c>
      <c r="L1613" t="s">
        <v>8623</v>
      </c>
      <c r="M1613">
        <v>60494</v>
      </c>
      <c r="N1613">
        <v>1275</v>
      </c>
      <c r="O1613" t="s">
        <v>10125</v>
      </c>
      <c r="P1613">
        <v>0</v>
      </c>
      <c r="Q1613" t="s">
        <v>10126</v>
      </c>
      <c r="R1613" t="s">
        <v>10127</v>
      </c>
      <c r="S1613">
        <v>132</v>
      </c>
      <c r="T1613" t="s">
        <v>42</v>
      </c>
      <c r="U1613" t="s">
        <v>43</v>
      </c>
      <c r="V1613" t="s">
        <v>115</v>
      </c>
      <c r="W1613">
        <v>28000000</v>
      </c>
      <c r="X1613">
        <v>1993</v>
      </c>
      <c r="Y1613">
        <v>336</v>
      </c>
      <c r="Z1613" s="2">
        <v>6.7</v>
      </c>
      <c r="AA1613">
        <v>1.85</v>
      </c>
      <c r="AB1613">
        <v>16000</v>
      </c>
      <c r="AQ1613">
        <v>115</v>
      </c>
      <c r="AR1613">
        <v>6.7</v>
      </c>
      <c r="BH1613" t="str">
        <v>Marius A. Markevicius</v>
      </c>
      <c r="BI1613">
        <f t="shared" si="76"/>
        <v>8.4</v>
      </c>
      <c r="BJ1613" t="str">
        <f t="shared" si="77"/>
        <v>TRUE</v>
      </c>
      <c r="BO1613">
        <v>7267324</v>
      </c>
      <c r="BP1613">
        <v>3500000</v>
      </c>
      <c r="BR1613">
        <f t="shared" si="75"/>
        <v>3767324</v>
      </c>
      <c r="BS1613" t="str">
        <f>_xlfn.XLOOKUP(BO1613,I:I,L:L)</f>
        <v>Run Lola RunÂ </v>
      </c>
    </row>
    <row r="1614" spans="1:71" x14ac:dyDescent="0.25">
      <c r="A1614" t="s">
        <v>33</v>
      </c>
      <c r="B1614" t="s">
        <v>615</v>
      </c>
      <c r="C1614">
        <v>447</v>
      </c>
      <c r="D1614">
        <v>117</v>
      </c>
      <c r="E1614">
        <v>905</v>
      </c>
      <c r="F1614">
        <v>385</v>
      </c>
      <c r="G1614" t="s">
        <v>10129</v>
      </c>
      <c r="H1614">
        <v>553</v>
      </c>
      <c r="I1614">
        <v>48043505</v>
      </c>
      <c r="J1614" t="s">
        <v>1352</v>
      </c>
      <c r="K1614" t="s">
        <v>10130</v>
      </c>
      <c r="L1614" t="s">
        <v>7480</v>
      </c>
      <c r="M1614">
        <v>435864</v>
      </c>
      <c r="N1614">
        <v>2357</v>
      </c>
      <c r="O1614" t="s">
        <v>2169</v>
      </c>
      <c r="P1614">
        <v>1</v>
      </c>
      <c r="Q1614" t="s">
        <v>10131</v>
      </c>
      <c r="R1614" t="s">
        <v>10132</v>
      </c>
      <c r="S1614">
        <v>801</v>
      </c>
      <c r="T1614" t="s">
        <v>42</v>
      </c>
      <c r="U1614" t="s">
        <v>74</v>
      </c>
      <c r="V1614" t="s">
        <v>811</v>
      </c>
      <c r="W1614">
        <v>30000000</v>
      </c>
      <c r="X1614">
        <v>2010</v>
      </c>
      <c r="Y1614">
        <v>488</v>
      </c>
      <c r="Z1614" s="2">
        <v>7.7</v>
      </c>
      <c r="AA1614">
        <v>2.35</v>
      </c>
      <c r="AB1614">
        <v>36000</v>
      </c>
      <c r="AQ1614">
        <v>96</v>
      </c>
      <c r="AR1614">
        <v>6.7</v>
      </c>
      <c r="BH1614" t="str">
        <v>Quentin Dupieux</v>
      </c>
      <c r="BI1614">
        <f t="shared" si="76"/>
        <v>5.8</v>
      </c>
      <c r="BJ1614" t="b">
        <f t="shared" si="77"/>
        <v>0</v>
      </c>
      <c r="BO1614">
        <v>7159147</v>
      </c>
      <c r="BP1614">
        <v>3400000</v>
      </c>
      <c r="BR1614">
        <f t="shared" si="75"/>
        <v>3759147</v>
      </c>
      <c r="BS1614" t="str">
        <f>_xlfn.XLOOKUP(BO1614,I:I,L:L)</f>
        <v>The OrphanageÂ </v>
      </c>
    </row>
    <row r="1615" spans="1:71" x14ac:dyDescent="0.25">
      <c r="A1615" t="s">
        <v>33</v>
      </c>
      <c r="B1615" t="s">
        <v>2720</v>
      </c>
      <c r="C1615">
        <v>220</v>
      </c>
      <c r="D1615">
        <v>83</v>
      </c>
      <c r="E1615">
        <v>181</v>
      </c>
      <c r="F1615">
        <v>459</v>
      </c>
      <c r="G1615" t="s">
        <v>10134</v>
      </c>
      <c r="H1615">
        <v>731</v>
      </c>
      <c r="I1615">
        <v>37053924</v>
      </c>
      <c r="J1615" t="s">
        <v>1064</v>
      </c>
      <c r="K1615" t="s">
        <v>10135</v>
      </c>
      <c r="L1615" t="s">
        <v>9087</v>
      </c>
      <c r="M1615">
        <v>77935</v>
      </c>
      <c r="N1615">
        <v>1987</v>
      </c>
      <c r="O1615" t="s">
        <v>4948</v>
      </c>
      <c r="P1615">
        <v>3</v>
      </c>
      <c r="Q1615" t="s">
        <v>10136</v>
      </c>
      <c r="R1615" t="s">
        <v>10137</v>
      </c>
      <c r="S1615">
        <v>122</v>
      </c>
      <c r="T1615" t="s">
        <v>42</v>
      </c>
      <c r="U1615" t="s">
        <v>939</v>
      </c>
      <c r="V1615" t="s">
        <v>811</v>
      </c>
      <c r="W1615">
        <v>28000000</v>
      </c>
      <c r="X1615">
        <v>2011</v>
      </c>
      <c r="Y1615">
        <v>579</v>
      </c>
      <c r="Z1615" s="2">
        <v>6.1</v>
      </c>
      <c r="AA1615">
        <v>2.35</v>
      </c>
      <c r="AB1615">
        <v>0</v>
      </c>
      <c r="AQ1615">
        <v>117</v>
      </c>
      <c r="AR1615">
        <v>7.7</v>
      </c>
      <c r="BH1615" t="str">
        <v>Alex Smith</v>
      </c>
      <c r="BI1615">
        <f t="shared" si="76"/>
        <v>6.1</v>
      </c>
      <c r="BJ1615" t="b">
        <f t="shared" si="77"/>
        <v>0</v>
      </c>
      <c r="BO1615">
        <v>53846915</v>
      </c>
      <c r="BP1615">
        <v>50100000</v>
      </c>
      <c r="BR1615">
        <f t="shared" si="75"/>
        <v>3746915</v>
      </c>
      <c r="BS1615" t="str">
        <f>_xlfn.XLOOKUP(BO1615,I:I,L:L)</f>
        <v>FocusÂ </v>
      </c>
    </row>
    <row r="1616" spans="1:71" x14ac:dyDescent="0.25">
      <c r="A1616" t="s">
        <v>33</v>
      </c>
      <c r="B1616" t="s">
        <v>3463</v>
      </c>
      <c r="C1616">
        <v>122</v>
      </c>
      <c r="D1616">
        <v>99</v>
      </c>
      <c r="E1616">
        <v>71</v>
      </c>
      <c r="F1616">
        <v>1000</v>
      </c>
      <c r="G1616" t="s">
        <v>6221</v>
      </c>
      <c r="H1616">
        <v>18000</v>
      </c>
      <c r="I1616">
        <v>33000377</v>
      </c>
      <c r="J1616" t="s">
        <v>3727</v>
      </c>
      <c r="K1616" t="s">
        <v>798</v>
      </c>
      <c r="L1616" t="s">
        <v>9885</v>
      </c>
      <c r="M1616">
        <v>27378</v>
      </c>
      <c r="N1616">
        <v>23344</v>
      </c>
      <c r="O1616" t="s">
        <v>10139</v>
      </c>
      <c r="P1616">
        <v>0</v>
      </c>
      <c r="Q1616" t="s">
        <v>10140</v>
      </c>
      <c r="R1616" t="s">
        <v>10141</v>
      </c>
      <c r="S1616">
        <v>365</v>
      </c>
      <c r="T1616" t="s">
        <v>42</v>
      </c>
      <c r="U1616" t="s">
        <v>43</v>
      </c>
      <c r="V1616" t="s">
        <v>811</v>
      </c>
      <c r="W1616">
        <v>28000000</v>
      </c>
      <c r="X1616">
        <v>2000</v>
      </c>
      <c r="Y1616">
        <v>1000</v>
      </c>
      <c r="Z1616" s="2">
        <v>4.9000000000000004</v>
      </c>
      <c r="AA1616">
        <v>2.35</v>
      </c>
      <c r="AB1616">
        <v>0</v>
      </c>
      <c r="AQ1616">
        <v>83</v>
      </c>
      <c r="AR1616">
        <v>6.1</v>
      </c>
      <c r="BH1616" t="str">
        <v>Gareth Edwards</v>
      </c>
      <c r="BI1616">
        <f t="shared" si="76"/>
        <v>6.4</v>
      </c>
      <c r="BJ1616" t="b">
        <f t="shared" si="77"/>
        <v>0</v>
      </c>
      <c r="BO1616">
        <v>103738726</v>
      </c>
      <c r="BP1616">
        <v>100000000</v>
      </c>
      <c r="BR1616">
        <f t="shared" si="75"/>
        <v>3738726</v>
      </c>
      <c r="BS1616" t="str">
        <f>_xlfn.XLOOKUP(BO1616,I:I,L:L)</f>
        <v>Dick TracyÂ </v>
      </c>
    </row>
    <row r="1617" spans="1:71" x14ac:dyDescent="0.25">
      <c r="A1617" t="s">
        <v>33</v>
      </c>
      <c r="B1617" t="s">
        <v>5232</v>
      </c>
      <c r="C1617">
        <v>119</v>
      </c>
      <c r="D1617">
        <v>81</v>
      </c>
      <c r="E1617">
        <v>44</v>
      </c>
      <c r="F1617">
        <v>3000</v>
      </c>
      <c r="G1617" t="s">
        <v>664</v>
      </c>
      <c r="H1617">
        <v>35000</v>
      </c>
      <c r="I1617">
        <v>66950483</v>
      </c>
      <c r="J1617" t="s">
        <v>1787</v>
      </c>
      <c r="K1617" t="s">
        <v>2714</v>
      </c>
      <c r="L1617" t="s">
        <v>4778</v>
      </c>
      <c r="M1617">
        <v>29738</v>
      </c>
      <c r="N1617">
        <v>47677</v>
      </c>
      <c r="O1617" t="s">
        <v>919</v>
      </c>
      <c r="P1617">
        <v>6</v>
      </c>
      <c r="Q1617" t="s">
        <v>10143</v>
      </c>
      <c r="R1617" t="s">
        <v>10144</v>
      </c>
      <c r="S1617">
        <v>85</v>
      </c>
      <c r="T1617" t="s">
        <v>42</v>
      </c>
      <c r="U1617" t="s">
        <v>43</v>
      </c>
      <c r="V1617" t="s">
        <v>115</v>
      </c>
      <c r="W1617">
        <v>28000000</v>
      </c>
      <c r="X1617">
        <v>2014</v>
      </c>
      <c r="Y1617">
        <v>7000</v>
      </c>
      <c r="Z1617" s="2">
        <v>6.2</v>
      </c>
      <c r="AA1617">
        <v>2.39</v>
      </c>
      <c r="AB1617">
        <v>12000</v>
      </c>
      <c r="AQ1617">
        <v>99</v>
      </c>
      <c r="AR1617">
        <v>4.9000000000000004</v>
      </c>
      <c r="BH1617" t="str">
        <v>Alex Craig Mann</v>
      </c>
      <c r="BI1617">
        <f t="shared" si="76"/>
        <v>4.5999999999999996</v>
      </c>
      <c r="BJ1617" t="b">
        <f t="shared" si="77"/>
        <v>0</v>
      </c>
      <c r="BO1617">
        <v>4000000</v>
      </c>
      <c r="BP1617">
        <v>350000</v>
      </c>
      <c r="BR1617">
        <f t="shared" si="75"/>
        <v>3650000</v>
      </c>
      <c r="BS1617" t="str">
        <f>_xlfn.XLOOKUP(BO1617,I:I,L:L)</f>
        <v>American Ninja 2: The ConfrontationÂ </v>
      </c>
    </row>
    <row r="1618" spans="1:71" x14ac:dyDescent="0.25">
      <c r="A1618" t="s">
        <v>33</v>
      </c>
      <c r="B1618" t="s">
        <v>827</v>
      </c>
      <c r="C1618">
        <v>177</v>
      </c>
      <c r="D1618">
        <v>135</v>
      </c>
      <c r="E1618">
        <v>456</v>
      </c>
      <c r="F1618">
        <v>241</v>
      </c>
      <c r="G1618" t="s">
        <v>9592</v>
      </c>
      <c r="H1618">
        <v>422</v>
      </c>
      <c r="I1618">
        <v>38372662</v>
      </c>
      <c r="J1618" t="s">
        <v>210</v>
      </c>
      <c r="K1618" t="s">
        <v>10146</v>
      </c>
      <c r="L1618" t="s">
        <v>8839</v>
      </c>
      <c r="M1618">
        <v>193455</v>
      </c>
      <c r="N1618">
        <v>1083</v>
      </c>
      <c r="O1618" t="s">
        <v>10147</v>
      </c>
      <c r="P1618">
        <v>2</v>
      </c>
      <c r="Q1618" t="s">
        <v>10148</v>
      </c>
      <c r="R1618" t="s">
        <v>10149</v>
      </c>
      <c r="S1618">
        <v>1058</v>
      </c>
      <c r="T1618" t="s">
        <v>42</v>
      </c>
      <c r="U1618" t="s">
        <v>1816</v>
      </c>
      <c r="V1618" t="s">
        <v>115</v>
      </c>
      <c r="W1618">
        <v>28000000</v>
      </c>
      <c r="X1618">
        <v>2005</v>
      </c>
      <c r="Y1618">
        <v>286</v>
      </c>
      <c r="Z1618" s="2">
        <v>7.8</v>
      </c>
      <c r="AA1618">
        <v>2.35</v>
      </c>
      <c r="AB1618">
        <v>17000</v>
      </c>
      <c r="AQ1618">
        <v>81</v>
      </c>
      <c r="AR1618">
        <v>6.2</v>
      </c>
      <c r="BH1618" t="str">
        <v>Catherine Gund</v>
      </c>
      <c r="BI1618">
        <f t="shared" si="76"/>
        <v>6.8</v>
      </c>
      <c r="BJ1618" t="b">
        <f t="shared" si="77"/>
        <v>0</v>
      </c>
      <c r="BO1618">
        <v>10149779</v>
      </c>
      <c r="BP1618">
        <v>6500000</v>
      </c>
      <c r="BR1618">
        <f t="shared" si="75"/>
        <v>3649779</v>
      </c>
      <c r="BS1618" t="str">
        <f>_xlfn.XLOOKUP(BO1618,I:I,L:L)</f>
        <v>BatsÂ </v>
      </c>
    </row>
    <row r="1619" spans="1:71" x14ac:dyDescent="0.25">
      <c r="A1619" t="s">
        <v>33</v>
      </c>
      <c r="B1619" t="s">
        <v>222</v>
      </c>
      <c r="C1619">
        <v>302</v>
      </c>
      <c r="D1619">
        <v>117</v>
      </c>
      <c r="E1619">
        <v>0</v>
      </c>
      <c r="F1619">
        <v>521</v>
      </c>
      <c r="G1619" t="s">
        <v>10152</v>
      </c>
      <c r="H1619">
        <v>11000</v>
      </c>
      <c r="I1619">
        <v>27000000</v>
      </c>
      <c r="J1619" t="s">
        <v>1744</v>
      </c>
      <c r="K1619" t="s">
        <v>520</v>
      </c>
      <c r="L1619" t="s">
        <v>10153</v>
      </c>
      <c r="M1619">
        <v>461609</v>
      </c>
      <c r="N1619">
        <v>13877</v>
      </c>
      <c r="O1619" t="s">
        <v>6553</v>
      </c>
      <c r="P1619">
        <v>2</v>
      </c>
      <c r="Q1619" t="s">
        <v>10154</v>
      </c>
      <c r="R1619" t="s">
        <v>10155</v>
      </c>
      <c r="S1619">
        <v>1168</v>
      </c>
      <c r="T1619" t="s">
        <v>42</v>
      </c>
      <c r="U1619" t="s">
        <v>43</v>
      </c>
      <c r="V1619" t="s">
        <v>811</v>
      </c>
      <c r="W1619">
        <v>28000000</v>
      </c>
      <c r="X1619">
        <v>1982</v>
      </c>
      <c r="Y1619">
        <v>759</v>
      </c>
      <c r="Z1619" s="2">
        <v>8.1999999999999993</v>
      </c>
      <c r="AA1619">
        <v>2.35</v>
      </c>
      <c r="AB1619">
        <v>34000</v>
      </c>
      <c r="AQ1619">
        <v>135</v>
      </c>
      <c r="AR1619">
        <v>7.8</v>
      </c>
      <c r="BH1619" t="str">
        <v>Matty Rich</v>
      </c>
      <c r="BI1619">
        <f t="shared" si="76"/>
        <v>5.9</v>
      </c>
      <c r="BJ1619" t="b">
        <f t="shared" si="77"/>
        <v>0</v>
      </c>
      <c r="BO1619">
        <v>153629485</v>
      </c>
      <c r="BP1619">
        <v>150000000</v>
      </c>
      <c r="BR1619">
        <f t="shared" si="75"/>
        <v>3629485</v>
      </c>
      <c r="BS1619" t="str">
        <f>_xlfn.XLOOKUP(BO1619,I:I,L:L)</f>
        <v>Mad Max: Fury RoadÂ </v>
      </c>
    </row>
    <row r="1620" spans="1:71" x14ac:dyDescent="0.25">
      <c r="A1620" t="s">
        <v>33</v>
      </c>
      <c r="B1620" t="s">
        <v>2304</v>
      </c>
      <c r="C1620">
        <v>44</v>
      </c>
      <c r="D1620">
        <v>139</v>
      </c>
      <c r="E1620">
        <v>105</v>
      </c>
      <c r="F1620">
        <v>902</v>
      </c>
      <c r="G1620" t="s">
        <v>1610</v>
      </c>
      <c r="H1620">
        <v>14000</v>
      </c>
      <c r="I1620">
        <v>31600000</v>
      </c>
      <c r="J1620" t="s">
        <v>3734</v>
      </c>
      <c r="K1620" t="s">
        <v>299</v>
      </c>
      <c r="L1620" t="s">
        <v>10157</v>
      </c>
      <c r="M1620">
        <v>34427</v>
      </c>
      <c r="N1620">
        <v>16125</v>
      </c>
      <c r="O1620" t="s">
        <v>6949</v>
      </c>
      <c r="P1620">
        <v>1</v>
      </c>
      <c r="Q1620" t="s">
        <v>10158</v>
      </c>
      <c r="R1620" t="s">
        <v>10159</v>
      </c>
      <c r="S1620">
        <v>126</v>
      </c>
      <c r="T1620" t="s">
        <v>42</v>
      </c>
      <c r="U1620" t="s">
        <v>43</v>
      </c>
      <c r="V1620" t="s">
        <v>811</v>
      </c>
      <c r="W1620">
        <v>28000000</v>
      </c>
      <c r="X1620">
        <v>1995</v>
      </c>
      <c r="Y1620">
        <v>1000</v>
      </c>
      <c r="Z1620" s="2">
        <v>6.9</v>
      </c>
      <c r="AA1620">
        <v>2.35</v>
      </c>
      <c r="AB1620">
        <v>0</v>
      </c>
      <c r="AQ1620">
        <v>117</v>
      </c>
      <c r="AR1620">
        <v>8.1999999999999993</v>
      </c>
      <c r="BH1620" t="str">
        <v>Hans Canosa</v>
      </c>
      <c r="BI1620">
        <f t="shared" si="76"/>
        <v>7.1</v>
      </c>
      <c r="BJ1620" t="b">
        <f t="shared" si="77"/>
        <v>0</v>
      </c>
      <c r="BO1620">
        <v>14114488</v>
      </c>
      <c r="BP1620">
        <v>10500000</v>
      </c>
      <c r="BR1620">
        <f t="shared" si="75"/>
        <v>3614488</v>
      </c>
      <c r="BS1620" t="str">
        <f>_xlfn.XLOOKUP(BO1620,I:I,L:L)</f>
        <v>Poltergeist IIIÂ </v>
      </c>
    </row>
    <row r="1621" spans="1:71" x14ac:dyDescent="0.25">
      <c r="A1621" t="s">
        <v>33</v>
      </c>
      <c r="B1621" t="s">
        <v>348</v>
      </c>
      <c r="C1621">
        <v>211</v>
      </c>
      <c r="D1621">
        <v>123</v>
      </c>
      <c r="E1621">
        <v>368</v>
      </c>
      <c r="F1621">
        <v>114</v>
      </c>
      <c r="G1621" t="s">
        <v>10162</v>
      </c>
      <c r="H1621">
        <v>933</v>
      </c>
      <c r="I1621">
        <v>30688364</v>
      </c>
      <c r="J1621" t="s">
        <v>599</v>
      </c>
      <c r="K1621" t="s">
        <v>2103</v>
      </c>
      <c r="L1621" t="s">
        <v>10163</v>
      </c>
      <c r="M1621">
        <v>69355</v>
      </c>
      <c r="N1621">
        <v>1286</v>
      </c>
      <c r="O1621" t="s">
        <v>10164</v>
      </c>
      <c r="P1621">
        <v>0</v>
      </c>
      <c r="Q1621" t="s">
        <v>10165</v>
      </c>
      <c r="R1621" t="s">
        <v>10166</v>
      </c>
      <c r="S1621">
        <v>211</v>
      </c>
      <c r="T1621" t="s">
        <v>42</v>
      </c>
      <c r="U1621" t="s">
        <v>43</v>
      </c>
      <c r="V1621" t="s">
        <v>44</v>
      </c>
      <c r="W1621">
        <v>28000000</v>
      </c>
      <c r="X1621">
        <v>2014</v>
      </c>
      <c r="Y1621">
        <v>194</v>
      </c>
      <c r="Z1621" s="2">
        <v>6.2</v>
      </c>
      <c r="AA1621">
        <v>2.35</v>
      </c>
      <c r="AB1621">
        <v>10000</v>
      </c>
      <c r="AQ1621">
        <v>139</v>
      </c>
      <c r="AR1621">
        <v>6.9</v>
      </c>
      <c r="BH1621" t="str">
        <v>Lloyd Kaufman</v>
      </c>
      <c r="BI1621">
        <f t="shared" si="76"/>
        <v>6.2</v>
      </c>
      <c r="BJ1621" t="b">
        <f t="shared" si="77"/>
        <v>0</v>
      </c>
      <c r="BO1621">
        <v>75600000</v>
      </c>
      <c r="BP1621">
        <v>72000000</v>
      </c>
      <c r="BR1621">
        <f t="shared" si="75"/>
        <v>3600000</v>
      </c>
      <c r="BS1621" t="str">
        <f>_xlfn.XLOOKUP(BO1621,I:I,L:L)</f>
        <v>BraveheartÂ </v>
      </c>
    </row>
    <row r="1622" spans="1:71" x14ac:dyDescent="0.25">
      <c r="A1622" t="s">
        <v>33</v>
      </c>
      <c r="B1622" t="s">
        <v>5238</v>
      </c>
      <c r="C1622">
        <v>222</v>
      </c>
      <c r="D1622">
        <v>117</v>
      </c>
      <c r="E1622">
        <v>115</v>
      </c>
      <c r="F1622">
        <v>97</v>
      </c>
      <c r="G1622" t="s">
        <v>10168</v>
      </c>
      <c r="H1622">
        <v>3000</v>
      </c>
      <c r="I1622">
        <v>28563179</v>
      </c>
      <c r="J1622" t="s">
        <v>1338</v>
      </c>
      <c r="K1622" t="s">
        <v>2097</v>
      </c>
      <c r="L1622" t="s">
        <v>9410</v>
      </c>
      <c r="M1622">
        <v>72693</v>
      </c>
      <c r="N1622">
        <v>3681</v>
      </c>
      <c r="O1622" t="s">
        <v>10169</v>
      </c>
      <c r="P1622">
        <v>4</v>
      </c>
      <c r="Q1622" t="s">
        <v>10170</v>
      </c>
      <c r="R1622" t="s">
        <v>10171</v>
      </c>
      <c r="S1622">
        <v>199</v>
      </c>
      <c r="T1622" t="s">
        <v>42</v>
      </c>
      <c r="U1622" t="s">
        <v>43</v>
      </c>
      <c r="V1622" t="s">
        <v>811</v>
      </c>
      <c r="W1622">
        <v>21000000</v>
      </c>
      <c r="X1622">
        <v>2007</v>
      </c>
      <c r="Y1622">
        <v>327</v>
      </c>
      <c r="Z1622" s="2">
        <v>6.9</v>
      </c>
      <c r="AA1622">
        <v>1.85</v>
      </c>
      <c r="AB1622">
        <v>0</v>
      </c>
      <c r="AQ1622">
        <v>123</v>
      </c>
      <c r="AR1622">
        <v>6.2</v>
      </c>
      <c r="BH1622" t="str">
        <v>Lloyd Bacon</v>
      </c>
      <c r="BI1622">
        <f t="shared" si="76"/>
        <v>7.7</v>
      </c>
      <c r="BJ1622" t="str">
        <f t="shared" si="77"/>
        <v>TRUE</v>
      </c>
      <c r="BO1622">
        <v>31600000</v>
      </c>
      <c r="BP1622">
        <v>28000000</v>
      </c>
      <c r="BR1622">
        <f t="shared" si="75"/>
        <v>3600000</v>
      </c>
      <c r="BS1622" t="str">
        <f>_xlfn.XLOOKUP(BO1622,I:I,L:L)</f>
        <v>Rob RoyÂ </v>
      </c>
    </row>
    <row r="1623" spans="1:71" x14ac:dyDescent="0.25">
      <c r="A1623" t="s">
        <v>33</v>
      </c>
      <c r="B1623" t="s">
        <v>5246</v>
      </c>
      <c r="C1623">
        <v>100</v>
      </c>
      <c r="D1623">
        <v>97</v>
      </c>
      <c r="E1623">
        <v>710</v>
      </c>
      <c r="F1623">
        <v>258</v>
      </c>
      <c r="G1623" t="s">
        <v>10173</v>
      </c>
      <c r="H1623">
        <v>497</v>
      </c>
      <c r="I1623">
        <v>16779636</v>
      </c>
      <c r="J1623" t="s">
        <v>2418</v>
      </c>
      <c r="K1623" t="s">
        <v>4386</v>
      </c>
      <c r="L1623" t="s">
        <v>10174</v>
      </c>
      <c r="M1623">
        <v>9338</v>
      </c>
      <c r="N1623">
        <v>1805</v>
      </c>
      <c r="O1623" t="s">
        <v>10175</v>
      </c>
      <c r="P1623">
        <v>2</v>
      </c>
      <c r="Q1623" t="s">
        <v>10176</v>
      </c>
      <c r="R1623" t="s">
        <v>10177</v>
      </c>
      <c r="S1623">
        <v>167</v>
      </c>
      <c r="T1623" t="s">
        <v>42</v>
      </c>
      <c r="U1623" t="s">
        <v>43</v>
      </c>
      <c r="V1623" t="s">
        <v>811</v>
      </c>
      <c r="W1623">
        <v>28000000</v>
      </c>
      <c r="X1623">
        <v>2000</v>
      </c>
      <c r="Y1623">
        <v>347</v>
      </c>
      <c r="Z1623" s="2">
        <v>4.8</v>
      </c>
      <c r="AA1623">
        <v>2.35</v>
      </c>
      <c r="AB1623">
        <v>209</v>
      </c>
      <c r="AQ1623">
        <v>117</v>
      </c>
      <c r="AR1623">
        <v>6.9</v>
      </c>
      <c r="BH1623" t="str">
        <v>Whit Stillman</v>
      </c>
      <c r="BI1623">
        <f t="shared" si="76"/>
        <v>7.5</v>
      </c>
      <c r="BJ1623" t="str">
        <f t="shared" si="77"/>
        <v>TRUE</v>
      </c>
      <c r="BO1623">
        <v>16574731</v>
      </c>
      <c r="BP1623">
        <v>13000000</v>
      </c>
      <c r="BR1623">
        <f t="shared" si="75"/>
        <v>3574731</v>
      </c>
      <c r="BS1623" t="str">
        <f>_xlfn.XLOOKUP(BO1623,I:I,L:L)</f>
        <v>54Â </v>
      </c>
    </row>
    <row r="1624" spans="1:71" x14ac:dyDescent="0.25">
      <c r="A1624" t="s">
        <v>33</v>
      </c>
      <c r="B1624" t="s">
        <v>1963</v>
      </c>
      <c r="C1624">
        <v>100</v>
      </c>
      <c r="D1624">
        <v>81</v>
      </c>
      <c r="E1624">
        <v>63</v>
      </c>
      <c r="G1624" t="s">
        <v>10180</v>
      </c>
      <c r="H1624">
        <v>63</v>
      </c>
      <c r="I1624">
        <v>10762178</v>
      </c>
      <c r="J1624" t="s">
        <v>3743</v>
      </c>
      <c r="K1624" t="s">
        <v>1963</v>
      </c>
      <c r="L1624" t="s">
        <v>10181</v>
      </c>
      <c r="M1624">
        <v>10369</v>
      </c>
      <c r="N1624">
        <v>66</v>
      </c>
      <c r="P1624">
        <v>0</v>
      </c>
      <c r="Q1624" t="s">
        <v>10182</v>
      </c>
      <c r="R1624" t="s">
        <v>10183</v>
      </c>
      <c r="S1624">
        <v>153</v>
      </c>
      <c r="T1624" t="s">
        <v>42</v>
      </c>
      <c r="U1624" t="s">
        <v>1816</v>
      </c>
      <c r="V1624" t="s">
        <v>366</v>
      </c>
      <c r="W1624">
        <v>160000000</v>
      </c>
      <c r="X1624">
        <v>2001</v>
      </c>
      <c r="Y1624">
        <v>3</v>
      </c>
      <c r="Z1624" s="2">
        <v>8</v>
      </c>
      <c r="AA1624">
        <v>1.85</v>
      </c>
      <c r="AB1624">
        <v>1000</v>
      </c>
      <c r="AQ1624">
        <v>97</v>
      </c>
      <c r="AR1624">
        <v>4.8</v>
      </c>
      <c r="BH1624" t="str">
        <v>Kay Pollak</v>
      </c>
      <c r="BI1624">
        <f t="shared" si="76"/>
        <v>7.6</v>
      </c>
      <c r="BJ1624" t="str">
        <f t="shared" si="77"/>
        <v>TRUE</v>
      </c>
      <c r="BO1624">
        <v>6517198</v>
      </c>
      <c r="BP1624">
        <v>3000000</v>
      </c>
      <c r="BR1624">
        <f t="shared" si="75"/>
        <v>3517198</v>
      </c>
      <c r="BS1624" t="str">
        <f>_xlfn.XLOOKUP(BO1624,I:I,L:L)</f>
        <v>Maria Full of GraceÂ </v>
      </c>
    </row>
    <row r="1625" spans="1:71" x14ac:dyDescent="0.25">
      <c r="A1625" t="s">
        <v>33</v>
      </c>
      <c r="B1625" t="s">
        <v>2735</v>
      </c>
      <c r="C1625">
        <v>98</v>
      </c>
      <c r="D1625">
        <v>103</v>
      </c>
      <c r="E1625">
        <v>80</v>
      </c>
      <c r="F1625">
        <v>585</v>
      </c>
      <c r="G1625" t="s">
        <v>5800</v>
      </c>
      <c r="H1625">
        <v>806</v>
      </c>
      <c r="I1625">
        <v>17324744</v>
      </c>
      <c r="J1625" t="s">
        <v>2116</v>
      </c>
      <c r="K1625" t="s">
        <v>10186</v>
      </c>
      <c r="L1625" t="s">
        <v>10187</v>
      </c>
      <c r="M1625">
        <v>44103</v>
      </c>
      <c r="N1625">
        <v>3211</v>
      </c>
      <c r="O1625" t="s">
        <v>6388</v>
      </c>
      <c r="P1625">
        <v>3</v>
      </c>
      <c r="Q1625" t="s">
        <v>10188</v>
      </c>
      <c r="R1625" t="s">
        <v>10189</v>
      </c>
      <c r="S1625">
        <v>149</v>
      </c>
      <c r="T1625" t="s">
        <v>42</v>
      </c>
      <c r="U1625" t="s">
        <v>43</v>
      </c>
      <c r="V1625" t="s">
        <v>44</v>
      </c>
      <c r="W1625">
        <v>28000000</v>
      </c>
      <c r="X1625">
        <v>2006</v>
      </c>
      <c r="Y1625">
        <v>591</v>
      </c>
      <c r="Z1625" s="2">
        <v>5.3</v>
      </c>
      <c r="AA1625">
        <v>1.85</v>
      </c>
      <c r="AB1625">
        <v>0</v>
      </c>
      <c r="AQ1625">
        <v>81</v>
      </c>
      <c r="AR1625">
        <v>8</v>
      </c>
      <c r="BH1625" t="str">
        <v>Jared Hess</v>
      </c>
      <c r="BI1625">
        <f t="shared" si="76"/>
        <v>6.9</v>
      </c>
      <c r="BJ1625" t="b">
        <f t="shared" si="77"/>
        <v>0</v>
      </c>
      <c r="BO1625">
        <v>48472213</v>
      </c>
      <c r="BP1625">
        <v>45000000</v>
      </c>
      <c r="BR1625">
        <f t="shared" si="75"/>
        <v>3472213</v>
      </c>
      <c r="BS1625" t="str">
        <f>_xlfn.XLOOKUP(BO1625,I:I,L:L)</f>
        <v>Miss Congeniality 2: Armed and FabulousÂ </v>
      </c>
    </row>
    <row r="1626" spans="1:71" x14ac:dyDescent="0.25">
      <c r="A1626" t="s">
        <v>33</v>
      </c>
      <c r="B1626" t="s">
        <v>1494</v>
      </c>
      <c r="C1626">
        <v>74</v>
      </c>
      <c r="D1626">
        <v>119</v>
      </c>
      <c r="E1626">
        <v>116</v>
      </c>
      <c r="F1626">
        <v>385</v>
      </c>
      <c r="G1626" t="s">
        <v>10191</v>
      </c>
      <c r="H1626">
        <v>738</v>
      </c>
      <c r="I1626">
        <v>8888143</v>
      </c>
      <c r="J1626" t="s">
        <v>3051</v>
      </c>
      <c r="K1626" t="s">
        <v>248</v>
      </c>
      <c r="L1626" t="s">
        <v>10192</v>
      </c>
      <c r="M1626">
        <v>22250</v>
      </c>
      <c r="N1626">
        <v>2171</v>
      </c>
      <c r="O1626" t="s">
        <v>10193</v>
      </c>
      <c r="P1626">
        <v>0</v>
      </c>
      <c r="Q1626" t="s">
        <v>10194</v>
      </c>
      <c r="R1626" t="s">
        <v>10195</v>
      </c>
      <c r="S1626">
        <v>123</v>
      </c>
      <c r="T1626" t="s">
        <v>42</v>
      </c>
      <c r="U1626" t="s">
        <v>356</v>
      </c>
      <c r="V1626" t="s">
        <v>811</v>
      </c>
      <c r="W1626">
        <v>28000000</v>
      </c>
      <c r="X1626">
        <v>1999</v>
      </c>
      <c r="Y1626">
        <v>428</v>
      </c>
      <c r="Z1626" s="2">
        <v>6.7</v>
      </c>
      <c r="AA1626">
        <v>2.35</v>
      </c>
      <c r="AB1626">
        <v>913</v>
      </c>
      <c r="AQ1626">
        <v>103</v>
      </c>
      <c r="AR1626">
        <v>5.3</v>
      </c>
      <c r="BH1626" t="str">
        <v>Oren Peli</v>
      </c>
      <c r="BI1626">
        <f t="shared" si="76"/>
        <v>6.3</v>
      </c>
      <c r="BJ1626" t="b">
        <f t="shared" si="77"/>
        <v>0</v>
      </c>
      <c r="BO1626">
        <v>37432299</v>
      </c>
      <c r="BP1626">
        <v>34000000</v>
      </c>
      <c r="BR1626">
        <f t="shared" si="75"/>
        <v>3432299</v>
      </c>
      <c r="BS1626" t="str">
        <f>_xlfn.XLOOKUP(BO1626,I:I,L:L)</f>
        <v>The Longest RideÂ </v>
      </c>
    </row>
    <row r="1627" spans="1:71" x14ac:dyDescent="0.25">
      <c r="A1627" t="s">
        <v>33</v>
      </c>
      <c r="B1627" t="s">
        <v>2624</v>
      </c>
      <c r="C1627">
        <v>97</v>
      </c>
      <c r="D1627">
        <v>94</v>
      </c>
      <c r="E1627">
        <v>32</v>
      </c>
      <c r="F1627">
        <v>453</v>
      </c>
      <c r="G1627" t="s">
        <v>2626</v>
      </c>
      <c r="H1627">
        <v>1000</v>
      </c>
      <c r="I1627">
        <v>24268828</v>
      </c>
      <c r="J1627" t="s">
        <v>3750</v>
      </c>
      <c r="K1627" t="s">
        <v>5788</v>
      </c>
      <c r="L1627" t="s">
        <v>10197</v>
      </c>
      <c r="M1627">
        <v>29971</v>
      </c>
      <c r="N1627">
        <v>3436</v>
      </c>
      <c r="O1627" t="s">
        <v>10198</v>
      </c>
      <c r="P1627">
        <v>4</v>
      </c>
      <c r="Q1627" t="s">
        <v>10199</v>
      </c>
      <c r="R1627" t="s">
        <v>10200</v>
      </c>
      <c r="S1627">
        <v>71</v>
      </c>
      <c r="T1627" t="s">
        <v>42</v>
      </c>
      <c r="U1627" t="s">
        <v>43</v>
      </c>
      <c r="V1627" t="s">
        <v>115</v>
      </c>
      <c r="W1627">
        <v>28000000</v>
      </c>
      <c r="X1627">
        <v>2010</v>
      </c>
      <c r="Y1627">
        <v>626</v>
      </c>
      <c r="Z1627" s="2">
        <v>5.4</v>
      </c>
      <c r="AA1627">
        <v>1.85</v>
      </c>
      <c r="AB1627">
        <v>0</v>
      </c>
      <c r="AQ1627">
        <v>119</v>
      </c>
      <c r="AR1627">
        <v>6.7</v>
      </c>
      <c r="BH1627" t="str">
        <v>Sue Corcoran</v>
      </c>
      <c r="BI1627">
        <f t="shared" si="76"/>
        <v>4.7</v>
      </c>
      <c r="BJ1627" t="b">
        <f t="shared" si="77"/>
        <v>0</v>
      </c>
      <c r="BO1627">
        <v>58422650</v>
      </c>
      <c r="BP1627">
        <v>55000000</v>
      </c>
      <c r="BR1627">
        <f t="shared" si="75"/>
        <v>3422650</v>
      </c>
      <c r="BS1627" t="str">
        <f>_xlfn.XLOOKUP(BO1627,I:I,L:L)</f>
        <v>Death Becomes HerÂ </v>
      </c>
    </row>
    <row r="1628" spans="1:71" x14ac:dyDescent="0.25">
      <c r="A1628" t="s">
        <v>33</v>
      </c>
      <c r="B1628" t="s">
        <v>5252</v>
      </c>
      <c r="C1628">
        <v>21</v>
      </c>
      <c r="D1628">
        <v>89</v>
      </c>
      <c r="E1628">
        <v>23</v>
      </c>
      <c r="F1628">
        <v>899</v>
      </c>
      <c r="G1628" t="s">
        <v>10202</v>
      </c>
      <c r="H1628">
        <v>1000</v>
      </c>
      <c r="I1628">
        <v>8119205</v>
      </c>
      <c r="J1628" t="s">
        <v>377</v>
      </c>
      <c r="K1628" t="s">
        <v>10203</v>
      </c>
      <c r="L1628" t="s">
        <v>10204</v>
      </c>
      <c r="M1628">
        <v>4288</v>
      </c>
      <c r="N1628">
        <v>5535</v>
      </c>
      <c r="O1628" t="s">
        <v>4882</v>
      </c>
      <c r="P1628">
        <v>3</v>
      </c>
      <c r="Q1628" t="s">
        <v>10205</v>
      </c>
      <c r="R1628" t="s">
        <v>10206</v>
      </c>
      <c r="S1628">
        <v>21</v>
      </c>
      <c r="T1628" t="s">
        <v>42</v>
      </c>
      <c r="U1628" t="s">
        <v>43</v>
      </c>
      <c r="V1628" t="s">
        <v>115</v>
      </c>
      <c r="W1628">
        <v>28000000</v>
      </c>
      <c r="X1628">
        <v>1997</v>
      </c>
      <c r="Y1628">
        <v>937</v>
      </c>
      <c r="Z1628" s="2">
        <v>5.4</v>
      </c>
      <c r="AA1628">
        <v>1.85</v>
      </c>
      <c r="AB1628">
        <v>517</v>
      </c>
      <c r="AQ1628">
        <v>94</v>
      </c>
      <c r="AR1628">
        <v>5.4</v>
      </c>
      <c r="BH1628" t="str">
        <v>Jonathan Caouette</v>
      </c>
      <c r="BI1628">
        <f t="shared" si="76"/>
        <v>7.2</v>
      </c>
      <c r="BJ1628" t="b">
        <f t="shared" si="77"/>
        <v>0</v>
      </c>
      <c r="BO1628">
        <v>23393765</v>
      </c>
      <c r="BP1628">
        <v>20000000</v>
      </c>
      <c r="BR1628">
        <f t="shared" si="75"/>
        <v>3393765</v>
      </c>
      <c r="BS1628" t="str">
        <f>_xlfn.XLOOKUP(BO1628,I:I,L:L)</f>
        <v>Endless LoveÂ </v>
      </c>
    </row>
    <row r="1629" spans="1:71" x14ac:dyDescent="0.25">
      <c r="A1629" t="s">
        <v>33</v>
      </c>
      <c r="B1629" t="s">
        <v>3371</v>
      </c>
      <c r="C1629">
        <v>156</v>
      </c>
      <c r="D1629">
        <v>98</v>
      </c>
      <c r="E1629">
        <v>0</v>
      </c>
      <c r="F1629">
        <v>900</v>
      </c>
      <c r="G1629" t="s">
        <v>7201</v>
      </c>
      <c r="H1629">
        <v>26000</v>
      </c>
      <c r="I1629">
        <v>8434601</v>
      </c>
      <c r="J1629" t="s">
        <v>2303</v>
      </c>
      <c r="K1629" t="s">
        <v>447</v>
      </c>
      <c r="L1629" t="s">
        <v>10208</v>
      </c>
      <c r="M1629">
        <v>43006</v>
      </c>
      <c r="N1629">
        <v>28867</v>
      </c>
      <c r="O1629" t="s">
        <v>8599</v>
      </c>
      <c r="P1629">
        <v>5</v>
      </c>
      <c r="Q1629" t="s">
        <v>10209</v>
      </c>
      <c r="R1629" t="s">
        <v>10210</v>
      </c>
      <c r="S1629">
        <v>460</v>
      </c>
      <c r="T1629" t="s">
        <v>42</v>
      </c>
      <c r="U1629" t="s">
        <v>43</v>
      </c>
      <c r="V1629" t="s">
        <v>811</v>
      </c>
      <c r="W1629">
        <v>28000000</v>
      </c>
      <c r="X1629">
        <v>2001</v>
      </c>
      <c r="Y1629">
        <v>1000</v>
      </c>
      <c r="Z1629" s="2">
        <v>4.9000000000000004</v>
      </c>
      <c r="AA1629">
        <v>2.35</v>
      </c>
      <c r="AB1629">
        <v>0</v>
      </c>
      <c r="AQ1629">
        <v>89</v>
      </c>
      <c r="AR1629">
        <v>5.4</v>
      </c>
      <c r="BH1629" t="str">
        <v>Ray Griggs</v>
      </c>
      <c r="BI1629">
        <f t="shared" si="76"/>
        <v>5.0999999999999996</v>
      </c>
      <c r="BJ1629" t="b">
        <f t="shared" si="77"/>
        <v>0</v>
      </c>
      <c r="BO1629">
        <v>5383834</v>
      </c>
      <c r="BP1629">
        <v>2000000</v>
      </c>
      <c r="BR1629">
        <f t="shared" si="75"/>
        <v>3383834</v>
      </c>
      <c r="BS1629" t="str">
        <f>_xlfn.XLOOKUP(BO1629,I:I,L:L)</f>
        <v>Amores PerrosÂ </v>
      </c>
    </row>
    <row r="1630" spans="1:71" x14ac:dyDescent="0.25">
      <c r="A1630" t="s">
        <v>33</v>
      </c>
      <c r="B1630" t="s">
        <v>3402</v>
      </c>
      <c r="C1630">
        <v>125</v>
      </c>
      <c r="D1630">
        <v>107</v>
      </c>
      <c r="E1630">
        <v>234</v>
      </c>
      <c r="F1630">
        <v>660</v>
      </c>
      <c r="G1630" t="s">
        <v>2984</v>
      </c>
      <c r="H1630">
        <v>1000</v>
      </c>
      <c r="I1630">
        <v>6998324</v>
      </c>
      <c r="J1630" t="s">
        <v>1544</v>
      </c>
      <c r="K1630" t="s">
        <v>10212</v>
      </c>
      <c r="L1630" t="s">
        <v>10213</v>
      </c>
      <c r="M1630">
        <v>11476</v>
      </c>
      <c r="N1630">
        <v>3944</v>
      </c>
      <c r="O1630" t="s">
        <v>6289</v>
      </c>
      <c r="P1630">
        <v>2</v>
      </c>
      <c r="Q1630" t="s">
        <v>10214</v>
      </c>
      <c r="R1630" t="s">
        <v>10215</v>
      </c>
      <c r="S1630">
        <v>50</v>
      </c>
      <c r="T1630" t="s">
        <v>42</v>
      </c>
      <c r="U1630" t="s">
        <v>43</v>
      </c>
      <c r="V1630" t="s">
        <v>811</v>
      </c>
      <c r="W1630">
        <v>28000000</v>
      </c>
      <c r="X1630">
        <v>2015</v>
      </c>
      <c r="Y1630">
        <v>962</v>
      </c>
      <c r="Z1630" s="2">
        <v>6.1</v>
      </c>
      <c r="AA1630">
        <v>1.85</v>
      </c>
      <c r="AB1630">
        <v>0</v>
      </c>
      <c r="AQ1630">
        <v>98</v>
      </c>
      <c r="AR1630">
        <v>4.9000000000000004</v>
      </c>
      <c r="BH1630" t="str">
        <v>Lucio Fulci</v>
      </c>
      <c r="BI1630">
        <f t="shared" si="76"/>
        <v>6.9</v>
      </c>
      <c r="BJ1630" t="b">
        <f t="shared" si="77"/>
        <v>0</v>
      </c>
      <c r="BO1630">
        <v>18352454</v>
      </c>
      <c r="BP1630">
        <v>15000000</v>
      </c>
      <c r="BR1630">
        <f t="shared" si="75"/>
        <v>3352454</v>
      </c>
      <c r="BS1630" t="str">
        <f>_xlfn.XLOOKUP(BO1630,I:I,L:L)</f>
        <v>Into the WildÂ </v>
      </c>
    </row>
    <row r="1631" spans="1:71" x14ac:dyDescent="0.25">
      <c r="A1631" t="s">
        <v>33</v>
      </c>
      <c r="B1631" t="s">
        <v>3769</v>
      </c>
      <c r="C1631">
        <v>225</v>
      </c>
      <c r="D1631">
        <v>108</v>
      </c>
      <c r="E1631">
        <v>23</v>
      </c>
      <c r="F1631">
        <v>845</v>
      </c>
      <c r="G1631" t="s">
        <v>10218</v>
      </c>
      <c r="H1631">
        <v>2000</v>
      </c>
      <c r="I1631">
        <v>10907291</v>
      </c>
      <c r="J1631" t="s">
        <v>3756</v>
      </c>
      <c r="K1631" t="s">
        <v>903</v>
      </c>
      <c r="L1631" t="s">
        <v>10219</v>
      </c>
      <c r="M1631">
        <v>23775</v>
      </c>
      <c r="N1631">
        <v>4710</v>
      </c>
      <c r="O1631" t="s">
        <v>725</v>
      </c>
      <c r="P1631">
        <v>0</v>
      </c>
      <c r="Q1631" t="s">
        <v>10220</v>
      </c>
      <c r="R1631" t="s">
        <v>10221</v>
      </c>
      <c r="S1631">
        <v>134</v>
      </c>
      <c r="T1631" t="s">
        <v>42</v>
      </c>
      <c r="U1631" t="s">
        <v>43</v>
      </c>
      <c r="V1631" t="s">
        <v>44</v>
      </c>
      <c r="W1631">
        <v>28000000</v>
      </c>
      <c r="X1631">
        <v>2016</v>
      </c>
      <c r="Y1631">
        <v>860</v>
      </c>
      <c r="Z1631" s="2">
        <v>5.8</v>
      </c>
      <c r="AA1631">
        <v>2.35</v>
      </c>
      <c r="AB1631">
        <v>73000</v>
      </c>
      <c r="AQ1631">
        <v>107</v>
      </c>
      <c r="AR1631">
        <v>6.1</v>
      </c>
      <c r="BH1631" t="str">
        <v>Roger Nygard</v>
      </c>
      <c r="BI1631">
        <f t="shared" si="76"/>
        <v>7</v>
      </c>
      <c r="BJ1631" t="b">
        <f t="shared" si="77"/>
        <v>0</v>
      </c>
      <c r="BO1631">
        <v>28341469</v>
      </c>
      <c r="BP1631">
        <v>25000000</v>
      </c>
      <c r="BR1631">
        <f t="shared" si="75"/>
        <v>3341469</v>
      </c>
      <c r="BS1631" t="str">
        <f>_xlfn.XLOOKUP(BO1631,I:I,L:L)</f>
        <v>The Shawshank RedemptionÂ </v>
      </c>
    </row>
    <row r="1632" spans="1:71" x14ac:dyDescent="0.25">
      <c r="A1632" t="s">
        <v>33</v>
      </c>
      <c r="B1632" t="s">
        <v>467</v>
      </c>
      <c r="C1632">
        <v>85</v>
      </c>
      <c r="D1632">
        <v>134</v>
      </c>
      <c r="E1632">
        <v>17000</v>
      </c>
      <c r="F1632">
        <v>0</v>
      </c>
      <c r="G1632" t="s">
        <v>10223</v>
      </c>
      <c r="H1632">
        <v>2</v>
      </c>
      <c r="I1632">
        <v>5532301</v>
      </c>
      <c r="J1632" t="s">
        <v>1907</v>
      </c>
      <c r="K1632" t="s">
        <v>10224</v>
      </c>
      <c r="L1632" t="s">
        <v>10225</v>
      </c>
      <c r="M1632">
        <v>21606</v>
      </c>
      <c r="N1632">
        <v>4</v>
      </c>
      <c r="O1632" t="s">
        <v>10226</v>
      </c>
      <c r="P1632">
        <v>0</v>
      </c>
      <c r="Q1632" t="s">
        <v>10227</v>
      </c>
      <c r="R1632" t="s">
        <v>10228</v>
      </c>
      <c r="S1632">
        <v>117</v>
      </c>
      <c r="T1632" t="s">
        <v>42</v>
      </c>
      <c r="U1632" t="s">
        <v>43</v>
      </c>
      <c r="V1632" t="s">
        <v>44</v>
      </c>
      <c r="W1632">
        <v>28000000</v>
      </c>
      <c r="X1632">
        <v>1997</v>
      </c>
      <c r="Y1632">
        <v>2</v>
      </c>
      <c r="Z1632" s="2">
        <v>7</v>
      </c>
      <c r="AA1632">
        <v>2.35</v>
      </c>
      <c r="AB1632">
        <v>0</v>
      </c>
      <c r="AQ1632">
        <v>108</v>
      </c>
      <c r="AR1632">
        <v>5.8</v>
      </c>
      <c r="BH1632" t="str">
        <v>Harry Beaumont</v>
      </c>
      <c r="BI1632">
        <f t="shared" si="76"/>
        <v>6.3</v>
      </c>
      <c r="BJ1632" t="b">
        <f t="shared" si="77"/>
        <v>0</v>
      </c>
      <c r="BO1632">
        <v>5731103</v>
      </c>
      <c r="BP1632">
        <v>2400000</v>
      </c>
      <c r="BR1632">
        <f t="shared" si="75"/>
        <v>3331103</v>
      </c>
      <c r="BS1632" t="str">
        <f>_xlfn.XLOOKUP(BO1632,I:I,L:L)</f>
        <v>Get on the BusÂ </v>
      </c>
    </row>
    <row r="1633" spans="1:71" x14ac:dyDescent="0.25">
      <c r="A1633" t="s">
        <v>33</v>
      </c>
      <c r="B1633" t="s">
        <v>5260</v>
      </c>
      <c r="C1633">
        <v>135</v>
      </c>
      <c r="D1633">
        <v>110</v>
      </c>
      <c r="E1633">
        <v>53</v>
      </c>
      <c r="F1633">
        <v>87</v>
      </c>
      <c r="G1633" t="s">
        <v>10231</v>
      </c>
      <c r="H1633">
        <v>480</v>
      </c>
      <c r="I1633">
        <v>2775593</v>
      </c>
      <c r="J1633" t="s">
        <v>881</v>
      </c>
      <c r="K1633" t="s">
        <v>1932</v>
      </c>
      <c r="L1633" t="s">
        <v>10232</v>
      </c>
      <c r="M1633">
        <v>61269</v>
      </c>
      <c r="N1633">
        <v>858</v>
      </c>
      <c r="O1633" t="s">
        <v>10233</v>
      </c>
      <c r="P1633">
        <v>4</v>
      </c>
      <c r="Q1633" t="s">
        <v>10234</v>
      </c>
      <c r="R1633" t="s">
        <v>10235</v>
      </c>
      <c r="S1633">
        <v>98</v>
      </c>
      <c r="T1633" t="s">
        <v>42</v>
      </c>
      <c r="U1633" t="s">
        <v>74</v>
      </c>
      <c r="V1633" t="s">
        <v>811</v>
      </c>
      <c r="W1633">
        <v>27000000</v>
      </c>
      <c r="X1633">
        <v>2008</v>
      </c>
      <c r="Y1633">
        <v>261</v>
      </c>
      <c r="Z1633" s="2">
        <v>6.5</v>
      </c>
      <c r="AA1633">
        <v>1.85</v>
      </c>
      <c r="AB1633">
        <v>0</v>
      </c>
      <c r="AQ1633">
        <v>134</v>
      </c>
      <c r="AR1633">
        <v>7</v>
      </c>
      <c r="BH1633" t="str">
        <v>Franck Khalfoun</v>
      </c>
      <c r="BI1633">
        <f t="shared" si="76"/>
        <v>6.1</v>
      </c>
      <c r="BJ1633" t="b">
        <f t="shared" si="77"/>
        <v>0</v>
      </c>
      <c r="BO1633">
        <v>113330342</v>
      </c>
      <c r="BP1633">
        <v>110000000</v>
      </c>
      <c r="BR1633">
        <f t="shared" ref="BR1633:BR1692" si="78">BO1633-BP1633</f>
        <v>3330342</v>
      </c>
      <c r="BS1633" t="str">
        <f>_xlfn.XLOOKUP(BO1633,I:I,L:L)</f>
        <v>The PatriotÂ </v>
      </c>
    </row>
    <row r="1634" spans="1:71" x14ac:dyDescent="0.25">
      <c r="A1634" t="s">
        <v>33</v>
      </c>
      <c r="B1634" t="s">
        <v>5267</v>
      </c>
      <c r="C1634">
        <v>350</v>
      </c>
      <c r="D1634">
        <v>103</v>
      </c>
      <c r="E1634">
        <v>65</v>
      </c>
      <c r="F1634">
        <v>405</v>
      </c>
      <c r="G1634" t="s">
        <v>10236</v>
      </c>
      <c r="H1634">
        <v>17000</v>
      </c>
      <c r="I1634">
        <v>28751715</v>
      </c>
      <c r="J1634" t="s">
        <v>1064</v>
      </c>
      <c r="K1634" t="s">
        <v>631</v>
      </c>
      <c r="L1634" t="s">
        <v>10237</v>
      </c>
      <c r="M1634">
        <v>202967</v>
      </c>
      <c r="N1634">
        <v>19168</v>
      </c>
      <c r="O1634" t="s">
        <v>7285</v>
      </c>
      <c r="P1634">
        <v>0</v>
      </c>
      <c r="Q1634" t="s">
        <v>10238</v>
      </c>
      <c r="R1634" t="s">
        <v>10239</v>
      </c>
      <c r="S1634">
        <v>378</v>
      </c>
      <c r="T1634" t="s">
        <v>42</v>
      </c>
      <c r="U1634" t="s">
        <v>43</v>
      </c>
      <c r="V1634" t="s">
        <v>811</v>
      </c>
      <c r="W1634">
        <v>28000000</v>
      </c>
      <c r="X1634">
        <v>2013</v>
      </c>
      <c r="Y1634">
        <v>927</v>
      </c>
      <c r="Z1634" s="2">
        <v>6.6</v>
      </c>
      <c r="AA1634">
        <v>2.35</v>
      </c>
      <c r="AB1634">
        <v>36000</v>
      </c>
      <c r="AQ1634">
        <v>110</v>
      </c>
      <c r="AR1634">
        <v>6.5</v>
      </c>
      <c r="BH1634" t="str">
        <v>Mor Loushy</v>
      </c>
      <c r="BI1634">
        <f t="shared" si="76"/>
        <v>7.2</v>
      </c>
      <c r="BJ1634" t="b">
        <f t="shared" si="77"/>
        <v>0</v>
      </c>
      <c r="BO1634">
        <v>8025872</v>
      </c>
      <c r="BP1634">
        <v>4700000</v>
      </c>
      <c r="BR1634">
        <f t="shared" si="78"/>
        <v>3325872</v>
      </c>
      <c r="BS1634" t="str">
        <f>_xlfn.XLOOKUP(BO1634,I:I,L:L)</f>
        <v>The Texas Chainsaw Massacre 2Â </v>
      </c>
    </row>
    <row r="1635" spans="1:71" x14ac:dyDescent="0.25">
      <c r="A1635" t="s">
        <v>33</v>
      </c>
      <c r="B1635" t="s">
        <v>5279</v>
      </c>
      <c r="C1635">
        <v>177</v>
      </c>
      <c r="D1635">
        <v>100</v>
      </c>
      <c r="E1635">
        <v>11</v>
      </c>
      <c r="F1635">
        <v>561</v>
      </c>
      <c r="G1635" t="s">
        <v>2699</v>
      </c>
      <c r="H1635">
        <v>23000</v>
      </c>
      <c r="I1635">
        <v>20285518</v>
      </c>
      <c r="J1635" t="s">
        <v>313</v>
      </c>
      <c r="K1635" t="s">
        <v>446</v>
      </c>
      <c r="L1635" t="s">
        <v>10244</v>
      </c>
      <c r="M1635">
        <v>32103</v>
      </c>
      <c r="N1635">
        <v>25387</v>
      </c>
      <c r="O1635" t="s">
        <v>2154</v>
      </c>
      <c r="P1635">
        <v>2</v>
      </c>
      <c r="Q1635" t="s">
        <v>10245</v>
      </c>
      <c r="R1635" t="s">
        <v>10246</v>
      </c>
      <c r="S1635">
        <v>112</v>
      </c>
      <c r="T1635" t="s">
        <v>42</v>
      </c>
      <c r="U1635" t="s">
        <v>1816</v>
      </c>
      <c r="V1635" t="s">
        <v>44</v>
      </c>
      <c r="W1635">
        <v>28000000</v>
      </c>
      <c r="X1635">
        <v>2014</v>
      </c>
      <c r="Y1635">
        <v>727</v>
      </c>
      <c r="Z1635" s="2">
        <v>5.7</v>
      </c>
      <c r="AA1635">
        <v>2.35</v>
      </c>
      <c r="AB1635">
        <v>0</v>
      </c>
      <c r="AQ1635">
        <v>145</v>
      </c>
      <c r="AR1635">
        <v>6.1</v>
      </c>
      <c r="BH1635" t="str">
        <v>Henry Alex Rubin</v>
      </c>
      <c r="BI1635">
        <f t="shared" si="76"/>
        <v>7.8</v>
      </c>
      <c r="BJ1635" t="str">
        <f t="shared" si="77"/>
        <v>TRUE</v>
      </c>
      <c r="BO1635">
        <v>23292105</v>
      </c>
      <c r="BP1635">
        <v>20000000</v>
      </c>
      <c r="BR1635">
        <f t="shared" si="78"/>
        <v>3292105</v>
      </c>
      <c r="BS1635" t="str">
        <f>_xlfn.XLOOKUP(BO1635,I:I,L:L)</f>
        <v>The CovenantÂ </v>
      </c>
    </row>
    <row r="1636" spans="1:71" x14ac:dyDescent="0.25">
      <c r="A1636" t="s">
        <v>33</v>
      </c>
      <c r="B1636" t="s">
        <v>3809</v>
      </c>
      <c r="C1636">
        <v>106</v>
      </c>
      <c r="D1636">
        <v>131</v>
      </c>
      <c r="E1636">
        <v>46</v>
      </c>
      <c r="F1636">
        <v>293</v>
      </c>
      <c r="G1636" t="s">
        <v>10249</v>
      </c>
      <c r="H1636">
        <v>594</v>
      </c>
      <c r="I1636">
        <v>67900000</v>
      </c>
      <c r="J1636" t="s">
        <v>68</v>
      </c>
      <c r="K1636" t="s">
        <v>10250</v>
      </c>
      <c r="L1636" t="s">
        <v>4636</v>
      </c>
      <c r="M1636">
        <v>74374</v>
      </c>
      <c r="N1636">
        <v>1898</v>
      </c>
      <c r="O1636" t="s">
        <v>10251</v>
      </c>
      <c r="P1636">
        <v>0</v>
      </c>
      <c r="Q1636" t="s">
        <v>10252</v>
      </c>
      <c r="R1636" t="s">
        <v>10253</v>
      </c>
      <c r="S1636">
        <v>225</v>
      </c>
      <c r="T1636" t="s">
        <v>42</v>
      </c>
      <c r="U1636" t="s">
        <v>74</v>
      </c>
      <c r="V1636" t="s">
        <v>115</v>
      </c>
      <c r="W1636">
        <v>27500000</v>
      </c>
      <c r="X1636">
        <v>1983</v>
      </c>
      <c r="Y1636">
        <v>303</v>
      </c>
      <c r="Z1636" s="2">
        <v>6.6</v>
      </c>
      <c r="AA1636">
        <v>2.35</v>
      </c>
      <c r="AB1636">
        <v>0</v>
      </c>
      <c r="AQ1636">
        <v>100</v>
      </c>
      <c r="AR1636">
        <v>5.7</v>
      </c>
      <c r="BH1636" t="str">
        <v>Sam Firstenberg</v>
      </c>
      <c r="BI1636">
        <f t="shared" si="76"/>
        <v>4.7</v>
      </c>
      <c r="BJ1636" t="b">
        <f t="shared" si="77"/>
        <v>0</v>
      </c>
      <c r="BO1636">
        <v>45290318</v>
      </c>
      <c r="BP1636">
        <v>42000000</v>
      </c>
      <c r="BR1636">
        <f t="shared" si="78"/>
        <v>3290318</v>
      </c>
      <c r="BS1636" t="str">
        <f>_xlfn.XLOOKUP(BO1636,I:I,L:L)</f>
        <v>Here Comes the BoomÂ </v>
      </c>
    </row>
    <row r="1637" spans="1:71" x14ac:dyDescent="0.25">
      <c r="A1637" t="s">
        <v>33</v>
      </c>
      <c r="B1637" t="s">
        <v>2144</v>
      </c>
      <c r="C1637">
        <v>251</v>
      </c>
      <c r="D1637">
        <v>133</v>
      </c>
      <c r="E1637">
        <v>0</v>
      </c>
      <c r="F1637">
        <v>529</v>
      </c>
      <c r="G1637" t="s">
        <v>10255</v>
      </c>
      <c r="H1637">
        <v>11000</v>
      </c>
      <c r="I1637">
        <v>148734225</v>
      </c>
      <c r="J1637" t="s">
        <v>1027</v>
      </c>
      <c r="K1637" t="s">
        <v>2726</v>
      </c>
      <c r="L1637" t="s">
        <v>1285</v>
      </c>
      <c r="M1637">
        <v>298590</v>
      </c>
      <c r="N1637">
        <v>12874</v>
      </c>
      <c r="O1637" t="s">
        <v>8649</v>
      </c>
      <c r="P1637">
        <v>2</v>
      </c>
      <c r="Q1637" t="s">
        <v>10256</v>
      </c>
      <c r="R1637" t="s">
        <v>10257</v>
      </c>
      <c r="S1637">
        <v>559</v>
      </c>
      <c r="T1637" t="s">
        <v>42</v>
      </c>
      <c r="U1637" t="s">
        <v>43</v>
      </c>
      <c r="V1637" t="s">
        <v>811</v>
      </c>
      <c r="W1637">
        <v>30000000</v>
      </c>
      <c r="X1637">
        <v>2007</v>
      </c>
      <c r="Y1637">
        <v>985</v>
      </c>
      <c r="Z1637" s="2">
        <v>7</v>
      </c>
      <c r="AA1637">
        <v>1.85</v>
      </c>
      <c r="AB1637">
        <v>0</v>
      </c>
      <c r="AQ1637">
        <v>131</v>
      </c>
      <c r="AR1637">
        <v>6.6</v>
      </c>
      <c r="BH1637" t="str">
        <v>Gregory Widen</v>
      </c>
      <c r="BI1637">
        <f t="shared" si="76"/>
        <v>6.6</v>
      </c>
      <c r="BJ1637" t="b">
        <f t="shared" si="77"/>
        <v>0</v>
      </c>
      <c r="BO1637">
        <v>4007792</v>
      </c>
      <c r="BP1637">
        <v>750000</v>
      </c>
      <c r="BR1637">
        <f t="shared" si="78"/>
        <v>3257792</v>
      </c>
      <c r="BS1637" t="str">
        <f>_xlfn.XLOOKUP(BO1637,I:I,L:L)</f>
        <v>Safety Not GuaranteedÂ </v>
      </c>
    </row>
    <row r="1638" spans="1:71" x14ac:dyDescent="0.25">
      <c r="A1638" t="s">
        <v>33</v>
      </c>
      <c r="B1638" t="s">
        <v>3928</v>
      </c>
      <c r="C1638">
        <v>148</v>
      </c>
      <c r="D1638">
        <v>109</v>
      </c>
      <c r="E1638">
        <v>415</v>
      </c>
      <c r="F1638">
        <v>228</v>
      </c>
      <c r="G1638" t="s">
        <v>10260</v>
      </c>
      <c r="H1638">
        <v>673</v>
      </c>
      <c r="I1638">
        <v>49185998</v>
      </c>
      <c r="J1638" t="s">
        <v>2007</v>
      </c>
      <c r="K1638" t="s">
        <v>1994</v>
      </c>
      <c r="L1638" t="s">
        <v>7315</v>
      </c>
      <c r="M1638">
        <v>74476</v>
      </c>
      <c r="N1638">
        <v>1775</v>
      </c>
      <c r="O1638" t="s">
        <v>10261</v>
      </c>
      <c r="P1638">
        <v>2</v>
      </c>
      <c r="Q1638" t="s">
        <v>10262</v>
      </c>
      <c r="R1638" t="s">
        <v>10263</v>
      </c>
      <c r="S1638">
        <v>184</v>
      </c>
      <c r="T1638" t="s">
        <v>42</v>
      </c>
      <c r="U1638" t="s">
        <v>43</v>
      </c>
      <c r="V1638" t="s">
        <v>44</v>
      </c>
      <c r="W1638">
        <v>30000000</v>
      </c>
      <c r="X1638">
        <v>2009</v>
      </c>
      <c r="Y1638">
        <v>489</v>
      </c>
      <c r="Z1638" s="2">
        <v>7.4</v>
      </c>
      <c r="AA1638">
        <v>2.35</v>
      </c>
      <c r="AB1638">
        <v>15000</v>
      </c>
      <c r="AQ1638">
        <v>133</v>
      </c>
      <c r="AR1638">
        <v>7</v>
      </c>
      <c r="BH1638" t="str">
        <v>Kelly Reichardt</v>
      </c>
      <c r="BI1638">
        <f t="shared" si="76"/>
        <v>6.9</v>
      </c>
      <c r="BJ1638" t="b">
        <f t="shared" si="77"/>
        <v>0</v>
      </c>
      <c r="BO1638">
        <v>22245861</v>
      </c>
      <c r="BP1638">
        <v>19000000</v>
      </c>
      <c r="BR1638">
        <f t="shared" si="78"/>
        <v>3245861</v>
      </c>
      <c r="BS1638" t="str">
        <f>_xlfn.XLOOKUP(BO1638,I:I,L:L)</f>
        <v>Adaptation.Â </v>
      </c>
    </row>
    <row r="1639" spans="1:71" x14ac:dyDescent="0.25">
      <c r="A1639" t="s">
        <v>33</v>
      </c>
      <c r="B1639" t="s">
        <v>5288</v>
      </c>
      <c r="C1639">
        <v>76</v>
      </c>
      <c r="D1639">
        <v>114</v>
      </c>
      <c r="E1639">
        <v>92</v>
      </c>
      <c r="F1639">
        <v>436</v>
      </c>
      <c r="G1639" t="s">
        <v>6435</v>
      </c>
      <c r="H1639">
        <v>940</v>
      </c>
      <c r="I1639">
        <v>42168445</v>
      </c>
      <c r="J1639" t="s">
        <v>881</v>
      </c>
      <c r="K1639" t="s">
        <v>6635</v>
      </c>
      <c r="L1639" t="s">
        <v>9478</v>
      </c>
      <c r="M1639">
        <v>10791</v>
      </c>
      <c r="N1639">
        <v>3565</v>
      </c>
      <c r="O1639" t="s">
        <v>983</v>
      </c>
      <c r="P1639">
        <v>3</v>
      </c>
      <c r="Q1639" t="s">
        <v>10265</v>
      </c>
      <c r="R1639" t="s">
        <v>10266</v>
      </c>
      <c r="S1639">
        <v>39</v>
      </c>
      <c r="T1639" t="s">
        <v>42</v>
      </c>
      <c r="U1639" t="s">
        <v>43</v>
      </c>
      <c r="V1639" t="s">
        <v>44</v>
      </c>
      <c r="W1639">
        <v>35000000</v>
      </c>
      <c r="X1639">
        <v>2008</v>
      </c>
      <c r="Y1639">
        <v>706</v>
      </c>
      <c r="Z1639" s="2">
        <v>5.3</v>
      </c>
      <c r="AA1639">
        <v>1.85</v>
      </c>
      <c r="AB1639">
        <v>464</v>
      </c>
      <c r="AQ1639">
        <v>109</v>
      </c>
      <c r="AR1639">
        <v>7.4</v>
      </c>
      <c r="BH1639" t="str">
        <v>Pan Nalin</v>
      </c>
      <c r="BI1639">
        <f t="shared" si="76"/>
        <v>7.6</v>
      </c>
      <c r="BJ1639" t="str">
        <f t="shared" si="77"/>
        <v>TRUE</v>
      </c>
      <c r="BO1639">
        <v>35228696</v>
      </c>
      <c r="BP1639">
        <v>32000000</v>
      </c>
      <c r="BR1639">
        <f t="shared" si="78"/>
        <v>3228696</v>
      </c>
      <c r="BS1639" t="str">
        <f>_xlfn.XLOOKUP(BO1639,I:I,L:L)</f>
        <v>The Mothman PropheciesÂ </v>
      </c>
    </row>
    <row r="1640" spans="1:71" x14ac:dyDescent="0.25">
      <c r="A1640" t="s">
        <v>33</v>
      </c>
      <c r="B1640" t="s">
        <v>5297</v>
      </c>
      <c r="C1640">
        <v>52</v>
      </c>
      <c r="D1640">
        <v>164</v>
      </c>
      <c r="E1640">
        <v>767</v>
      </c>
      <c r="F1640">
        <v>162</v>
      </c>
      <c r="G1640" t="s">
        <v>9242</v>
      </c>
      <c r="H1640">
        <v>358</v>
      </c>
      <c r="I1640">
        <v>26400000</v>
      </c>
      <c r="J1640" t="s">
        <v>2128</v>
      </c>
      <c r="K1640" t="s">
        <v>10267</v>
      </c>
      <c r="L1640" t="s">
        <v>8824</v>
      </c>
      <c r="M1640">
        <v>12980</v>
      </c>
      <c r="N1640">
        <v>1334</v>
      </c>
      <c r="O1640" t="s">
        <v>1099</v>
      </c>
      <c r="P1640">
        <v>0</v>
      </c>
      <c r="Q1640" t="s">
        <v>10268</v>
      </c>
      <c r="R1640" t="s">
        <v>10269</v>
      </c>
      <c r="S1640">
        <v>89</v>
      </c>
      <c r="T1640" t="s">
        <v>42</v>
      </c>
      <c r="U1640" t="s">
        <v>74</v>
      </c>
      <c r="V1640" t="s">
        <v>115</v>
      </c>
      <c r="W1640">
        <v>16000000</v>
      </c>
      <c r="X1640">
        <v>1984</v>
      </c>
      <c r="Y1640">
        <v>223</v>
      </c>
      <c r="Z1640" s="2">
        <v>7.4</v>
      </c>
      <c r="AA1640">
        <v>1.85</v>
      </c>
      <c r="AB1640">
        <v>845</v>
      </c>
      <c r="AQ1640">
        <v>114</v>
      </c>
      <c r="AR1640">
        <v>5.3</v>
      </c>
      <c r="BH1640" t="str">
        <v>Michael Roemer</v>
      </c>
      <c r="BI1640">
        <f t="shared" si="76"/>
        <v>8.1</v>
      </c>
      <c r="BJ1640" t="str">
        <f t="shared" si="77"/>
        <v>TRUE</v>
      </c>
      <c r="BO1640">
        <v>68208190</v>
      </c>
      <c r="BP1640">
        <v>65000000</v>
      </c>
      <c r="BR1640">
        <f t="shared" si="78"/>
        <v>3208190</v>
      </c>
      <c r="BS1640" t="str">
        <f>_xlfn.XLOOKUP(BO1640,I:I,L:L)</f>
        <v>Blue StreakÂ </v>
      </c>
    </row>
    <row r="1641" spans="1:71" x14ac:dyDescent="0.25">
      <c r="A1641" t="s">
        <v>33</v>
      </c>
      <c r="B1641" t="s">
        <v>5303</v>
      </c>
      <c r="C1641">
        <v>220</v>
      </c>
      <c r="D1641">
        <v>92</v>
      </c>
      <c r="E1641">
        <v>14</v>
      </c>
      <c r="F1641">
        <v>78</v>
      </c>
      <c r="G1641" t="s">
        <v>10270</v>
      </c>
      <c r="H1641">
        <v>386</v>
      </c>
      <c r="I1641">
        <v>17508670</v>
      </c>
      <c r="J1641" t="s">
        <v>2710</v>
      </c>
      <c r="K1641" t="s">
        <v>10271</v>
      </c>
      <c r="L1641" t="s">
        <v>10272</v>
      </c>
      <c r="M1641">
        <v>64625</v>
      </c>
      <c r="N1641">
        <v>646</v>
      </c>
      <c r="O1641" t="s">
        <v>10273</v>
      </c>
      <c r="P1641">
        <v>0</v>
      </c>
      <c r="Q1641" t="s">
        <v>10274</v>
      </c>
      <c r="R1641" t="s">
        <v>10275</v>
      </c>
      <c r="S1641">
        <v>281</v>
      </c>
      <c r="T1641" t="s">
        <v>42</v>
      </c>
      <c r="U1641" t="s">
        <v>74</v>
      </c>
      <c r="V1641" t="s">
        <v>811</v>
      </c>
      <c r="W1641">
        <v>15000000</v>
      </c>
      <c r="X1641">
        <v>2006</v>
      </c>
      <c r="Y1641">
        <v>99</v>
      </c>
      <c r="Z1641" s="2">
        <v>7.4</v>
      </c>
      <c r="AA1641">
        <v>1.85</v>
      </c>
      <c r="AB1641">
        <v>0</v>
      </c>
      <c r="AQ1641">
        <v>164</v>
      </c>
      <c r="AR1641">
        <v>7.4</v>
      </c>
      <c r="BH1641" t="str">
        <v>Eddie O'Flaherty</v>
      </c>
      <c r="BI1641">
        <f t="shared" si="76"/>
        <v>6.6</v>
      </c>
      <c r="BJ1641" t="b">
        <f t="shared" si="77"/>
        <v>0</v>
      </c>
      <c r="BO1641">
        <v>23179303</v>
      </c>
      <c r="BP1641">
        <v>20000000</v>
      </c>
      <c r="BR1641">
        <f t="shared" si="78"/>
        <v>3179303</v>
      </c>
      <c r="BS1641" t="str">
        <f>_xlfn.XLOOKUP(BO1641,I:I,L:L)</f>
        <v>Monte CarloÂ </v>
      </c>
    </row>
    <row r="1642" spans="1:71" x14ac:dyDescent="0.25">
      <c r="A1642" t="s">
        <v>33</v>
      </c>
      <c r="B1642" t="s">
        <v>707</v>
      </c>
      <c r="C1642">
        <v>131</v>
      </c>
      <c r="D1642">
        <v>122</v>
      </c>
      <c r="E1642">
        <v>151</v>
      </c>
      <c r="F1642">
        <v>11000</v>
      </c>
      <c r="G1642" t="s">
        <v>495</v>
      </c>
      <c r="H1642">
        <v>24000</v>
      </c>
      <c r="I1642">
        <v>9664316</v>
      </c>
      <c r="J1642" t="s">
        <v>2275</v>
      </c>
      <c r="K1642" t="s">
        <v>100</v>
      </c>
      <c r="L1642" t="s">
        <v>10278</v>
      </c>
      <c r="M1642">
        <v>47203</v>
      </c>
      <c r="N1642">
        <v>50950</v>
      </c>
      <c r="O1642" t="s">
        <v>2982</v>
      </c>
      <c r="P1642">
        <v>2</v>
      </c>
      <c r="Q1642" t="s">
        <v>10279</v>
      </c>
      <c r="R1642" t="s">
        <v>10280</v>
      </c>
      <c r="S1642">
        <v>197</v>
      </c>
      <c r="T1642" t="s">
        <v>42</v>
      </c>
      <c r="U1642" t="s">
        <v>43</v>
      </c>
      <c r="V1642" t="s">
        <v>811</v>
      </c>
      <c r="W1642">
        <v>27500000</v>
      </c>
      <c r="X1642">
        <v>2007</v>
      </c>
      <c r="Y1642">
        <v>15000</v>
      </c>
      <c r="Z1642" s="2">
        <v>6.8</v>
      </c>
      <c r="AA1642">
        <v>2.35</v>
      </c>
      <c r="AB1642">
        <v>0</v>
      </c>
      <c r="AQ1642">
        <v>92</v>
      </c>
      <c r="AR1642">
        <v>7.4</v>
      </c>
      <c r="BH1642" t="str">
        <v>Bruce Dellis</v>
      </c>
      <c r="BI1642">
        <f t="shared" si="76"/>
        <v>4.8</v>
      </c>
      <c r="BJ1642" t="b">
        <f t="shared" si="77"/>
        <v>0</v>
      </c>
      <c r="BO1642">
        <v>78120196</v>
      </c>
      <c r="BP1642">
        <v>75000000</v>
      </c>
      <c r="BR1642">
        <f t="shared" si="78"/>
        <v>3120196</v>
      </c>
      <c r="BS1642" t="str">
        <f>_xlfn.XLOOKUP(BO1642,I:I,L:L)</f>
        <v>We Were SoldiersÂ </v>
      </c>
    </row>
    <row r="1643" spans="1:71" x14ac:dyDescent="0.25">
      <c r="A1643" t="s">
        <v>33</v>
      </c>
      <c r="B1643" t="s">
        <v>5309</v>
      </c>
      <c r="C1643">
        <v>112</v>
      </c>
      <c r="D1643">
        <v>110</v>
      </c>
      <c r="E1643">
        <v>120</v>
      </c>
      <c r="F1643">
        <v>664</v>
      </c>
      <c r="G1643" t="s">
        <v>5535</v>
      </c>
      <c r="H1643">
        <v>12000</v>
      </c>
      <c r="I1643">
        <v>74888996</v>
      </c>
      <c r="J1643" t="s">
        <v>220</v>
      </c>
      <c r="K1643" t="s">
        <v>1274</v>
      </c>
      <c r="L1643" t="s">
        <v>4273</v>
      </c>
      <c r="M1643">
        <v>55513</v>
      </c>
      <c r="N1643">
        <v>16230</v>
      </c>
      <c r="O1643" t="s">
        <v>8556</v>
      </c>
      <c r="P1643">
        <v>0</v>
      </c>
      <c r="Q1643" t="s">
        <v>10282</v>
      </c>
      <c r="R1643" t="s">
        <v>10283</v>
      </c>
      <c r="S1643">
        <v>188</v>
      </c>
      <c r="T1643" t="s">
        <v>42</v>
      </c>
      <c r="U1643" t="s">
        <v>43</v>
      </c>
      <c r="V1643" t="s">
        <v>115</v>
      </c>
      <c r="W1643">
        <v>30000000</v>
      </c>
      <c r="X1643">
        <v>1991</v>
      </c>
      <c r="Y1643">
        <v>1000</v>
      </c>
      <c r="Z1643" s="2">
        <v>7.2</v>
      </c>
      <c r="AA1643">
        <v>2.35</v>
      </c>
      <c r="AB1643">
        <v>0</v>
      </c>
      <c r="AQ1643">
        <v>122</v>
      </c>
      <c r="AR1643">
        <v>6.8</v>
      </c>
      <c r="BH1643" t="str">
        <v>Craig Zobel</v>
      </c>
      <c r="BI1643">
        <f t="shared" si="76"/>
        <v>6.4</v>
      </c>
      <c r="BJ1643" t="b">
        <f t="shared" si="77"/>
        <v>0</v>
      </c>
      <c r="BO1643">
        <v>4599680</v>
      </c>
      <c r="BP1643">
        <v>1500000</v>
      </c>
      <c r="BR1643">
        <f t="shared" si="78"/>
        <v>3099680</v>
      </c>
      <c r="BS1643" t="str">
        <f>_xlfn.XLOOKUP(BO1643,I:I,L:L)</f>
        <v>ThirteenÂ </v>
      </c>
    </row>
    <row r="1644" spans="1:71" x14ac:dyDescent="0.25">
      <c r="A1644" t="s">
        <v>33</v>
      </c>
      <c r="B1644" t="s">
        <v>5316</v>
      </c>
      <c r="C1644">
        <v>93</v>
      </c>
      <c r="D1644">
        <v>116</v>
      </c>
      <c r="E1644">
        <v>144</v>
      </c>
      <c r="F1644">
        <v>477</v>
      </c>
      <c r="G1644" t="s">
        <v>9516</v>
      </c>
      <c r="H1644">
        <v>1000</v>
      </c>
      <c r="I1644">
        <v>69586544</v>
      </c>
      <c r="J1644" t="s">
        <v>2007</v>
      </c>
      <c r="K1644" t="s">
        <v>9048</v>
      </c>
      <c r="L1644" t="s">
        <v>4450</v>
      </c>
      <c r="M1644">
        <v>15352</v>
      </c>
      <c r="N1644">
        <v>3845</v>
      </c>
      <c r="O1644" t="s">
        <v>10286</v>
      </c>
      <c r="P1644">
        <v>4</v>
      </c>
      <c r="Q1644" t="s">
        <v>10287</v>
      </c>
      <c r="R1644" t="s">
        <v>10288</v>
      </c>
      <c r="S1644">
        <v>199</v>
      </c>
      <c r="T1644" t="s">
        <v>42</v>
      </c>
      <c r="U1644" t="s">
        <v>43</v>
      </c>
      <c r="V1644" t="s">
        <v>44</v>
      </c>
      <c r="W1644">
        <v>27000000</v>
      </c>
      <c r="X1644">
        <v>2002</v>
      </c>
      <c r="Y1644">
        <v>482</v>
      </c>
      <c r="Z1644" s="2">
        <v>6</v>
      </c>
      <c r="AA1644">
        <v>2.35</v>
      </c>
      <c r="AB1644">
        <v>0</v>
      </c>
      <c r="AQ1644">
        <v>110</v>
      </c>
      <c r="AR1644">
        <v>7.2</v>
      </c>
      <c r="BH1644" t="str">
        <v>Maria Maggenti</v>
      </c>
      <c r="BI1644">
        <f t="shared" si="76"/>
        <v>6.5</v>
      </c>
      <c r="BJ1644" t="b">
        <f t="shared" si="77"/>
        <v>0</v>
      </c>
      <c r="BO1644">
        <v>5792822</v>
      </c>
      <c r="BP1644">
        <v>2700000</v>
      </c>
      <c r="BR1644">
        <f t="shared" si="78"/>
        <v>3092822</v>
      </c>
      <c r="BS1644" t="str">
        <f>_xlfn.XLOOKUP(BO1644,I:I,L:L)</f>
        <v>Before SunsetÂ </v>
      </c>
    </row>
    <row r="1645" spans="1:71" x14ac:dyDescent="0.25">
      <c r="A1645" t="s">
        <v>33</v>
      </c>
      <c r="B1645" t="s">
        <v>333</v>
      </c>
      <c r="C1645">
        <v>370</v>
      </c>
      <c r="D1645">
        <v>106</v>
      </c>
      <c r="E1645">
        <v>4000</v>
      </c>
      <c r="F1645">
        <v>591</v>
      </c>
      <c r="G1645" t="s">
        <v>702</v>
      </c>
      <c r="H1645">
        <v>19000</v>
      </c>
      <c r="I1645">
        <v>362645141</v>
      </c>
      <c r="J1645" t="s">
        <v>395</v>
      </c>
      <c r="K1645" t="s">
        <v>122</v>
      </c>
      <c r="L1645" t="s">
        <v>571</v>
      </c>
      <c r="M1645">
        <v>106221</v>
      </c>
      <c r="N1645">
        <v>32921</v>
      </c>
      <c r="O1645" t="s">
        <v>703</v>
      </c>
      <c r="P1645">
        <v>0</v>
      </c>
      <c r="Q1645" t="s">
        <v>704</v>
      </c>
      <c r="R1645" t="s">
        <v>705</v>
      </c>
      <c r="S1645">
        <v>398</v>
      </c>
      <c r="T1645" t="s">
        <v>42</v>
      </c>
      <c r="U1645" t="s">
        <v>74</v>
      </c>
      <c r="V1645" t="s">
        <v>115</v>
      </c>
      <c r="W1645">
        <v>175000000</v>
      </c>
      <c r="X1645">
        <v>2016</v>
      </c>
      <c r="Y1645">
        <v>13000</v>
      </c>
      <c r="Z1645" s="2">
        <v>7.8</v>
      </c>
      <c r="AA1645">
        <v>1.85</v>
      </c>
      <c r="AB1645">
        <v>65000</v>
      </c>
      <c r="AQ1645">
        <v>116</v>
      </c>
      <c r="AR1645">
        <v>6</v>
      </c>
      <c r="BH1645" t="str">
        <v>Piyush Dinker Pandya</v>
      </c>
      <c r="BI1645">
        <f t="shared" si="76"/>
        <v>6.7</v>
      </c>
      <c r="BJ1645" t="b">
        <f t="shared" si="77"/>
        <v>0</v>
      </c>
      <c r="BO1645">
        <v>71069884</v>
      </c>
      <c r="BP1645">
        <v>68000000</v>
      </c>
      <c r="BR1645">
        <f t="shared" si="78"/>
        <v>3069884</v>
      </c>
      <c r="BS1645" t="str">
        <f>_xlfn.XLOOKUP(BO1645,I:I,L:L)</f>
        <v>The ScoreÂ </v>
      </c>
    </row>
    <row r="1646" spans="1:71" x14ac:dyDescent="0.25">
      <c r="A1646" t="s">
        <v>33</v>
      </c>
      <c r="B1646" t="s">
        <v>3235</v>
      </c>
      <c r="C1646">
        <v>83</v>
      </c>
      <c r="D1646">
        <v>115</v>
      </c>
      <c r="E1646">
        <v>39</v>
      </c>
      <c r="F1646">
        <v>685</v>
      </c>
      <c r="G1646" t="s">
        <v>1258</v>
      </c>
      <c r="H1646">
        <v>11000</v>
      </c>
      <c r="I1646">
        <v>60491560</v>
      </c>
      <c r="J1646" t="s">
        <v>1359</v>
      </c>
      <c r="K1646" t="s">
        <v>603</v>
      </c>
      <c r="L1646" t="s">
        <v>5358</v>
      </c>
      <c r="M1646">
        <v>50653</v>
      </c>
      <c r="N1646">
        <v>14322</v>
      </c>
      <c r="O1646" t="s">
        <v>10290</v>
      </c>
      <c r="P1646">
        <v>1</v>
      </c>
      <c r="Q1646" t="s">
        <v>10291</v>
      </c>
      <c r="R1646" t="s">
        <v>10292</v>
      </c>
      <c r="S1646">
        <v>143</v>
      </c>
      <c r="T1646" t="s">
        <v>42</v>
      </c>
      <c r="U1646" t="s">
        <v>43</v>
      </c>
      <c r="V1646" t="s">
        <v>811</v>
      </c>
      <c r="W1646">
        <v>27000000</v>
      </c>
      <c r="X1646">
        <v>1997</v>
      </c>
      <c r="Y1646">
        <v>956</v>
      </c>
      <c r="Z1646" s="2">
        <v>6.6</v>
      </c>
      <c r="AA1646">
        <v>2.35</v>
      </c>
      <c r="AB1646">
        <v>0</v>
      </c>
      <c r="AQ1646">
        <v>106</v>
      </c>
      <c r="AR1646">
        <v>7.8</v>
      </c>
      <c r="BH1646" t="str">
        <v>Emma-Kate Croghan</v>
      </c>
      <c r="BI1646">
        <f t="shared" si="76"/>
        <v>6.4</v>
      </c>
      <c r="BJ1646" t="b">
        <f t="shared" si="77"/>
        <v>0</v>
      </c>
      <c r="BO1646">
        <v>35063732</v>
      </c>
      <c r="BP1646">
        <v>32000000</v>
      </c>
      <c r="BR1646">
        <f t="shared" si="78"/>
        <v>3063732</v>
      </c>
      <c r="BS1646" t="str">
        <f>_xlfn.XLOOKUP(BO1646,I:I,L:L)</f>
        <v>The Number 23Â </v>
      </c>
    </row>
    <row r="1647" spans="1:71" x14ac:dyDescent="0.25">
      <c r="A1647" t="s">
        <v>33</v>
      </c>
      <c r="B1647" t="s">
        <v>3301</v>
      </c>
      <c r="C1647">
        <v>125</v>
      </c>
      <c r="D1647">
        <v>148</v>
      </c>
      <c r="E1647">
        <v>644</v>
      </c>
      <c r="F1647">
        <v>326</v>
      </c>
      <c r="G1647" t="s">
        <v>10294</v>
      </c>
      <c r="H1647">
        <v>1000</v>
      </c>
      <c r="I1647">
        <v>54200000</v>
      </c>
      <c r="J1647" t="s">
        <v>3768</v>
      </c>
      <c r="K1647" t="s">
        <v>9246</v>
      </c>
      <c r="L1647" t="s">
        <v>6161</v>
      </c>
      <c r="M1647">
        <v>142448</v>
      </c>
      <c r="N1647">
        <v>2566</v>
      </c>
      <c r="O1647" t="s">
        <v>10295</v>
      </c>
      <c r="P1647">
        <v>1</v>
      </c>
      <c r="Q1647" t="s">
        <v>10296</v>
      </c>
      <c r="R1647" t="s">
        <v>10297</v>
      </c>
      <c r="S1647">
        <v>319</v>
      </c>
      <c r="T1647" t="s">
        <v>42</v>
      </c>
      <c r="U1647" t="s">
        <v>43</v>
      </c>
      <c r="V1647" t="s">
        <v>811</v>
      </c>
      <c r="W1647">
        <v>27000000</v>
      </c>
      <c r="X1647">
        <v>1980</v>
      </c>
      <c r="Y1647">
        <v>809</v>
      </c>
      <c r="Z1647" s="2">
        <v>7.9</v>
      </c>
      <c r="AA1647">
        <v>1.85</v>
      </c>
      <c r="AB1647">
        <v>14000</v>
      </c>
      <c r="AQ1647">
        <v>115</v>
      </c>
      <c r="AR1647">
        <v>6.6</v>
      </c>
      <c r="BH1647" t="str">
        <v>Bill Plympton</v>
      </c>
      <c r="BI1647">
        <f t="shared" si="76"/>
        <v>7</v>
      </c>
      <c r="BJ1647" t="b">
        <f t="shared" si="77"/>
        <v>0</v>
      </c>
      <c r="BO1647">
        <v>19057024</v>
      </c>
      <c r="BP1647">
        <v>16000000</v>
      </c>
      <c r="BR1647">
        <f t="shared" si="78"/>
        <v>3057024</v>
      </c>
      <c r="BS1647" t="str">
        <f>_xlfn.XLOOKUP(BO1647,I:I,L:L)</f>
        <v>Remember MeÂ </v>
      </c>
    </row>
    <row r="1648" spans="1:71" x14ac:dyDescent="0.25">
      <c r="A1648" t="s">
        <v>33</v>
      </c>
      <c r="B1648" t="s">
        <v>4211</v>
      </c>
      <c r="C1648">
        <v>98</v>
      </c>
      <c r="D1648">
        <v>118</v>
      </c>
      <c r="E1648">
        <v>650</v>
      </c>
      <c r="F1648">
        <v>715</v>
      </c>
      <c r="G1648" t="s">
        <v>10300</v>
      </c>
      <c r="H1648">
        <v>1000</v>
      </c>
      <c r="I1648">
        <v>30920167</v>
      </c>
      <c r="J1648" t="s">
        <v>3415</v>
      </c>
      <c r="K1648" t="s">
        <v>10301</v>
      </c>
      <c r="L1648" t="s">
        <v>9684</v>
      </c>
      <c r="M1648">
        <v>6476</v>
      </c>
      <c r="N1648">
        <v>3389</v>
      </c>
      <c r="O1648" t="s">
        <v>7894</v>
      </c>
      <c r="P1648">
        <v>4</v>
      </c>
      <c r="Q1648" t="s">
        <v>10302</v>
      </c>
      <c r="R1648" t="s">
        <v>10303</v>
      </c>
      <c r="S1648">
        <v>71</v>
      </c>
      <c r="T1648" t="s">
        <v>42</v>
      </c>
      <c r="U1648" t="s">
        <v>43</v>
      </c>
      <c r="V1648" t="s">
        <v>44</v>
      </c>
      <c r="W1648">
        <v>25000000</v>
      </c>
      <c r="X1648">
        <v>2012</v>
      </c>
      <c r="Y1648">
        <v>773</v>
      </c>
      <c r="Z1648" s="2">
        <v>5.7</v>
      </c>
      <c r="AA1648">
        <v>2.35</v>
      </c>
      <c r="AB1648">
        <v>0</v>
      </c>
      <c r="AQ1648">
        <v>148</v>
      </c>
      <c r="AR1648">
        <v>7.9</v>
      </c>
      <c r="BH1648" t="str">
        <v>Hilary Brougher</v>
      </c>
      <c r="BI1648">
        <f t="shared" si="76"/>
        <v>6.3</v>
      </c>
      <c r="BJ1648" t="b">
        <f t="shared" si="77"/>
        <v>0</v>
      </c>
      <c r="BO1648">
        <v>78009155</v>
      </c>
      <c r="BP1648">
        <v>75000000</v>
      </c>
      <c r="BR1648">
        <f t="shared" si="78"/>
        <v>3009155</v>
      </c>
      <c r="BS1648" t="str">
        <f>_xlfn.XLOOKUP(BO1648,I:I,L:L)</f>
        <v>Tower HeistÂ </v>
      </c>
    </row>
    <row r="1649" spans="1:71" x14ac:dyDescent="0.25">
      <c r="A1649" t="s">
        <v>33</v>
      </c>
      <c r="B1649" t="s">
        <v>233</v>
      </c>
      <c r="C1649">
        <v>158</v>
      </c>
      <c r="D1649">
        <v>101</v>
      </c>
      <c r="E1649">
        <v>129</v>
      </c>
      <c r="F1649">
        <v>3</v>
      </c>
      <c r="G1649" t="s">
        <v>10304</v>
      </c>
      <c r="H1649">
        <v>66</v>
      </c>
      <c r="I1649">
        <v>40566655</v>
      </c>
      <c r="J1649" t="s">
        <v>881</v>
      </c>
      <c r="K1649" t="s">
        <v>10305</v>
      </c>
      <c r="L1649" t="s">
        <v>8792</v>
      </c>
      <c r="M1649">
        <v>144021</v>
      </c>
      <c r="N1649">
        <v>74</v>
      </c>
      <c r="O1649" t="s">
        <v>10306</v>
      </c>
      <c r="P1649">
        <v>0</v>
      </c>
      <c r="Q1649" t="s">
        <v>10307</v>
      </c>
      <c r="R1649" t="s">
        <v>10308</v>
      </c>
      <c r="S1649">
        <v>391</v>
      </c>
      <c r="T1649" t="s">
        <v>42</v>
      </c>
      <c r="U1649" t="s">
        <v>74</v>
      </c>
      <c r="V1649" t="s">
        <v>44</v>
      </c>
      <c r="W1649">
        <v>30000000</v>
      </c>
      <c r="X1649">
        <v>2002</v>
      </c>
      <c r="Y1649">
        <v>5</v>
      </c>
      <c r="Z1649" s="2">
        <v>7.1</v>
      </c>
      <c r="AA1649">
        <v>2.35</v>
      </c>
      <c r="AB1649">
        <v>0</v>
      </c>
      <c r="AQ1649">
        <v>118</v>
      </c>
      <c r="AR1649">
        <v>5.7</v>
      </c>
      <c r="BH1649" t="str">
        <v>Tom Putnam</v>
      </c>
      <c r="BI1649">
        <f t="shared" si="76"/>
        <v>7.5</v>
      </c>
      <c r="BJ1649" t="str">
        <f t="shared" si="77"/>
        <v>TRUE</v>
      </c>
      <c r="BO1649">
        <v>4105123</v>
      </c>
      <c r="BP1649">
        <v>1100000</v>
      </c>
      <c r="BR1649">
        <f t="shared" si="78"/>
        <v>3005123</v>
      </c>
      <c r="BS1649" t="str">
        <f>_xlfn.XLOOKUP(BO1649,I:I,L:L)</f>
        <v>The Raid: RedemptionÂ </v>
      </c>
    </row>
    <row r="1650" spans="1:71" x14ac:dyDescent="0.25">
      <c r="A1650" t="s">
        <v>33</v>
      </c>
      <c r="B1650" t="s">
        <v>5331</v>
      </c>
      <c r="C1650">
        <v>152</v>
      </c>
      <c r="D1650">
        <v>82</v>
      </c>
      <c r="E1650">
        <v>49</v>
      </c>
      <c r="F1650">
        <v>429</v>
      </c>
      <c r="G1650" t="s">
        <v>3917</v>
      </c>
      <c r="H1650">
        <v>1000</v>
      </c>
      <c r="I1650">
        <v>31768374</v>
      </c>
      <c r="J1650" t="s">
        <v>3635</v>
      </c>
      <c r="K1650" t="s">
        <v>555</v>
      </c>
      <c r="L1650" t="s">
        <v>9952</v>
      </c>
      <c r="M1650">
        <v>42761</v>
      </c>
      <c r="N1650">
        <v>3313</v>
      </c>
      <c r="O1650" t="s">
        <v>10311</v>
      </c>
      <c r="P1650">
        <v>0</v>
      </c>
      <c r="Q1650" t="s">
        <v>10312</v>
      </c>
      <c r="R1650" t="s">
        <v>10313</v>
      </c>
      <c r="S1650">
        <v>366</v>
      </c>
      <c r="T1650" t="s">
        <v>42</v>
      </c>
      <c r="U1650" t="s">
        <v>43</v>
      </c>
      <c r="V1650" t="s">
        <v>811</v>
      </c>
      <c r="W1650">
        <v>27000000</v>
      </c>
      <c r="X1650">
        <v>1999</v>
      </c>
      <c r="Y1650">
        <v>888</v>
      </c>
      <c r="Z1650" s="2">
        <v>5.6</v>
      </c>
      <c r="AA1650">
        <v>2.35</v>
      </c>
      <c r="AB1650">
        <v>2000</v>
      </c>
      <c r="AQ1650">
        <v>101</v>
      </c>
      <c r="AR1650">
        <v>7.1</v>
      </c>
      <c r="BH1650" t="str">
        <v>Jon Shear</v>
      </c>
      <c r="BI1650">
        <f t="shared" si="76"/>
        <v>7</v>
      </c>
      <c r="BJ1650" t="b">
        <f t="shared" si="77"/>
        <v>0</v>
      </c>
      <c r="BO1650">
        <v>65000000</v>
      </c>
      <c r="BP1650">
        <v>62000000</v>
      </c>
      <c r="BR1650">
        <f t="shared" si="78"/>
        <v>3000000</v>
      </c>
      <c r="BS1650" t="str">
        <f>_xlfn.XLOOKUP(BO1650,I:I,L:L)</f>
        <v>The American PresidentÂ </v>
      </c>
    </row>
    <row r="1651" spans="1:71" x14ac:dyDescent="0.25">
      <c r="A1651" t="s">
        <v>33</v>
      </c>
      <c r="B1651" t="s">
        <v>3751</v>
      </c>
      <c r="C1651">
        <v>202</v>
      </c>
      <c r="D1651">
        <v>110</v>
      </c>
      <c r="E1651">
        <v>118</v>
      </c>
      <c r="F1651">
        <v>1000</v>
      </c>
      <c r="G1651" t="s">
        <v>603</v>
      </c>
      <c r="H1651">
        <v>13000</v>
      </c>
      <c r="I1651">
        <v>22494487</v>
      </c>
      <c r="J1651" t="s">
        <v>1359</v>
      </c>
      <c r="K1651" t="s">
        <v>1207</v>
      </c>
      <c r="L1651" t="s">
        <v>10315</v>
      </c>
      <c r="M1651">
        <v>262153</v>
      </c>
      <c r="N1651">
        <v>26451</v>
      </c>
      <c r="O1651" t="s">
        <v>3404</v>
      </c>
      <c r="P1651">
        <v>3</v>
      </c>
      <c r="Q1651" t="s">
        <v>10316</v>
      </c>
      <c r="R1651" t="s">
        <v>10317</v>
      </c>
      <c r="S1651">
        <v>507</v>
      </c>
      <c r="T1651" t="s">
        <v>42</v>
      </c>
      <c r="U1651" t="s">
        <v>939</v>
      </c>
      <c r="V1651" t="s">
        <v>811</v>
      </c>
      <c r="W1651">
        <v>27000000</v>
      </c>
      <c r="X1651">
        <v>2006</v>
      </c>
      <c r="Y1651">
        <v>11000</v>
      </c>
      <c r="Z1651" s="2">
        <v>7.8</v>
      </c>
      <c r="AA1651">
        <v>2.35</v>
      </c>
      <c r="AB1651">
        <v>10000</v>
      </c>
      <c r="AQ1651">
        <v>82</v>
      </c>
      <c r="AR1651">
        <v>5.6</v>
      </c>
      <c r="BH1651" t="str">
        <v>EugÃ¨ne LouriÃ©</v>
      </c>
      <c r="BI1651">
        <f t="shared" si="76"/>
        <v>6.7</v>
      </c>
      <c r="BJ1651" t="b">
        <f t="shared" si="77"/>
        <v>0</v>
      </c>
      <c r="BO1651">
        <v>10460089</v>
      </c>
      <c r="BP1651">
        <v>7500000</v>
      </c>
      <c r="BR1651">
        <f t="shared" si="78"/>
        <v>2960089</v>
      </c>
      <c r="BS1651" t="str">
        <f>_xlfn.XLOOKUP(BO1651,I:I,L:L)</f>
        <v>NarcÂ </v>
      </c>
    </row>
    <row r="1652" spans="1:71" x14ac:dyDescent="0.25">
      <c r="A1652" t="s">
        <v>33</v>
      </c>
      <c r="B1652" t="s">
        <v>5339</v>
      </c>
      <c r="C1652">
        <v>80</v>
      </c>
      <c r="D1652">
        <v>193</v>
      </c>
      <c r="E1652">
        <v>133</v>
      </c>
      <c r="F1652">
        <v>820</v>
      </c>
      <c r="G1652" t="s">
        <v>1633</v>
      </c>
      <c r="H1652">
        <v>2000</v>
      </c>
      <c r="I1652">
        <v>21500000</v>
      </c>
      <c r="J1652" t="s">
        <v>2128</v>
      </c>
      <c r="K1652" t="s">
        <v>687</v>
      </c>
      <c r="L1652" t="s">
        <v>10320</v>
      </c>
      <c r="M1652">
        <v>45271</v>
      </c>
      <c r="N1652">
        <v>6341</v>
      </c>
      <c r="O1652" t="s">
        <v>1300</v>
      </c>
      <c r="P1652">
        <v>0</v>
      </c>
      <c r="Q1652" t="s">
        <v>10321</v>
      </c>
      <c r="R1652" t="s">
        <v>10322</v>
      </c>
      <c r="S1652">
        <v>170</v>
      </c>
      <c r="T1652" t="s">
        <v>42</v>
      </c>
      <c r="U1652" t="s">
        <v>43</v>
      </c>
      <c r="V1652" t="s">
        <v>115</v>
      </c>
      <c r="W1652">
        <v>27000000</v>
      </c>
      <c r="X1652">
        <v>1983</v>
      </c>
      <c r="Y1652">
        <v>826</v>
      </c>
      <c r="Z1652" s="2">
        <v>7.9</v>
      </c>
      <c r="AA1652">
        <v>1.85</v>
      </c>
      <c r="AB1652">
        <v>0</v>
      </c>
      <c r="AQ1652">
        <v>110</v>
      </c>
      <c r="AR1652">
        <v>7.8</v>
      </c>
      <c r="BH1652" t="str">
        <v>Maurizio Benazzo</v>
      </c>
      <c r="BI1652">
        <f t="shared" si="76"/>
        <v>7.2</v>
      </c>
      <c r="BJ1652" t="b">
        <f t="shared" si="77"/>
        <v>0</v>
      </c>
      <c r="BO1652">
        <v>16929123</v>
      </c>
      <c r="BP1652">
        <v>14000000</v>
      </c>
      <c r="BR1652">
        <f t="shared" si="78"/>
        <v>2929123</v>
      </c>
      <c r="BS1652" t="str">
        <f>_xlfn.XLOOKUP(BO1652,I:I,L:L)</f>
        <v>Crazy/BeautifulÂ </v>
      </c>
    </row>
    <row r="1653" spans="1:71" x14ac:dyDescent="0.25">
      <c r="A1653" t="s">
        <v>33</v>
      </c>
      <c r="B1653" t="s">
        <v>422</v>
      </c>
      <c r="C1653">
        <v>288</v>
      </c>
      <c r="D1653">
        <v>130</v>
      </c>
      <c r="E1653">
        <v>776</v>
      </c>
      <c r="F1653">
        <v>358</v>
      </c>
      <c r="G1653" t="s">
        <v>2685</v>
      </c>
      <c r="H1653">
        <v>898</v>
      </c>
      <c r="I1653">
        <v>4463292</v>
      </c>
      <c r="J1653" t="s">
        <v>1678</v>
      </c>
      <c r="K1653" t="s">
        <v>3165</v>
      </c>
      <c r="L1653" t="s">
        <v>10324</v>
      </c>
      <c r="M1653">
        <v>34488</v>
      </c>
      <c r="N1653">
        <v>2452</v>
      </c>
      <c r="O1653" t="s">
        <v>1401</v>
      </c>
      <c r="P1653">
        <v>3</v>
      </c>
      <c r="Q1653" t="s">
        <v>10325</v>
      </c>
      <c r="R1653" t="s">
        <v>10326</v>
      </c>
      <c r="S1653">
        <v>136</v>
      </c>
      <c r="T1653" t="s">
        <v>42</v>
      </c>
      <c r="U1653" t="s">
        <v>74</v>
      </c>
      <c r="V1653" t="s">
        <v>44</v>
      </c>
      <c r="W1653">
        <v>30000000</v>
      </c>
      <c r="X1653">
        <v>2011</v>
      </c>
      <c r="Y1653">
        <v>584</v>
      </c>
      <c r="Z1653" s="2">
        <v>6.9</v>
      </c>
      <c r="AA1653">
        <v>2.35</v>
      </c>
      <c r="AB1653">
        <v>15000</v>
      </c>
      <c r="AQ1653">
        <v>193</v>
      </c>
      <c r="AR1653">
        <v>7.9</v>
      </c>
      <c r="BH1653" t="str">
        <v>David G. Evans</v>
      </c>
      <c r="BI1653">
        <f t="shared" si="76"/>
        <v>6.4</v>
      </c>
      <c r="BJ1653" t="b">
        <f t="shared" si="77"/>
        <v>0</v>
      </c>
      <c r="BO1653">
        <v>13903262</v>
      </c>
      <c r="BP1653">
        <v>11000000</v>
      </c>
      <c r="BR1653">
        <f t="shared" si="78"/>
        <v>2903262</v>
      </c>
      <c r="BS1653" t="str">
        <f>_xlfn.XLOOKUP(BO1653,I:I,L:L)</f>
        <v>Out ColdÂ </v>
      </c>
    </row>
    <row r="1654" spans="1:71" x14ac:dyDescent="0.25">
      <c r="A1654" t="s">
        <v>33</v>
      </c>
      <c r="B1654" t="s">
        <v>882</v>
      </c>
      <c r="C1654">
        <v>222</v>
      </c>
      <c r="D1654">
        <v>111</v>
      </c>
      <c r="E1654">
        <v>295</v>
      </c>
      <c r="F1654">
        <v>531</v>
      </c>
      <c r="G1654" t="s">
        <v>245</v>
      </c>
      <c r="H1654">
        <v>3000</v>
      </c>
      <c r="I1654">
        <v>14337579</v>
      </c>
      <c r="J1654" t="s">
        <v>3774</v>
      </c>
      <c r="K1654" t="s">
        <v>2264</v>
      </c>
      <c r="L1654" t="s">
        <v>10331</v>
      </c>
      <c r="M1654">
        <v>156929</v>
      </c>
      <c r="N1654">
        <v>4696</v>
      </c>
      <c r="O1654" t="s">
        <v>909</v>
      </c>
      <c r="P1654">
        <v>1</v>
      </c>
      <c r="Q1654" t="s">
        <v>10332</v>
      </c>
      <c r="R1654" t="s">
        <v>10333</v>
      </c>
      <c r="S1654">
        <v>624</v>
      </c>
      <c r="T1654" t="s">
        <v>42</v>
      </c>
      <c r="U1654" t="s">
        <v>490</v>
      </c>
      <c r="V1654" t="s">
        <v>811</v>
      </c>
      <c r="W1654">
        <v>27000000</v>
      </c>
      <c r="X1654">
        <v>1998</v>
      </c>
      <c r="Y1654">
        <v>882</v>
      </c>
      <c r="Z1654" s="2">
        <v>7.7</v>
      </c>
      <c r="AA1654">
        <v>2.35</v>
      </c>
      <c r="AB1654">
        <v>14000</v>
      </c>
      <c r="AQ1654">
        <v>94</v>
      </c>
      <c r="AR1654">
        <v>7.4</v>
      </c>
      <c r="BH1654" t="str">
        <v>Sherman Alexie</v>
      </c>
      <c r="BI1654">
        <f t="shared" si="76"/>
        <v>6.9</v>
      </c>
      <c r="BJ1654" t="b">
        <f t="shared" si="77"/>
        <v>0</v>
      </c>
      <c r="BO1654">
        <v>6390032</v>
      </c>
      <c r="BP1654">
        <v>3500000</v>
      </c>
      <c r="BR1654">
        <f t="shared" si="78"/>
        <v>2890032</v>
      </c>
      <c r="BS1654" t="str">
        <f>_xlfn.XLOOKUP(BO1654,I:I,L:L)</f>
        <v>Gods and MonstersÂ </v>
      </c>
    </row>
    <row r="1655" spans="1:71" x14ac:dyDescent="0.25">
      <c r="A1655" t="s">
        <v>33</v>
      </c>
      <c r="B1655" t="s">
        <v>5345</v>
      </c>
      <c r="C1655">
        <v>194</v>
      </c>
      <c r="D1655">
        <v>110</v>
      </c>
      <c r="E1655">
        <v>10</v>
      </c>
      <c r="F1655">
        <v>844</v>
      </c>
      <c r="G1655" t="s">
        <v>1356</v>
      </c>
      <c r="H1655">
        <v>3000</v>
      </c>
      <c r="I1655">
        <v>13823741</v>
      </c>
      <c r="J1655" t="s">
        <v>3006</v>
      </c>
      <c r="K1655" t="s">
        <v>893</v>
      </c>
      <c r="L1655" t="s">
        <v>10336</v>
      </c>
      <c r="M1655">
        <v>61777</v>
      </c>
      <c r="N1655">
        <v>6420</v>
      </c>
      <c r="O1655" t="s">
        <v>4362</v>
      </c>
      <c r="P1655">
        <v>3</v>
      </c>
      <c r="Q1655" t="s">
        <v>10337</v>
      </c>
      <c r="R1655" t="s">
        <v>10338</v>
      </c>
      <c r="S1655">
        <v>140</v>
      </c>
      <c r="T1655" t="s">
        <v>42</v>
      </c>
      <c r="U1655" t="s">
        <v>74</v>
      </c>
      <c r="V1655" t="s">
        <v>44</v>
      </c>
      <c r="W1655">
        <v>13500000</v>
      </c>
      <c r="X1655">
        <v>2008</v>
      </c>
      <c r="Y1655">
        <v>2000</v>
      </c>
      <c r="Z1655" s="2">
        <v>6.9</v>
      </c>
      <c r="AA1655">
        <v>2.35</v>
      </c>
      <c r="AB1655">
        <v>0</v>
      </c>
      <c r="AQ1655">
        <v>111</v>
      </c>
      <c r="AR1655">
        <v>7.7</v>
      </c>
      <c r="BH1655" t="str">
        <v>Justin Dillon</v>
      </c>
      <c r="BI1655">
        <f t="shared" si="76"/>
        <v>7.5</v>
      </c>
      <c r="BJ1655" t="str">
        <f t="shared" si="77"/>
        <v>TRUE</v>
      </c>
      <c r="BO1655">
        <v>11883495</v>
      </c>
      <c r="BP1655">
        <v>9000000</v>
      </c>
      <c r="BR1655">
        <f t="shared" si="78"/>
        <v>2883495</v>
      </c>
      <c r="BS1655" t="str">
        <f>_xlfn.XLOOKUP(BO1655,I:I,L:L)</f>
        <v>Sliding DoorsÂ </v>
      </c>
    </row>
    <row r="1656" spans="1:71" x14ac:dyDescent="0.25">
      <c r="A1656" t="s">
        <v>33</v>
      </c>
      <c r="B1656" t="s">
        <v>5357</v>
      </c>
      <c r="C1656">
        <v>63</v>
      </c>
      <c r="D1656">
        <v>123</v>
      </c>
      <c r="E1656">
        <v>0</v>
      </c>
      <c r="F1656">
        <v>324</v>
      </c>
      <c r="G1656" t="s">
        <v>10342</v>
      </c>
      <c r="H1656">
        <v>11000</v>
      </c>
      <c r="I1656">
        <v>10297897</v>
      </c>
      <c r="J1656" t="s">
        <v>3789</v>
      </c>
      <c r="K1656" t="s">
        <v>821</v>
      </c>
      <c r="L1656" t="s">
        <v>10343</v>
      </c>
      <c r="M1656">
        <v>8309</v>
      </c>
      <c r="N1656">
        <v>11969</v>
      </c>
      <c r="O1656" t="s">
        <v>6720</v>
      </c>
      <c r="P1656">
        <v>4</v>
      </c>
      <c r="Q1656" t="s">
        <v>10344</v>
      </c>
      <c r="R1656" t="s">
        <v>10345</v>
      </c>
      <c r="S1656">
        <v>39</v>
      </c>
      <c r="T1656" t="s">
        <v>42</v>
      </c>
      <c r="U1656" t="s">
        <v>43</v>
      </c>
      <c r="V1656" t="s">
        <v>44</v>
      </c>
      <c r="W1656">
        <v>27000000</v>
      </c>
      <c r="X1656">
        <v>1998</v>
      </c>
      <c r="Y1656">
        <v>597</v>
      </c>
      <c r="Z1656" s="2">
        <v>6</v>
      </c>
      <c r="AA1656">
        <v>2.35</v>
      </c>
      <c r="AB1656">
        <v>315</v>
      </c>
      <c r="AQ1656">
        <v>109</v>
      </c>
      <c r="AR1656">
        <v>6.7</v>
      </c>
      <c r="BH1656" t="str">
        <v>Ricki Stern</v>
      </c>
      <c r="BI1656">
        <f t="shared" si="76"/>
        <v>7.7</v>
      </c>
      <c r="BJ1656" t="str">
        <f t="shared" si="77"/>
        <v>TRUE</v>
      </c>
      <c r="BO1656">
        <v>11860839</v>
      </c>
      <c r="BP1656">
        <v>9000000</v>
      </c>
      <c r="BR1656">
        <f t="shared" si="78"/>
        <v>2860839</v>
      </c>
      <c r="BS1656" t="str">
        <f>_xlfn.XLOOKUP(BO1656,I:I,L:L)</f>
        <v>Glee: The 3D Concert MovieÂ </v>
      </c>
    </row>
    <row r="1657" spans="1:71" x14ac:dyDescent="0.25">
      <c r="A1657" t="s">
        <v>33</v>
      </c>
      <c r="B1657" t="s">
        <v>4121</v>
      </c>
      <c r="C1657">
        <v>167</v>
      </c>
      <c r="D1657">
        <v>109</v>
      </c>
      <c r="E1657">
        <v>22</v>
      </c>
      <c r="F1657">
        <v>355</v>
      </c>
      <c r="G1657" t="s">
        <v>892</v>
      </c>
      <c r="H1657">
        <v>14000</v>
      </c>
      <c r="I1657">
        <v>13248477</v>
      </c>
      <c r="J1657" t="s">
        <v>1776</v>
      </c>
      <c r="K1657" t="s">
        <v>814</v>
      </c>
      <c r="L1657" t="s">
        <v>10348</v>
      </c>
      <c r="M1657">
        <v>60555</v>
      </c>
      <c r="N1657">
        <v>15790</v>
      </c>
      <c r="O1657" t="s">
        <v>10349</v>
      </c>
      <c r="P1657">
        <v>1</v>
      </c>
      <c r="Q1657" t="s">
        <v>10350</v>
      </c>
      <c r="R1657" t="s">
        <v>10351</v>
      </c>
      <c r="S1657">
        <v>174</v>
      </c>
      <c r="T1657" t="s">
        <v>42</v>
      </c>
      <c r="U1657" t="s">
        <v>43</v>
      </c>
      <c r="V1657" t="s">
        <v>811</v>
      </c>
      <c r="W1657">
        <v>27000000</v>
      </c>
      <c r="X1657">
        <v>2009</v>
      </c>
      <c r="Y1657">
        <v>716</v>
      </c>
      <c r="Z1657" s="2">
        <v>6.2</v>
      </c>
      <c r="AA1657">
        <v>2.35</v>
      </c>
      <c r="AB1657">
        <v>0</v>
      </c>
      <c r="AQ1657">
        <v>123</v>
      </c>
      <c r="AR1657">
        <v>6</v>
      </c>
      <c r="BH1657" t="str">
        <v>Majid Majidi</v>
      </c>
      <c r="BI1657">
        <f t="shared" si="76"/>
        <v>8.5</v>
      </c>
      <c r="BJ1657" t="str">
        <f t="shared" si="77"/>
        <v>TRUE</v>
      </c>
      <c r="BO1657">
        <v>202853933</v>
      </c>
      <c r="BP1657">
        <v>200000000</v>
      </c>
      <c r="BR1657">
        <f t="shared" si="78"/>
        <v>2853933</v>
      </c>
      <c r="BS1657" t="str">
        <f>_xlfn.XLOOKUP(BO1657,I:I,L:L)</f>
        <v>The Amazing Spider-Man 2Â </v>
      </c>
    </row>
    <row r="1658" spans="1:71" x14ac:dyDescent="0.25">
      <c r="A1658" t="s">
        <v>33</v>
      </c>
      <c r="B1658" t="s">
        <v>5363</v>
      </c>
      <c r="C1658">
        <v>101</v>
      </c>
      <c r="D1658">
        <v>99</v>
      </c>
      <c r="E1658">
        <v>54</v>
      </c>
      <c r="F1658">
        <v>398</v>
      </c>
      <c r="G1658" t="s">
        <v>2693</v>
      </c>
      <c r="H1658">
        <v>748</v>
      </c>
      <c r="I1658">
        <v>8712564</v>
      </c>
      <c r="J1658" t="s">
        <v>1359</v>
      </c>
      <c r="K1658" t="s">
        <v>182</v>
      </c>
      <c r="L1658" t="s">
        <v>10353</v>
      </c>
      <c r="M1658">
        <v>16555</v>
      </c>
      <c r="N1658">
        <v>1721</v>
      </c>
      <c r="O1658" t="s">
        <v>10354</v>
      </c>
      <c r="P1658">
        <v>0</v>
      </c>
      <c r="Q1658" t="s">
        <v>10355</v>
      </c>
      <c r="R1658" t="s">
        <v>10356</v>
      </c>
      <c r="S1658">
        <v>139</v>
      </c>
      <c r="T1658" t="s">
        <v>42</v>
      </c>
      <c r="U1658" t="s">
        <v>43</v>
      </c>
      <c r="V1658" t="s">
        <v>811</v>
      </c>
      <c r="W1658">
        <v>27000000</v>
      </c>
      <c r="X1658">
        <v>2004</v>
      </c>
      <c r="Y1658">
        <v>489</v>
      </c>
      <c r="Z1658" s="2">
        <v>5.9</v>
      </c>
      <c r="AA1658">
        <v>1.33</v>
      </c>
      <c r="AB1658">
        <v>817</v>
      </c>
      <c r="AQ1658">
        <v>109</v>
      </c>
      <c r="AR1658">
        <v>6.2</v>
      </c>
      <c r="BH1658" t="str">
        <v>Andrew Haigh</v>
      </c>
      <c r="BI1658">
        <f t="shared" si="76"/>
        <v>7.7</v>
      </c>
      <c r="BJ1658" t="str">
        <f t="shared" si="77"/>
        <v>TRUE</v>
      </c>
      <c r="BO1658">
        <v>5844929</v>
      </c>
      <c r="BP1658">
        <v>3000000</v>
      </c>
      <c r="BR1658">
        <f t="shared" si="78"/>
        <v>2844929</v>
      </c>
      <c r="BS1658" t="str">
        <f>_xlfn.XLOOKUP(BO1658,I:I,L:L)</f>
        <v>Real Women Have CurvesÂ </v>
      </c>
    </row>
    <row r="1659" spans="1:71" x14ac:dyDescent="0.25">
      <c r="A1659" t="s">
        <v>33</v>
      </c>
      <c r="B1659" t="s">
        <v>5368</v>
      </c>
      <c r="C1659">
        <v>118</v>
      </c>
      <c r="D1659">
        <v>106</v>
      </c>
      <c r="E1659">
        <v>43</v>
      </c>
      <c r="F1659">
        <v>460</v>
      </c>
      <c r="G1659" t="s">
        <v>3685</v>
      </c>
      <c r="H1659">
        <v>1000</v>
      </c>
      <c r="I1659">
        <v>7486906</v>
      </c>
      <c r="J1659" t="s">
        <v>2241</v>
      </c>
      <c r="K1659" t="s">
        <v>555</v>
      </c>
      <c r="L1659" t="s">
        <v>10359</v>
      </c>
      <c r="M1659">
        <v>17436</v>
      </c>
      <c r="N1659">
        <v>2495</v>
      </c>
      <c r="O1659" t="s">
        <v>5147</v>
      </c>
      <c r="P1659">
        <v>0</v>
      </c>
      <c r="Q1659" t="s">
        <v>10360</v>
      </c>
      <c r="R1659" t="s">
        <v>10361</v>
      </c>
      <c r="S1659">
        <v>71</v>
      </c>
      <c r="T1659" t="s">
        <v>42</v>
      </c>
      <c r="U1659" t="s">
        <v>43</v>
      </c>
      <c r="V1659" t="s">
        <v>115</v>
      </c>
      <c r="W1659">
        <v>27000000</v>
      </c>
      <c r="X1659">
        <v>2007</v>
      </c>
      <c r="Y1659">
        <v>506</v>
      </c>
      <c r="Z1659" s="2">
        <v>6.8</v>
      </c>
      <c r="AA1659">
        <v>1.85</v>
      </c>
      <c r="AB1659">
        <v>0</v>
      </c>
      <c r="AQ1659">
        <v>99</v>
      </c>
      <c r="AR1659">
        <v>5.9</v>
      </c>
      <c r="BH1659" t="str">
        <v>Mike Cahill</v>
      </c>
      <c r="BI1659">
        <f t="shared" si="76"/>
        <v>7</v>
      </c>
      <c r="BJ1659" t="b">
        <f t="shared" si="77"/>
        <v>0</v>
      </c>
      <c r="BO1659">
        <v>2856622</v>
      </c>
      <c r="BP1659">
        <v>25000</v>
      </c>
      <c r="BR1659">
        <f t="shared" si="78"/>
        <v>2831622</v>
      </c>
      <c r="BS1659" t="str">
        <f>_xlfn.XLOOKUP(BO1659,I:I,L:L)</f>
        <v>In the Company of MenÂ </v>
      </c>
    </row>
    <row r="1660" spans="1:71" x14ac:dyDescent="0.25">
      <c r="A1660" t="s">
        <v>33</v>
      </c>
      <c r="B1660" t="s">
        <v>3073</v>
      </c>
      <c r="C1660">
        <v>76</v>
      </c>
      <c r="D1660">
        <v>89</v>
      </c>
      <c r="E1660">
        <v>0</v>
      </c>
      <c r="F1660">
        <v>640</v>
      </c>
      <c r="G1660" t="s">
        <v>7018</v>
      </c>
      <c r="H1660">
        <v>2000</v>
      </c>
      <c r="I1660">
        <v>38536376</v>
      </c>
      <c r="J1660" t="s">
        <v>1782</v>
      </c>
      <c r="K1660" t="s">
        <v>7091</v>
      </c>
      <c r="L1660" t="s">
        <v>8619</v>
      </c>
      <c r="M1660">
        <v>15866</v>
      </c>
      <c r="N1660">
        <v>4311</v>
      </c>
      <c r="O1660" t="s">
        <v>90</v>
      </c>
      <c r="P1660">
        <v>5</v>
      </c>
      <c r="Q1660" t="s">
        <v>10364</v>
      </c>
      <c r="R1660" t="s">
        <v>10365</v>
      </c>
      <c r="S1660">
        <v>83</v>
      </c>
      <c r="T1660" t="s">
        <v>42</v>
      </c>
      <c r="U1660" t="s">
        <v>43</v>
      </c>
      <c r="V1660" t="s">
        <v>115</v>
      </c>
      <c r="W1660">
        <v>27000000</v>
      </c>
      <c r="X1660">
        <v>2011</v>
      </c>
      <c r="Y1660">
        <v>734</v>
      </c>
      <c r="Z1660" s="2">
        <v>3.6</v>
      </c>
      <c r="AA1660">
        <v>1.85</v>
      </c>
      <c r="AB1660">
        <v>0</v>
      </c>
      <c r="AQ1660">
        <v>106</v>
      </c>
      <c r="AR1660">
        <v>6.8</v>
      </c>
      <c r="BH1660" t="str">
        <v>Melvin Van Peebles</v>
      </c>
      <c r="BI1660">
        <f t="shared" si="76"/>
        <v>5.5</v>
      </c>
      <c r="BJ1660" t="b">
        <f t="shared" si="77"/>
        <v>0</v>
      </c>
      <c r="BO1660">
        <v>8828771</v>
      </c>
      <c r="BP1660">
        <v>6000000</v>
      </c>
      <c r="BR1660">
        <f t="shared" si="78"/>
        <v>2828771</v>
      </c>
      <c r="BS1660" t="str">
        <f>_xlfn.XLOOKUP(BO1660,I:I,L:L)</f>
        <v>Movie 43Â </v>
      </c>
    </row>
    <row r="1661" spans="1:71" x14ac:dyDescent="0.25">
      <c r="A1661" t="s">
        <v>33</v>
      </c>
      <c r="B1661" t="s">
        <v>5376</v>
      </c>
      <c r="C1661">
        <v>268</v>
      </c>
      <c r="D1661">
        <v>98</v>
      </c>
      <c r="E1661">
        <v>0</v>
      </c>
      <c r="F1661">
        <v>638</v>
      </c>
      <c r="G1661" t="s">
        <v>4559</v>
      </c>
      <c r="H1661">
        <v>8000</v>
      </c>
      <c r="I1661">
        <v>41008532</v>
      </c>
      <c r="J1661" t="s">
        <v>1338</v>
      </c>
      <c r="K1661" t="s">
        <v>1902</v>
      </c>
      <c r="L1661" t="s">
        <v>8225</v>
      </c>
      <c r="M1661">
        <v>19611</v>
      </c>
      <c r="N1661">
        <v>10894</v>
      </c>
      <c r="O1661" t="s">
        <v>756</v>
      </c>
      <c r="P1661">
        <v>1</v>
      </c>
      <c r="Q1661" t="s">
        <v>10368</v>
      </c>
      <c r="R1661" t="s">
        <v>10369</v>
      </c>
      <c r="S1661">
        <v>103</v>
      </c>
      <c r="T1661" t="s">
        <v>42</v>
      </c>
      <c r="U1661" t="s">
        <v>43</v>
      </c>
      <c r="V1661" t="s">
        <v>811</v>
      </c>
      <c r="W1661">
        <v>27000000</v>
      </c>
      <c r="X1661">
        <v>2016</v>
      </c>
      <c r="Y1661">
        <v>698</v>
      </c>
      <c r="Z1661" s="2">
        <v>6.7</v>
      </c>
      <c r="AA1661">
        <v>2.35</v>
      </c>
      <c r="AB1661">
        <v>0</v>
      </c>
      <c r="AQ1661">
        <v>89</v>
      </c>
      <c r="AR1661">
        <v>3.6</v>
      </c>
      <c r="BH1661" t="str">
        <v>Robinson Devor</v>
      </c>
      <c r="BI1661">
        <f t="shared" si="76"/>
        <v>7.3</v>
      </c>
      <c r="BJ1661" t="b">
        <f t="shared" si="77"/>
        <v>0</v>
      </c>
      <c r="BO1661">
        <v>52822418</v>
      </c>
      <c r="BP1661">
        <v>50000000</v>
      </c>
      <c r="BR1661">
        <f t="shared" si="78"/>
        <v>2822418</v>
      </c>
      <c r="BS1661" t="str">
        <f>_xlfn.XLOOKUP(BO1661,I:I,L:L)</f>
        <v>13 HoursÂ </v>
      </c>
    </row>
    <row r="1662" spans="1:71" x14ac:dyDescent="0.25">
      <c r="A1662" t="s">
        <v>33</v>
      </c>
      <c r="B1662" t="s">
        <v>4550</v>
      </c>
      <c r="C1662">
        <v>95</v>
      </c>
      <c r="D1662">
        <v>93</v>
      </c>
      <c r="E1662">
        <v>31</v>
      </c>
      <c r="F1662">
        <v>57</v>
      </c>
      <c r="G1662" t="s">
        <v>10371</v>
      </c>
      <c r="H1662">
        <v>783</v>
      </c>
      <c r="I1662">
        <v>5204007</v>
      </c>
      <c r="J1662" t="s">
        <v>294</v>
      </c>
      <c r="K1662" t="s">
        <v>4699</v>
      </c>
      <c r="L1662" t="s">
        <v>10372</v>
      </c>
      <c r="M1662">
        <v>42876</v>
      </c>
      <c r="N1662">
        <v>1044</v>
      </c>
      <c r="O1662" t="s">
        <v>10373</v>
      </c>
      <c r="P1662">
        <v>2</v>
      </c>
      <c r="Q1662" t="s">
        <v>10374</v>
      </c>
      <c r="R1662" t="s">
        <v>10375</v>
      </c>
      <c r="S1662">
        <v>167</v>
      </c>
      <c r="T1662" t="s">
        <v>42</v>
      </c>
      <c r="U1662" t="s">
        <v>74</v>
      </c>
      <c r="V1662" t="s">
        <v>811</v>
      </c>
      <c r="W1662">
        <v>28000000</v>
      </c>
      <c r="X1662">
        <v>2001</v>
      </c>
      <c r="Y1662">
        <v>132</v>
      </c>
      <c r="Z1662" s="2">
        <v>6.3</v>
      </c>
      <c r="AA1662">
        <v>2.35</v>
      </c>
      <c r="AB1662">
        <v>0</v>
      </c>
      <c r="AQ1662">
        <v>98</v>
      </c>
      <c r="AR1662">
        <v>6.7</v>
      </c>
      <c r="BH1662" t="str">
        <v>Michel Orion Scott</v>
      </c>
      <c r="BI1662">
        <f t="shared" si="76"/>
        <v>7.4</v>
      </c>
      <c r="BJ1662" t="b">
        <f t="shared" si="77"/>
        <v>0</v>
      </c>
      <c r="BO1662">
        <v>15417771</v>
      </c>
      <c r="BP1662">
        <v>12600000</v>
      </c>
      <c r="BR1662">
        <f t="shared" si="78"/>
        <v>2817771</v>
      </c>
      <c r="BS1662" t="str">
        <f>_xlfn.XLOOKUP(BO1662,I:I,L:L)</f>
        <v>Wrong TurnÂ </v>
      </c>
    </row>
    <row r="1663" spans="1:71" x14ac:dyDescent="0.25">
      <c r="A1663" t="s">
        <v>33</v>
      </c>
      <c r="B1663" t="s">
        <v>1088</v>
      </c>
      <c r="C1663">
        <v>78</v>
      </c>
      <c r="D1663">
        <v>112</v>
      </c>
      <c r="E1663">
        <v>541</v>
      </c>
      <c r="F1663">
        <v>638</v>
      </c>
      <c r="G1663" t="s">
        <v>854</v>
      </c>
      <c r="H1663">
        <v>22000</v>
      </c>
      <c r="I1663">
        <v>4485485</v>
      </c>
      <c r="J1663" t="s">
        <v>3795</v>
      </c>
      <c r="K1663" t="s">
        <v>2176</v>
      </c>
      <c r="L1663" t="s">
        <v>10378</v>
      </c>
      <c r="M1663">
        <v>14612</v>
      </c>
      <c r="N1663">
        <v>46022</v>
      </c>
      <c r="O1663" t="s">
        <v>756</v>
      </c>
      <c r="P1663">
        <v>1</v>
      </c>
      <c r="Q1663" t="s">
        <v>10379</v>
      </c>
      <c r="R1663" t="s">
        <v>10380</v>
      </c>
      <c r="S1663">
        <v>105</v>
      </c>
      <c r="T1663" t="s">
        <v>42</v>
      </c>
      <c r="U1663" t="s">
        <v>43</v>
      </c>
      <c r="V1663" t="s">
        <v>811</v>
      </c>
      <c r="W1663">
        <v>15000000</v>
      </c>
      <c r="X1663">
        <v>1999</v>
      </c>
      <c r="Y1663">
        <v>22000</v>
      </c>
      <c r="Z1663" s="2">
        <v>6.4</v>
      </c>
      <c r="AA1663">
        <v>1.85</v>
      </c>
      <c r="AB1663">
        <v>0</v>
      </c>
      <c r="AQ1663">
        <v>93</v>
      </c>
      <c r="AR1663">
        <v>6.3</v>
      </c>
      <c r="BH1663" t="str">
        <v>Sara Newens</v>
      </c>
      <c r="BI1663">
        <f t="shared" si="76"/>
        <v>7.1</v>
      </c>
      <c r="BJ1663" t="b">
        <f t="shared" si="77"/>
        <v>0</v>
      </c>
      <c r="BO1663">
        <v>10814185</v>
      </c>
      <c r="BP1663">
        <v>8000000</v>
      </c>
      <c r="BR1663">
        <f t="shared" si="78"/>
        <v>2814185</v>
      </c>
      <c r="BS1663" t="str">
        <f>_xlfn.XLOOKUP(BO1663,I:I,L:L)</f>
        <v>ExtractÂ </v>
      </c>
    </row>
    <row r="1664" spans="1:71" x14ac:dyDescent="0.25">
      <c r="A1664" t="s">
        <v>33</v>
      </c>
      <c r="B1664" t="s">
        <v>1564</v>
      </c>
      <c r="C1664">
        <v>127</v>
      </c>
      <c r="D1664">
        <v>101</v>
      </c>
      <c r="E1664">
        <v>212</v>
      </c>
      <c r="F1664">
        <v>749</v>
      </c>
      <c r="G1664" t="s">
        <v>503</v>
      </c>
      <c r="H1664">
        <v>1000</v>
      </c>
      <c r="I1664">
        <v>4476235</v>
      </c>
      <c r="J1664" t="s">
        <v>2597</v>
      </c>
      <c r="K1664" t="s">
        <v>2656</v>
      </c>
      <c r="L1664" t="s">
        <v>10383</v>
      </c>
      <c r="M1664">
        <v>49405</v>
      </c>
      <c r="N1664">
        <v>4186</v>
      </c>
      <c r="O1664" t="s">
        <v>10384</v>
      </c>
      <c r="P1664">
        <v>0</v>
      </c>
      <c r="Q1664" t="s">
        <v>10385</v>
      </c>
      <c r="R1664" t="s">
        <v>10386</v>
      </c>
      <c r="S1664">
        <v>226</v>
      </c>
      <c r="T1664" t="s">
        <v>42</v>
      </c>
      <c r="U1664" t="s">
        <v>43</v>
      </c>
      <c r="V1664" t="s">
        <v>811</v>
      </c>
      <c r="W1664">
        <v>27000000</v>
      </c>
      <c r="X1664">
        <v>2004</v>
      </c>
      <c r="Y1664">
        <v>968</v>
      </c>
      <c r="Z1664" s="2">
        <v>6.4</v>
      </c>
      <c r="AA1664">
        <v>2.35</v>
      </c>
      <c r="AB1664">
        <v>2000</v>
      </c>
      <c r="AQ1664">
        <v>112</v>
      </c>
      <c r="AR1664">
        <v>6.4</v>
      </c>
      <c r="BH1664" t="str">
        <v>Lynn Shelton</v>
      </c>
      <c r="BI1664">
        <f t="shared" si="76"/>
        <v>6.7</v>
      </c>
      <c r="BJ1664" t="b">
        <f t="shared" si="77"/>
        <v>0</v>
      </c>
      <c r="BO1664">
        <v>55808744</v>
      </c>
      <c r="BP1664">
        <v>53000000</v>
      </c>
      <c r="BR1664">
        <f t="shared" si="78"/>
        <v>2808744</v>
      </c>
      <c r="BS1664" t="str">
        <f>_xlfn.XLOOKUP(BO1664,I:I,L:L)</f>
        <v>Be CoolÂ </v>
      </c>
    </row>
    <row r="1665" spans="1:71" x14ac:dyDescent="0.25">
      <c r="A1665" t="s">
        <v>33</v>
      </c>
      <c r="B1665" t="s">
        <v>2080</v>
      </c>
      <c r="C1665">
        <v>137</v>
      </c>
      <c r="D1665">
        <v>104</v>
      </c>
      <c r="E1665">
        <v>272</v>
      </c>
      <c r="F1665">
        <v>17000</v>
      </c>
      <c r="G1665" t="s">
        <v>564</v>
      </c>
      <c r="H1665">
        <v>22000</v>
      </c>
      <c r="I1665">
        <v>1089365</v>
      </c>
      <c r="J1665" t="s">
        <v>1544</v>
      </c>
      <c r="K1665" t="s">
        <v>2176</v>
      </c>
      <c r="L1665" t="s">
        <v>10388</v>
      </c>
      <c r="M1665">
        <v>23767</v>
      </c>
      <c r="N1665">
        <v>71973</v>
      </c>
      <c r="O1665" t="s">
        <v>715</v>
      </c>
      <c r="P1665">
        <v>1</v>
      </c>
      <c r="Q1665" t="s">
        <v>10389</v>
      </c>
      <c r="R1665" t="s">
        <v>10390</v>
      </c>
      <c r="S1665">
        <v>111</v>
      </c>
      <c r="T1665" t="s">
        <v>42</v>
      </c>
      <c r="U1665" t="s">
        <v>43</v>
      </c>
      <c r="V1665" t="s">
        <v>811</v>
      </c>
      <c r="W1665">
        <v>25000000</v>
      </c>
      <c r="X1665">
        <v>2008</v>
      </c>
      <c r="Y1665">
        <v>18000</v>
      </c>
      <c r="Z1665" s="2">
        <v>5.7</v>
      </c>
      <c r="AA1665">
        <v>2.35</v>
      </c>
      <c r="AB1665">
        <v>845</v>
      </c>
      <c r="AQ1665">
        <v>101</v>
      </c>
      <c r="AR1665">
        <v>6.4</v>
      </c>
      <c r="BH1665" t="str">
        <v>Travis Cluff</v>
      </c>
      <c r="BI1665">
        <f t="shared" si="76"/>
        <v>4.2</v>
      </c>
      <c r="BJ1665" t="b">
        <f t="shared" si="77"/>
        <v>0</v>
      </c>
      <c r="BO1665">
        <v>32774834</v>
      </c>
      <c r="BP1665">
        <v>30000000</v>
      </c>
      <c r="BR1665">
        <f t="shared" si="78"/>
        <v>2774834</v>
      </c>
      <c r="BS1665" t="str">
        <f>_xlfn.XLOOKUP(BO1665,I:I,L:L)</f>
        <v>Team America: World PoliceÂ </v>
      </c>
    </row>
    <row r="1666" spans="1:71" x14ac:dyDescent="0.25">
      <c r="A1666" t="s">
        <v>917</v>
      </c>
      <c r="B1666" t="s">
        <v>4210</v>
      </c>
      <c r="C1666">
        <v>54</v>
      </c>
      <c r="D1666">
        <v>120</v>
      </c>
      <c r="E1666">
        <v>278</v>
      </c>
      <c r="F1666">
        <v>387</v>
      </c>
      <c r="G1666" t="s">
        <v>1189</v>
      </c>
      <c r="H1666">
        <v>844</v>
      </c>
      <c r="I1666">
        <v>763044</v>
      </c>
      <c r="J1666" t="s">
        <v>2275</v>
      </c>
      <c r="K1666" t="s">
        <v>4362</v>
      </c>
      <c r="L1666" t="s">
        <v>10393</v>
      </c>
      <c r="M1666">
        <v>4257</v>
      </c>
      <c r="N1666">
        <v>3286</v>
      </c>
      <c r="O1666" t="s">
        <v>10394</v>
      </c>
      <c r="P1666">
        <v>4</v>
      </c>
      <c r="Q1666" t="s">
        <v>10395</v>
      </c>
      <c r="R1666" t="s">
        <v>10396</v>
      </c>
      <c r="S1666">
        <v>52</v>
      </c>
      <c r="T1666" t="s">
        <v>42</v>
      </c>
      <c r="U1666" t="s">
        <v>356</v>
      </c>
      <c r="V1666" t="s">
        <v>811</v>
      </c>
      <c r="W1666">
        <v>23000000</v>
      </c>
      <c r="X1666">
        <v>2003</v>
      </c>
      <c r="Y1666">
        <v>766</v>
      </c>
      <c r="Z1666" s="2">
        <v>6.2</v>
      </c>
      <c r="AA1666">
        <v>1.85</v>
      </c>
      <c r="AB1666">
        <v>188</v>
      </c>
      <c r="AQ1666">
        <v>104</v>
      </c>
      <c r="AR1666">
        <v>5.7</v>
      </c>
      <c r="BH1666" t="str">
        <v>Robert Townsend</v>
      </c>
      <c r="BI1666">
        <f t="shared" si="76"/>
        <v>7</v>
      </c>
      <c r="BJ1666" t="b">
        <f t="shared" si="77"/>
        <v>0</v>
      </c>
      <c r="BO1666">
        <v>52752475</v>
      </c>
      <c r="BP1666">
        <v>50000000</v>
      </c>
      <c r="BR1666">
        <f t="shared" si="78"/>
        <v>2752475</v>
      </c>
      <c r="BS1666" t="str">
        <f>_xlfn.XLOOKUP(BO1666,I:I,L:L)</f>
        <v>UnfaithfulÂ </v>
      </c>
    </row>
    <row r="1667" spans="1:71" x14ac:dyDescent="0.25">
      <c r="A1667" t="s">
        <v>33</v>
      </c>
      <c r="B1667" t="s">
        <v>2149</v>
      </c>
      <c r="C1667">
        <v>167</v>
      </c>
      <c r="D1667">
        <v>91</v>
      </c>
      <c r="E1667">
        <v>41</v>
      </c>
      <c r="F1667">
        <v>328</v>
      </c>
      <c r="G1667" t="s">
        <v>10400</v>
      </c>
      <c r="H1667">
        <v>567</v>
      </c>
      <c r="I1667">
        <v>20819129</v>
      </c>
      <c r="J1667" t="s">
        <v>1064</v>
      </c>
      <c r="K1667" t="s">
        <v>2133</v>
      </c>
      <c r="L1667" t="s">
        <v>10401</v>
      </c>
      <c r="M1667">
        <v>84209</v>
      </c>
      <c r="N1667">
        <v>2954</v>
      </c>
      <c r="O1667" t="s">
        <v>3731</v>
      </c>
      <c r="P1667">
        <v>1</v>
      </c>
      <c r="Q1667" t="s">
        <v>10402</v>
      </c>
      <c r="R1667" t="s">
        <v>10403</v>
      </c>
      <c r="S1667">
        <v>201</v>
      </c>
      <c r="T1667" t="s">
        <v>42</v>
      </c>
      <c r="U1667" t="s">
        <v>43</v>
      </c>
      <c r="V1667" t="s">
        <v>115</v>
      </c>
      <c r="W1667">
        <v>26000000</v>
      </c>
      <c r="X1667">
        <v>2009</v>
      </c>
      <c r="Y1667">
        <v>402</v>
      </c>
      <c r="Z1667" s="2">
        <v>5.2</v>
      </c>
      <c r="AA1667">
        <v>1.85</v>
      </c>
      <c r="AB1667">
        <v>0</v>
      </c>
      <c r="AQ1667">
        <v>135</v>
      </c>
      <c r="AR1667">
        <v>6.6</v>
      </c>
      <c r="BH1667" t="str">
        <v>Myles Berkowitz</v>
      </c>
      <c r="BI1667">
        <f t="shared" si="76"/>
        <v>5.3</v>
      </c>
      <c r="BJ1667" t="b">
        <f t="shared" si="77"/>
        <v>0</v>
      </c>
      <c r="BO1667">
        <v>4600000</v>
      </c>
      <c r="BP1667">
        <v>1900000</v>
      </c>
      <c r="BR1667">
        <f t="shared" si="78"/>
        <v>2700000</v>
      </c>
      <c r="BS1667" t="str">
        <f>_xlfn.XLOOKUP(BO1667,I:I,L:L)</f>
        <v>River's EdgeÂ </v>
      </c>
    </row>
    <row r="1668" spans="1:71" x14ac:dyDescent="0.25">
      <c r="A1668" t="s">
        <v>33</v>
      </c>
      <c r="B1668" t="s">
        <v>1545</v>
      </c>
      <c r="C1668">
        <v>129</v>
      </c>
      <c r="D1668">
        <v>97</v>
      </c>
      <c r="E1668">
        <v>70</v>
      </c>
      <c r="F1668">
        <v>512</v>
      </c>
      <c r="G1668" t="s">
        <v>10406</v>
      </c>
      <c r="H1668">
        <v>2000</v>
      </c>
      <c r="I1668">
        <v>110222438</v>
      </c>
      <c r="J1668" t="s">
        <v>3800</v>
      </c>
      <c r="K1668" t="s">
        <v>2160</v>
      </c>
      <c r="L1668" t="s">
        <v>2167</v>
      </c>
      <c r="M1668">
        <v>96693</v>
      </c>
      <c r="N1668">
        <v>3984</v>
      </c>
      <c r="O1668" t="s">
        <v>5522</v>
      </c>
      <c r="P1668">
        <v>2</v>
      </c>
      <c r="Q1668" t="s">
        <v>10407</v>
      </c>
      <c r="R1668" t="s">
        <v>10408</v>
      </c>
      <c r="S1668">
        <v>271</v>
      </c>
      <c r="T1668" t="s">
        <v>42</v>
      </c>
      <c r="U1668" t="s">
        <v>43</v>
      </c>
      <c r="V1668" t="s">
        <v>115</v>
      </c>
      <c r="W1668">
        <v>26000000</v>
      </c>
      <c r="X1668">
        <v>2003</v>
      </c>
      <c r="Y1668">
        <v>528</v>
      </c>
      <c r="Z1668" s="2">
        <v>6.1</v>
      </c>
      <c r="AA1668">
        <v>1.85</v>
      </c>
      <c r="AB1668">
        <v>0</v>
      </c>
      <c r="AQ1668">
        <v>91</v>
      </c>
      <c r="AR1668">
        <v>5.2</v>
      </c>
      <c r="BH1668" t="str">
        <v>Brandon Trost</v>
      </c>
      <c r="BI1668">
        <f t="shared" ref="BI1668:BI1731" si="79">ROUND(AVERAGEIFS(Z:Z,B:B,BH1668),1)</f>
        <v>5.6</v>
      </c>
      <c r="BJ1668" t="b">
        <f t="shared" ref="BJ1668:BJ1731" si="80">IF(BI1668&gt;=PERCENTILE($BI$3:$BI$1678,0.9),"TRUE")</f>
        <v>0</v>
      </c>
      <c r="BO1668">
        <v>5595428</v>
      </c>
      <c r="BP1668">
        <v>2900000</v>
      </c>
      <c r="BR1668">
        <f t="shared" si="78"/>
        <v>2695428</v>
      </c>
      <c r="BS1668" t="str">
        <f>_xlfn.XLOOKUP(BO1668,I:I,L:L)</f>
        <v>Central StationÂ </v>
      </c>
    </row>
    <row r="1669" spans="1:71" x14ac:dyDescent="0.25">
      <c r="A1669" t="s">
        <v>33</v>
      </c>
      <c r="B1669" t="s">
        <v>2144</v>
      </c>
      <c r="C1669">
        <v>217</v>
      </c>
      <c r="D1669">
        <v>133</v>
      </c>
      <c r="E1669">
        <v>0</v>
      </c>
      <c r="F1669">
        <v>218</v>
      </c>
      <c r="G1669" t="s">
        <v>4841</v>
      </c>
      <c r="H1669">
        <v>7000</v>
      </c>
      <c r="I1669">
        <v>109243478</v>
      </c>
      <c r="J1669" t="s">
        <v>1027</v>
      </c>
      <c r="K1669" t="s">
        <v>664</v>
      </c>
      <c r="L1669" t="s">
        <v>2198</v>
      </c>
      <c r="M1669">
        <v>313797</v>
      </c>
      <c r="N1669">
        <v>8341</v>
      </c>
      <c r="O1669" t="s">
        <v>10411</v>
      </c>
      <c r="P1669">
        <v>1</v>
      </c>
      <c r="Q1669" t="s">
        <v>10412</v>
      </c>
      <c r="R1669" t="s">
        <v>10413</v>
      </c>
      <c r="S1669">
        <v>546</v>
      </c>
      <c r="T1669" t="s">
        <v>42</v>
      </c>
      <c r="U1669" t="s">
        <v>43</v>
      </c>
      <c r="V1669" t="s">
        <v>811</v>
      </c>
      <c r="W1669">
        <v>26000000</v>
      </c>
      <c r="X1669">
        <v>2005</v>
      </c>
      <c r="Y1669">
        <v>966</v>
      </c>
      <c r="Z1669" s="2">
        <v>7.1</v>
      </c>
      <c r="AA1669">
        <v>1.85</v>
      </c>
      <c r="AB1669">
        <v>0</v>
      </c>
      <c r="AQ1669">
        <v>97</v>
      </c>
      <c r="AR1669">
        <v>6.1</v>
      </c>
      <c r="BH1669" t="str">
        <v>Joe Swanberg</v>
      </c>
      <c r="BI1669">
        <f t="shared" si="79"/>
        <v>5.6</v>
      </c>
      <c r="BJ1669" t="b">
        <f t="shared" si="80"/>
        <v>0</v>
      </c>
      <c r="BO1669">
        <v>3650677</v>
      </c>
      <c r="BP1669">
        <v>960000</v>
      </c>
      <c r="BR1669">
        <f t="shared" si="78"/>
        <v>2690677</v>
      </c>
      <c r="BS1669" t="str">
        <f>_xlfn.XLOOKUP(BO1669,I:I,L:L)</f>
        <v>Lock, Stock and Two Smoking BarrelsÂ </v>
      </c>
    </row>
    <row r="1670" spans="1:71" x14ac:dyDescent="0.25">
      <c r="A1670" t="s">
        <v>33</v>
      </c>
      <c r="B1670" t="s">
        <v>2895</v>
      </c>
      <c r="C1670">
        <v>134</v>
      </c>
      <c r="D1670">
        <v>123</v>
      </c>
      <c r="E1670">
        <v>108</v>
      </c>
      <c r="F1670">
        <v>239</v>
      </c>
      <c r="G1670" t="s">
        <v>10416</v>
      </c>
      <c r="H1670">
        <v>1000</v>
      </c>
      <c r="I1670">
        <v>100241322</v>
      </c>
      <c r="J1670" t="s">
        <v>881</v>
      </c>
      <c r="K1670" t="s">
        <v>173</v>
      </c>
      <c r="L1670" t="s">
        <v>2555</v>
      </c>
      <c r="M1670">
        <v>175524</v>
      </c>
      <c r="N1670">
        <v>1690</v>
      </c>
      <c r="O1670" t="s">
        <v>9320</v>
      </c>
      <c r="P1670">
        <v>0</v>
      </c>
      <c r="Q1670" t="s">
        <v>10417</v>
      </c>
      <c r="R1670" t="s">
        <v>10418</v>
      </c>
      <c r="S1670">
        <v>752</v>
      </c>
      <c r="T1670" t="s">
        <v>42</v>
      </c>
      <c r="U1670" t="s">
        <v>43</v>
      </c>
      <c r="V1670" t="s">
        <v>811</v>
      </c>
      <c r="W1670">
        <v>25000000</v>
      </c>
      <c r="X1670">
        <v>1998</v>
      </c>
      <c r="Y1670">
        <v>264</v>
      </c>
      <c r="Z1670" s="2">
        <v>7.2</v>
      </c>
      <c r="AA1670">
        <v>2.35</v>
      </c>
      <c r="AB1670">
        <v>0</v>
      </c>
      <c r="AQ1670">
        <v>133</v>
      </c>
      <c r="AR1670">
        <v>7.1</v>
      </c>
      <c r="BH1670" t="str">
        <v>Lena Dunham</v>
      </c>
      <c r="BI1670">
        <f t="shared" si="79"/>
        <v>6.3</v>
      </c>
      <c r="BJ1670" t="b">
        <f t="shared" si="80"/>
        <v>0</v>
      </c>
      <c r="BO1670">
        <v>30688364</v>
      </c>
      <c r="BP1670">
        <v>28000000</v>
      </c>
      <c r="BR1670">
        <f t="shared" si="78"/>
        <v>2688364</v>
      </c>
      <c r="BS1670" t="str">
        <f>_xlfn.XLOOKUP(BO1670,I:I,L:L)</f>
        <v>3 Days to KillÂ </v>
      </c>
    </row>
    <row r="1671" spans="1:71" x14ac:dyDescent="0.25">
      <c r="A1671" t="s">
        <v>33</v>
      </c>
      <c r="B1671" t="s">
        <v>5383</v>
      </c>
      <c r="C1671">
        <v>253</v>
      </c>
      <c r="D1671">
        <v>114</v>
      </c>
      <c r="E1671">
        <v>71</v>
      </c>
      <c r="F1671">
        <v>313</v>
      </c>
      <c r="G1671" t="s">
        <v>10419</v>
      </c>
      <c r="H1671">
        <v>14000</v>
      </c>
      <c r="I1671">
        <v>25977365</v>
      </c>
      <c r="J1671" t="s">
        <v>1359</v>
      </c>
      <c r="K1671" t="s">
        <v>299</v>
      </c>
      <c r="L1671" t="s">
        <v>10420</v>
      </c>
      <c r="M1671">
        <v>87950</v>
      </c>
      <c r="N1671">
        <v>15428</v>
      </c>
      <c r="O1671" t="s">
        <v>10421</v>
      </c>
      <c r="P1671">
        <v>0</v>
      </c>
      <c r="Q1671" t="s">
        <v>10422</v>
      </c>
      <c r="R1671" t="s">
        <v>10423</v>
      </c>
      <c r="S1671">
        <v>207</v>
      </c>
      <c r="T1671" t="s">
        <v>42</v>
      </c>
      <c r="U1671" t="s">
        <v>43</v>
      </c>
      <c r="V1671" t="s">
        <v>811</v>
      </c>
      <c r="W1671">
        <v>28000000</v>
      </c>
      <c r="X1671">
        <v>2014</v>
      </c>
      <c r="Y1671">
        <v>439</v>
      </c>
      <c r="Z1671" s="2">
        <v>6.5</v>
      </c>
      <c r="AA1671">
        <v>2.35</v>
      </c>
      <c r="AB1671">
        <v>15000</v>
      </c>
      <c r="AQ1671">
        <v>123</v>
      </c>
      <c r="AR1671">
        <v>7.2</v>
      </c>
      <c r="BH1671" t="str">
        <v>Kevin Jordan</v>
      </c>
      <c r="BI1671">
        <f t="shared" si="79"/>
        <v>7.6</v>
      </c>
      <c r="BJ1671" t="str">
        <f t="shared" si="80"/>
        <v>TRUE</v>
      </c>
      <c r="BO1671">
        <v>34667015</v>
      </c>
      <c r="BP1671">
        <v>32000000</v>
      </c>
      <c r="BR1671">
        <f t="shared" si="78"/>
        <v>2667015</v>
      </c>
      <c r="BS1671" t="str">
        <f>_xlfn.XLOOKUP(BO1671,I:I,L:L)</f>
        <v>Licence to KillÂ </v>
      </c>
    </row>
    <row r="1672" spans="1:71" x14ac:dyDescent="0.25">
      <c r="A1672" t="s">
        <v>33</v>
      </c>
      <c r="B1672" t="s">
        <v>1873</v>
      </c>
      <c r="C1672">
        <v>46</v>
      </c>
      <c r="D1672">
        <v>111</v>
      </c>
      <c r="E1672">
        <v>425</v>
      </c>
      <c r="F1672">
        <v>344</v>
      </c>
      <c r="G1672" t="s">
        <v>5333</v>
      </c>
      <c r="H1672">
        <v>743</v>
      </c>
      <c r="I1672">
        <v>91457688</v>
      </c>
      <c r="J1672" t="s">
        <v>1064</v>
      </c>
      <c r="K1672" t="s">
        <v>3505</v>
      </c>
      <c r="L1672" t="s">
        <v>2909</v>
      </c>
      <c r="M1672">
        <v>107801</v>
      </c>
      <c r="N1672">
        <v>2403</v>
      </c>
      <c r="O1672" t="s">
        <v>5324</v>
      </c>
      <c r="P1672">
        <v>4</v>
      </c>
      <c r="Q1672" t="s">
        <v>10424</v>
      </c>
      <c r="R1672" t="s">
        <v>10425</v>
      </c>
      <c r="S1672">
        <v>109</v>
      </c>
      <c r="T1672" t="s">
        <v>42</v>
      </c>
      <c r="U1672" t="s">
        <v>43</v>
      </c>
      <c r="V1672" t="s">
        <v>44</v>
      </c>
      <c r="W1672">
        <v>26000000</v>
      </c>
      <c r="X1672">
        <v>1990</v>
      </c>
      <c r="Y1672">
        <v>394</v>
      </c>
      <c r="Z1672" s="2">
        <v>6</v>
      </c>
      <c r="AA1672">
        <v>1.85</v>
      </c>
      <c r="AB1672">
        <v>0</v>
      </c>
      <c r="AQ1672">
        <v>114</v>
      </c>
      <c r="AR1672">
        <v>6.5</v>
      </c>
      <c r="BH1672" t="str">
        <v>James Bidgood</v>
      </c>
      <c r="BI1672">
        <f t="shared" si="79"/>
        <v>6.7</v>
      </c>
      <c r="BJ1672" t="b">
        <f t="shared" si="80"/>
        <v>0</v>
      </c>
      <c r="BO1672">
        <v>42615685</v>
      </c>
      <c r="BP1672">
        <v>40000000</v>
      </c>
      <c r="BR1672">
        <f t="shared" si="78"/>
        <v>2615685</v>
      </c>
      <c r="BS1672" t="str">
        <f>_xlfn.XLOOKUP(BO1672,I:I,L:L)</f>
        <v>A Million Ways to Die in the WestÂ </v>
      </c>
    </row>
    <row r="1673" spans="1:71" x14ac:dyDescent="0.25">
      <c r="A1673" t="s">
        <v>33</v>
      </c>
      <c r="B1673" t="s">
        <v>3402</v>
      </c>
      <c r="C1673">
        <v>232</v>
      </c>
      <c r="D1673">
        <v>117</v>
      </c>
      <c r="E1673">
        <v>234</v>
      </c>
      <c r="F1673">
        <v>919</v>
      </c>
      <c r="G1673" t="s">
        <v>3984</v>
      </c>
      <c r="H1673">
        <v>11000</v>
      </c>
      <c r="I1673">
        <v>87341380</v>
      </c>
      <c r="J1673" t="s">
        <v>1064</v>
      </c>
      <c r="K1673" t="s">
        <v>98</v>
      </c>
      <c r="L1673" t="s">
        <v>3053</v>
      </c>
      <c r="M1673">
        <v>255257</v>
      </c>
      <c r="N1673">
        <v>15590</v>
      </c>
      <c r="O1673" t="s">
        <v>2475</v>
      </c>
      <c r="P1673">
        <v>3</v>
      </c>
      <c r="Q1673" t="s">
        <v>10426</v>
      </c>
      <c r="R1673" t="s">
        <v>10427</v>
      </c>
      <c r="S1673">
        <v>374</v>
      </c>
      <c r="T1673" t="s">
        <v>42</v>
      </c>
      <c r="U1673" t="s">
        <v>43</v>
      </c>
      <c r="V1673" t="s">
        <v>811</v>
      </c>
      <c r="W1673">
        <v>27000000</v>
      </c>
      <c r="X1673">
        <v>2008</v>
      </c>
      <c r="Y1673">
        <v>989</v>
      </c>
      <c r="Z1673" s="2">
        <v>7</v>
      </c>
      <c r="AA1673">
        <v>2.35</v>
      </c>
      <c r="AB1673">
        <v>0</v>
      </c>
      <c r="AQ1673">
        <v>111</v>
      </c>
      <c r="AR1673">
        <v>6</v>
      </c>
      <c r="BH1673" t="str">
        <v>Daryl Wein</v>
      </c>
      <c r="BI1673">
        <f t="shared" si="79"/>
        <v>6.2</v>
      </c>
      <c r="BJ1673" t="b">
        <f t="shared" si="80"/>
        <v>0</v>
      </c>
      <c r="BO1673">
        <v>8596914</v>
      </c>
      <c r="BP1673">
        <v>6000000</v>
      </c>
      <c r="BR1673">
        <f t="shared" si="78"/>
        <v>2596914</v>
      </c>
      <c r="BS1673" t="str">
        <f>_xlfn.XLOOKUP(BO1673,I:I,L:L)</f>
        <v>PollockÂ </v>
      </c>
    </row>
    <row r="1674" spans="1:71" x14ac:dyDescent="0.25">
      <c r="A1674" t="s">
        <v>33</v>
      </c>
      <c r="B1674" t="s">
        <v>2094</v>
      </c>
      <c r="C1674">
        <v>92</v>
      </c>
      <c r="D1674">
        <v>121</v>
      </c>
      <c r="E1674">
        <v>72</v>
      </c>
      <c r="F1674">
        <v>343</v>
      </c>
      <c r="G1674" t="s">
        <v>1660</v>
      </c>
      <c r="H1674">
        <v>1000</v>
      </c>
      <c r="I1674">
        <v>65703412</v>
      </c>
      <c r="J1674" t="s">
        <v>881</v>
      </c>
      <c r="K1674" t="s">
        <v>4940</v>
      </c>
      <c r="L1674" t="s">
        <v>4706</v>
      </c>
      <c r="M1674">
        <v>57958</v>
      </c>
      <c r="N1674">
        <v>2747</v>
      </c>
      <c r="O1674" t="s">
        <v>10430</v>
      </c>
      <c r="P1674">
        <v>1</v>
      </c>
      <c r="Q1674" t="s">
        <v>10431</v>
      </c>
      <c r="R1674" t="s">
        <v>10432</v>
      </c>
      <c r="S1674">
        <v>345</v>
      </c>
      <c r="T1674" t="s">
        <v>42</v>
      </c>
      <c r="U1674" t="s">
        <v>43</v>
      </c>
      <c r="V1674" t="s">
        <v>44</v>
      </c>
      <c r="W1674">
        <v>26000000</v>
      </c>
      <c r="X1674">
        <v>1998</v>
      </c>
      <c r="Y1674">
        <v>794</v>
      </c>
      <c r="Z1674" s="2">
        <v>7</v>
      </c>
      <c r="AA1674">
        <v>2.35</v>
      </c>
      <c r="AB1674">
        <v>0</v>
      </c>
      <c r="AQ1674">
        <v>117</v>
      </c>
      <c r="AR1674">
        <v>7</v>
      </c>
      <c r="BH1674" t="str">
        <v>Jafar Panahi</v>
      </c>
      <c r="BI1674">
        <f t="shared" si="79"/>
        <v>7.5</v>
      </c>
      <c r="BJ1674" t="str">
        <f t="shared" si="80"/>
        <v>TRUE</v>
      </c>
      <c r="BO1674">
        <v>13592872</v>
      </c>
      <c r="BP1674">
        <v>11000000</v>
      </c>
      <c r="BR1674">
        <f t="shared" si="78"/>
        <v>2592872</v>
      </c>
      <c r="BS1674" t="str">
        <f>_xlfn.XLOOKUP(BO1674,I:I,L:L)</f>
        <v>The Ladies ManÂ </v>
      </c>
    </row>
    <row r="1675" spans="1:71" x14ac:dyDescent="0.25">
      <c r="A1675" t="s">
        <v>33</v>
      </c>
      <c r="B1675" t="s">
        <v>5388</v>
      </c>
      <c r="C1675">
        <v>153</v>
      </c>
      <c r="D1675">
        <v>139</v>
      </c>
      <c r="E1675">
        <v>0</v>
      </c>
      <c r="F1675">
        <v>648</v>
      </c>
      <c r="G1675" t="s">
        <v>2543</v>
      </c>
      <c r="H1675">
        <v>3000</v>
      </c>
      <c r="I1675">
        <v>58328680</v>
      </c>
      <c r="J1675" t="s">
        <v>2260</v>
      </c>
      <c r="K1675" t="s">
        <v>2097</v>
      </c>
      <c r="L1675" t="s">
        <v>5051</v>
      </c>
      <c r="M1675">
        <v>54096</v>
      </c>
      <c r="N1675">
        <v>5458</v>
      </c>
      <c r="O1675" t="s">
        <v>9240</v>
      </c>
      <c r="P1675">
        <v>0</v>
      </c>
      <c r="Q1675" t="s">
        <v>10434</v>
      </c>
      <c r="R1675" t="s">
        <v>10435</v>
      </c>
      <c r="S1675">
        <v>494</v>
      </c>
      <c r="T1675" t="s">
        <v>42</v>
      </c>
      <c r="U1675" t="s">
        <v>43</v>
      </c>
      <c r="V1675" t="s">
        <v>811</v>
      </c>
      <c r="W1675">
        <v>22000000</v>
      </c>
      <c r="X1675">
        <v>2003</v>
      </c>
      <c r="Y1675">
        <v>693</v>
      </c>
      <c r="Z1675" s="2">
        <v>7.5</v>
      </c>
      <c r="AA1675">
        <v>2.35</v>
      </c>
      <c r="AB1675">
        <v>0</v>
      </c>
      <c r="AQ1675">
        <v>121</v>
      </c>
      <c r="AR1675">
        <v>7</v>
      </c>
      <c r="BH1675" t="str">
        <v>Kiyoshi Kurosawa</v>
      </c>
      <c r="BI1675">
        <f t="shared" si="79"/>
        <v>7.4</v>
      </c>
      <c r="BJ1675" t="b">
        <f t="shared" si="80"/>
        <v>0</v>
      </c>
      <c r="BO1675">
        <v>37788228</v>
      </c>
      <c r="BP1675">
        <v>35200000</v>
      </c>
      <c r="BR1675">
        <f t="shared" si="78"/>
        <v>2588228</v>
      </c>
      <c r="BS1675" t="str">
        <f>_xlfn.XLOOKUP(BO1675,I:I,L:L)</f>
        <v>Head of StateÂ </v>
      </c>
    </row>
    <row r="1676" spans="1:71" x14ac:dyDescent="0.25">
      <c r="A1676" t="s">
        <v>33</v>
      </c>
      <c r="B1676" t="s">
        <v>1088</v>
      </c>
      <c r="C1676">
        <v>49</v>
      </c>
      <c r="D1676">
        <v>115</v>
      </c>
      <c r="E1676">
        <v>541</v>
      </c>
      <c r="F1676">
        <v>442</v>
      </c>
      <c r="G1676" t="s">
        <v>555</v>
      </c>
      <c r="H1676">
        <v>8000</v>
      </c>
      <c r="I1676">
        <v>61490000</v>
      </c>
      <c r="J1676" t="s">
        <v>2121</v>
      </c>
      <c r="K1676" t="s">
        <v>1902</v>
      </c>
      <c r="L1676" t="s">
        <v>5110</v>
      </c>
      <c r="M1676">
        <v>62037</v>
      </c>
      <c r="N1676">
        <v>10493</v>
      </c>
      <c r="O1676" t="s">
        <v>9349</v>
      </c>
      <c r="P1676">
        <v>5</v>
      </c>
      <c r="Q1676" t="s">
        <v>10436</v>
      </c>
      <c r="R1676" t="s">
        <v>10437</v>
      </c>
      <c r="S1676">
        <v>148</v>
      </c>
      <c r="T1676" t="s">
        <v>42</v>
      </c>
      <c r="U1676" t="s">
        <v>43</v>
      </c>
      <c r="V1676" t="s">
        <v>811</v>
      </c>
      <c r="W1676">
        <v>26000000</v>
      </c>
      <c r="X1676">
        <v>1990</v>
      </c>
      <c r="Y1676">
        <v>1000</v>
      </c>
      <c r="Z1676" s="2">
        <v>6.6</v>
      </c>
      <c r="AA1676">
        <v>2.35</v>
      </c>
      <c r="AB1676">
        <v>0</v>
      </c>
      <c r="AQ1676">
        <v>139</v>
      </c>
      <c r="AR1676">
        <v>7.5</v>
      </c>
      <c r="BH1676" t="str">
        <v>Shane Carruth</v>
      </c>
      <c r="BI1676">
        <f t="shared" si="79"/>
        <v>7</v>
      </c>
      <c r="BJ1676" t="b">
        <f t="shared" si="80"/>
        <v>0</v>
      </c>
      <c r="BO1676">
        <v>42575718</v>
      </c>
      <c r="BP1676">
        <v>40000000</v>
      </c>
      <c r="BR1676">
        <f t="shared" si="78"/>
        <v>2575718</v>
      </c>
      <c r="BS1676" t="str">
        <f>_xlfn.XLOOKUP(BO1676,I:I,L:L)</f>
        <v>Final Destination 5Â </v>
      </c>
    </row>
    <row r="1677" spans="1:71" x14ac:dyDescent="0.25">
      <c r="A1677" t="s">
        <v>917</v>
      </c>
      <c r="B1677" t="s">
        <v>5190</v>
      </c>
      <c r="C1677">
        <v>56</v>
      </c>
      <c r="D1677">
        <v>175</v>
      </c>
      <c r="E1677">
        <v>0</v>
      </c>
      <c r="F1677">
        <v>14</v>
      </c>
      <c r="G1677" t="s">
        <v>10438</v>
      </c>
      <c r="H1677">
        <v>385</v>
      </c>
      <c r="I1677">
        <v>50800000</v>
      </c>
      <c r="J1677" t="s">
        <v>1239</v>
      </c>
      <c r="K1677" t="s">
        <v>10439</v>
      </c>
      <c r="L1677" t="s">
        <v>6417</v>
      </c>
      <c r="M1677">
        <v>40277</v>
      </c>
      <c r="N1677">
        <v>669</v>
      </c>
      <c r="O1677" t="s">
        <v>10440</v>
      </c>
      <c r="P1677">
        <v>14</v>
      </c>
      <c r="Q1677" t="s">
        <v>10441</v>
      </c>
      <c r="R1677" t="s">
        <v>10442</v>
      </c>
      <c r="S1677">
        <v>210</v>
      </c>
      <c r="T1677" t="s">
        <v>42</v>
      </c>
      <c r="U1677" t="s">
        <v>43</v>
      </c>
      <c r="V1677" t="s">
        <v>115</v>
      </c>
      <c r="W1677">
        <v>26000000</v>
      </c>
      <c r="X1677">
        <v>1977</v>
      </c>
      <c r="Y1677">
        <v>232</v>
      </c>
      <c r="Z1677" s="2">
        <v>7.4</v>
      </c>
      <c r="AA1677">
        <v>2.35</v>
      </c>
      <c r="AB1677">
        <v>0</v>
      </c>
      <c r="AQ1677">
        <v>115</v>
      </c>
      <c r="AR1677">
        <v>6.6</v>
      </c>
      <c r="BH1677" t="str">
        <v>Neill Dela Llana</v>
      </c>
      <c r="BI1677">
        <f t="shared" si="79"/>
        <v>6.3</v>
      </c>
      <c r="BJ1677" t="b">
        <f t="shared" si="80"/>
        <v>0</v>
      </c>
      <c r="BO1677">
        <v>10572742</v>
      </c>
      <c r="BP1677">
        <v>8000000</v>
      </c>
      <c r="BR1677">
        <f t="shared" si="78"/>
        <v>2572742</v>
      </c>
      <c r="BS1677" t="str">
        <f>_xlfn.XLOOKUP(BO1677,I:I,L:L)</f>
        <v>Not Easily BrokenÂ </v>
      </c>
    </row>
    <row r="1678" spans="1:71" x14ac:dyDescent="0.25">
      <c r="A1678" t="s">
        <v>33</v>
      </c>
      <c r="B1678" t="s">
        <v>3908</v>
      </c>
      <c r="C1678">
        <v>224</v>
      </c>
      <c r="D1678">
        <v>85</v>
      </c>
      <c r="E1678">
        <v>0</v>
      </c>
      <c r="F1678">
        <v>178</v>
      </c>
      <c r="G1678" t="s">
        <v>10445</v>
      </c>
      <c r="H1678">
        <v>332</v>
      </c>
      <c r="I1678">
        <v>57859105</v>
      </c>
      <c r="J1678" t="s">
        <v>560</v>
      </c>
      <c r="K1678" t="s">
        <v>10446</v>
      </c>
      <c r="L1678" t="s">
        <v>5621</v>
      </c>
      <c r="M1678">
        <v>94108</v>
      </c>
      <c r="N1678">
        <v>1090</v>
      </c>
      <c r="O1678" t="s">
        <v>10447</v>
      </c>
      <c r="P1678">
        <v>0</v>
      </c>
      <c r="Q1678" t="s">
        <v>10448</v>
      </c>
      <c r="R1678" t="s">
        <v>10449</v>
      </c>
      <c r="S1678">
        <v>673</v>
      </c>
      <c r="T1678" t="s">
        <v>42</v>
      </c>
      <c r="U1678" t="s">
        <v>43</v>
      </c>
      <c r="V1678" t="s">
        <v>44</v>
      </c>
      <c r="W1678">
        <v>26000000</v>
      </c>
      <c r="X1678">
        <v>2005</v>
      </c>
      <c r="Y1678">
        <v>285</v>
      </c>
      <c r="Z1678" s="2">
        <v>6.5</v>
      </c>
      <c r="AA1678">
        <v>2.35</v>
      </c>
      <c r="AB1678">
        <v>0</v>
      </c>
      <c r="AQ1678">
        <v>175</v>
      </c>
      <c r="AR1678">
        <v>7.4</v>
      </c>
      <c r="BH1678" t="str">
        <v>Edward Burns</v>
      </c>
      <c r="BI1678">
        <f t="shared" si="79"/>
        <v>6.4</v>
      </c>
      <c r="BJ1678" t="b">
        <f t="shared" si="80"/>
        <v>0</v>
      </c>
      <c r="BO1678">
        <v>12570442</v>
      </c>
      <c r="BP1678">
        <v>10000000</v>
      </c>
      <c r="BR1678">
        <f t="shared" si="78"/>
        <v>2570442</v>
      </c>
      <c r="BS1678" t="str">
        <f>_xlfn.XLOOKUP(BO1678,I:I,L:L)</f>
        <v>The MatadorÂ </v>
      </c>
    </row>
    <row r="1679" spans="1:71" x14ac:dyDescent="0.25">
      <c r="A1679" t="s">
        <v>33</v>
      </c>
      <c r="B1679" t="s">
        <v>3610</v>
      </c>
      <c r="C1679">
        <v>175</v>
      </c>
      <c r="D1679">
        <v>90</v>
      </c>
      <c r="E1679">
        <v>160</v>
      </c>
      <c r="F1679">
        <v>392</v>
      </c>
      <c r="G1679" t="s">
        <v>10451</v>
      </c>
      <c r="H1679">
        <v>748</v>
      </c>
      <c r="I1679">
        <v>46455802</v>
      </c>
      <c r="J1679" t="s">
        <v>2795</v>
      </c>
      <c r="K1679" t="s">
        <v>9955</v>
      </c>
      <c r="L1679" t="s">
        <v>7090</v>
      </c>
      <c r="M1679">
        <v>120786</v>
      </c>
      <c r="N1679">
        <v>3172</v>
      </c>
      <c r="O1679" t="s">
        <v>10452</v>
      </c>
      <c r="P1679">
        <v>0</v>
      </c>
      <c r="Q1679" t="s">
        <v>10453</v>
      </c>
      <c r="R1679" t="s">
        <v>10454</v>
      </c>
      <c r="S1679">
        <v>472</v>
      </c>
      <c r="T1679" t="s">
        <v>42</v>
      </c>
      <c r="U1679" t="s">
        <v>43</v>
      </c>
      <c r="V1679" t="s">
        <v>811</v>
      </c>
      <c r="W1679">
        <v>26000000</v>
      </c>
      <c r="X1679">
        <v>2003</v>
      </c>
      <c r="Y1679">
        <v>439</v>
      </c>
      <c r="Z1679" s="2">
        <v>6.2</v>
      </c>
      <c r="AA1679">
        <v>1.85</v>
      </c>
      <c r="AB1679">
        <v>0</v>
      </c>
      <c r="AQ1679">
        <v>85</v>
      </c>
      <c r="AR1679">
        <v>6.5</v>
      </c>
      <c r="BH1679">
        <v>0</v>
      </c>
      <c r="BI1679" t="e">
        <f t="shared" si="79"/>
        <v>#DIV/0!</v>
      </c>
      <c r="BJ1679" t="e">
        <f t="shared" si="80"/>
        <v>#DIV/0!</v>
      </c>
      <c r="BO1679">
        <v>13558739</v>
      </c>
      <c r="BP1679">
        <v>11000000</v>
      </c>
      <c r="BR1679">
        <f t="shared" si="78"/>
        <v>2558739</v>
      </c>
      <c r="BS1679" t="str">
        <f>_xlfn.XLOOKUP(BO1679,I:I,L:L)</f>
        <v>TomcatsÂ </v>
      </c>
    </row>
    <row r="1680" spans="1:71" x14ac:dyDescent="0.25">
      <c r="A1680" t="s">
        <v>33</v>
      </c>
      <c r="B1680" t="s">
        <v>2760</v>
      </c>
      <c r="C1680">
        <v>197</v>
      </c>
      <c r="D1680">
        <v>107</v>
      </c>
      <c r="E1680">
        <v>0</v>
      </c>
      <c r="F1680">
        <v>577</v>
      </c>
      <c r="G1680" t="s">
        <v>1867</v>
      </c>
      <c r="H1680">
        <v>1000</v>
      </c>
      <c r="I1680">
        <v>45506619</v>
      </c>
      <c r="J1680" t="s">
        <v>3808</v>
      </c>
      <c r="K1680" t="s">
        <v>2579</v>
      </c>
      <c r="L1680" t="s">
        <v>7236</v>
      </c>
      <c r="M1680">
        <v>225102</v>
      </c>
      <c r="N1680">
        <v>3066</v>
      </c>
      <c r="O1680" t="s">
        <v>4589</v>
      </c>
      <c r="P1680">
        <v>3</v>
      </c>
      <c r="Q1680" t="s">
        <v>10456</v>
      </c>
      <c r="R1680" t="s">
        <v>10457</v>
      </c>
      <c r="S1680">
        <v>862</v>
      </c>
      <c r="T1680" t="s">
        <v>42</v>
      </c>
      <c r="U1680" t="s">
        <v>74</v>
      </c>
      <c r="V1680" t="s">
        <v>44</v>
      </c>
      <c r="W1680">
        <v>26000000</v>
      </c>
      <c r="X1680">
        <v>2000</v>
      </c>
      <c r="Y1680">
        <v>596</v>
      </c>
      <c r="Z1680" s="2">
        <v>7.8</v>
      </c>
      <c r="AA1680">
        <v>2.35</v>
      </c>
      <c r="AB1680">
        <v>16000</v>
      </c>
      <c r="AQ1680">
        <v>90</v>
      </c>
      <c r="AR1680">
        <v>6.2</v>
      </c>
      <c r="BI1680" t="e">
        <f t="shared" si="79"/>
        <v>#DIV/0!</v>
      </c>
      <c r="BJ1680" t="e">
        <f t="shared" si="80"/>
        <v>#DIV/0!</v>
      </c>
      <c r="BO1680">
        <v>6525762</v>
      </c>
      <c r="BP1680">
        <v>4000000</v>
      </c>
      <c r="BR1680">
        <f t="shared" si="78"/>
        <v>2525762</v>
      </c>
      <c r="BS1680" t="str">
        <f>_xlfn.XLOOKUP(BO1680,I:I,L:L)</f>
        <v>The Rules of AttractionÂ </v>
      </c>
    </row>
    <row r="1681" spans="1:71" x14ac:dyDescent="0.25">
      <c r="A1681" t="s">
        <v>33</v>
      </c>
      <c r="B1681" t="s">
        <v>2777</v>
      </c>
      <c r="C1681">
        <v>226</v>
      </c>
      <c r="D1681">
        <v>100</v>
      </c>
      <c r="E1681">
        <v>124</v>
      </c>
      <c r="F1681">
        <v>534</v>
      </c>
      <c r="G1681" t="s">
        <v>10460</v>
      </c>
      <c r="H1681">
        <v>2000</v>
      </c>
      <c r="I1681">
        <v>40168080</v>
      </c>
      <c r="J1681" t="s">
        <v>2042</v>
      </c>
      <c r="K1681" t="s">
        <v>687</v>
      </c>
      <c r="L1681" t="s">
        <v>8171</v>
      </c>
      <c r="M1681">
        <v>80870</v>
      </c>
      <c r="N1681">
        <v>3889</v>
      </c>
      <c r="O1681" t="s">
        <v>4177</v>
      </c>
      <c r="P1681">
        <v>0</v>
      </c>
      <c r="Q1681" t="s">
        <v>10461</v>
      </c>
      <c r="R1681" t="s">
        <v>10462</v>
      </c>
      <c r="S1681">
        <v>315</v>
      </c>
      <c r="T1681" t="s">
        <v>42</v>
      </c>
      <c r="U1681" t="s">
        <v>43</v>
      </c>
      <c r="V1681" t="s">
        <v>811</v>
      </c>
      <c r="W1681">
        <v>26000000</v>
      </c>
      <c r="X1681">
        <v>2010</v>
      </c>
      <c r="Y1681">
        <v>850</v>
      </c>
      <c r="Z1681" s="2">
        <v>5.2</v>
      </c>
      <c r="AA1681">
        <v>2.35</v>
      </c>
      <c r="AB1681">
        <v>0</v>
      </c>
      <c r="AQ1681">
        <v>107</v>
      </c>
      <c r="AR1681">
        <v>7.8</v>
      </c>
      <c r="BI1681" t="e">
        <f t="shared" si="79"/>
        <v>#DIV/0!</v>
      </c>
      <c r="BJ1681" t="e">
        <f t="shared" si="80"/>
        <v>#DIV/0!</v>
      </c>
      <c r="BO1681">
        <v>12514138</v>
      </c>
      <c r="BP1681">
        <v>10000000</v>
      </c>
      <c r="BR1681">
        <f t="shared" si="78"/>
        <v>2514138</v>
      </c>
      <c r="BS1681" t="str">
        <f>_xlfn.XLOOKUP(BO1681,I:I,L:L)</f>
        <v>Love JonesÂ </v>
      </c>
    </row>
    <row r="1682" spans="1:71" x14ac:dyDescent="0.25">
      <c r="A1682" t="s">
        <v>33</v>
      </c>
      <c r="B1682" t="s">
        <v>306</v>
      </c>
      <c r="C1682">
        <v>335</v>
      </c>
      <c r="D1682">
        <v>129</v>
      </c>
      <c r="E1682">
        <v>0</v>
      </c>
      <c r="F1682">
        <v>385</v>
      </c>
      <c r="G1682" t="s">
        <v>10465</v>
      </c>
      <c r="H1682">
        <v>12000</v>
      </c>
      <c r="I1682">
        <v>49874933</v>
      </c>
      <c r="J1682" t="s">
        <v>3795</v>
      </c>
      <c r="K1682" t="s">
        <v>1334</v>
      </c>
      <c r="L1682" t="s">
        <v>6561</v>
      </c>
      <c r="M1682">
        <v>161168</v>
      </c>
      <c r="N1682">
        <v>13573</v>
      </c>
      <c r="O1682" t="s">
        <v>2169</v>
      </c>
      <c r="P1682">
        <v>4</v>
      </c>
      <c r="Q1682" t="s">
        <v>10466</v>
      </c>
      <c r="R1682" t="s">
        <v>10467</v>
      </c>
      <c r="S1682">
        <v>287</v>
      </c>
      <c r="T1682" t="s">
        <v>42</v>
      </c>
      <c r="U1682" t="s">
        <v>43</v>
      </c>
      <c r="V1682" t="s">
        <v>811</v>
      </c>
      <c r="W1682">
        <v>26000000</v>
      </c>
      <c r="X1682">
        <v>2013</v>
      </c>
      <c r="Y1682">
        <v>412</v>
      </c>
      <c r="Z1682" s="2">
        <v>6.5</v>
      </c>
      <c r="AA1682">
        <v>2.35</v>
      </c>
      <c r="AB1682">
        <v>43000</v>
      </c>
      <c r="AQ1682">
        <v>100</v>
      </c>
      <c r="AR1682">
        <v>5.2</v>
      </c>
      <c r="BI1682" t="e">
        <f t="shared" si="79"/>
        <v>#DIV/0!</v>
      </c>
      <c r="BJ1682" t="e">
        <f t="shared" si="80"/>
        <v>#DIV/0!</v>
      </c>
      <c r="BO1682">
        <v>17508670</v>
      </c>
      <c r="BP1682">
        <v>15000000</v>
      </c>
      <c r="BR1682">
        <f t="shared" si="78"/>
        <v>2508670</v>
      </c>
      <c r="BS1682" t="str">
        <f>_xlfn.XLOOKUP(BO1682,I:I,L:L)</f>
        <v>Notes on a ScandalÂ </v>
      </c>
    </row>
    <row r="1683" spans="1:71" x14ac:dyDescent="0.25">
      <c r="A1683" t="s">
        <v>33</v>
      </c>
      <c r="B1683" t="s">
        <v>1323</v>
      </c>
      <c r="C1683">
        <v>157</v>
      </c>
      <c r="D1683">
        <v>109</v>
      </c>
      <c r="E1683">
        <v>80</v>
      </c>
      <c r="F1683">
        <v>2000</v>
      </c>
      <c r="G1683" t="s">
        <v>1167</v>
      </c>
      <c r="H1683">
        <v>19000</v>
      </c>
      <c r="I1683">
        <v>45489752</v>
      </c>
      <c r="J1683" t="s">
        <v>881</v>
      </c>
      <c r="K1683" t="s">
        <v>122</v>
      </c>
      <c r="L1683" t="s">
        <v>7253</v>
      </c>
      <c r="M1683">
        <v>48973</v>
      </c>
      <c r="N1683">
        <v>28493</v>
      </c>
      <c r="O1683" t="s">
        <v>687</v>
      </c>
      <c r="P1683">
        <v>2</v>
      </c>
      <c r="Q1683" t="s">
        <v>10468</v>
      </c>
      <c r="R1683" t="s">
        <v>10469</v>
      </c>
      <c r="S1683">
        <v>214</v>
      </c>
      <c r="T1683" t="s">
        <v>42</v>
      </c>
      <c r="U1683" t="s">
        <v>43</v>
      </c>
      <c r="V1683" t="s">
        <v>44</v>
      </c>
      <c r="W1683">
        <v>26000000</v>
      </c>
      <c r="X1683">
        <v>2004</v>
      </c>
      <c r="Y1683">
        <v>3000</v>
      </c>
      <c r="Z1683" s="2">
        <v>6.5</v>
      </c>
      <c r="AA1683">
        <v>1.85</v>
      </c>
      <c r="AB1683">
        <v>736</v>
      </c>
      <c r="AQ1683">
        <v>129</v>
      </c>
      <c r="AR1683">
        <v>6.5</v>
      </c>
      <c r="BI1683" t="e">
        <f t="shared" si="79"/>
        <v>#DIV/0!</v>
      </c>
      <c r="BJ1683" t="e">
        <f t="shared" si="80"/>
        <v>#DIV/0!</v>
      </c>
      <c r="BO1683">
        <v>28501651</v>
      </c>
      <c r="BP1683">
        <v>26000000</v>
      </c>
      <c r="BR1683">
        <f t="shared" si="78"/>
        <v>2501651</v>
      </c>
      <c r="BS1683" t="str">
        <f>_xlfn.XLOOKUP(BO1683,I:I,L:L)</f>
        <v>BrothersÂ </v>
      </c>
    </row>
    <row r="1684" spans="1:71" x14ac:dyDescent="0.25">
      <c r="A1684" t="s">
        <v>33</v>
      </c>
      <c r="B1684" t="s">
        <v>2226</v>
      </c>
      <c r="C1684">
        <v>69</v>
      </c>
      <c r="D1684">
        <v>94</v>
      </c>
      <c r="E1684">
        <v>906</v>
      </c>
      <c r="F1684">
        <v>528</v>
      </c>
      <c r="G1684" t="s">
        <v>10472</v>
      </c>
      <c r="H1684">
        <v>2000</v>
      </c>
      <c r="I1684">
        <v>36985501</v>
      </c>
      <c r="J1684" t="s">
        <v>3815</v>
      </c>
      <c r="K1684" t="s">
        <v>3716</v>
      </c>
      <c r="L1684" t="s">
        <v>8738</v>
      </c>
      <c r="M1684">
        <v>11212</v>
      </c>
      <c r="N1684">
        <v>3917</v>
      </c>
      <c r="O1684" t="s">
        <v>10473</v>
      </c>
      <c r="P1684">
        <v>0</v>
      </c>
      <c r="Q1684" t="s">
        <v>10474</v>
      </c>
      <c r="R1684" t="s">
        <v>10475</v>
      </c>
      <c r="S1684">
        <v>94</v>
      </c>
      <c r="T1684" t="s">
        <v>42</v>
      </c>
      <c r="U1684" t="s">
        <v>43</v>
      </c>
      <c r="V1684" t="s">
        <v>115</v>
      </c>
      <c r="W1684">
        <v>26000000</v>
      </c>
      <c r="X1684">
        <v>2002</v>
      </c>
      <c r="Y1684">
        <v>587</v>
      </c>
      <c r="Z1684" s="2">
        <v>5.2</v>
      </c>
      <c r="AA1684">
        <v>1.85</v>
      </c>
      <c r="AB1684">
        <v>874</v>
      </c>
      <c r="AQ1684">
        <v>109</v>
      </c>
      <c r="AR1684">
        <v>6.5</v>
      </c>
      <c r="BI1684" t="e">
        <f t="shared" si="79"/>
        <v>#DIV/0!</v>
      </c>
      <c r="BJ1684" t="e">
        <f t="shared" si="80"/>
        <v>#DIV/0!</v>
      </c>
      <c r="BO1684">
        <v>21483154</v>
      </c>
      <c r="BP1684">
        <v>19000000</v>
      </c>
      <c r="BR1684">
        <f t="shared" si="78"/>
        <v>2483154</v>
      </c>
      <c r="BS1684" t="str">
        <f>_xlfn.XLOOKUP(BO1684,I:I,L:L)</f>
        <v>The Book ThiefÂ </v>
      </c>
    </row>
    <row r="1685" spans="1:71" x14ac:dyDescent="0.25">
      <c r="A1685" t="s">
        <v>33</v>
      </c>
      <c r="B1685" t="s">
        <v>2383</v>
      </c>
      <c r="C1685">
        <v>46</v>
      </c>
      <c r="D1685">
        <v>133</v>
      </c>
      <c r="E1685">
        <v>759</v>
      </c>
      <c r="F1685">
        <v>67</v>
      </c>
      <c r="G1685" t="s">
        <v>10478</v>
      </c>
      <c r="H1685">
        <v>826</v>
      </c>
      <c r="I1685">
        <v>33200000</v>
      </c>
      <c r="J1685" t="s">
        <v>3822</v>
      </c>
      <c r="K1685" t="s">
        <v>1633</v>
      </c>
      <c r="L1685" t="s">
        <v>9469</v>
      </c>
      <c r="M1685">
        <v>28247</v>
      </c>
      <c r="N1685">
        <v>1154</v>
      </c>
      <c r="O1685" t="s">
        <v>10479</v>
      </c>
      <c r="P1685">
        <v>4</v>
      </c>
      <c r="Q1685" t="s">
        <v>10480</v>
      </c>
      <c r="R1685" t="s">
        <v>10481</v>
      </c>
      <c r="S1685">
        <v>149</v>
      </c>
      <c r="T1685" t="s">
        <v>42</v>
      </c>
      <c r="U1685" t="s">
        <v>43</v>
      </c>
      <c r="V1685" t="s">
        <v>44</v>
      </c>
      <c r="W1685">
        <v>26000000</v>
      </c>
      <c r="X1685">
        <v>1985</v>
      </c>
      <c r="Y1685">
        <v>130</v>
      </c>
      <c r="Z1685" s="2">
        <v>7.2</v>
      </c>
      <c r="AA1685">
        <v>2.35</v>
      </c>
      <c r="AB1685">
        <v>0</v>
      </c>
      <c r="AQ1685">
        <v>94</v>
      </c>
      <c r="AR1685">
        <v>5.2</v>
      </c>
      <c r="BI1685" t="e">
        <f t="shared" si="79"/>
        <v>#DIV/0!</v>
      </c>
      <c r="BJ1685" t="e">
        <f t="shared" si="80"/>
        <v>#DIV/0!</v>
      </c>
      <c r="BO1685">
        <v>37481242</v>
      </c>
      <c r="BP1685">
        <v>35000000</v>
      </c>
      <c r="BR1685">
        <f t="shared" si="78"/>
        <v>2481242</v>
      </c>
      <c r="BS1685" t="str">
        <f>_xlfn.XLOOKUP(BO1685,I:I,L:L)</f>
        <v>The Back-up PlanÂ </v>
      </c>
    </row>
    <row r="1686" spans="1:71" x14ac:dyDescent="0.25">
      <c r="A1686" t="s">
        <v>33</v>
      </c>
      <c r="B1686" t="s">
        <v>3410</v>
      </c>
      <c r="C1686">
        <v>217</v>
      </c>
      <c r="D1686">
        <v>105</v>
      </c>
      <c r="E1686">
        <v>260</v>
      </c>
      <c r="F1686">
        <v>3000</v>
      </c>
      <c r="G1686" t="s">
        <v>495</v>
      </c>
      <c r="H1686">
        <v>20000</v>
      </c>
      <c r="I1686">
        <v>28501651</v>
      </c>
      <c r="J1686" t="s">
        <v>2275</v>
      </c>
      <c r="K1686" t="s">
        <v>1030</v>
      </c>
      <c r="L1686" t="s">
        <v>10471</v>
      </c>
      <c r="M1686">
        <v>88035</v>
      </c>
      <c r="N1686">
        <v>42473</v>
      </c>
      <c r="O1686" t="s">
        <v>3280</v>
      </c>
      <c r="P1686">
        <v>0</v>
      </c>
      <c r="Q1686" t="s">
        <v>10483</v>
      </c>
      <c r="R1686" t="s">
        <v>10484</v>
      </c>
      <c r="S1686">
        <v>201</v>
      </c>
      <c r="T1686" t="s">
        <v>42</v>
      </c>
      <c r="U1686" t="s">
        <v>43</v>
      </c>
      <c r="V1686" t="s">
        <v>811</v>
      </c>
      <c r="W1686">
        <v>26000000</v>
      </c>
      <c r="X1686">
        <v>2009</v>
      </c>
      <c r="Y1686">
        <v>15000</v>
      </c>
      <c r="Z1686" s="2">
        <v>7.1</v>
      </c>
      <c r="AA1686">
        <v>2.35</v>
      </c>
      <c r="AB1686">
        <v>10000</v>
      </c>
      <c r="AQ1686">
        <v>133</v>
      </c>
      <c r="AR1686">
        <v>7.2</v>
      </c>
      <c r="BI1686" t="e">
        <f t="shared" si="79"/>
        <v>#DIV/0!</v>
      </c>
      <c r="BJ1686" t="e">
        <f t="shared" si="80"/>
        <v>#DIV/0!</v>
      </c>
      <c r="BO1686">
        <v>17439163</v>
      </c>
      <c r="BP1686">
        <v>15000000</v>
      </c>
      <c r="BR1686">
        <f t="shared" si="78"/>
        <v>2439163</v>
      </c>
      <c r="BS1686" t="str">
        <f>_xlfn.XLOOKUP(BO1686,I:I,L:L)</f>
        <v>The Big LebowskiÂ </v>
      </c>
    </row>
    <row r="1687" spans="1:71" x14ac:dyDescent="0.25">
      <c r="A1687" t="s">
        <v>33</v>
      </c>
      <c r="B1687" t="s">
        <v>5390</v>
      </c>
      <c r="C1687">
        <v>55</v>
      </c>
      <c r="D1687">
        <v>100</v>
      </c>
      <c r="E1687">
        <v>8</v>
      </c>
      <c r="F1687">
        <v>588</v>
      </c>
      <c r="G1687" t="s">
        <v>10487</v>
      </c>
      <c r="H1687">
        <v>1000</v>
      </c>
      <c r="I1687">
        <v>23222861</v>
      </c>
      <c r="J1687" t="s">
        <v>3828</v>
      </c>
      <c r="K1687" t="s">
        <v>7205</v>
      </c>
      <c r="L1687" t="s">
        <v>10488</v>
      </c>
      <c r="M1687">
        <v>11092</v>
      </c>
      <c r="N1687">
        <v>3742</v>
      </c>
      <c r="O1687" t="s">
        <v>960</v>
      </c>
      <c r="P1687">
        <v>4</v>
      </c>
      <c r="Q1687" t="s">
        <v>10489</v>
      </c>
      <c r="R1687" t="s">
        <v>10490</v>
      </c>
      <c r="S1687">
        <v>44</v>
      </c>
      <c r="T1687" t="s">
        <v>42</v>
      </c>
      <c r="U1687" t="s">
        <v>43</v>
      </c>
      <c r="V1687" t="s">
        <v>115</v>
      </c>
      <c r="W1687">
        <v>26000000</v>
      </c>
      <c r="X1687">
        <v>2004</v>
      </c>
      <c r="Y1687">
        <v>934</v>
      </c>
      <c r="Z1687" s="2">
        <v>4.5</v>
      </c>
      <c r="AA1687">
        <v>2.35</v>
      </c>
      <c r="AB1687">
        <v>167</v>
      </c>
      <c r="AQ1687">
        <v>105</v>
      </c>
      <c r="AR1687">
        <v>7.1</v>
      </c>
      <c r="BI1687" t="e">
        <f t="shared" si="79"/>
        <v>#DIV/0!</v>
      </c>
      <c r="BJ1687" t="e">
        <f t="shared" si="80"/>
        <v>#DIV/0!</v>
      </c>
      <c r="BO1687">
        <v>2808000</v>
      </c>
      <c r="BP1687">
        <v>379000</v>
      </c>
      <c r="BR1687">
        <f t="shared" si="78"/>
        <v>2429000</v>
      </c>
      <c r="BS1687" t="str">
        <f>_xlfn.XLOOKUP(BO1687,I:I,L:L)</f>
        <v>The Broadway MelodyÂ </v>
      </c>
    </row>
    <row r="1688" spans="1:71" x14ac:dyDescent="0.25">
      <c r="A1688" t="s">
        <v>33</v>
      </c>
      <c r="B1688" t="s">
        <v>5397</v>
      </c>
      <c r="C1688">
        <v>93</v>
      </c>
      <c r="D1688">
        <v>118</v>
      </c>
      <c r="E1688">
        <v>49</v>
      </c>
      <c r="F1688">
        <v>155</v>
      </c>
      <c r="G1688" t="s">
        <v>10493</v>
      </c>
      <c r="H1688">
        <v>11000</v>
      </c>
      <c r="I1688">
        <v>16252765</v>
      </c>
      <c r="J1688" t="s">
        <v>1937</v>
      </c>
      <c r="K1688" t="s">
        <v>723</v>
      </c>
      <c r="L1688" t="s">
        <v>10494</v>
      </c>
      <c r="M1688">
        <v>44913</v>
      </c>
      <c r="N1688">
        <v>11662</v>
      </c>
      <c r="O1688" t="s">
        <v>10495</v>
      </c>
      <c r="P1688">
        <v>1</v>
      </c>
      <c r="Q1688" t="s">
        <v>10496</v>
      </c>
      <c r="R1688" t="s">
        <v>10497</v>
      </c>
      <c r="S1688">
        <v>181</v>
      </c>
      <c r="T1688" t="s">
        <v>42</v>
      </c>
      <c r="U1688" t="s">
        <v>1816</v>
      </c>
      <c r="V1688" t="s">
        <v>811</v>
      </c>
      <c r="W1688">
        <v>42000000</v>
      </c>
      <c r="X1688">
        <v>2001</v>
      </c>
      <c r="Y1688">
        <v>216</v>
      </c>
      <c r="Z1688" s="2">
        <v>6</v>
      </c>
      <c r="AA1688">
        <v>2.35</v>
      </c>
      <c r="AB1688">
        <v>3000</v>
      </c>
      <c r="AQ1688">
        <v>100</v>
      </c>
      <c r="AR1688">
        <v>4.5</v>
      </c>
      <c r="BI1688" t="e">
        <f t="shared" si="79"/>
        <v>#DIV/0!</v>
      </c>
      <c r="BJ1688" t="e">
        <f t="shared" si="80"/>
        <v>#DIV/0!</v>
      </c>
      <c r="BO1688">
        <v>17411331</v>
      </c>
      <c r="BP1688">
        <v>15000000</v>
      </c>
      <c r="BR1688">
        <f t="shared" si="78"/>
        <v>2411331</v>
      </c>
      <c r="BS1688" t="str">
        <f>_xlfn.XLOOKUP(BO1688,I:I,L:L)</f>
        <v>Disturbing BehaviorÂ </v>
      </c>
    </row>
    <row r="1689" spans="1:71" x14ac:dyDescent="0.25">
      <c r="A1689" t="s">
        <v>33</v>
      </c>
      <c r="B1689" t="s">
        <v>3217</v>
      </c>
      <c r="C1689">
        <v>265</v>
      </c>
      <c r="D1689">
        <v>110</v>
      </c>
      <c r="E1689">
        <v>160</v>
      </c>
      <c r="F1689">
        <v>427</v>
      </c>
      <c r="G1689" t="s">
        <v>10499</v>
      </c>
      <c r="H1689">
        <v>771</v>
      </c>
      <c r="I1689">
        <v>16005978</v>
      </c>
      <c r="J1689" t="s">
        <v>1404</v>
      </c>
      <c r="K1689" t="s">
        <v>10500</v>
      </c>
      <c r="L1689" t="s">
        <v>10501</v>
      </c>
      <c r="M1689">
        <v>72886</v>
      </c>
      <c r="N1689">
        <v>2356</v>
      </c>
      <c r="O1689" t="s">
        <v>4463</v>
      </c>
      <c r="P1689">
        <v>1</v>
      </c>
      <c r="Q1689" t="s">
        <v>10502</v>
      </c>
      <c r="R1689" t="s">
        <v>10503</v>
      </c>
      <c r="S1689">
        <v>190</v>
      </c>
      <c r="T1689" t="s">
        <v>42</v>
      </c>
      <c r="U1689" t="s">
        <v>43</v>
      </c>
      <c r="V1689" t="s">
        <v>811</v>
      </c>
      <c r="W1689">
        <v>26000000</v>
      </c>
      <c r="X1689">
        <v>2012</v>
      </c>
      <c r="Y1689">
        <v>570</v>
      </c>
      <c r="Z1689" s="2">
        <v>6.4</v>
      </c>
      <c r="AA1689">
        <v>2.35</v>
      </c>
      <c r="AB1689">
        <v>35000</v>
      </c>
      <c r="AQ1689">
        <v>118</v>
      </c>
      <c r="AR1689">
        <v>6</v>
      </c>
      <c r="BI1689" t="e">
        <f t="shared" si="79"/>
        <v>#DIV/0!</v>
      </c>
      <c r="BJ1689" t="e">
        <f t="shared" si="80"/>
        <v>#DIV/0!</v>
      </c>
      <c r="BO1689">
        <v>2833383</v>
      </c>
      <c r="BP1689">
        <v>427000</v>
      </c>
      <c r="BR1689">
        <f t="shared" si="78"/>
        <v>2406383</v>
      </c>
      <c r="BS1689" t="str">
        <f>_xlfn.XLOOKUP(BO1689,I:I,L:L)</f>
        <v>Filly BrownÂ </v>
      </c>
    </row>
    <row r="1690" spans="1:71" x14ac:dyDescent="0.25">
      <c r="A1690" t="s">
        <v>33</v>
      </c>
      <c r="B1690" t="s">
        <v>2735</v>
      </c>
      <c r="C1690">
        <v>82</v>
      </c>
      <c r="D1690">
        <v>110</v>
      </c>
      <c r="E1690">
        <v>80</v>
      </c>
      <c r="F1690">
        <v>509</v>
      </c>
      <c r="G1690" t="s">
        <v>3723</v>
      </c>
      <c r="H1690">
        <v>826</v>
      </c>
      <c r="I1690">
        <v>14469428</v>
      </c>
      <c r="J1690" t="s">
        <v>1027</v>
      </c>
      <c r="K1690" t="s">
        <v>1110</v>
      </c>
      <c r="L1690" t="s">
        <v>10506</v>
      </c>
      <c r="M1690">
        <v>10667</v>
      </c>
      <c r="N1690">
        <v>2466</v>
      </c>
      <c r="O1690" t="s">
        <v>4657</v>
      </c>
      <c r="P1690">
        <v>2</v>
      </c>
      <c r="Q1690" t="s">
        <v>10507</v>
      </c>
      <c r="R1690" t="s">
        <v>10508</v>
      </c>
      <c r="S1690">
        <v>95</v>
      </c>
      <c r="T1690" t="s">
        <v>42</v>
      </c>
      <c r="U1690" t="s">
        <v>43</v>
      </c>
      <c r="V1690" t="s">
        <v>44</v>
      </c>
      <c r="W1690">
        <v>26000000</v>
      </c>
      <c r="X1690">
        <v>2004</v>
      </c>
      <c r="Y1690">
        <v>590</v>
      </c>
      <c r="Z1690" s="2">
        <v>5.2</v>
      </c>
      <c r="AA1690">
        <v>1.85</v>
      </c>
      <c r="AB1690">
        <v>260</v>
      </c>
      <c r="AQ1690">
        <v>110</v>
      </c>
      <c r="AR1690">
        <v>6.4</v>
      </c>
      <c r="BI1690" t="e">
        <f t="shared" si="79"/>
        <v>#DIV/0!</v>
      </c>
      <c r="BJ1690" t="e">
        <f t="shared" si="80"/>
        <v>#DIV/0!</v>
      </c>
      <c r="BO1690">
        <v>62401264</v>
      </c>
      <c r="BP1690">
        <v>60000000</v>
      </c>
      <c r="BR1690">
        <f t="shared" si="78"/>
        <v>2401264</v>
      </c>
      <c r="BS1690" t="str">
        <f>_xlfn.XLOOKUP(BO1690,I:I,L:L)</f>
        <v>London Has FallenÂ </v>
      </c>
    </row>
    <row r="1691" spans="1:71" x14ac:dyDescent="0.25">
      <c r="A1691" t="s">
        <v>33</v>
      </c>
      <c r="B1691" t="s">
        <v>5403</v>
      </c>
      <c r="C1691">
        <v>32</v>
      </c>
      <c r="D1691">
        <v>99</v>
      </c>
      <c r="E1691">
        <v>5</v>
      </c>
      <c r="F1691">
        <v>535</v>
      </c>
      <c r="G1691" t="s">
        <v>921</v>
      </c>
      <c r="H1691">
        <v>1000</v>
      </c>
      <c r="I1691">
        <v>13829734</v>
      </c>
      <c r="J1691" t="s">
        <v>3835</v>
      </c>
      <c r="K1691" t="s">
        <v>5609</v>
      </c>
      <c r="L1691" t="s">
        <v>10509</v>
      </c>
      <c r="M1691">
        <v>16194</v>
      </c>
      <c r="N1691">
        <v>2960</v>
      </c>
      <c r="O1691" t="s">
        <v>5826</v>
      </c>
      <c r="P1691">
        <v>0</v>
      </c>
      <c r="Q1691" t="s">
        <v>10510</v>
      </c>
      <c r="R1691" t="s">
        <v>10511</v>
      </c>
      <c r="S1691">
        <v>79</v>
      </c>
      <c r="T1691" t="s">
        <v>42</v>
      </c>
      <c r="U1691" t="s">
        <v>356</v>
      </c>
      <c r="V1691" t="s">
        <v>44</v>
      </c>
      <c r="W1691">
        <v>26000000</v>
      </c>
      <c r="X1691">
        <v>1994</v>
      </c>
      <c r="Y1691">
        <v>691</v>
      </c>
      <c r="Z1691" s="2">
        <v>4.3</v>
      </c>
      <c r="AA1691">
        <v>2.35</v>
      </c>
      <c r="AB1691">
        <v>319</v>
      </c>
      <c r="AQ1691">
        <v>110</v>
      </c>
      <c r="AR1691">
        <v>5.2</v>
      </c>
      <c r="BI1691" t="e">
        <f t="shared" si="79"/>
        <v>#DIV/0!</v>
      </c>
      <c r="BJ1691" t="e">
        <f t="shared" si="80"/>
        <v>#DIV/0!</v>
      </c>
      <c r="BO1691">
        <v>3000000</v>
      </c>
      <c r="BP1691">
        <v>609000</v>
      </c>
      <c r="BR1691">
        <f t="shared" si="78"/>
        <v>2391000</v>
      </c>
      <c r="BS1691" t="str">
        <f>_xlfn.XLOOKUP(BO1691,I:I,L:L)</f>
        <v>Top HatÂ </v>
      </c>
    </row>
    <row r="1692" spans="1:71" x14ac:dyDescent="0.25">
      <c r="A1692" t="s">
        <v>33</v>
      </c>
      <c r="B1692" t="s">
        <v>5410</v>
      </c>
      <c r="C1692">
        <v>42</v>
      </c>
      <c r="D1692">
        <v>101</v>
      </c>
      <c r="E1692">
        <v>30</v>
      </c>
      <c r="F1692">
        <v>223</v>
      </c>
      <c r="G1692" t="s">
        <v>3946</v>
      </c>
      <c r="H1692">
        <v>1000</v>
      </c>
      <c r="I1692">
        <v>1075288</v>
      </c>
      <c r="J1692" t="s">
        <v>1338</v>
      </c>
      <c r="K1692" t="s">
        <v>6079</v>
      </c>
      <c r="L1692" t="s">
        <v>10514</v>
      </c>
      <c r="M1692">
        <v>7772</v>
      </c>
      <c r="N1692">
        <v>2228</v>
      </c>
      <c r="O1692" t="s">
        <v>9242</v>
      </c>
      <c r="P1692">
        <v>3</v>
      </c>
      <c r="Q1692" t="s">
        <v>10515</v>
      </c>
      <c r="R1692" t="s">
        <v>10516</v>
      </c>
      <c r="S1692">
        <v>55</v>
      </c>
      <c r="T1692" t="s">
        <v>42</v>
      </c>
      <c r="U1692" t="s">
        <v>43</v>
      </c>
      <c r="V1692" t="s">
        <v>811</v>
      </c>
      <c r="W1692">
        <v>22000000</v>
      </c>
      <c r="X1692">
        <v>1996</v>
      </c>
      <c r="Y1692">
        <v>854</v>
      </c>
      <c r="Z1692" s="2">
        <v>6.1</v>
      </c>
      <c r="AA1692">
        <v>1.85</v>
      </c>
      <c r="AB1692">
        <v>145</v>
      </c>
      <c r="AQ1692">
        <v>99</v>
      </c>
      <c r="AR1692">
        <v>4.3</v>
      </c>
      <c r="BI1692" t="e">
        <f t="shared" si="79"/>
        <v>#DIV/0!</v>
      </c>
      <c r="BJ1692" t="e">
        <f t="shared" si="80"/>
        <v>#DIV/0!</v>
      </c>
      <c r="BO1692">
        <v>3386698</v>
      </c>
      <c r="BP1692">
        <v>1000000</v>
      </c>
      <c r="BR1692">
        <f t="shared" si="78"/>
        <v>2386698</v>
      </c>
      <c r="BS1692" t="str">
        <f>_xlfn.XLOOKUP(BO1692,I:I,L:L)</f>
        <v>Next Stop WonderlandÂ </v>
      </c>
    </row>
    <row r="1693" spans="1:71" x14ac:dyDescent="0.25">
      <c r="A1693" t="s">
        <v>33</v>
      </c>
      <c r="B1693" t="s">
        <v>4860</v>
      </c>
      <c r="C1693">
        <v>116</v>
      </c>
      <c r="D1693">
        <v>103</v>
      </c>
      <c r="E1693">
        <v>11000</v>
      </c>
      <c r="F1693">
        <v>277</v>
      </c>
      <c r="G1693" t="s">
        <v>7982</v>
      </c>
      <c r="H1693">
        <v>11000</v>
      </c>
      <c r="I1693">
        <v>7496522</v>
      </c>
      <c r="J1693" t="s">
        <v>3842</v>
      </c>
      <c r="K1693" t="s">
        <v>4860</v>
      </c>
      <c r="L1693" t="s">
        <v>10519</v>
      </c>
      <c r="M1693">
        <v>31798</v>
      </c>
      <c r="N1693">
        <v>12534</v>
      </c>
      <c r="O1693" t="s">
        <v>4191</v>
      </c>
      <c r="P1693">
        <v>0</v>
      </c>
      <c r="Q1693" t="s">
        <v>10520</v>
      </c>
      <c r="R1693" t="s">
        <v>10521</v>
      </c>
      <c r="S1693">
        <v>178</v>
      </c>
      <c r="T1693" t="s">
        <v>42</v>
      </c>
      <c r="U1693" t="s">
        <v>43</v>
      </c>
      <c r="V1693" t="s">
        <v>44</v>
      </c>
      <c r="W1693">
        <v>26000000</v>
      </c>
      <c r="X1693">
        <v>2001</v>
      </c>
      <c r="Y1693">
        <v>893</v>
      </c>
      <c r="Z1693" s="2">
        <v>6.8</v>
      </c>
      <c r="AA1693">
        <v>1.37</v>
      </c>
      <c r="AB1693">
        <v>826</v>
      </c>
      <c r="AQ1693">
        <v>100</v>
      </c>
      <c r="AR1693">
        <v>6.3</v>
      </c>
      <c r="BI1693" t="e">
        <f t="shared" si="79"/>
        <v>#DIV/0!</v>
      </c>
      <c r="BJ1693" t="e">
        <f t="shared" si="80"/>
        <v>#DIV/0!</v>
      </c>
      <c r="BO1693">
        <v>32357532</v>
      </c>
      <c r="BP1693">
        <v>30000000</v>
      </c>
      <c r="BR1693">
        <f t="shared" ref="BR1693:BR1752" si="81">BO1693-BP1693</f>
        <v>2357532</v>
      </c>
      <c r="BS1693" t="str">
        <f>_xlfn.XLOOKUP(BO1693,I:I,L:L)</f>
        <v>Love &amp; Other DrugsÂ </v>
      </c>
    </row>
    <row r="1694" spans="1:71" x14ac:dyDescent="0.25">
      <c r="A1694" t="s">
        <v>33</v>
      </c>
      <c r="B1694" t="s">
        <v>5426</v>
      </c>
      <c r="C1694">
        <v>23</v>
      </c>
      <c r="D1694">
        <v>95</v>
      </c>
      <c r="E1694">
        <v>0</v>
      </c>
      <c r="F1694">
        <v>26</v>
      </c>
      <c r="G1694" t="s">
        <v>10525</v>
      </c>
      <c r="H1694">
        <v>442</v>
      </c>
      <c r="I1694">
        <v>20047715</v>
      </c>
      <c r="J1694" t="s">
        <v>3850</v>
      </c>
      <c r="K1694" t="s">
        <v>10526</v>
      </c>
      <c r="L1694" t="s">
        <v>10527</v>
      </c>
      <c r="M1694">
        <v>8008</v>
      </c>
      <c r="N1694">
        <v>616</v>
      </c>
      <c r="O1694" t="s">
        <v>10528</v>
      </c>
      <c r="P1694">
        <v>1</v>
      </c>
      <c r="Q1694" t="s">
        <v>10529</v>
      </c>
      <c r="R1694" t="s">
        <v>10530</v>
      </c>
      <c r="S1694">
        <v>26</v>
      </c>
      <c r="T1694" t="s">
        <v>42</v>
      </c>
      <c r="U1694" t="s">
        <v>43</v>
      </c>
      <c r="V1694" t="s">
        <v>115</v>
      </c>
      <c r="W1694">
        <v>25530000</v>
      </c>
      <c r="X1694">
        <v>1996</v>
      </c>
      <c r="Y1694">
        <v>95</v>
      </c>
      <c r="Z1694" s="2">
        <v>5.2</v>
      </c>
      <c r="AA1694">
        <v>2.35</v>
      </c>
      <c r="AB1694">
        <v>504</v>
      </c>
      <c r="AQ1694">
        <v>100</v>
      </c>
      <c r="AR1694">
        <v>4</v>
      </c>
      <c r="BI1694" t="e">
        <f t="shared" si="79"/>
        <v>#DIV/0!</v>
      </c>
      <c r="BJ1694" t="e">
        <f t="shared" si="80"/>
        <v>#DIV/0!</v>
      </c>
      <c r="BO1694">
        <v>14348123</v>
      </c>
      <c r="BP1694">
        <v>12000000</v>
      </c>
      <c r="BR1694">
        <f t="shared" si="81"/>
        <v>2348123</v>
      </c>
      <c r="BS1694" t="str">
        <f>_xlfn.XLOOKUP(BO1694,I:I,L:L)</f>
        <v>Tea with MussoliniÂ </v>
      </c>
    </row>
    <row r="1695" spans="1:71" x14ac:dyDescent="0.25">
      <c r="A1695" t="s">
        <v>33</v>
      </c>
      <c r="B1695" t="s">
        <v>1763</v>
      </c>
      <c r="C1695">
        <v>178</v>
      </c>
      <c r="D1695">
        <v>117</v>
      </c>
      <c r="E1695">
        <v>763</v>
      </c>
      <c r="F1695">
        <v>523</v>
      </c>
      <c r="G1695" t="s">
        <v>10533</v>
      </c>
      <c r="H1695">
        <v>16000</v>
      </c>
      <c r="I1695">
        <v>12276810</v>
      </c>
      <c r="J1695" t="s">
        <v>1001</v>
      </c>
      <c r="K1695" t="s">
        <v>425</v>
      </c>
      <c r="L1695" t="s">
        <v>10534</v>
      </c>
      <c r="M1695">
        <v>57674</v>
      </c>
      <c r="N1695">
        <v>17847</v>
      </c>
      <c r="O1695" t="s">
        <v>1456</v>
      </c>
      <c r="P1695">
        <v>0</v>
      </c>
      <c r="Q1695" t="s">
        <v>10535</v>
      </c>
      <c r="R1695" t="s">
        <v>10536</v>
      </c>
      <c r="S1695">
        <v>126</v>
      </c>
      <c r="T1695" t="s">
        <v>42</v>
      </c>
      <c r="U1695" t="s">
        <v>43</v>
      </c>
      <c r="V1695" t="s">
        <v>44</v>
      </c>
      <c r="W1695">
        <v>26000000</v>
      </c>
      <c r="X1695">
        <v>2015</v>
      </c>
      <c r="Y1695">
        <v>543</v>
      </c>
      <c r="Z1695" s="2">
        <v>6.5</v>
      </c>
      <c r="AA1695">
        <v>2.35</v>
      </c>
      <c r="AB1695">
        <v>11000</v>
      </c>
      <c r="AQ1695">
        <v>95</v>
      </c>
      <c r="AR1695">
        <v>5.2</v>
      </c>
      <c r="BI1695" t="e">
        <f t="shared" si="79"/>
        <v>#DIV/0!</v>
      </c>
      <c r="BJ1695" t="e">
        <f t="shared" si="80"/>
        <v>#DIV/0!</v>
      </c>
      <c r="BO1695">
        <v>5923044</v>
      </c>
      <c r="BP1695">
        <v>3600000</v>
      </c>
      <c r="BR1695">
        <f t="shared" si="81"/>
        <v>2323044</v>
      </c>
      <c r="BS1695" t="str">
        <f>_xlfn.XLOOKUP(BO1695,I:I,L:L)</f>
        <v>Evil Dead IIÂ </v>
      </c>
    </row>
    <row r="1696" spans="1:71" x14ac:dyDescent="0.25">
      <c r="A1696" t="s">
        <v>33</v>
      </c>
      <c r="B1696" t="s">
        <v>5433</v>
      </c>
      <c r="C1696">
        <v>226</v>
      </c>
      <c r="D1696">
        <v>129</v>
      </c>
      <c r="E1696">
        <v>353</v>
      </c>
      <c r="F1696">
        <v>151</v>
      </c>
      <c r="G1696" t="s">
        <v>3698</v>
      </c>
      <c r="H1696">
        <v>883</v>
      </c>
      <c r="I1696">
        <v>33565375</v>
      </c>
      <c r="J1696" t="s">
        <v>1937</v>
      </c>
      <c r="K1696" t="s">
        <v>1881</v>
      </c>
      <c r="L1696" t="s">
        <v>7404</v>
      </c>
      <c r="M1696">
        <v>111351</v>
      </c>
      <c r="N1696">
        <v>1565</v>
      </c>
      <c r="O1696" t="s">
        <v>10539</v>
      </c>
      <c r="P1696">
        <v>0</v>
      </c>
      <c r="Q1696" t="s">
        <v>10540</v>
      </c>
      <c r="R1696" t="s">
        <v>10541</v>
      </c>
      <c r="S1696">
        <v>568</v>
      </c>
      <c r="T1696" t="s">
        <v>42</v>
      </c>
      <c r="U1696" t="s">
        <v>74</v>
      </c>
      <c r="V1696" t="s">
        <v>811</v>
      </c>
      <c r="W1696">
        <v>15000000</v>
      </c>
      <c r="X1696">
        <v>2005</v>
      </c>
      <c r="Y1696">
        <v>430</v>
      </c>
      <c r="Z1696" s="2">
        <v>7.5</v>
      </c>
      <c r="AA1696">
        <v>1.85</v>
      </c>
      <c r="AB1696">
        <v>0</v>
      </c>
      <c r="AQ1696">
        <v>117</v>
      </c>
      <c r="AR1696">
        <v>6.5</v>
      </c>
      <c r="BI1696" t="e">
        <f t="shared" si="79"/>
        <v>#DIV/0!</v>
      </c>
      <c r="BJ1696" t="e">
        <f t="shared" si="80"/>
        <v>#DIV/0!</v>
      </c>
      <c r="BO1696">
        <v>47307550</v>
      </c>
      <c r="BP1696">
        <v>45000000</v>
      </c>
      <c r="BR1696">
        <f t="shared" si="81"/>
        <v>2307550</v>
      </c>
      <c r="BS1696" t="str">
        <f>_xlfn.XLOOKUP(BO1696,I:I,L:L)</f>
        <v>SavagesÂ </v>
      </c>
    </row>
    <row r="1697" spans="1:71" x14ac:dyDescent="0.25">
      <c r="A1697" t="s">
        <v>33</v>
      </c>
      <c r="B1697" t="s">
        <v>2158</v>
      </c>
      <c r="C1697">
        <v>406</v>
      </c>
      <c r="D1697">
        <v>120</v>
      </c>
      <c r="E1697">
        <v>0</v>
      </c>
      <c r="F1697">
        <v>113</v>
      </c>
      <c r="G1697" t="s">
        <v>10543</v>
      </c>
      <c r="H1697">
        <v>260</v>
      </c>
      <c r="I1697">
        <v>499263</v>
      </c>
      <c r="J1697" t="s">
        <v>2007</v>
      </c>
      <c r="K1697" t="s">
        <v>10544</v>
      </c>
      <c r="L1697" t="s">
        <v>10545</v>
      </c>
      <c r="M1697">
        <v>179235</v>
      </c>
      <c r="N1697">
        <v>705</v>
      </c>
      <c r="O1697" t="s">
        <v>10546</v>
      </c>
      <c r="P1697">
        <v>0</v>
      </c>
      <c r="Q1697" t="s">
        <v>10547</v>
      </c>
      <c r="R1697" t="s">
        <v>10548</v>
      </c>
      <c r="S1697">
        <v>2814</v>
      </c>
      <c r="T1697" t="s">
        <v>177</v>
      </c>
      <c r="U1697" t="s">
        <v>43</v>
      </c>
      <c r="V1697" t="s">
        <v>811</v>
      </c>
      <c r="W1697">
        <v>30000000</v>
      </c>
      <c r="X1697">
        <v>2004</v>
      </c>
      <c r="Y1697">
        <v>252</v>
      </c>
      <c r="Z1697" s="2">
        <v>7.1</v>
      </c>
      <c r="AA1697">
        <v>2.35</v>
      </c>
      <c r="AB1697">
        <v>13000</v>
      </c>
      <c r="AQ1697">
        <v>129</v>
      </c>
      <c r="AR1697">
        <v>7.5</v>
      </c>
      <c r="BI1697" t="e">
        <f t="shared" si="79"/>
        <v>#DIV/0!</v>
      </c>
      <c r="BJ1697" t="e">
        <f t="shared" si="80"/>
        <v>#DIV/0!</v>
      </c>
      <c r="BO1697">
        <v>37304950</v>
      </c>
      <c r="BP1697">
        <v>35000000</v>
      </c>
      <c r="BR1697">
        <f t="shared" si="81"/>
        <v>2304950</v>
      </c>
      <c r="BS1697" t="str">
        <f>_xlfn.XLOOKUP(BO1697,I:I,L:L)</f>
        <v>J. EdgarÂ </v>
      </c>
    </row>
    <row r="1698" spans="1:71" x14ac:dyDescent="0.25">
      <c r="A1698" t="s">
        <v>33</v>
      </c>
      <c r="B1698" t="s">
        <v>1043</v>
      </c>
      <c r="C1698">
        <v>57</v>
      </c>
      <c r="D1698">
        <v>125</v>
      </c>
      <c r="E1698">
        <v>0</v>
      </c>
      <c r="F1698">
        <v>711</v>
      </c>
      <c r="G1698" t="s">
        <v>10203</v>
      </c>
      <c r="H1698">
        <v>49000</v>
      </c>
      <c r="I1698">
        <v>219200000</v>
      </c>
      <c r="J1698" t="s">
        <v>3856</v>
      </c>
      <c r="K1698" t="s">
        <v>989</v>
      </c>
      <c r="L1698" t="s">
        <v>536</v>
      </c>
      <c r="M1698">
        <v>181380</v>
      </c>
      <c r="N1698">
        <v>52201</v>
      </c>
      <c r="O1698" t="s">
        <v>10550</v>
      </c>
      <c r="P1698">
        <v>5</v>
      </c>
      <c r="Q1698" t="s">
        <v>10551</v>
      </c>
      <c r="R1698" t="s">
        <v>10552</v>
      </c>
      <c r="S1698">
        <v>223</v>
      </c>
      <c r="T1698" t="s">
        <v>42</v>
      </c>
      <c r="U1698" t="s">
        <v>43</v>
      </c>
      <c r="V1698" t="s">
        <v>44</v>
      </c>
      <c r="W1698">
        <v>25000000</v>
      </c>
      <c r="X1698">
        <v>1993</v>
      </c>
      <c r="Y1698">
        <v>1000</v>
      </c>
      <c r="Z1698" s="2">
        <v>6.9</v>
      </c>
      <c r="AA1698">
        <v>2.35</v>
      </c>
      <c r="AB1698">
        <v>0</v>
      </c>
      <c r="AQ1698">
        <v>120</v>
      </c>
      <c r="AR1698">
        <v>7.1</v>
      </c>
      <c r="BI1698" t="e">
        <f t="shared" si="79"/>
        <v>#DIV/0!</v>
      </c>
      <c r="BJ1698" t="e">
        <f t="shared" si="80"/>
        <v>#DIV/0!</v>
      </c>
      <c r="BO1698">
        <v>16298046</v>
      </c>
      <c r="BP1698">
        <v>14000000</v>
      </c>
      <c r="BR1698">
        <f t="shared" si="81"/>
        <v>2298046</v>
      </c>
      <c r="BS1698" t="str">
        <f>_xlfn.XLOOKUP(BO1698,I:I,L:L)</f>
        <v>An American HauntingÂ </v>
      </c>
    </row>
    <row r="1699" spans="1:71" x14ac:dyDescent="0.25">
      <c r="A1699" t="s">
        <v>33</v>
      </c>
      <c r="B1699" t="s">
        <v>2080</v>
      </c>
      <c r="C1699">
        <v>100</v>
      </c>
      <c r="D1699">
        <v>133</v>
      </c>
      <c r="E1699">
        <v>272</v>
      </c>
      <c r="F1699">
        <v>628</v>
      </c>
      <c r="G1699" t="s">
        <v>6545</v>
      </c>
      <c r="H1699">
        <v>10000</v>
      </c>
      <c r="I1699">
        <v>172825435</v>
      </c>
      <c r="J1699" t="s">
        <v>2007</v>
      </c>
      <c r="K1699" t="s">
        <v>670</v>
      </c>
      <c r="L1699" t="s">
        <v>933</v>
      </c>
      <c r="M1699">
        <v>383784</v>
      </c>
      <c r="N1699">
        <v>12285</v>
      </c>
      <c r="O1699" t="s">
        <v>8315</v>
      </c>
      <c r="P1699">
        <v>3</v>
      </c>
      <c r="Q1699" t="s">
        <v>10555</v>
      </c>
      <c r="R1699" t="s">
        <v>10556</v>
      </c>
      <c r="S1699">
        <v>331</v>
      </c>
      <c r="T1699" t="s">
        <v>42</v>
      </c>
      <c r="U1699" t="s">
        <v>43</v>
      </c>
      <c r="V1699" t="s">
        <v>811</v>
      </c>
      <c r="W1699">
        <v>25000000</v>
      </c>
      <c r="X1699">
        <v>1988</v>
      </c>
      <c r="Y1699">
        <v>898</v>
      </c>
      <c r="Z1699" s="2">
        <v>8</v>
      </c>
      <c r="AA1699">
        <v>1.85</v>
      </c>
      <c r="AB1699">
        <v>12000</v>
      </c>
      <c r="AQ1699">
        <v>125</v>
      </c>
      <c r="AR1699">
        <v>6.9</v>
      </c>
      <c r="BI1699" t="e">
        <f t="shared" si="79"/>
        <v>#DIV/0!</v>
      </c>
      <c r="BJ1699" t="e">
        <f t="shared" si="80"/>
        <v>#DIV/0!</v>
      </c>
      <c r="BO1699">
        <v>4170647</v>
      </c>
      <c r="BP1699">
        <v>1900000</v>
      </c>
      <c r="BR1699">
        <f t="shared" si="81"/>
        <v>2270647</v>
      </c>
      <c r="BS1699" t="str">
        <f>_xlfn.XLOOKUP(BO1699,I:I,L:L)</f>
        <v>East Is EastÂ </v>
      </c>
    </row>
    <row r="1700" spans="1:71" x14ac:dyDescent="0.25">
      <c r="A1700" t="s">
        <v>33</v>
      </c>
      <c r="B1700" t="s">
        <v>2419</v>
      </c>
      <c r="C1700">
        <v>366</v>
      </c>
      <c r="D1700">
        <v>116</v>
      </c>
      <c r="E1700">
        <v>16000</v>
      </c>
      <c r="F1700">
        <v>198</v>
      </c>
      <c r="G1700" t="s">
        <v>10559</v>
      </c>
      <c r="H1700">
        <v>16000</v>
      </c>
      <c r="I1700">
        <v>148085755</v>
      </c>
      <c r="J1700" t="s">
        <v>2007</v>
      </c>
      <c r="K1700" t="s">
        <v>2419</v>
      </c>
      <c r="L1700" t="s">
        <v>1390</v>
      </c>
      <c r="M1700">
        <v>561773</v>
      </c>
      <c r="N1700">
        <v>17347</v>
      </c>
      <c r="O1700" t="s">
        <v>10560</v>
      </c>
      <c r="P1700">
        <v>0</v>
      </c>
      <c r="Q1700" t="s">
        <v>10561</v>
      </c>
      <c r="R1700" t="s">
        <v>10562</v>
      </c>
      <c r="S1700">
        <v>871</v>
      </c>
      <c r="T1700" t="s">
        <v>42</v>
      </c>
      <c r="U1700" t="s">
        <v>43</v>
      </c>
      <c r="V1700" t="s">
        <v>811</v>
      </c>
      <c r="W1700">
        <v>33000000</v>
      </c>
      <c r="X1700">
        <v>2008</v>
      </c>
      <c r="Y1700">
        <v>601</v>
      </c>
      <c r="Z1700" s="2">
        <v>8.1999999999999993</v>
      </c>
      <c r="AA1700">
        <v>2.35</v>
      </c>
      <c r="AB1700">
        <v>28000</v>
      </c>
      <c r="AQ1700">
        <v>133</v>
      </c>
      <c r="AR1700">
        <v>8</v>
      </c>
      <c r="BI1700" t="e">
        <f t="shared" si="79"/>
        <v>#DIV/0!</v>
      </c>
      <c r="BJ1700" t="e">
        <f t="shared" si="80"/>
        <v>#DIV/0!</v>
      </c>
      <c r="BO1700">
        <v>10269307</v>
      </c>
      <c r="BP1700">
        <v>8000000</v>
      </c>
      <c r="BR1700">
        <f t="shared" si="81"/>
        <v>2269307</v>
      </c>
      <c r="BS1700" t="str">
        <f>_xlfn.XLOOKUP(BO1700,I:I,L:L)</f>
        <v>The Boondock Saints II: All Saints DayÂ </v>
      </c>
    </row>
    <row r="1701" spans="1:71" x14ac:dyDescent="0.25">
      <c r="A1701" t="s">
        <v>33</v>
      </c>
      <c r="B1701" t="s">
        <v>685</v>
      </c>
      <c r="C1701">
        <v>242</v>
      </c>
      <c r="D1701">
        <v>129</v>
      </c>
      <c r="E1701">
        <v>0</v>
      </c>
      <c r="F1701">
        <v>655</v>
      </c>
      <c r="G1701" t="s">
        <v>1633</v>
      </c>
      <c r="H1701">
        <v>2000</v>
      </c>
      <c r="I1701">
        <v>25517500</v>
      </c>
      <c r="J1701" t="s">
        <v>2951</v>
      </c>
      <c r="K1701" t="s">
        <v>1512</v>
      </c>
      <c r="L1701" t="s">
        <v>10565</v>
      </c>
      <c r="M1701">
        <v>40941</v>
      </c>
      <c r="N1701">
        <v>4264</v>
      </c>
      <c r="O1701" t="s">
        <v>2865</v>
      </c>
      <c r="P1701">
        <v>1</v>
      </c>
      <c r="Q1701" t="s">
        <v>10566</v>
      </c>
      <c r="R1701" t="s">
        <v>10567</v>
      </c>
      <c r="S1701">
        <v>320</v>
      </c>
      <c r="T1701" t="s">
        <v>42</v>
      </c>
      <c r="U1701" t="s">
        <v>43</v>
      </c>
      <c r="V1701" t="s">
        <v>44</v>
      </c>
      <c r="W1701">
        <v>25100000</v>
      </c>
      <c r="X1701">
        <v>2008</v>
      </c>
      <c r="Y1701">
        <v>826</v>
      </c>
      <c r="Z1701" s="2">
        <v>6.4</v>
      </c>
      <c r="AA1701">
        <v>2.35</v>
      </c>
      <c r="AB1701">
        <v>0</v>
      </c>
      <c r="AQ1701">
        <v>116</v>
      </c>
      <c r="AR1701">
        <v>8.1999999999999993</v>
      </c>
      <c r="BI1701" t="e">
        <f t="shared" si="79"/>
        <v>#DIV/0!</v>
      </c>
      <c r="BJ1701" t="e">
        <f t="shared" si="80"/>
        <v>#DIV/0!</v>
      </c>
      <c r="BO1701">
        <v>2712293</v>
      </c>
      <c r="BP1701">
        <v>450000</v>
      </c>
      <c r="BR1701">
        <f t="shared" si="81"/>
        <v>2262293</v>
      </c>
      <c r="BS1701" t="str">
        <f>_xlfn.XLOOKUP(BO1701,I:I,L:L)</f>
        <v>Straight Out of BrooklynÂ </v>
      </c>
    </row>
    <row r="1702" spans="1:71" x14ac:dyDescent="0.25">
      <c r="A1702" t="s">
        <v>33</v>
      </c>
      <c r="B1702" t="s">
        <v>3125</v>
      </c>
      <c r="C1702">
        <v>309</v>
      </c>
      <c r="D1702">
        <v>93</v>
      </c>
      <c r="E1702">
        <v>180</v>
      </c>
      <c r="F1702">
        <v>485</v>
      </c>
      <c r="G1702" t="s">
        <v>9953</v>
      </c>
      <c r="H1702">
        <v>14000</v>
      </c>
      <c r="I1702">
        <v>145000989</v>
      </c>
      <c r="J1702" t="s">
        <v>79</v>
      </c>
      <c r="K1702" t="s">
        <v>299</v>
      </c>
      <c r="L1702" t="s">
        <v>1265</v>
      </c>
      <c r="M1702">
        <v>483756</v>
      </c>
      <c r="N1702">
        <v>16461</v>
      </c>
      <c r="O1702" t="s">
        <v>5263</v>
      </c>
      <c r="P1702">
        <v>0</v>
      </c>
      <c r="Q1702" t="s">
        <v>10570</v>
      </c>
      <c r="R1702" t="s">
        <v>10571</v>
      </c>
      <c r="S1702">
        <v>974</v>
      </c>
      <c r="T1702" t="s">
        <v>42</v>
      </c>
      <c r="U1702" t="s">
        <v>1816</v>
      </c>
      <c r="V1702" t="s">
        <v>44</v>
      </c>
      <c r="W1702">
        <v>25000000</v>
      </c>
      <c r="X1702">
        <v>2008</v>
      </c>
      <c r="Y1702">
        <v>816</v>
      </c>
      <c r="Z1702" s="2">
        <v>7.9</v>
      </c>
      <c r="AA1702">
        <v>2.35</v>
      </c>
      <c r="AB1702">
        <v>29000</v>
      </c>
      <c r="AQ1702">
        <v>129</v>
      </c>
      <c r="AR1702">
        <v>6.4</v>
      </c>
      <c r="BI1702" t="e">
        <f t="shared" si="79"/>
        <v>#DIV/0!</v>
      </c>
      <c r="BJ1702" t="e">
        <f t="shared" si="80"/>
        <v>#DIV/0!</v>
      </c>
      <c r="BO1702">
        <v>17237244</v>
      </c>
      <c r="BP1702">
        <v>15000000</v>
      </c>
      <c r="BR1702">
        <f t="shared" si="81"/>
        <v>2237244</v>
      </c>
      <c r="BS1702" t="str">
        <f>_xlfn.XLOOKUP(BO1702,I:I,L:L)</f>
        <v>A Most Wanted ManÂ </v>
      </c>
    </row>
    <row r="1703" spans="1:71" x14ac:dyDescent="0.25">
      <c r="A1703" t="s">
        <v>33</v>
      </c>
      <c r="B1703" t="s">
        <v>5440</v>
      </c>
      <c r="C1703">
        <v>85</v>
      </c>
      <c r="D1703">
        <v>118</v>
      </c>
      <c r="E1703">
        <v>97</v>
      </c>
      <c r="F1703">
        <v>437</v>
      </c>
      <c r="G1703" t="s">
        <v>4631</v>
      </c>
      <c r="H1703">
        <v>775</v>
      </c>
      <c r="I1703">
        <v>26761283</v>
      </c>
      <c r="J1703" t="s">
        <v>210</v>
      </c>
      <c r="K1703" t="s">
        <v>10573</v>
      </c>
      <c r="L1703" t="s">
        <v>10574</v>
      </c>
      <c r="M1703">
        <v>43084</v>
      </c>
      <c r="N1703">
        <v>3197</v>
      </c>
      <c r="O1703" t="s">
        <v>7301</v>
      </c>
      <c r="P1703">
        <v>0</v>
      </c>
      <c r="Q1703" t="s">
        <v>10575</v>
      </c>
      <c r="R1703" t="s">
        <v>10576</v>
      </c>
      <c r="S1703">
        <v>99</v>
      </c>
      <c r="T1703" t="s">
        <v>42</v>
      </c>
      <c r="U1703" t="s">
        <v>43</v>
      </c>
      <c r="V1703" t="s">
        <v>44</v>
      </c>
      <c r="W1703">
        <v>26000000</v>
      </c>
      <c r="X1703">
        <v>2014</v>
      </c>
      <c r="Y1703">
        <v>523</v>
      </c>
      <c r="Z1703" s="2">
        <v>6.7</v>
      </c>
      <c r="AA1703">
        <v>2.35</v>
      </c>
      <c r="AB1703">
        <v>19000</v>
      </c>
      <c r="AQ1703">
        <v>93</v>
      </c>
      <c r="AR1703">
        <v>7.9</v>
      </c>
      <c r="BI1703" t="e">
        <f t="shared" si="79"/>
        <v>#DIV/0!</v>
      </c>
      <c r="BJ1703" t="e">
        <f t="shared" si="80"/>
        <v>#DIV/0!</v>
      </c>
      <c r="BO1703">
        <v>2428241</v>
      </c>
      <c r="BP1703">
        <v>200000</v>
      </c>
      <c r="BR1703">
        <f t="shared" si="81"/>
        <v>2228241</v>
      </c>
      <c r="BS1703" t="str">
        <f>_xlfn.XLOOKUP(BO1703,I:I,L:L)</f>
        <v>The Grace CardÂ </v>
      </c>
    </row>
    <row r="1704" spans="1:71" x14ac:dyDescent="0.25">
      <c r="A1704" t="s">
        <v>33</v>
      </c>
      <c r="B1704" t="s">
        <v>1639</v>
      </c>
      <c r="C1704">
        <v>48</v>
      </c>
      <c r="D1704">
        <v>129</v>
      </c>
      <c r="E1704">
        <v>81</v>
      </c>
      <c r="F1704">
        <v>164</v>
      </c>
      <c r="G1704" t="s">
        <v>3946</v>
      </c>
      <c r="H1704">
        <v>970</v>
      </c>
      <c r="I1704">
        <v>121945720</v>
      </c>
      <c r="J1704" t="s">
        <v>3864</v>
      </c>
      <c r="K1704" t="s">
        <v>4756</v>
      </c>
      <c r="L1704" t="s">
        <v>1842</v>
      </c>
      <c r="M1704">
        <v>89972</v>
      </c>
      <c r="N1704">
        <v>2551</v>
      </c>
      <c r="O1704" t="s">
        <v>10579</v>
      </c>
      <c r="P1704">
        <v>0</v>
      </c>
      <c r="Q1704" t="s">
        <v>10580</v>
      </c>
      <c r="R1704" t="s">
        <v>10581</v>
      </c>
      <c r="S1704">
        <v>126</v>
      </c>
      <c r="T1704" t="s">
        <v>42</v>
      </c>
      <c r="U1704" t="s">
        <v>43</v>
      </c>
      <c r="V1704" t="s">
        <v>811</v>
      </c>
      <c r="W1704">
        <v>25000000</v>
      </c>
      <c r="X1704">
        <v>1992</v>
      </c>
      <c r="Y1704">
        <v>854</v>
      </c>
      <c r="Z1704" s="2">
        <v>6.1</v>
      </c>
      <c r="AA1704">
        <v>1.85</v>
      </c>
      <c r="AB1704">
        <v>0</v>
      </c>
      <c r="AQ1704">
        <v>118</v>
      </c>
      <c r="AR1704">
        <v>6.7</v>
      </c>
      <c r="BI1704" t="e">
        <f t="shared" si="79"/>
        <v>#DIV/0!</v>
      </c>
      <c r="BJ1704" t="e">
        <f t="shared" si="80"/>
        <v>#DIV/0!</v>
      </c>
      <c r="BO1704">
        <v>13214255</v>
      </c>
      <c r="BP1704">
        <v>11000000</v>
      </c>
      <c r="BR1704">
        <f t="shared" si="81"/>
        <v>2214255</v>
      </c>
      <c r="BS1704" t="str">
        <f>_xlfn.XLOOKUP(BO1704,I:I,L:L)</f>
        <v>Inside Llewyn DavisÂ </v>
      </c>
    </row>
    <row r="1705" spans="1:71" x14ac:dyDescent="0.25">
      <c r="A1705" t="s">
        <v>917</v>
      </c>
      <c r="B1705" t="s">
        <v>405</v>
      </c>
      <c r="C1705">
        <v>174</v>
      </c>
      <c r="D1705">
        <v>185</v>
      </c>
      <c r="E1705">
        <v>14000</v>
      </c>
      <c r="F1705">
        <v>212</v>
      </c>
      <c r="G1705" t="s">
        <v>10584</v>
      </c>
      <c r="H1705">
        <v>14000</v>
      </c>
      <c r="I1705">
        <v>96067179</v>
      </c>
      <c r="J1705" t="s">
        <v>2951</v>
      </c>
      <c r="K1705" t="s">
        <v>299</v>
      </c>
      <c r="L1705" t="s">
        <v>2605</v>
      </c>
      <c r="M1705">
        <v>865020</v>
      </c>
      <c r="N1705">
        <v>15233</v>
      </c>
      <c r="O1705" t="s">
        <v>10585</v>
      </c>
      <c r="P1705">
        <v>0</v>
      </c>
      <c r="Q1705" t="s">
        <v>10586</v>
      </c>
      <c r="R1705" t="s">
        <v>10587</v>
      </c>
      <c r="S1705">
        <v>1273</v>
      </c>
      <c r="T1705" t="s">
        <v>42</v>
      </c>
      <c r="U1705" t="s">
        <v>43</v>
      </c>
      <c r="V1705" t="s">
        <v>811</v>
      </c>
      <c r="W1705">
        <v>22000000</v>
      </c>
      <c r="X1705">
        <v>1993</v>
      </c>
      <c r="Y1705">
        <v>795</v>
      </c>
      <c r="Z1705" s="2">
        <v>8.9</v>
      </c>
      <c r="AA1705">
        <v>1.85</v>
      </c>
      <c r="AB1705">
        <v>41000</v>
      </c>
      <c r="AQ1705">
        <v>129</v>
      </c>
      <c r="AR1705">
        <v>6.1</v>
      </c>
      <c r="BI1705" t="e">
        <f t="shared" si="79"/>
        <v>#DIV/0!</v>
      </c>
      <c r="BJ1705" t="e">
        <f t="shared" si="80"/>
        <v>#DIV/0!</v>
      </c>
      <c r="BO1705">
        <v>9190525</v>
      </c>
      <c r="BP1705">
        <v>7000000</v>
      </c>
      <c r="BR1705">
        <f t="shared" si="81"/>
        <v>2190525</v>
      </c>
      <c r="BS1705" t="str">
        <f>_xlfn.XLOOKUP(BO1705,I:I,L:L)</f>
        <v>A Serious ManÂ </v>
      </c>
    </row>
    <row r="1706" spans="1:71" x14ac:dyDescent="0.25">
      <c r="A1706" t="s">
        <v>33</v>
      </c>
      <c r="B1706" t="s">
        <v>4276</v>
      </c>
      <c r="C1706">
        <v>373</v>
      </c>
      <c r="D1706">
        <v>146</v>
      </c>
      <c r="E1706">
        <v>150</v>
      </c>
      <c r="F1706">
        <v>2000</v>
      </c>
      <c r="G1706" t="s">
        <v>309</v>
      </c>
      <c r="H1706">
        <v>15000</v>
      </c>
      <c r="I1706">
        <v>169705587</v>
      </c>
      <c r="J1706" t="s">
        <v>2007</v>
      </c>
      <c r="K1706" t="s">
        <v>236</v>
      </c>
      <c r="L1706" t="s">
        <v>958</v>
      </c>
      <c r="M1706">
        <v>318955</v>
      </c>
      <c r="N1706">
        <v>23227</v>
      </c>
      <c r="O1706" t="s">
        <v>870</v>
      </c>
      <c r="P1706">
        <v>2</v>
      </c>
      <c r="Q1706" t="s">
        <v>10590</v>
      </c>
      <c r="R1706" t="s">
        <v>10591</v>
      </c>
      <c r="S1706">
        <v>460</v>
      </c>
      <c r="T1706" t="s">
        <v>42</v>
      </c>
      <c r="U1706" t="s">
        <v>43</v>
      </c>
      <c r="V1706" t="s">
        <v>44</v>
      </c>
      <c r="W1706">
        <v>25000000</v>
      </c>
      <c r="X1706">
        <v>2011</v>
      </c>
      <c r="Y1706">
        <v>3000</v>
      </c>
      <c r="Z1706" s="2">
        <v>8.1</v>
      </c>
      <c r="AA1706">
        <v>1.85</v>
      </c>
      <c r="AB1706">
        <v>75000</v>
      </c>
      <c r="AQ1706">
        <v>185</v>
      </c>
      <c r="AR1706">
        <v>8.9</v>
      </c>
      <c r="BI1706" t="e">
        <f t="shared" si="79"/>
        <v>#DIV/0!</v>
      </c>
      <c r="BJ1706" t="e">
        <f t="shared" si="80"/>
        <v>#DIV/0!</v>
      </c>
      <c r="BO1706">
        <v>34180954</v>
      </c>
      <c r="BP1706">
        <v>32000000</v>
      </c>
      <c r="BR1706">
        <f t="shared" si="81"/>
        <v>2180954</v>
      </c>
      <c r="BS1706" t="str">
        <f>_xlfn.XLOOKUP(BO1706,I:I,L:L)</f>
        <v>The ReaderÂ </v>
      </c>
    </row>
    <row r="1707" spans="1:71" x14ac:dyDescent="0.25">
      <c r="A1707" t="s">
        <v>33</v>
      </c>
      <c r="B1707" t="s">
        <v>941</v>
      </c>
      <c r="C1707">
        <v>224</v>
      </c>
      <c r="D1707">
        <v>128</v>
      </c>
      <c r="E1707">
        <v>386</v>
      </c>
      <c r="F1707">
        <v>203</v>
      </c>
      <c r="G1707" t="s">
        <v>456</v>
      </c>
      <c r="H1707">
        <v>19000</v>
      </c>
      <c r="I1707">
        <v>3254172</v>
      </c>
      <c r="J1707" t="s">
        <v>2100</v>
      </c>
      <c r="K1707" t="s">
        <v>470</v>
      </c>
      <c r="L1707" t="s">
        <v>10592</v>
      </c>
      <c r="M1707">
        <v>29282</v>
      </c>
      <c r="N1707">
        <v>36337</v>
      </c>
      <c r="O1707" t="s">
        <v>10593</v>
      </c>
      <c r="P1707">
        <v>1</v>
      </c>
      <c r="Q1707" t="s">
        <v>10594</v>
      </c>
      <c r="R1707" t="s">
        <v>10595</v>
      </c>
      <c r="S1707">
        <v>105</v>
      </c>
      <c r="T1707" t="s">
        <v>42</v>
      </c>
      <c r="U1707" t="s">
        <v>43</v>
      </c>
      <c r="V1707" t="s">
        <v>811</v>
      </c>
      <c r="W1707">
        <v>28000000</v>
      </c>
      <c r="X1707">
        <v>2013</v>
      </c>
      <c r="Y1707">
        <v>17000</v>
      </c>
      <c r="Z1707" s="2">
        <v>6.2</v>
      </c>
      <c r="AA1707">
        <v>2.35</v>
      </c>
      <c r="AB1707">
        <v>11000</v>
      </c>
      <c r="AQ1707">
        <v>146</v>
      </c>
      <c r="AR1707">
        <v>8.1</v>
      </c>
      <c r="BI1707" t="e">
        <f t="shared" si="79"/>
        <v>#DIV/0!</v>
      </c>
      <c r="BJ1707" t="e">
        <f t="shared" si="80"/>
        <v>#DIV/0!</v>
      </c>
      <c r="BO1707">
        <v>50173190</v>
      </c>
      <c r="BP1707">
        <v>48000000</v>
      </c>
      <c r="BR1707">
        <f t="shared" si="81"/>
        <v>2173190</v>
      </c>
      <c r="BS1707" t="str">
        <f>_xlfn.XLOOKUP(BO1707,I:I,L:L)</f>
        <v>K-PAXÂ </v>
      </c>
    </row>
    <row r="1708" spans="1:71" x14ac:dyDescent="0.25">
      <c r="A1708" t="s">
        <v>33</v>
      </c>
      <c r="B1708" t="s">
        <v>1240</v>
      </c>
      <c r="C1708">
        <v>94</v>
      </c>
      <c r="D1708">
        <v>93</v>
      </c>
      <c r="E1708">
        <v>67</v>
      </c>
      <c r="F1708">
        <v>596</v>
      </c>
      <c r="G1708" t="s">
        <v>3100</v>
      </c>
      <c r="H1708">
        <v>4000</v>
      </c>
      <c r="I1708">
        <v>84185387</v>
      </c>
      <c r="J1708" t="s">
        <v>3872</v>
      </c>
      <c r="K1708" t="s">
        <v>3101</v>
      </c>
      <c r="L1708" t="s">
        <v>10051</v>
      </c>
      <c r="M1708">
        <v>33180</v>
      </c>
      <c r="N1708">
        <v>7800</v>
      </c>
      <c r="O1708" t="s">
        <v>1867</v>
      </c>
      <c r="P1708">
        <v>0</v>
      </c>
      <c r="Q1708" t="s">
        <v>10597</v>
      </c>
      <c r="R1708" t="s">
        <v>10598</v>
      </c>
      <c r="S1708">
        <v>149</v>
      </c>
      <c r="T1708" t="s">
        <v>42</v>
      </c>
      <c r="U1708" t="s">
        <v>43</v>
      </c>
      <c r="V1708" t="s">
        <v>115</v>
      </c>
      <c r="W1708">
        <v>80000000</v>
      </c>
      <c r="X1708">
        <v>2004</v>
      </c>
      <c r="Y1708">
        <v>2000</v>
      </c>
      <c r="Z1708" s="2">
        <v>4.9000000000000004</v>
      </c>
      <c r="AA1708">
        <v>1.85</v>
      </c>
      <c r="AB1708">
        <v>567</v>
      </c>
      <c r="AQ1708">
        <v>128</v>
      </c>
      <c r="AR1708">
        <v>6.2</v>
      </c>
      <c r="BI1708" t="e">
        <f t="shared" si="79"/>
        <v>#DIV/0!</v>
      </c>
      <c r="BJ1708" t="e">
        <f t="shared" si="80"/>
        <v>#DIV/0!</v>
      </c>
      <c r="BO1708">
        <v>18663911</v>
      </c>
      <c r="BP1708">
        <v>16500000</v>
      </c>
      <c r="BR1708">
        <f t="shared" si="81"/>
        <v>2163911</v>
      </c>
      <c r="BS1708" t="str">
        <f>_xlfn.XLOOKUP(BO1708,I:I,L:L)</f>
        <v>Becoming JaneÂ </v>
      </c>
    </row>
    <row r="1709" spans="1:71" x14ac:dyDescent="0.25">
      <c r="A1709" t="s">
        <v>33</v>
      </c>
      <c r="B1709" t="s">
        <v>4550</v>
      </c>
      <c r="C1709">
        <v>273</v>
      </c>
      <c r="D1709">
        <v>97</v>
      </c>
      <c r="E1709">
        <v>31</v>
      </c>
      <c r="F1709">
        <v>662</v>
      </c>
      <c r="G1709" t="s">
        <v>10602</v>
      </c>
      <c r="H1709">
        <v>918</v>
      </c>
      <c r="I1709">
        <v>82163317</v>
      </c>
      <c r="J1709" t="s">
        <v>2615</v>
      </c>
      <c r="K1709" t="s">
        <v>10603</v>
      </c>
      <c r="L1709" t="s">
        <v>3592</v>
      </c>
      <c r="M1709">
        <v>89101</v>
      </c>
      <c r="N1709">
        <v>4692</v>
      </c>
      <c r="O1709" t="s">
        <v>928</v>
      </c>
      <c r="P1709">
        <v>0</v>
      </c>
      <c r="Q1709" t="s">
        <v>10604</v>
      </c>
      <c r="R1709" t="s">
        <v>10605</v>
      </c>
      <c r="S1709">
        <v>885</v>
      </c>
      <c r="T1709" t="s">
        <v>42</v>
      </c>
      <c r="U1709" t="s">
        <v>43</v>
      </c>
      <c r="V1709" t="s">
        <v>811</v>
      </c>
      <c r="W1709">
        <v>30000000</v>
      </c>
      <c r="X1709">
        <v>2003</v>
      </c>
      <c r="Y1709">
        <v>782</v>
      </c>
      <c r="Z1709" s="2">
        <v>5.8</v>
      </c>
      <c r="AA1709">
        <v>2.35</v>
      </c>
      <c r="AB1709">
        <v>3000</v>
      </c>
      <c r="AQ1709">
        <v>107</v>
      </c>
      <c r="AR1709">
        <v>5.4</v>
      </c>
      <c r="BI1709" t="e">
        <f t="shared" si="79"/>
        <v>#DIV/0!</v>
      </c>
      <c r="BJ1709" t="e">
        <f t="shared" si="80"/>
        <v>#DIV/0!</v>
      </c>
      <c r="BO1709">
        <v>32154410</v>
      </c>
      <c r="BP1709">
        <v>30000000</v>
      </c>
      <c r="BR1709">
        <f t="shared" si="81"/>
        <v>2154410</v>
      </c>
      <c r="BS1709" t="str">
        <f>_xlfn.XLOOKUP(BO1709,I:I,L:L)</f>
        <v>Side EffectsÂ </v>
      </c>
    </row>
    <row r="1710" spans="1:71" x14ac:dyDescent="0.25">
      <c r="A1710" t="s">
        <v>33</v>
      </c>
      <c r="B1710" t="s">
        <v>3622</v>
      </c>
      <c r="C1710">
        <v>66</v>
      </c>
      <c r="D1710">
        <v>82</v>
      </c>
      <c r="E1710">
        <v>8</v>
      </c>
      <c r="F1710">
        <v>179</v>
      </c>
      <c r="G1710" t="s">
        <v>6148</v>
      </c>
      <c r="H1710">
        <v>770</v>
      </c>
      <c r="I1710">
        <v>80920948</v>
      </c>
      <c r="J1710" t="s">
        <v>329</v>
      </c>
      <c r="K1710" t="s">
        <v>1182</v>
      </c>
      <c r="L1710" t="s">
        <v>3692</v>
      </c>
      <c r="M1710">
        <v>23943</v>
      </c>
      <c r="N1710">
        <v>2251</v>
      </c>
      <c r="O1710" t="s">
        <v>9296</v>
      </c>
      <c r="P1710">
        <v>0</v>
      </c>
      <c r="Q1710" t="s">
        <v>10607</v>
      </c>
      <c r="R1710" t="s">
        <v>10608</v>
      </c>
      <c r="S1710">
        <v>118</v>
      </c>
      <c r="T1710" t="s">
        <v>42</v>
      </c>
      <c r="U1710" t="s">
        <v>43</v>
      </c>
      <c r="V1710" t="s">
        <v>366</v>
      </c>
      <c r="W1710">
        <v>30000000</v>
      </c>
      <c r="X1710">
        <v>2001</v>
      </c>
      <c r="Y1710">
        <v>677</v>
      </c>
      <c r="Z1710" s="2">
        <v>6</v>
      </c>
      <c r="AA1710">
        <v>1.85</v>
      </c>
      <c r="AB1710">
        <v>425</v>
      </c>
      <c r="AQ1710">
        <v>97</v>
      </c>
      <c r="AR1710">
        <v>5.8</v>
      </c>
      <c r="BI1710" t="e">
        <f t="shared" si="79"/>
        <v>#DIV/0!</v>
      </c>
      <c r="BJ1710" t="e">
        <f t="shared" si="80"/>
        <v>#DIV/0!</v>
      </c>
      <c r="BO1710">
        <v>40137776</v>
      </c>
      <c r="BP1710">
        <v>38000000</v>
      </c>
      <c r="BR1710">
        <f t="shared" si="81"/>
        <v>2137776</v>
      </c>
      <c r="BS1710" t="str">
        <f>_xlfn.XLOOKUP(BO1710,I:I,L:L)</f>
        <v>Stranger Than FictionÂ </v>
      </c>
    </row>
    <row r="1711" spans="1:71" x14ac:dyDescent="0.25">
      <c r="A1711" t="s">
        <v>33</v>
      </c>
      <c r="B1711" t="s">
        <v>543</v>
      </c>
      <c r="C1711">
        <v>459</v>
      </c>
      <c r="D1711">
        <v>85</v>
      </c>
      <c r="E1711">
        <v>198</v>
      </c>
      <c r="F1711">
        <v>387</v>
      </c>
      <c r="G1711" t="s">
        <v>10609</v>
      </c>
      <c r="H1711">
        <v>2000</v>
      </c>
      <c r="I1711">
        <v>80034302</v>
      </c>
      <c r="J1711" t="s">
        <v>2034</v>
      </c>
      <c r="K1711" t="s">
        <v>870</v>
      </c>
      <c r="L1711" t="s">
        <v>3372</v>
      </c>
      <c r="M1711">
        <v>296787</v>
      </c>
      <c r="N1711">
        <v>3958</v>
      </c>
      <c r="O1711" t="s">
        <v>10610</v>
      </c>
      <c r="P1711">
        <v>0</v>
      </c>
      <c r="Q1711" t="s">
        <v>10611</v>
      </c>
      <c r="R1711" t="s">
        <v>10612</v>
      </c>
      <c r="S1711">
        <v>2192</v>
      </c>
      <c r="T1711" t="s">
        <v>42</v>
      </c>
      <c r="U1711" t="s">
        <v>43</v>
      </c>
      <c r="V1711" t="s">
        <v>44</v>
      </c>
      <c r="W1711">
        <v>25000000</v>
      </c>
      <c r="X1711">
        <v>2008</v>
      </c>
      <c r="Y1711">
        <v>1000</v>
      </c>
      <c r="Z1711" s="2">
        <v>7</v>
      </c>
      <c r="AA1711">
        <v>1.85</v>
      </c>
      <c r="AB1711">
        <v>0</v>
      </c>
      <c r="AQ1711">
        <v>82</v>
      </c>
      <c r="AR1711">
        <v>6</v>
      </c>
      <c r="BI1711" t="e">
        <f t="shared" si="79"/>
        <v>#DIV/0!</v>
      </c>
      <c r="BJ1711" t="e">
        <f t="shared" si="80"/>
        <v>#DIV/0!</v>
      </c>
      <c r="BO1711">
        <v>67128202</v>
      </c>
      <c r="BP1711">
        <v>65000000</v>
      </c>
      <c r="BR1711">
        <f t="shared" si="81"/>
        <v>2128202</v>
      </c>
      <c r="BS1711" t="str">
        <f>_xlfn.XLOOKUP(BO1711,I:I,L:L)</f>
        <v>Race to Witch MountainÂ </v>
      </c>
    </row>
    <row r="1712" spans="1:71" x14ac:dyDescent="0.25">
      <c r="A1712" t="s">
        <v>33</v>
      </c>
      <c r="B1712" t="s">
        <v>5453</v>
      </c>
      <c r="C1712">
        <v>68</v>
      </c>
      <c r="D1712">
        <v>88</v>
      </c>
      <c r="E1712">
        <v>34</v>
      </c>
      <c r="F1712">
        <v>445</v>
      </c>
      <c r="G1712" t="s">
        <v>10613</v>
      </c>
      <c r="H1712">
        <v>642</v>
      </c>
      <c r="I1712">
        <v>78656813</v>
      </c>
      <c r="J1712" t="s">
        <v>1782</v>
      </c>
      <c r="K1712" t="s">
        <v>10614</v>
      </c>
      <c r="L1712" t="s">
        <v>3474</v>
      </c>
      <c r="M1712">
        <v>42765</v>
      </c>
      <c r="N1712">
        <v>2501</v>
      </c>
      <c r="O1712" t="s">
        <v>10615</v>
      </c>
      <c r="P1712">
        <v>0</v>
      </c>
      <c r="Q1712" t="s">
        <v>10616</v>
      </c>
      <c r="R1712" t="s">
        <v>10617</v>
      </c>
      <c r="S1712">
        <v>93</v>
      </c>
      <c r="T1712" t="s">
        <v>42</v>
      </c>
      <c r="U1712" t="s">
        <v>43</v>
      </c>
      <c r="V1712" t="s">
        <v>115</v>
      </c>
      <c r="W1712">
        <v>25000000</v>
      </c>
      <c r="X1712">
        <v>1991</v>
      </c>
      <c r="Y1712">
        <v>533</v>
      </c>
      <c r="Z1712" s="2">
        <v>6</v>
      </c>
      <c r="AA1712">
        <v>1.85</v>
      </c>
      <c r="AB1712">
        <v>0</v>
      </c>
      <c r="AQ1712">
        <v>85</v>
      </c>
      <c r="AR1712">
        <v>7</v>
      </c>
      <c r="BI1712" t="e">
        <f t="shared" si="79"/>
        <v>#DIV/0!</v>
      </c>
      <c r="BJ1712" t="e">
        <f t="shared" si="80"/>
        <v>#DIV/0!</v>
      </c>
      <c r="BO1712">
        <v>10106233</v>
      </c>
      <c r="BP1712">
        <v>8000000</v>
      </c>
      <c r="BR1712">
        <f t="shared" si="81"/>
        <v>2106233</v>
      </c>
      <c r="BS1712" t="str">
        <f>_xlfn.XLOOKUP(BO1712,I:I,L:L)</f>
        <v>PromÂ </v>
      </c>
    </row>
    <row r="1713" spans="1:71" x14ac:dyDescent="0.25">
      <c r="A1713" t="s">
        <v>33</v>
      </c>
      <c r="B1713" t="s">
        <v>1631</v>
      </c>
      <c r="C1713">
        <v>123</v>
      </c>
      <c r="D1713">
        <v>119</v>
      </c>
      <c r="E1713">
        <v>0</v>
      </c>
      <c r="F1713">
        <v>188</v>
      </c>
      <c r="G1713" t="s">
        <v>10619</v>
      </c>
      <c r="H1713">
        <v>22000</v>
      </c>
      <c r="I1713">
        <v>76270454</v>
      </c>
      <c r="J1713" t="s">
        <v>1338</v>
      </c>
      <c r="K1713" t="s">
        <v>2176</v>
      </c>
      <c r="L1713" t="s">
        <v>3658</v>
      </c>
      <c r="M1713">
        <v>219008</v>
      </c>
      <c r="N1713">
        <v>22767</v>
      </c>
      <c r="O1713" t="s">
        <v>4310</v>
      </c>
      <c r="P1713">
        <v>1</v>
      </c>
      <c r="Q1713" t="s">
        <v>10620</v>
      </c>
      <c r="R1713" t="s">
        <v>10621</v>
      </c>
      <c r="S1713">
        <v>418</v>
      </c>
      <c r="T1713" t="s">
        <v>42</v>
      </c>
      <c r="U1713" t="s">
        <v>43</v>
      </c>
      <c r="V1713" t="s">
        <v>811</v>
      </c>
      <c r="W1713">
        <v>25000000</v>
      </c>
      <c r="X1713">
        <v>1987</v>
      </c>
      <c r="Y1713">
        <v>371</v>
      </c>
      <c r="Z1713" s="2">
        <v>7.9</v>
      </c>
      <c r="AA1713">
        <v>2.35</v>
      </c>
      <c r="AB1713">
        <v>0</v>
      </c>
      <c r="AQ1713">
        <v>88</v>
      </c>
      <c r="AR1713">
        <v>6</v>
      </c>
      <c r="BI1713" t="e">
        <f t="shared" si="79"/>
        <v>#DIV/0!</v>
      </c>
      <c r="BJ1713" t="e">
        <f t="shared" si="80"/>
        <v>#DIV/0!</v>
      </c>
      <c r="BO1713">
        <v>13103828</v>
      </c>
      <c r="BP1713">
        <v>11000000</v>
      </c>
      <c r="BR1713">
        <f t="shared" si="81"/>
        <v>2103828</v>
      </c>
      <c r="BS1713" t="str">
        <f>_xlfn.XLOOKUP(BO1713,I:I,L:L)</f>
        <v>FrailtyÂ </v>
      </c>
    </row>
    <row r="1714" spans="1:71" x14ac:dyDescent="0.25">
      <c r="A1714" t="s">
        <v>33</v>
      </c>
      <c r="B1714" t="s">
        <v>4280</v>
      </c>
      <c r="C1714">
        <v>488</v>
      </c>
      <c r="D1714">
        <v>122</v>
      </c>
      <c r="E1714">
        <v>1000</v>
      </c>
      <c r="F1714">
        <v>883</v>
      </c>
      <c r="G1714" t="s">
        <v>1423</v>
      </c>
      <c r="H1714">
        <v>2000</v>
      </c>
      <c r="I1714">
        <v>74273505</v>
      </c>
      <c r="J1714" t="s">
        <v>1338</v>
      </c>
      <c r="K1714" t="s">
        <v>7001</v>
      </c>
      <c r="L1714" t="s">
        <v>3817</v>
      </c>
      <c r="M1714">
        <v>612060</v>
      </c>
      <c r="N1714">
        <v>4738</v>
      </c>
      <c r="O1714" t="s">
        <v>10624</v>
      </c>
      <c r="P1714">
        <v>0</v>
      </c>
      <c r="Q1714" t="s">
        <v>10625</v>
      </c>
      <c r="R1714" t="s">
        <v>10626</v>
      </c>
      <c r="S1714">
        <v>1518</v>
      </c>
      <c r="T1714" t="s">
        <v>42</v>
      </c>
      <c r="U1714" t="s">
        <v>43</v>
      </c>
      <c r="V1714" t="s">
        <v>811</v>
      </c>
      <c r="W1714">
        <v>25000000</v>
      </c>
      <c r="X1714">
        <v>2007</v>
      </c>
      <c r="Y1714">
        <v>939</v>
      </c>
      <c r="Z1714" s="2">
        <v>8.1</v>
      </c>
      <c r="AA1714">
        <v>2.35</v>
      </c>
      <c r="AB1714">
        <v>21000</v>
      </c>
      <c r="AQ1714">
        <v>119</v>
      </c>
      <c r="AR1714">
        <v>7.9</v>
      </c>
      <c r="BI1714" t="e">
        <f t="shared" si="79"/>
        <v>#DIV/0!</v>
      </c>
      <c r="BJ1714" t="e">
        <f t="shared" si="80"/>
        <v>#DIV/0!</v>
      </c>
      <c r="BO1714">
        <v>9094451</v>
      </c>
      <c r="BP1714">
        <v>7000000</v>
      </c>
      <c r="BR1714">
        <f t="shared" si="81"/>
        <v>2094451</v>
      </c>
      <c r="BS1714" t="str">
        <f>_xlfn.XLOOKUP(BO1714,I:I,L:L)</f>
        <v>WarlockÂ </v>
      </c>
    </row>
    <row r="1715" spans="1:71" x14ac:dyDescent="0.25">
      <c r="A1715" t="s">
        <v>33</v>
      </c>
      <c r="B1715" t="s">
        <v>1103</v>
      </c>
      <c r="C1715">
        <v>146</v>
      </c>
      <c r="D1715">
        <v>99</v>
      </c>
      <c r="E1715">
        <v>167</v>
      </c>
      <c r="F1715">
        <v>460</v>
      </c>
      <c r="G1715" t="s">
        <v>9740</v>
      </c>
      <c r="H1715">
        <v>655</v>
      </c>
      <c r="I1715">
        <v>134141530</v>
      </c>
      <c r="J1715" t="s">
        <v>2878</v>
      </c>
      <c r="K1715" t="s">
        <v>2865</v>
      </c>
      <c r="L1715" t="s">
        <v>1537</v>
      </c>
      <c r="M1715">
        <v>75903</v>
      </c>
      <c r="N1715">
        <v>2394</v>
      </c>
      <c r="O1715" t="s">
        <v>10629</v>
      </c>
      <c r="P1715">
        <v>1</v>
      </c>
      <c r="Q1715" t="s">
        <v>10630</v>
      </c>
      <c r="R1715" t="s">
        <v>10631</v>
      </c>
      <c r="S1715">
        <v>109</v>
      </c>
      <c r="T1715" t="s">
        <v>42</v>
      </c>
      <c r="U1715" t="s">
        <v>43</v>
      </c>
      <c r="V1715" t="s">
        <v>44</v>
      </c>
      <c r="W1715">
        <v>25000000</v>
      </c>
      <c r="X1715">
        <v>2014</v>
      </c>
      <c r="Y1715">
        <v>521</v>
      </c>
      <c r="Z1715" s="2">
        <v>6.2</v>
      </c>
      <c r="AA1715">
        <v>2.35</v>
      </c>
      <c r="AB1715">
        <v>0</v>
      </c>
      <c r="AQ1715">
        <v>122</v>
      </c>
      <c r="AR1715">
        <v>8.1</v>
      </c>
      <c r="BI1715" t="e">
        <f t="shared" si="79"/>
        <v>#DIV/0!</v>
      </c>
      <c r="BJ1715" t="e">
        <f t="shared" si="80"/>
        <v>#DIV/0!</v>
      </c>
      <c r="BO1715">
        <v>2360184</v>
      </c>
      <c r="BP1715">
        <v>300000</v>
      </c>
      <c r="BR1715">
        <f t="shared" si="81"/>
        <v>2060184</v>
      </c>
      <c r="BS1715" t="str">
        <f>_xlfn.XLOOKUP(BO1715,I:I,L:L)</f>
        <v>Pieces of AprilÂ </v>
      </c>
    </row>
    <row r="1716" spans="1:71" x14ac:dyDescent="0.25">
      <c r="A1716" t="s">
        <v>33</v>
      </c>
      <c r="B1716" t="s">
        <v>5460</v>
      </c>
      <c r="C1716">
        <v>168</v>
      </c>
      <c r="D1716">
        <v>97</v>
      </c>
      <c r="E1716">
        <v>11</v>
      </c>
      <c r="F1716">
        <v>887</v>
      </c>
      <c r="G1716" t="s">
        <v>522</v>
      </c>
      <c r="H1716">
        <v>14000</v>
      </c>
      <c r="I1716">
        <v>71500556</v>
      </c>
      <c r="J1716" t="s">
        <v>881</v>
      </c>
      <c r="K1716" t="s">
        <v>563</v>
      </c>
      <c r="L1716" t="s">
        <v>4217</v>
      </c>
      <c r="M1716">
        <v>171568</v>
      </c>
      <c r="N1716">
        <v>16999</v>
      </c>
      <c r="O1716" t="s">
        <v>2873</v>
      </c>
      <c r="P1716">
        <v>3</v>
      </c>
      <c r="Q1716" t="s">
        <v>10633</v>
      </c>
      <c r="R1716" t="s">
        <v>10634</v>
      </c>
      <c r="S1716">
        <v>571</v>
      </c>
      <c r="T1716" t="s">
        <v>42</v>
      </c>
      <c r="U1716" t="s">
        <v>74</v>
      </c>
      <c r="V1716" t="s">
        <v>811</v>
      </c>
      <c r="W1716">
        <v>26000000</v>
      </c>
      <c r="X1716">
        <v>2001</v>
      </c>
      <c r="Y1716">
        <v>1000</v>
      </c>
      <c r="Z1716" s="2">
        <v>6.7</v>
      </c>
      <c r="AA1716">
        <v>2.35</v>
      </c>
      <c r="AB1716">
        <v>0</v>
      </c>
      <c r="AQ1716">
        <v>99</v>
      </c>
      <c r="AR1716">
        <v>6.2</v>
      </c>
      <c r="BI1716" t="e">
        <f t="shared" si="79"/>
        <v>#DIV/0!</v>
      </c>
      <c r="BJ1716" t="e">
        <f t="shared" si="80"/>
        <v>#DIV/0!</v>
      </c>
      <c r="BO1716">
        <v>35057332</v>
      </c>
      <c r="BP1716">
        <v>33000000</v>
      </c>
      <c r="BR1716">
        <f t="shared" si="81"/>
        <v>2057332</v>
      </c>
      <c r="BS1716" t="str">
        <f>_xlfn.XLOOKUP(BO1716,I:I,L:L)</f>
        <v>Step Up RevolutionÂ </v>
      </c>
    </row>
    <row r="1717" spans="1:71" x14ac:dyDescent="0.25">
      <c r="A1717" t="s">
        <v>33</v>
      </c>
      <c r="B1717" t="s">
        <v>4525</v>
      </c>
      <c r="C1717">
        <v>152</v>
      </c>
      <c r="D1717">
        <v>121</v>
      </c>
      <c r="E1717">
        <v>529</v>
      </c>
      <c r="F1717">
        <v>163</v>
      </c>
      <c r="G1717" t="s">
        <v>10636</v>
      </c>
      <c r="H1717">
        <v>541</v>
      </c>
      <c r="I1717">
        <v>71309760</v>
      </c>
      <c r="J1717" t="s">
        <v>210</v>
      </c>
      <c r="K1717" t="s">
        <v>3904</v>
      </c>
      <c r="L1717" t="s">
        <v>4107</v>
      </c>
      <c r="M1717">
        <v>150308</v>
      </c>
      <c r="N1717">
        <v>1323</v>
      </c>
      <c r="O1717" t="s">
        <v>10637</v>
      </c>
      <c r="P1717">
        <v>1</v>
      </c>
      <c r="Q1717" t="s">
        <v>10638</v>
      </c>
      <c r="R1717" t="s">
        <v>10639</v>
      </c>
      <c r="S1717">
        <v>498</v>
      </c>
      <c r="T1717" t="s">
        <v>42</v>
      </c>
      <c r="U1717" t="s">
        <v>74</v>
      </c>
      <c r="V1717" t="s">
        <v>44</v>
      </c>
      <c r="W1717">
        <v>25000000</v>
      </c>
      <c r="X1717">
        <v>2000</v>
      </c>
      <c r="Y1717">
        <v>399</v>
      </c>
      <c r="Z1717" s="2">
        <v>7.3</v>
      </c>
      <c r="AA1717">
        <v>1.85</v>
      </c>
      <c r="AB1717">
        <v>18000</v>
      </c>
      <c r="AQ1717">
        <v>97</v>
      </c>
      <c r="AR1717">
        <v>6.7</v>
      </c>
      <c r="BI1717" t="e">
        <f t="shared" si="79"/>
        <v>#DIV/0!</v>
      </c>
      <c r="BJ1717" t="e">
        <f t="shared" si="80"/>
        <v>#DIV/0!</v>
      </c>
      <c r="BO1717">
        <v>172051787</v>
      </c>
      <c r="BP1717">
        <v>170000000</v>
      </c>
      <c r="BR1717">
        <f t="shared" si="81"/>
        <v>2051787</v>
      </c>
      <c r="BS1717" t="str">
        <f>_xlfn.XLOOKUP(BO1717,I:I,L:L)</f>
        <v>TRON: LegacyÂ </v>
      </c>
    </row>
    <row r="1718" spans="1:71" x14ac:dyDescent="0.25">
      <c r="A1718" t="s">
        <v>33</v>
      </c>
      <c r="B1718" t="s">
        <v>5467</v>
      </c>
      <c r="C1718">
        <v>133</v>
      </c>
      <c r="D1718">
        <v>95</v>
      </c>
      <c r="E1718">
        <v>0</v>
      </c>
      <c r="F1718">
        <v>643</v>
      </c>
      <c r="G1718" t="s">
        <v>2865</v>
      </c>
      <c r="H1718">
        <v>934</v>
      </c>
      <c r="I1718">
        <v>89808372</v>
      </c>
      <c r="J1718" t="s">
        <v>1247</v>
      </c>
      <c r="K1718" t="s">
        <v>6365</v>
      </c>
      <c r="L1718" t="s">
        <v>4289</v>
      </c>
      <c r="M1718">
        <v>46417</v>
      </c>
      <c r="N1718">
        <v>3500</v>
      </c>
      <c r="O1718" t="s">
        <v>10641</v>
      </c>
      <c r="P1718">
        <v>2</v>
      </c>
      <c r="Q1718" t="s">
        <v>10642</v>
      </c>
      <c r="R1718" t="s">
        <v>10643</v>
      </c>
      <c r="S1718">
        <v>297</v>
      </c>
      <c r="T1718" t="s">
        <v>42</v>
      </c>
      <c r="U1718" t="s">
        <v>43</v>
      </c>
      <c r="V1718" t="s">
        <v>44</v>
      </c>
      <c r="W1718">
        <v>45000000</v>
      </c>
      <c r="X1718">
        <v>2003</v>
      </c>
      <c r="Y1718">
        <v>655</v>
      </c>
      <c r="Z1718" s="2">
        <v>4.5999999999999996</v>
      </c>
      <c r="AA1718">
        <v>1.85</v>
      </c>
      <c r="AB1718">
        <v>660</v>
      </c>
      <c r="AQ1718">
        <v>121</v>
      </c>
      <c r="AR1718">
        <v>7.3</v>
      </c>
      <c r="BI1718" t="e">
        <f t="shared" si="79"/>
        <v>#DIV/0!</v>
      </c>
      <c r="BJ1718" t="e">
        <f t="shared" si="80"/>
        <v>#DIV/0!</v>
      </c>
      <c r="BO1718">
        <v>172051787</v>
      </c>
      <c r="BP1718">
        <v>170000000</v>
      </c>
      <c r="BR1718">
        <f t="shared" si="81"/>
        <v>2051787</v>
      </c>
      <c r="BS1718" t="str">
        <f>_xlfn.XLOOKUP(BO1718,I:I,L:L)</f>
        <v>TRON: LegacyÂ </v>
      </c>
    </row>
    <row r="1719" spans="1:71" x14ac:dyDescent="0.25">
      <c r="A1719" t="s">
        <v>33</v>
      </c>
      <c r="B1719" t="s">
        <v>3210</v>
      </c>
      <c r="C1719">
        <v>139</v>
      </c>
      <c r="D1719">
        <v>105</v>
      </c>
      <c r="E1719">
        <v>99</v>
      </c>
      <c r="F1719">
        <v>433</v>
      </c>
      <c r="G1719" t="s">
        <v>10644</v>
      </c>
      <c r="H1719">
        <v>3000</v>
      </c>
      <c r="I1719">
        <v>77264926</v>
      </c>
      <c r="J1719" t="s">
        <v>1787</v>
      </c>
      <c r="K1719" t="s">
        <v>3280</v>
      </c>
      <c r="L1719" t="s">
        <v>3574</v>
      </c>
      <c r="M1719">
        <v>21176</v>
      </c>
      <c r="N1719">
        <v>5740</v>
      </c>
      <c r="O1719" t="s">
        <v>1147</v>
      </c>
      <c r="P1719">
        <v>5</v>
      </c>
      <c r="Q1719" t="s">
        <v>10645</v>
      </c>
      <c r="R1719" t="s">
        <v>10646</v>
      </c>
      <c r="S1719">
        <v>107</v>
      </c>
      <c r="T1719" t="s">
        <v>42</v>
      </c>
      <c r="U1719" t="s">
        <v>43</v>
      </c>
      <c r="V1719" t="s">
        <v>115</v>
      </c>
      <c r="W1719">
        <v>25000000</v>
      </c>
      <c r="X1719">
        <v>2012</v>
      </c>
      <c r="Y1719">
        <v>448</v>
      </c>
      <c r="Z1719" s="2">
        <v>6.1</v>
      </c>
      <c r="AA1719">
        <v>1.85</v>
      </c>
      <c r="AB1719">
        <v>0</v>
      </c>
      <c r="AQ1719">
        <v>95</v>
      </c>
      <c r="AR1719">
        <v>4.5999999999999996</v>
      </c>
      <c r="BI1719" t="e">
        <f t="shared" si="79"/>
        <v>#DIV/0!</v>
      </c>
      <c r="BJ1719" t="e">
        <f t="shared" si="80"/>
        <v>#DIV/0!</v>
      </c>
      <c r="BO1719">
        <v>32048809</v>
      </c>
      <c r="BP1719">
        <v>30000000</v>
      </c>
      <c r="BR1719">
        <f t="shared" si="81"/>
        <v>2048809</v>
      </c>
      <c r="BS1719" t="str">
        <f>_xlfn.XLOOKUP(BO1719,I:I,L:L)</f>
        <v>House of WaxÂ </v>
      </c>
    </row>
    <row r="1720" spans="1:71" x14ac:dyDescent="0.25">
      <c r="A1720" t="s">
        <v>33</v>
      </c>
      <c r="B1720" t="s">
        <v>1873</v>
      </c>
      <c r="C1720">
        <v>245</v>
      </c>
      <c r="D1720">
        <v>108</v>
      </c>
      <c r="E1720">
        <v>425</v>
      </c>
      <c r="F1720">
        <v>766</v>
      </c>
      <c r="G1720" t="s">
        <v>10647</v>
      </c>
      <c r="H1720">
        <v>20000</v>
      </c>
      <c r="I1720">
        <v>70625986</v>
      </c>
      <c r="J1720" t="s">
        <v>1027</v>
      </c>
      <c r="K1720" t="s">
        <v>1030</v>
      </c>
      <c r="L1720" t="s">
        <v>4190</v>
      </c>
      <c r="M1720">
        <v>168717</v>
      </c>
      <c r="N1720">
        <v>22739</v>
      </c>
      <c r="O1720" t="s">
        <v>695</v>
      </c>
      <c r="P1720">
        <v>1</v>
      </c>
      <c r="Q1720" t="s">
        <v>10648</v>
      </c>
      <c r="R1720" t="s">
        <v>10649</v>
      </c>
      <c r="S1720">
        <v>178</v>
      </c>
      <c r="T1720" t="s">
        <v>42</v>
      </c>
      <c r="U1720" t="s">
        <v>43</v>
      </c>
      <c r="V1720" t="s">
        <v>811</v>
      </c>
      <c r="W1720">
        <v>25000000</v>
      </c>
      <c r="X1720">
        <v>2011</v>
      </c>
      <c r="Y1720">
        <v>962</v>
      </c>
      <c r="Z1720" s="2">
        <v>6.2</v>
      </c>
      <c r="AA1720">
        <v>2.35</v>
      </c>
      <c r="AB1720">
        <v>24000</v>
      </c>
      <c r="AQ1720">
        <v>105</v>
      </c>
      <c r="AR1720">
        <v>6.1</v>
      </c>
      <c r="BI1720" t="e">
        <f t="shared" si="79"/>
        <v>#DIV/0!</v>
      </c>
      <c r="BJ1720" t="e">
        <f t="shared" si="80"/>
        <v>#DIV/0!</v>
      </c>
      <c r="BO1720">
        <v>32048809</v>
      </c>
      <c r="BP1720">
        <v>30000000</v>
      </c>
      <c r="BR1720">
        <f t="shared" si="81"/>
        <v>2048809</v>
      </c>
      <c r="BS1720" t="str">
        <f>_xlfn.XLOOKUP(BO1720,I:I,L:L)</f>
        <v>House of WaxÂ </v>
      </c>
    </row>
    <row r="1721" spans="1:71" x14ac:dyDescent="0.25">
      <c r="A1721" t="s">
        <v>33</v>
      </c>
      <c r="B1721" t="s">
        <v>3704</v>
      </c>
      <c r="C1721">
        <v>84</v>
      </c>
      <c r="D1721">
        <v>134</v>
      </c>
      <c r="E1721">
        <v>170</v>
      </c>
      <c r="F1721">
        <v>472</v>
      </c>
      <c r="G1721" t="s">
        <v>10650</v>
      </c>
      <c r="H1721">
        <v>2000</v>
      </c>
      <c r="I1721">
        <v>56505065</v>
      </c>
      <c r="J1721" t="s">
        <v>3888</v>
      </c>
      <c r="K1721" t="s">
        <v>3716</v>
      </c>
      <c r="L1721" t="s">
        <v>5653</v>
      </c>
      <c r="M1721">
        <v>95241</v>
      </c>
      <c r="N1721">
        <v>4453</v>
      </c>
      <c r="O1721" t="s">
        <v>7577</v>
      </c>
      <c r="P1721">
        <v>0</v>
      </c>
      <c r="Q1721" t="s">
        <v>10651</v>
      </c>
      <c r="R1721" t="s">
        <v>10652</v>
      </c>
      <c r="S1721">
        <v>439</v>
      </c>
      <c r="T1721" t="s">
        <v>42</v>
      </c>
      <c r="U1721" t="s">
        <v>43</v>
      </c>
      <c r="V1721" t="s">
        <v>811</v>
      </c>
      <c r="W1721">
        <v>25000000</v>
      </c>
      <c r="X1721">
        <v>1993</v>
      </c>
      <c r="Y1721">
        <v>722</v>
      </c>
      <c r="Z1721" s="2">
        <v>7.8</v>
      </c>
      <c r="AA1721">
        <v>2.35</v>
      </c>
      <c r="AB1721">
        <v>11000</v>
      </c>
      <c r="AQ1721">
        <v>108</v>
      </c>
      <c r="AR1721">
        <v>6.2</v>
      </c>
      <c r="BI1721" t="e">
        <f t="shared" si="79"/>
        <v>#DIV/0!</v>
      </c>
      <c r="BJ1721" t="e">
        <f t="shared" si="80"/>
        <v>#DIV/0!</v>
      </c>
      <c r="BO1721">
        <v>2040920</v>
      </c>
      <c r="BP1721">
        <v>7000</v>
      </c>
      <c r="BR1721">
        <f t="shared" si="81"/>
        <v>2033920</v>
      </c>
      <c r="BS1721" t="str">
        <f>_xlfn.XLOOKUP(BO1721,I:I,L:L)</f>
        <v>El MariachiÂ </v>
      </c>
    </row>
    <row r="1722" spans="1:71" x14ac:dyDescent="0.25">
      <c r="A1722" t="s">
        <v>33</v>
      </c>
      <c r="B1722" t="s">
        <v>2250</v>
      </c>
      <c r="C1722">
        <v>70</v>
      </c>
      <c r="D1722">
        <v>115</v>
      </c>
      <c r="E1722">
        <v>43</v>
      </c>
      <c r="F1722">
        <v>775</v>
      </c>
      <c r="G1722" t="s">
        <v>609</v>
      </c>
      <c r="H1722">
        <v>5000</v>
      </c>
      <c r="I1722">
        <v>55973336</v>
      </c>
      <c r="J1722" t="s">
        <v>268</v>
      </c>
      <c r="K1722" t="s">
        <v>646</v>
      </c>
      <c r="L1722" t="s">
        <v>5745</v>
      </c>
      <c r="M1722">
        <v>57040</v>
      </c>
      <c r="N1722">
        <v>9082</v>
      </c>
      <c r="O1722" t="s">
        <v>8769</v>
      </c>
      <c r="P1722">
        <v>1</v>
      </c>
      <c r="Q1722" t="s">
        <v>10654</v>
      </c>
      <c r="R1722" t="s">
        <v>10655</v>
      </c>
      <c r="S1722">
        <v>365</v>
      </c>
      <c r="T1722" t="s">
        <v>42</v>
      </c>
      <c r="U1722" t="s">
        <v>43</v>
      </c>
      <c r="V1722" t="s">
        <v>811</v>
      </c>
      <c r="W1722">
        <v>25000000</v>
      </c>
      <c r="X1722">
        <v>2000</v>
      </c>
      <c r="Y1722">
        <v>848</v>
      </c>
      <c r="Z1722" s="2">
        <v>6.1</v>
      </c>
      <c r="AA1722">
        <v>2.35</v>
      </c>
      <c r="AB1722">
        <v>0</v>
      </c>
      <c r="AQ1722">
        <v>134</v>
      </c>
      <c r="AR1722">
        <v>7.8</v>
      </c>
      <c r="BI1722" t="e">
        <f t="shared" si="79"/>
        <v>#DIV/0!</v>
      </c>
      <c r="BJ1722" t="e">
        <f t="shared" si="80"/>
        <v>#DIV/0!</v>
      </c>
      <c r="BO1722">
        <v>32000000</v>
      </c>
      <c r="BP1722">
        <v>30000000</v>
      </c>
      <c r="BR1722">
        <f t="shared" si="81"/>
        <v>2000000</v>
      </c>
      <c r="BS1722" t="str">
        <f>_xlfn.XLOOKUP(BO1722,I:I,L:L)</f>
        <v>The Age of InnocenceÂ </v>
      </c>
    </row>
    <row r="1723" spans="1:71" x14ac:dyDescent="0.25">
      <c r="A1723" t="s">
        <v>33</v>
      </c>
      <c r="B1723" t="s">
        <v>3469</v>
      </c>
      <c r="C1723">
        <v>216</v>
      </c>
      <c r="D1723">
        <v>86</v>
      </c>
      <c r="E1723">
        <v>70</v>
      </c>
      <c r="F1723">
        <v>318</v>
      </c>
      <c r="G1723" t="s">
        <v>10658</v>
      </c>
      <c r="H1723">
        <v>440</v>
      </c>
      <c r="I1723">
        <v>54098051</v>
      </c>
      <c r="J1723" t="s">
        <v>3105</v>
      </c>
      <c r="K1723" t="s">
        <v>10659</v>
      </c>
      <c r="L1723" t="s">
        <v>5952</v>
      </c>
      <c r="M1723">
        <v>102861</v>
      </c>
      <c r="N1723">
        <v>2420</v>
      </c>
      <c r="O1723" t="s">
        <v>6829</v>
      </c>
      <c r="P1723">
        <v>0</v>
      </c>
      <c r="Q1723" t="s">
        <v>10660</v>
      </c>
      <c r="R1723" t="s">
        <v>10661</v>
      </c>
      <c r="S1723">
        <v>571</v>
      </c>
      <c r="T1723" t="s">
        <v>42</v>
      </c>
      <c r="U1723" t="s">
        <v>939</v>
      </c>
      <c r="V1723" t="s">
        <v>811</v>
      </c>
      <c r="W1723">
        <v>25000000</v>
      </c>
      <c r="X1723">
        <v>2006</v>
      </c>
      <c r="Y1723">
        <v>346</v>
      </c>
      <c r="Z1723" s="2">
        <v>5.8</v>
      </c>
      <c r="AA1723">
        <v>2.35</v>
      </c>
      <c r="AB1723">
        <v>0</v>
      </c>
      <c r="AQ1723">
        <v>107</v>
      </c>
      <c r="AR1723">
        <v>7.6</v>
      </c>
      <c r="BI1723" t="e">
        <f t="shared" si="79"/>
        <v>#DIV/0!</v>
      </c>
      <c r="BJ1723" t="e">
        <f t="shared" si="80"/>
        <v>#DIV/0!</v>
      </c>
      <c r="BO1723">
        <v>2957978</v>
      </c>
      <c r="BP1723">
        <v>1000000</v>
      </c>
      <c r="BR1723">
        <f t="shared" si="81"/>
        <v>1957978</v>
      </c>
      <c r="BS1723" t="str">
        <f>_xlfn.XLOOKUP(BO1723,I:I,L:L)</f>
        <v>Man on WireÂ </v>
      </c>
    </row>
    <row r="1724" spans="1:71" x14ac:dyDescent="0.25">
      <c r="A1724" t="s">
        <v>33</v>
      </c>
      <c r="B1724" t="s">
        <v>4337</v>
      </c>
      <c r="C1724">
        <v>170</v>
      </c>
      <c r="D1724">
        <v>101</v>
      </c>
      <c r="E1724">
        <v>96</v>
      </c>
      <c r="F1724">
        <v>204</v>
      </c>
      <c r="G1724" t="s">
        <v>10663</v>
      </c>
      <c r="H1724">
        <v>713</v>
      </c>
      <c r="I1724">
        <v>60443237</v>
      </c>
      <c r="J1724" t="s">
        <v>210</v>
      </c>
      <c r="K1724" t="s">
        <v>2175</v>
      </c>
      <c r="L1724" t="s">
        <v>5140</v>
      </c>
      <c r="M1724">
        <v>76882</v>
      </c>
      <c r="N1724">
        <v>1852</v>
      </c>
      <c r="O1724" t="s">
        <v>10664</v>
      </c>
      <c r="P1724">
        <v>0</v>
      </c>
      <c r="Q1724" t="s">
        <v>10665</v>
      </c>
      <c r="R1724" t="s">
        <v>10666</v>
      </c>
      <c r="S1724">
        <v>106</v>
      </c>
      <c r="T1724" t="s">
        <v>42</v>
      </c>
      <c r="U1724" t="s">
        <v>43</v>
      </c>
      <c r="V1724" t="s">
        <v>44</v>
      </c>
      <c r="W1724">
        <v>25000000</v>
      </c>
      <c r="X1724">
        <v>2012</v>
      </c>
      <c r="Y1724">
        <v>220</v>
      </c>
      <c r="Z1724" s="2">
        <v>6.5</v>
      </c>
      <c r="AA1724">
        <v>2.35</v>
      </c>
      <c r="AB1724">
        <v>29000</v>
      </c>
      <c r="AQ1724">
        <v>86</v>
      </c>
      <c r="AR1724">
        <v>5.8</v>
      </c>
      <c r="BI1724" t="e">
        <f t="shared" si="79"/>
        <v>#DIV/0!</v>
      </c>
      <c r="BJ1724" t="e">
        <f t="shared" si="80"/>
        <v>#DIV/0!</v>
      </c>
      <c r="BO1724">
        <v>3447339</v>
      </c>
      <c r="BP1724">
        <v>1500000</v>
      </c>
      <c r="BR1724">
        <f t="shared" si="81"/>
        <v>1947339</v>
      </c>
      <c r="BS1724" t="str">
        <f>_xlfn.XLOOKUP(BO1724,I:I,L:L)</f>
        <v>The To Do ListÂ </v>
      </c>
    </row>
    <row r="1725" spans="1:71" x14ac:dyDescent="0.25">
      <c r="A1725" t="s">
        <v>33</v>
      </c>
      <c r="B1725" t="s">
        <v>5475</v>
      </c>
      <c r="C1725">
        <v>181</v>
      </c>
      <c r="D1725">
        <v>96</v>
      </c>
      <c r="E1725">
        <v>47</v>
      </c>
      <c r="F1725">
        <v>3000</v>
      </c>
      <c r="G1725" t="s">
        <v>2429</v>
      </c>
      <c r="H1725">
        <v>14000</v>
      </c>
      <c r="I1725">
        <v>82234139</v>
      </c>
      <c r="J1725" t="s">
        <v>395</v>
      </c>
      <c r="K1725" t="s">
        <v>856</v>
      </c>
      <c r="L1725" t="s">
        <v>2922</v>
      </c>
      <c r="M1725">
        <v>110390</v>
      </c>
      <c r="N1725">
        <v>28071</v>
      </c>
      <c r="O1725" t="s">
        <v>3280</v>
      </c>
      <c r="P1725">
        <v>3</v>
      </c>
      <c r="Q1725" t="s">
        <v>10668</v>
      </c>
      <c r="R1725" t="s">
        <v>10669</v>
      </c>
      <c r="S1725">
        <v>522</v>
      </c>
      <c r="T1725" t="s">
        <v>42</v>
      </c>
      <c r="U1725" t="s">
        <v>43</v>
      </c>
      <c r="V1725" t="s">
        <v>115</v>
      </c>
      <c r="W1725">
        <v>17000000</v>
      </c>
      <c r="X1725">
        <v>2007</v>
      </c>
      <c r="Y1725">
        <v>11000</v>
      </c>
      <c r="Z1725" s="2">
        <v>7.2</v>
      </c>
      <c r="AA1725">
        <v>1.85</v>
      </c>
      <c r="AB1725">
        <v>6000</v>
      </c>
      <c r="AQ1725">
        <v>101</v>
      </c>
      <c r="AR1725">
        <v>6.5</v>
      </c>
      <c r="BI1725" t="e">
        <f t="shared" si="79"/>
        <v>#DIV/0!</v>
      </c>
      <c r="BJ1725" t="e">
        <f t="shared" si="80"/>
        <v>#DIV/0!</v>
      </c>
      <c r="BO1725">
        <v>56932305</v>
      </c>
      <c r="BP1725">
        <v>55000000</v>
      </c>
      <c r="BR1725">
        <f t="shared" si="81"/>
        <v>1932305</v>
      </c>
      <c r="BS1725" t="str">
        <f>_xlfn.XLOOKUP(BO1725,I:I,L:L)</f>
        <v>Shanghai NoonÂ </v>
      </c>
    </row>
    <row r="1726" spans="1:71" x14ac:dyDescent="0.25">
      <c r="A1726" t="s">
        <v>33</v>
      </c>
      <c r="B1726" t="s">
        <v>156</v>
      </c>
      <c r="C1726">
        <v>226</v>
      </c>
      <c r="D1726">
        <v>101</v>
      </c>
      <c r="E1726">
        <v>395</v>
      </c>
      <c r="F1726">
        <v>2000</v>
      </c>
      <c r="G1726" t="s">
        <v>281</v>
      </c>
      <c r="H1726">
        <v>40000</v>
      </c>
      <c r="I1726">
        <v>51676606</v>
      </c>
      <c r="J1726" t="s">
        <v>3900</v>
      </c>
      <c r="K1726" t="s">
        <v>60</v>
      </c>
      <c r="L1726" t="s">
        <v>6202</v>
      </c>
      <c r="M1726">
        <v>174591</v>
      </c>
      <c r="N1726">
        <v>58823</v>
      </c>
      <c r="O1726" t="s">
        <v>7001</v>
      </c>
      <c r="P1726">
        <v>1</v>
      </c>
      <c r="Q1726" t="s">
        <v>10670</v>
      </c>
      <c r="R1726" t="s">
        <v>10671</v>
      </c>
      <c r="S1726">
        <v>632</v>
      </c>
      <c r="T1726" t="s">
        <v>42</v>
      </c>
      <c r="U1726" t="s">
        <v>43</v>
      </c>
      <c r="V1726" t="s">
        <v>115</v>
      </c>
      <c r="W1726">
        <v>25000000</v>
      </c>
      <c r="X1726">
        <v>2004</v>
      </c>
      <c r="Y1726">
        <v>14000</v>
      </c>
      <c r="Z1726" s="2">
        <v>7.8</v>
      </c>
      <c r="AA1726">
        <v>2.35</v>
      </c>
      <c r="AB1726">
        <v>0</v>
      </c>
      <c r="AQ1726">
        <v>96</v>
      </c>
      <c r="AR1726">
        <v>7.2</v>
      </c>
      <c r="BI1726" t="e">
        <f t="shared" si="79"/>
        <v>#DIV/0!</v>
      </c>
      <c r="BJ1726" t="e">
        <f t="shared" si="80"/>
        <v>#DIV/0!</v>
      </c>
      <c r="BO1726">
        <v>131920333</v>
      </c>
      <c r="BP1726">
        <v>130000000</v>
      </c>
      <c r="BR1726">
        <f t="shared" si="81"/>
        <v>1920333</v>
      </c>
      <c r="BS1726" t="str">
        <f>_xlfn.XLOOKUP(BO1726,I:I,L:L)</f>
        <v>Fantastic 4: Rise of the Silver SurferÂ </v>
      </c>
    </row>
    <row r="1727" spans="1:71" x14ac:dyDescent="0.25">
      <c r="A1727" t="s">
        <v>33</v>
      </c>
      <c r="B1727" t="s">
        <v>5481</v>
      </c>
      <c r="C1727">
        <v>24</v>
      </c>
      <c r="D1727">
        <v>100</v>
      </c>
      <c r="E1727">
        <v>0</v>
      </c>
      <c r="F1727">
        <v>400</v>
      </c>
      <c r="G1727" t="s">
        <v>9740</v>
      </c>
      <c r="H1727">
        <v>975</v>
      </c>
      <c r="I1727">
        <v>52528330</v>
      </c>
      <c r="J1727" t="s">
        <v>1544</v>
      </c>
      <c r="K1727" t="s">
        <v>4968</v>
      </c>
      <c r="L1727" t="s">
        <v>6122</v>
      </c>
      <c r="M1727">
        <v>4265</v>
      </c>
      <c r="N1727">
        <v>3202</v>
      </c>
      <c r="O1727" t="s">
        <v>10672</v>
      </c>
      <c r="P1727">
        <v>0</v>
      </c>
      <c r="Q1727" t="s">
        <v>10673</v>
      </c>
      <c r="R1727" t="s">
        <v>10674</v>
      </c>
      <c r="S1727">
        <v>27</v>
      </c>
      <c r="T1727" t="s">
        <v>42</v>
      </c>
      <c r="U1727" t="s">
        <v>43</v>
      </c>
      <c r="V1727" t="s">
        <v>44</v>
      </c>
      <c r="W1727">
        <v>25000000</v>
      </c>
      <c r="X1727">
        <v>2013</v>
      </c>
      <c r="Y1727">
        <v>521</v>
      </c>
      <c r="Z1727" s="2">
        <v>4.7</v>
      </c>
      <c r="AA1727">
        <v>1.85</v>
      </c>
      <c r="AB1727">
        <v>0</v>
      </c>
      <c r="AQ1727">
        <v>101</v>
      </c>
      <c r="AR1727">
        <v>7.8</v>
      </c>
      <c r="BI1727" t="e">
        <f t="shared" si="79"/>
        <v>#DIV/0!</v>
      </c>
      <c r="BJ1727" t="e">
        <f t="shared" si="80"/>
        <v>#DIV/0!</v>
      </c>
      <c r="BO1727">
        <v>3885134</v>
      </c>
      <c r="BP1727">
        <v>2000000</v>
      </c>
      <c r="BR1727">
        <f t="shared" si="81"/>
        <v>1885134</v>
      </c>
      <c r="BS1727" t="str">
        <f>_xlfn.XLOOKUP(BO1727,I:I,L:L)</f>
        <v>Me and You and Everyone We KnowÂ </v>
      </c>
    </row>
    <row r="1728" spans="1:71" x14ac:dyDescent="0.25">
      <c r="A1728" t="s">
        <v>33</v>
      </c>
      <c r="B1728" t="s">
        <v>5482</v>
      </c>
      <c r="C1728">
        <v>408</v>
      </c>
      <c r="D1728">
        <v>117</v>
      </c>
      <c r="E1728">
        <v>248</v>
      </c>
      <c r="F1728">
        <v>726</v>
      </c>
      <c r="G1728" t="s">
        <v>2111</v>
      </c>
      <c r="H1728">
        <v>14000</v>
      </c>
      <c r="I1728">
        <v>51533608</v>
      </c>
      <c r="J1728" t="s">
        <v>483</v>
      </c>
      <c r="K1728" t="s">
        <v>299</v>
      </c>
      <c r="L1728" t="s">
        <v>6225</v>
      </c>
      <c r="M1728">
        <v>203111</v>
      </c>
      <c r="N1728">
        <v>16606</v>
      </c>
      <c r="O1728" t="s">
        <v>6357</v>
      </c>
      <c r="P1728">
        <v>1</v>
      </c>
      <c r="Q1728" t="s">
        <v>10677</v>
      </c>
      <c r="R1728" t="s">
        <v>10678</v>
      </c>
      <c r="S1728">
        <v>755</v>
      </c>
      <c r="T1728" t="s">
        <v>42</v>
      </c>
      <c r="U1728" t="s">
        <v>43</v>
      </c>
      <c r="V1728" t="s">
        <v>811</v>
      </c>
      <c r="W1728">
        <v>25000000</v>
      </c>
      <c r="X1728">
        <v>2011</v>
      </c>
      <c r="Y1728">
        <v>798</v>
      </c>
      <c r="Z1728" s="2">
        <v>6.8</v>
      </c>
      <c r="AA1728">
        <v>2.35</v>
      </c>
      <c r="AB1728">
        <v>32000</v>
      </c>
      <c r="AQ1728">
        <v>100</v>
      </c>
      <c r="AR1728">
        <v>4.7</v>
      </c>
      <c r="BI1728" t="e">
        <f t="shared" si="79"/>
        <v>#DIV/0!</v>
      </c>
      <c r="BJ1728" t="e">
        <f t="shared" si="80"/>
        <v>#DIV/0!</v>
      </c>
      <c r="BO1728">
        <v>2300000</v>
      </c>
      <c r="BP1728">
        <v>439000</v>
      </c>
      <c r="BR1728">
        <f t="shared" si="81"/>
        <v>1861000</v>
      </c>
      <c r="BS1728" t="str">
        <f>_xlfn.XLOOKUP(BO1728,I:I,L:L)</f>
        <v>42nd StreetÂ </v>
      </c>
    </row>
    <row r="1729" spans="1:71" x14ac:dyDescent="0.25">
      <c r="A1729" t="s">
        <v>33</v>
      </c>
      <c r="B1729" t="s">
        <v>5489</v>
      </c>
      <c r="C1729">
        <v>180</v>
      </c>
      <c r="D1729">
        <v>101</v>
      </c>
      <c r="E1729">
        <v>21</v>
      </c>
      <c r="F1729">
        <v>317</v>
      </c>
      <c r="G1729" t="s">
        <v>5728</v>
      </c>
      <c r="H1729">
        <v>22000</v>
      </c>
      <c r="I1729">
        <v>51097664</v>
      </c>
      <c r="J1729" t="s">
        <v>3015</v>
      </c>
      <c r="K1729" t="s">
        <v>2176</v>
      </c>
      <c r="L1729" t="s">
        <v>6971</v>
      </c>
      <c r="M1729">
        <v>70205</v>
      </c>
      <c r="N1729">
        <v>23328</v>
      </c>
      <c r="O1729" t="s">
        <v>9164</v>
      </c>
      <c r="P1729">
        <v>0</v>
      </c>
      <c r="Q1729" t="s">
        <v>10681</v>
      </c>
      <c r="R1729" t="s">
        <v>10682</v>
      </c>
      <c r="S1729">
        <v>450</v>
      </c>
      <c r="T1729" t="s">
        <v>42</v>
      </c>
      <c r="U1729" t="s">
        <v>43</v>
      </c>
      <c r="V1729" t="s">
        <v>811</v>
      </c>
      <c r="W1729">
        <v>30000000</v>
      </c>
      <c r="X1729">
        <v>2005</v>
      </c>
      <c r="Y1729">
        <v>812</v>
      </c>
      <c r="Z1729" s="2">
        <v>5.9</v>
      </c>
      <c r="AA1729">
        <v>2.35</v>
      </c>
      <c r="AB1729">
        <v>0</v>
      </c>
      <c r="AQ1729">
        <v>117</v>
      </c>
      <c r="AR1729">
        <v>6.8</v>
      </c>
      <c r="BI1729" t="e">
        <f t="shared" si="79"/>
        <v>#DIV/0!</v>
      </c>
      <c r="BJ1729" t="e">
        <f t="shared" si="80"/>
        <v>#DIV/0!</v>
      </c>
      <c r="BO1729">
        <v>46815748</v>
      </c>
      <c r="BP1729">
        <v>45000000</v>
      </c>
      <c r="BR1729">
        <f t="shared" si="81"/>
        <v>1815748</v>
      </c>
      <c r="BS1729" t="str">
        <f>_xlfn.XLOOKUP(BO1729,I:I,L:L)</f>
        <v>The River WildÂ </v>
      </c>
    </row>
    <row r="1730" spans="1:71" x14ac:dyDescent="0.25">
      <c r="A1730" t="s">
        <v>33</v>
      </c>
      <c r="B1730" t="s">
        <v>1332</v>
      </c>
      <c r="C1730">
        <v>181</v>
      </c>
      <c r="D1730">
        <v>98</v>
      </c>
      <c r="E1730">
        <v>285</v>
      </c>
      <c r="F1730">
        <v>7000</v>
      </c>
      <c r="G1730" t="s">
        <v>1554</v>
      </c>
      <c r="H1730">
        <v>640000</v>
      </c>
      <c r="I1730">
        <v>84136909</v>
      </c>
      <c r="J1730" t="s">
        <v>1247</v>
      </c>
      <c r="K1730" t="s">
        <v>10684</v>
      </c>
      <c r="L1730" t="s">
        <v>3188</v>
      </c>
      <c r="M1730">
        <v>267921</v>
      </c>
      <c r="N1730">
        <v>656730</v>
      </c>
      <c r="O1730" t="s">
        <v>664</v>
      </c>
      <c r="P1730">
        <v>5</v>
      </c>
      <c r="Q1730" t="s">
        <v>10685</v>
      </c>
      <c r="R1730" t="s">
        <v>10686</v>
      </c>
      <c r="S1730">
        <v>577</v>
      </c>
      <c r="T1730" t="s">
        <v>42</v>
      </c>
      <c r="U1730" t="s">
        <v>43</v>
      </c>
      <c r="V1730" t="s">
        <v>44</v>
      </c>
      <c r="W1730">
        <v>26000000</v>
      </c>
      <c r="X1730">
        <v>2004</v>
      </c>
      <c r="Y1730">
        <v>8000</v>
      </c>
      <c r="Z1730" s="2">
        <v>7.2</v>
      </c>
      <c r="AA1730">
        <v>1.85</v>
      </c>
      <c r="AB1730">
        <v>0</v>
      </c>
      <c r="AQ1730">
        <v>101</v>
      </c>
      <c r="AR1730">
        <v>5.9</v>
      </c>
      <c r="BI1730" t="e">
        <f t="shared" si="79"/>
        <v>#DIV/0!</v>
      </c>
      <c r="BJ1730" t="e">
        <f t="shared" si="80"/>
        <v>#DIV/0!</v>
      </c>
      <c r="BO1730">
        <v>41797066</v>
      </c>
      <c r="BP1730">
        <v>40000000</v>
      </c>
      <c r="BR1730">
        <f t="shared" si="81"/>
        <v>1797066</v>
      </c>
      <c r="BS1730" t="str">
        <f>_xlfn.XLOOKUP(BO1730,I:I,L:L)</f>
        <v>Aliens vs. Predator: RequiemÂ </v>
      </c>
    </row>
    <row r="1731" spans="1:71" x14ac:dyDescent="0.25">
      <c r="A1731" t="s">
        <v>33</v>
      </c>
      <c r="B1731" t="s">
        <v>467</v>
      </c>
      <c r="C1731">
        <v>192</v>
      </c>
      <c r="D1731">
        <v>146</v>
      </c>
      <c r="E1731">
        <v>17000</v>
      </c>
      <c r="F1731">
        <v>635</v>
      </c>
      <c r="G1731" t="s">
        <v>3946</v>
      </c>
      <c r="H1731">
        <v>22000</v>
      </c>
      <c r="I1731">
        <v>46836394</v>
      </c>
      <c r="J1731" t="s">
        <v>1050</v>
      </c>
      <c r="K1731" t="s">
        <v>2176</v>
      </c>
      <c r="L1731" t="s">
        <v>6849</v>
      </c>
      <c r="M1731">
        <v>728685</v>
      </c>
      <c r="N1731">
        <v>24783</v>
      </c>
      <c r="O1731" t="s">
        <v>8953</v>
      </c>
      <c r="P1731">
        <v>3</v>
      </c>
      <c r="Q1731" t="s">
        <v>10687</v>
      </c>
      <c r="R1731" t="s">
        <v>10688</v>
      </c>
      <c r="S1731">
        <v>989</v>
      </c>
      <c r="T1731" t="s">
        <v>42</v>
      </c>
      <c r="U1731" t="s">
        <v>43</v>
      </c>
      <c r="V1731" t="s">
        <v>811</v>
      </c>
      <c r="W1731">
        <v>25000000</v>
      </c>
      <c r="X1731">
        <v>1990</v>
      </c>
      <c r="Y1731">
        <v>854</v>
      </c>
      <c r="Z1731" s="2">
        <v>8.6999999999999993</v>
      </c>
      <c r="AA1731">
        <v>1.85</v>
      </c>
      <c r="AB1731">
        <v>25000</v>
      </c>
      <c r="AQ1731">
        <v>98</v>
      </c>
      <c r="AR1731">
        <v>7.2</v>
      </c>
      <c r="BI1731" t="e">
        <f t="shared" si="79"/>
        <v>#DIV/0!</v>
      </c>
      <c r="BJ1731" t="e">
        <f t="shared" si="80"/>
        <v>#DIV/0!</v>
      </c>
      <c r="BO1731">
        <v>6755271</v>
      </c>
      <c r="BP1731">
        <v>5000000</v>
      </c>
      <c r="BR1731">
        <f t="shared" si="81"/>
        <v>1755271</v>
      </c>
      <c r="BS1731" t="str">
        <f>_xlfn.XLOOKUP(BO1731,I:I,L:L)</f>
        <v>The ForsakenÂ </v>
      </c>
    </row>
    <row r="1732" spans="1:71" x14ac:dyDescent="0.25">
      <c r="A1732" t="s">
        <v>33</v>
      </c>
      <c r="B1732" t="s">
        <v>2813</v>
      </c>
      <c r="C1732">
        <v>79</v>
      </c>
      <c r="D1732">
        <v>102</v>
      </c>
      <c r="E1732">
        <v>91</v>
      </c>
      <c r="F1732">
        <v>434</v>
      </c>
      <c r="G1732" t="s">
        <v>10487</v>
      </c>
      <c r="H1732">
        <v>1000</v>
      </c>
      <c r="I1732">
        <v>47285499</v>
      </c>
      <c r="J1732" t="s">
        <v>3907</v>
      </c>
      <c r="K1732" t="s">
        <v>7205</v>
      </c>
      <c r="L1732" t="s">
        <v>6934</v>
      </c>
      <c r="M1732">
        <v>26755</v>
      </c>
      <c r="N1732">
        <v>3037</v>
      </c>
      <c r="O1732" t="s">
        <v>10690</v>
      </c>
      <c r="P1732">
        <v>3</v>
      </c>
      <c r="Q1732" t="s">
        <v>10691</v>
      </c>
      <c r="R1732" t="s">
        <v>10692</v>
      </c>
      <c r="S1732">
        <v>104</v>
      </c>
      <c r="T1732" t="s">
        <v>42</v>
      </c>
      <c r="U1732" t="s">
        <v>43</v>
      </c>
      <c r="V1732" t="s">
        <v>115</v>
      </c>
      <c r="W1732">
        <v>26000000</v>
      </c>
      <c r="X1732">
        <v>2003</v>
      </c>
      <c r="Y1732">
        <v>934</v>
      </c>
      <c r="Z1732" s="2">
        <v>5</v>
      </c>
      <c r="AA1732">
        <v>2.35</v>
      </c>
      <c r="AB1732">
        <v>542</v>
      </c>
      <c r="AQ1732">
        <v>146</v>
      </c>
      <c r="AR1732">
        <v>8.6999999999999993</v>
      </c>
      <c r="BI1732" t="e">
        <f t="shared" ref="BI1732:BI1795" si="82">ROUND(AVERAGEIFS(Z:Z,B:B,BH1732),1)</f>
        <v>#DIV/0!</v>
      </c>
      <c r="BJ1732" t="e">
        <f t="shared" ref="BJ1732:BJ1795" si="83">IF(BI1732&gt;=PERCENTILE($BI$3:$BI$1678,0.9),"TRUE")</f>
        <v>#DIV/0!</v>
      </c>
      <c r="BO1732">
        <v>31743332</v>
      </c>
      <c r="BP1732">
        <v>30000000</v>
      </c>
      <c r="BR1732">
        <f t="shared" si="81"/>
        <v>1743332</v>
      </c>
      <c r="BS1732" t="str">
        <f>_xlfn.XLOOKUP(BO1732,I:I,L:L)</f>
        <v>9Â </v>
      </c>
    </row>
    <row r="1733" spans="1:71" x14ac:dyDescent="0.25">
      <c r="A1733" t="s">
        <v>33</v>
      </c>
      <c r="B1733" t="s">
        <v>4272</v>
      </c>
      <c r="C1733">
        <v>128</v>
      </c>
      <c r="D1733">
        <v>97</v>
      </c>
      <c r="E1733">
        <v>52</v>
      </c>
      <c r="F1733">
        <v>579</v>
      </c>
      <c r="G1733" t="s">
        <v>7001</v>
      </c>
      <c r="H1733">
        <v>14000</v>
      </c>
      <c r="I1733">
        <v>47124400</v>
      </c>
      <c r="J1733" t="s">
        <v>377</v>
      </c>
      <c r="K1733" t="s">
        <v>563</v>
      </c>
      <c r="L1733" t="s">
        <v>6801</v>
      </c>
      <c r="M1733">
        <v>49676</v>
      </c>
      <c r="N1733">
        <v>17278</v>
      </c>
      <c r="O1733" t="s">
        <v>3046</v>
      </c>
      <c r="P1733">
        <v>0</v>
      </c>
      <c r="Q1733" t="s">
        <v>10693</v>
      </c>
      <c r="R1733" t="s">
        <v>10694</v>
      </c>
      <c r="S1733">
        <v>181</v>
      </c>
      <c r="T1733" t="s">
        <v>42</v>
      </c>
      <c r="U1733" t="s">
        <v>43</v>
      </c>
      <c r="V1733" t="s">
        <v>115</v>
      </c>
      <c r="W1733">
        <v>25000000</v>
      </c>
      <c r="X1733">
        <v>2005</v>
      </c>
      <c r="Y1733">
        <v>2000</v>
      </c>
      <c r="Z1733" s="2">
        <v>6.6</v>
      </c>
      <c r="AA1733">
        <v>2.35</v>
      </c>
      <c r="AB1733">
        <v>0</v>
      </c>
      <c r="AQ1733">
        <v>102</v>
      </c>
      <c r="AR1733">
        <v>5</v>
      </c>
      <c r="BI1733" t="e">
        <f t="shared" si="82"/>
        <v>#DIV/0!</v>
      </c>
      <c r="BJ1733" t="e">
        <f t="shared" si="83"/>
        <v>#DIV/0!</v>
      </c>
      <c r="BO1733">
        <v>1977544</v>
      </c>
      <c r="BP1733">
        <v>250000</v>
      </c>
      <c r="BR1733">
        <f t="shared" si="81"/>
        <v>1727544</v>
      </c>
      <c r="BS1733" t="str">
        <f>_xlfn.XLOOKUP(BO1733,I:I,L:L)</f>
        <v>The Incredibly True Adventure of Two Girls in LoveÂ </v>
      </c>
    </row>
    <row r="1734" spans="1:71" x14ac:dyDescent="0.25">
      <c r="A1734" t="s">
        <v>33</v>
      </c>
      <c r="B1734" t="s">
        <v>1631</v>
      </c>
      <c r="C1734">
        <v>147</v>
      </c>
      <c r="D1734">
        <v>142</v>
      </c>
      <c r="E1734">
        <v>0</v>
      </c>
      <c r="F1734">
        <v>638</v>
      </c>
      <c r="G1734" t="s">
        <v>3023</v>
      </c>
      <c r="H1734">
        <v>14000</v>
      </c>
      <c r="I1734">
        <v>44700000</v>
      </c>
      <c r="J1734" t="s">
        <v>1212</v>
      </c>
      <c r="K1734" t="s">
        <v>2989</v>
      </c>
      <c r="L1734" t="s">
        <v>7209</v>
      </c>
      <c r="M1734">
        <v>537442</v>
      </c>
      <c r="N1734">
        <v>16464</v>
      </c>
      <c r="O1734" t="s">
        <v>1666</v>
      </c>
      <c r="P1734">
        <v>0</v>
      </c>
      <c r="Q1734" t="s">
        <v>10696</v>
      </c>
      <c r="R1734" t="s">
        <v>10697</v>
      </c>
      <c r="S1734">
        <v>851</v>
      </c>
      <c r="T1734" t="s">
        <v>42</v>
      </c>
      <c r="U1734" t="s">
        <v>43</v>
      </c>
      <c r="V1734" t="s">
        <v>811</v>
      </c>
      <c r="W1734">
        <v>25000000</v>
      </c>
      <c r="X1734">
        <v>1983</v>
      </c>
      <c r="Y1734">
        <v>670</v>
      </c>
      <c r="Z1734" s="2">
        <v>8.3000000000000007</v>
      </c>
      <c r="AA1734">
        <v>2.35</v>
      </c>
      <c r="AB1734">
        <v>19000</v>
      </c>
      <c r="AQ1734">
        <v>97</v>
      </c>
      <c r="AR1734">
        <v>6.6</v>
      </c>
      <c r="BI1734" t="e">
        <f t="shared" si="82"/>
        <v>#DIV/0!</v>
      </c>
      <c r="BJ1734" t="e">
        <f t="shared" si="83"/>
        <v>#DIV/0!</v>
      </c>
      <c r="BO1734">
        <v>11703287</v>
      </c>
      <c r="BP1734">
        <v>10000000</v>
      </c>
      <c r="BR1734">
        <f t="shared" si="81"/>
        <v>1703287</v>
      </c>
      <c r="BS1734" t="str">
        <f>_xlfn.XLOOKUP(BO1734,I:I,L:L)</f>
        <v>End of the SpearÂ </v>
      </c>
    </row>
    <row r="1735" spans="1:71" x14ac:dyDescent="0.25">
      <c r="A1735" t="s">
        <v>33</v>
      </c>
      <c r="B1735" t="s">
        <v>3139</v>
      </c>
      <c r="C1735">
        <v>49</v>
      </c>
      <c r="D1735">
        <v>98</v>
      </c>
      <c r="E1735">
        <v>176</v>
      </c>
      <c r="F1735">
        <v>468</v>
      </c>
      <c r="G1735" t="s">
        <v>8027</v>
      </c>
      <c r="H1735">
        <v>742</v>
      </c>
      <c r="I1735">
        <v>44455658</v>
      </c>
      <c r="J1735" t="s">
        <v>845</v>
      </c>
      <c r="K1735" t="s">
        <v>2037</v>
      </c>
      <c r="L1735" t="s">
        <v>7260</v>
      </c>
      <c r="M1735">
        <v>36253</v>
      </c>
      <c r="N1735">
        <v>2457</v>
      </c>
      <c r="O1735" t="s">
        <v>10699</v>
      </c>
      <c r="P1735">
        <v>2</v>
      </c>
      <c r="Q1735" t="s">
        <v>10700</v>
      </c>
      <c r="R1735" t="s">
        <v>10701</v>
      </c>
      <c r="S1735">
        <v>92</v>
      </c>
      <c r="T1735" t="s">
        <v>42</v>
      </c>
      <c r="U1735" t="s">
        <v>43</v>
      </c>
      <c r="V1735" t="s">
        <v>811</v>
      </c>
      <c r="W1735">
        <v>25000000</v>
      </c>
      <c r="X1735">
        <v>1997</v>
      </c>
      <c r="Y1735">
        <v>658</v>
      </c>
      <c r="Z1735" s="2">
        <v>6.7</v>
      </c>
      <c r="AA1735">
        <v>1.85</v>
      </c>
      <c r="AB1735">
        <v>0</v>
      </c>
      <c r="AQ1735">
        <v>142</v>
      </c>
      <c r="AR1735">
        <v>8.3000000000000007</v>
      </c>
      <c r="BI1735" t="e">
        <f t="shared" si="82"/>
        <v>#DIV/0!</v>
      </c>
      <c r="BJ1735" t="e">
        <f t="shared" si="83"/>
        <v>#DIV/0!</v>
      </c>
      <c r="BO1735">
        <v>19179969</v>
      </c>
      <c r="BP1735">
        <v>17500000</v>
      </c>
      <c r="BR1735">
        <f t="shared" si="81"/>
        <v>1679969</v>
      </c>
      <c r="BS1735" t="str">
        <f>_xlfn.XLOOKUP(BO1735,I:I,L:L)</f>
        <v>BeerfestÂ </v>
      </c>
    </row>
    <row r="1736" spans="1:71" x14ac:dyDescent="0.25">
      <c r="A1736" t="s">
        <v>33</v>
      </c>
      <c r="B1736" t="s">
        <v>5496</v>
      </c>
      <c r="C1736">
        <v>75</v>
      </c>
      <c r="D1736">
        <v>219</v>
      </c>
      <c r="E1736">
        <v>973</v>
      </c>
      <c r="F1736">
        <v>400</v>
      </c>
      <c r="G1736" t="s">
        <v>6451</v>
      </c>
      <c r="H1736">
        <v>1000</v>
      </c>
      <c r="I1736">
        <v>43984230</v>
      </c>
      <c r="J1736" t="s">
        <v>2951</v>
      </c>
      <c r="K1736" t="s">
        <v>738</v>
      </c>
      <c r="L1736" t="s">
        <v>6995</v>
      </c>
      <c r="M1736">
        <v>70274</v>
      </c>
      <c r="N1736">
        <v>2451</v>
      </c>
      <c r="O1736" t="s">
        <v>4247</v>
      </c>
      <c r="P1736">
        <v>0</v>
      </c>
      <c r="Q1736" t="s">
        <v>10704</v>
      </c>
      <c r="R1736" t="s">
        <v>10705</v>
      </c>
      <c r="S1736">
        <v>133</v>
      </c>
      <c r="T1736" t="s">
        <v>42</v>
      </c>
      <c r="U1736" t="s">
        <v>1094</v>
      </c>
      <c r="V1736" t="s">
        <v>44</v>
      </c>
      <c r="W1736">
        <v>23000000</v>
      </c>
      <c r="X1736">
        <v>1987</v>
      </c>
      <c r="Y1736">
        <v>643</v>
      </c>
      <c r="Z1736" s="2">
        <v>7.8</v>
      </c>
      <c r="AA1736">
        <v>2.35</v>
      </c>
      <c r="AB1736">
        <v>0</v>
      </c>
      <c r="AQ1736">
        <v>98</v>
      </c>
      <c r="AR1736">
        <v>6.7</v>
      </c>
      <c r="BI1736" t="e">
        <f t="shared" si="82"/>
        <v>#DIV/0!</v>
      </c>
      <c r="BJ1736" t="e">
        <f t="shared" si="83"/>
        <v>#DIV/0!</v>
      </c>
      <c r="BO1736">
        <v>14677654</v>
      </c>
      <c r="BP1736">
        <v>13000000</v>
      </c>
      <c r="BR1736">
        <f t="shared" si="81"/>
        <v>1677654</v>
      </c>
      <c r="BS1736" t="str">
        <f>_xlfn.XLOOKUP(BO1736,I:I,L:L)</f>
        <v>RoomÂ </v>
      </c>
    </row>
    <row r="1737" spans="1:71" x14ac:dyDescent="0.25">
      <c r="A1737" t="s">
        <v>33</v>
      </c>
      <c r="B1737" t="s">
        <v>2503</v>
      </c>
      <c r="C1737">
        <v>270</v>
      </c>
      <c r="D1737">
        <v>109</v>
      </c>
      <c r="E1737">
        <v>175</v>
      </c>
      <c r="F1737">
        <v>733</v>
      </c>
      <c r="G1737" t="s">
        <v>10708</v>
      </c>
      <c r="H1737">
        <v>24000</v>
      </c>
      <c r="I1737">
        <v>66489425</v>
      </c>
      <c r="J1737" t="s">
        <v>313</v>
      </c>
      <c r="K1737" t="s">
        <v>100</v>
      </c>
      <c r="L1737" t="s">
        <v>4551</v>
      </c>
      <c r="M1737">
        <v>101977</v>
      </c>
      <c r="N1737">
        <v>26625</v>
      </c>
      <c r="O1737" t="s">
        <v>1408</v>
      </c>
      <c r="P1737">
        <v>3</v>
      </c>
      <c r="Q1737" t="s">
        <v>10709</v>
      </c>
      <c r="R1737" t="s">
        <v>10710</v>
      </c>
      <c r="S1737">
        <v>161</v>
      </c>
      <c r="T1737" t="s">
        <v>42</v>
      </c>
      <c r="U1737" t="s">
        <v>43</v>
      </c>
      <c r="V1737" t="s">
        <v>811</v>
      </c>
      <c r="W1737">
        <v>25000000</v>
      </c>
      <c r="X1737">
        <v>2012</v>
      </c>
      <c r="Y1737">
        <v>736</v>
      </c>
      <c r="Z1737" s="2">
        <v>6.5</v>
      </c>
      <c r="AA1737">
        <v>2.35</v>
      </c>
      <c r="AB1737">
        <v>0</v>
      </c>
      <c r="AQ1737">
        <v>219</v>
      </c>
      <c r="AR1737">
        <v>7.8</v>
      </c>
      <c r="BI1737" t="e">
        <f t="shared" si="82"/>
        <v>#DIV/0!</v>
      </c>
      <c r="BJ1737" t="e">
        <f t="shared" si="83"/>
        <v>#DIV/0!</v>
      </c>
      <c r="BO1737">
        <v>2859955</v>
      </c>
      <c r="BP1737">
        <v>1200000</v>
      </c>
      <c r="BR1737">
        <f t="shared" si="81"/>
        <v>1659955</v>
      </c>
      <c r="BS1737" t="str">
        <f>_xlfn.XLOOKUP(BO1737,I:I,L:L)</f>
        <v>Home RunÂ </v>
      </c>
    </row>
    <row r="1738" spans="1:71" x14ac:dyDescent="0.25">
      <c r="A1738" t="s">
        <v>33</v>
      </c>
      <c r="B1738" t="s">
        <v>288</v>
      </c>
      <c r="C1738">
        <v>29</v>
      </c>
      <c r="D1738">
        <v>97</v>
      </c>
      <c r="E1738">
        <v>420</v>
      </c>
      <c r="F1738">
        <v>585</v>
      </c>
      <c r="G1738" t="s">
        <v>8953</v>
      </c>
      <c r="H1738">
        <v>695</v>
      </c>
      <c r="I1738">
        <v>41067398</v>
      </c>
      <c r="J1738" t="s">
        <v>294</v>
      </c>
      <c r="K1738" t="s">
        <v>3515</v>
      </c>
      <c r="L1738" t="s">
        <v>7797</v>
      </c>
      <c r="M1738">
        <v>22748</v>
      </c>
      <c r="N1738">
        <v>2530</v>
      </c>
      <c r="O1738" t="s">
        <v>6388</v>
      </c>
      <c r="P1738">
        <v>2</v>
      </c>
      <c r="Q1738" t="s">
        <v>10712</v>
      </c>
      <c r="R1738" t="s">
        <v>10713</v>
      </c>
      <c r="S1738">
        <v>41</v>
      </c>
      <c r="T1738" t="s">
        <v>42</v>
      </c>
      <c r="U1738" t="s">
        <v>43</v>
      </c>
      <c r="V1738" t="s">
        <v>811</v>
      </c>
      <c r="W1738">
        <v>25000000</v>
      </c>
      <c r="X1738">
        <v>1997</v>
      </c>
      <c r="Y1738">
        <v>635</v>
      </c>
      <c r="Z1738" s="2">
        <v>6.1</v>
      </c>
      <c r="AA1738">
        <v>2.35</v>
      </c>
      <c r="AB1738">
        <v>666</v>
      </c>
      <c r="AQ1738">
        <v>109</v>
      </c>
      <c r="AR1738">
        <v>6.5</v>
      </c>
      <c r="BI1738" t="e">
        <f t="shared" si="82"/>
        <v>#DIV/0!</v>
      </c>
      <c r="BJ1738" t="e">
        <f t="shared" si="83"/>
        <v>#DIV/0!</v>
      </c>
      <c r="BO1738">
        <v>31655091</v>
      </c>
      <c r="BP1738">
        <v>30000000</v>
      </c>
      <c r="BR1738">
        <f t="shared" si="81"/>
        <v>1655091</v>
      </c>
      <c r="BS1738" t="str">
        <f>_xlfn.XLOOKUP(BO1738,I:I,L:L)</f>
        <v>August RushÂ </v>
      </c>
    </row>
    <row r="1739" spans="1:71" x14ac:dyDescent="0.25">
      <c r="A1739" t="s">
        <v>33</v>
      </c>
      <c r="B1739" t="s">
        <v>4245</v>
      </c>
      <c r="C1739">
        <v>398</v>
      </c>
      <c r="D1739">
        <v>158</v>
      </c>
      <c r="E1739">
        <v>0</v>
      </c>
      <c r="F1739">
        <v>104</v>
      </c>
      <c r="G1739" t="s">
        <v>10715</v>
      </c>
      <c r="H1739">
        <v>272</v>
      </c>
      <c r="I1739">
        <v>40218903</v>
      </c>
      <c r="J1739" t="s">
        <v>2007</v>
      </c>
      <c r="K1739" t="s">
        <v>8408</v>
      </c>
      <c r="L1739" t="s">
        <v>8009</v>
      </c>
      <c r="M1739">
        <v>372990</v>
      </c>
      <c r="N1739">
        <v>533</v>
      </c>
      <c r="O1739" t="s">
        <v>10716</v>
      </c>
      <c r="P1739">
        <v>0</v>
      </c>
      <c r="Q1739" t="s">
        <v>10717</v>
      </c>
      <c r="R1739" t="s">
        <v>10718</v>
      </c>
      <c r="S1739">
        <v>1107</v>
      </c>
      <c r="T1739" t="s">
        <v>42</v>
      </c>
      <c r="U1739" t="s">
        <v>43</v>
      </c>
      <c r="V1739" t="s">
        <v>811</v>
      </c>
      <c r="W1739">
        <v>25000000</v>
      </c>
      <c r="X1739">
        <v>2007</v>
      </c>
      <c r="Y1739">
        <v>111</v>
      </c>
      <c r="Z1739" s="2">
        <v>8.1</v>
      </c>
      <c r="AA1739">
        <v>2.35</v>
      </c>
      <c r="AB1739">
        <v>16000</v>
      </c>
      <c r="AQ1739">
        <v>97</v>
      </c>
      <c r="AR1739">
        <v>6.1</v>
      </c>
      <c r="BI1739" t="e">
        <f t="shared" si="82"/>
        <v>#DIV/0!</v>
      </c>
      <c r="BJ1739" t="e">
        <f t="shared" si="83"/>
        <v>#DIV/0!</v>
      </c>
      <c r="BO1739">
        <v>2301777</v>
      </c>
      <c r="BP1739">
        <v>650000</v>
      </c>
      <c r="BR1739">
        <f t="shared" si="81"/>
        <v>1651777</v>
      </c>
      <c r="BS1739" t="str">
        <f>_xlfn.XLOOKUP(BO1739,I:I,L:L)</f>
        <v>Hav PlentyÂ </v>
      </c>
    </row>
    <row r="1740" spans="1:71" x14ac:dyDescent="0.25">
      <c r="A1740" t="s">
        <v>33</v>
      </c>
      <c r="B1740" t="s">
        <v>5504</v>
      </c>
      <c r="C1740">
        <v>38</v>
      </c>
      <c r="D1740">
        <v>85</v>
      </c>
      <c r="E1740">
        <v>0</v>
      </c>
      <c r="F1740">
        <v>503</v>
      </c>
      <c r="G1740" t="s">
        <v>10721</v>
      </c>
      <c r="H1740">
        <v>1000</v>
      </c>
      <c r="I1740">
        <v>39880476</v>
      </c>
      <c r="J1740" t="s">
        <v>251</v>
      </c>
      <c r="K1740" t="s">
        <v>1539</v>
      </c>
      <c r="L1740" t="s">
        <v>8071</v>
      </c>
      <c r="M1740">
        <v>12218</v>
      </c>
      <c r="N1740">
        <v>2908</v>
      </c>
      <c r="O1740" t="s">
        <v>2707</v>
      </c>
      <c r="P1740">
        <v>0</v>
      </c>
      <c r="Q1740" t="s">
        <v>10722</v>
      </c>
      <c r="R1740" t="s">
        <v>10723</v>
      </c>
      <c r="S1740">
        <v>33</v>
      </c>
      <c r="T1740" t="s">
        <v>42</v>
      </c>
      <c r="U1740" t="s">
        <v>43</v>
      </c>
      <c r="V1740" t="s">
        <v>115</v>
      </c>
      <c r="W1740">
        <v>25000000</v>
      </c>
      <c r="X1740">
        <v>2002</v>
      </c>
      <c r="Y1740">
        <v>535</v>
      </c>
      <c r="Z1740" s="2">
        <v>5.2</v>
      </c>
      <c r="AA1740">
        <v>2.35</v>
      </c>
      <c r="AB1740">
        <v>187</v>
      </c>
      <c r="AQ1740">
        <v>158</v>
      </c>
      <c r="AR1740">
        <v>8.1</v>
      </c>
      <c r="BI1740" t="e">
        <f t="shared" si="82"/>
        <v>#DIV/0!</v>
      </c>
      <c r="BJ1740" t="e">
        <f t="shared" si="83"/>
        <v>#DIV/0!</v>
      </c>
      <c r="BO1740">
        <v>3123749</v>
      </c>
      <c r="BP1740">
        <v>1500000</v>
      </c>
      <c r="BR1740">
        <f t="shared" si="81"/>
        <v>1623749</v>
      </c>
      <c r="BS1740" t="str">
        <f>_xlfn.XLOOKUP(BO1740,I:I,L:L)</f>
        <v>Boynton Beach ClubÂ </v>
      </c>
    </row>
    <row r="1741" spans="1:71" x14ac:dyDescent="0.25">
      <c r="A1741" t="s">
        <v>33</v>
      </c>
      <c r="B1741" t="s">
        <v>5511</v>
      </c>
      <c r="C1741">
        <v>45</v>
      </c>
      <c r="D1741">
        <v>80</v>
      </c>
      <c r="E1741">
        <v>0</v>
      </c>
      <c r="F1741">
        <v>362</v>
      </c>
      <c r="G1741" t="s">
        <v>2707</v>
      </c>
      <c r="H1741">
        <v>971</v>
      </c>
      <c r="I1741">
        <v>39399750</v>
      </c>
      <c r="J1741" t="s">
        <v>551</v>
      </c>
      <c r="K1741" t="s">
        <v>2904</v>
      </c>
      <c r="L1741" t="s">
        <v>8128</v>
      </c>
      <c r="M1741">
        <v>5674</v>
      </c>
      <c r="N1741">
        <v>3017</v>
      </c>
      <c r="O1741" t="s">
        <v>10726</v>
      </c>
      <c r="P1741">
        <v>0</v>
      </c>
      <c r="Q1741" t="s">
        <v>10727</v>
      </c>
      <c r="R1741" t="s">
        <v>10728</v>
      </c>
      <c r="S1741">
        <v>35</v>
      </c>
      <c r="T1741" t="s">
        <v>42</v>
      </c>
      <c r="U1741" t="s">
        <v>43</v>
      </c>
      <c r="V1741" t="s">
        <v>115</v>
      </c>
      <c r="W1741">
        <v>25000000</v>
      </c>
      <c r="X1741">
        <v>2003</v>
      </c>
      <c r="Y1741">
        <v>503</v>
      </c>
      <c r="Z1741" s="2">
        <v>5.6</v>
      </c>
      <c r="AA1741">
        <v>2.35</v>
      </c>
      <c r="AB1741">
        <v>329</v>
      </c>
      <c r="AQ1741">
        <v>85</v>
      </c>
      <c r="AR1741">
        <v>5.2</v>
      </c>
      <c r="BI1741" t="e">
        <f t="shared" si="82"/>
        <v>#DIV/0!</v>
      </c>
      <c r="BJ1741" t="e">
        <f t="shared" si="83"/>
        <v>#DIV/0!</v>
      </c>
      <c r="BO1741">
        <v>12610731</v>
      </c>
      <c r="BP1741">
        <v>11000000</v>
      </c>
      <c r="BR1741">
        <f t="shared" si="81"/>
        <v>1610731</v>
      </c>
      <c r="BS1741" t="str">
        <f>_xlfn.XLOOKUP(BO1741,I:I,L:L)</f>
        <v>Jason XÂ </v>
      </c>
    </row>
    <row r="1742" spans="1:71" x14ac:dyDescent="0.25">
      <c r="A1742" t="s">
        <v>33</v>
      </c>
      <c r="B1742" t="s">
        <v>5288</v>
      </c>
      <c r="C1742">
        <v>81</v>
      </c>
      <c r="D1742">
        <v>86</v>
      </c>
      <c r="E1742">
        <v>92</v>
      </c>
      <c r="F1742">
        <v>466</v>
      </c>
      <c r="G1742" t="s">
        <v>10730</v>
      </c>
      <c r="H1742">
        <v>744</v>
      </c>
      <c r="I1742">
        <v>38230435</v>
      </c>
      <c r="J1742" t="s">
        <v>1352</v>
      </c>
      <c r="K1742" t="s">
        <v>3289</v>
      </c>
      <c r="L1742" t="s">
        <v>8352</v>
      </c>
      <c r="M1742">
        <v>29661</v>
      </c>
      <c r="N1742">
        <v>3001</v>
      </c>
      <c r="O1742" t="s">
        <v>2046</v>
      </c>
      <c r="P1742">
        <v>3</v>
      </c>
      <c r="Q1742" t="s">
        <v>10731</v>
      </c>
      <c r="R1742" t="s">
        <v>10732</v>
      </c>
      <c r="S1742">
        <v>179</v>
      </c>
      <c r="T1742" t="s">
        <v>42</v>
      </c>
      <c r="U1742" t="s">
        <v>43</v>
      </c>
      <c r="V1742" t="s">
        <v>44</v>
      </c>
      <c r="W1742">
        <v>25000000</v>
      </c>
      <c r="X1742">
        <v>2002</v>
      </c>
      <c r="Y1742">
        <v>489</v>
      </c>
      <c r="Z1742" s="2">
        <v>5.8</v>
      </c>
      <c r="AA1742">
        <v>1.85</v>
      </c>
      <c r="AB1742">
        <v>0</v>
      </c>
      <c r="AQ1742">
        <v>80</v>
      </c>
      <c r="AR1742">
        <v>5.6</v>
      </c>
      <c r="BI1742" t="e">
        <f t="shared" si="82"/>
        <v>#DIV/0!</v>
      </c>
      <c r="BJ1742" t="e">
        <f t="shared" si="83"/>
        <v>#DIV/0!</v>
      </c>
      <c r="BO1742">
        <v>3590010</v>
      </c>
      <c r="BP1742">
        <v>2000000</v>
      </c>
      <c r="BR1742">
        <f t="shared" si="81"/>
        <v>1590010</v>
      </c>
      <c r="BS1742" t="str">
        <f>_xlfn.XLOOKUP(BO1742,I:I,L:L)</f>
        <v>We Are Your FriendsÂ </v>
      </c>
    </row>
    <row r="1743" spans="1:71" x14ac:dyDescent="0.25">
      <c r="A1743" t="s">
        <v>33</v>
      </c>
      <c r="B1743" t="s">
        <v>3901</v>
      </c>
      <c r="C1743">
        <v>88</v>
      </c>
      <c r="D1743">
        <v>119</v>
      </c>
      <c r="E1743">
        <v>42</v>
      </c>
      <c r="F1743">
        <v>917</v>
      </c>
      <c r="G1743" t="s">
        <v>797</v>
      </c>
      <c r="H1743">
        <v>2000</v>
      </c>
      <c r="I1743">
        <v>39008741</v>
      </c>
      <c r="J1743" t="s">
        <v>3856</v>
      </c>
      <c r="K1743" t="s">
        <v>870</v>
      </c>
      <c r="L1743" t="s">
        <v>8220</v>
      </c>
      <c r="M1743">
        <v>44838</v>
      </c>
      <c r="N1743">
        <v>6862</v>
      </c>
      <c r="O1743" t="s">
        <v>9253</v>
      </c>
      <c r="P1743">
        <v>0</v>
      </c>
      <c r="Q1743" t="s">
        <v>10734</v>
      </c>
      <c r="R1743" t="s">
        <v>10735</v>
      </c>
      <c r="S1743">
        <v>223</v>
      </c>
      <c r="T1743" t="s">
        <v>42</v>
      </c>
      <c r="U1743" t="s">
        <v>43</v>
      </c>
      <c r="V1743" t="s">
        <v>115</v>
      </c>
      <c r="W1743">
        <v>25000000</v>
      </c>
      <c r="X1743">
        <v>2005</v>
      </c>
      <c r="Y1743">
        <v>953</v>
      </c>
      <c r="Z1743" s="2">
        <v>6.6</v>
      </c>
      <c r="AA1743">
        <v>2.35</v>
      </c>
      <c r="AB1743">
        <v>0</v>
      </c>
      <c r="AQ1743">
        <v>86</v>
      </c>
      <c r="AR1743">
        <v>5.8</v>
      </c>
      <c r="BI1743" t="e">
        <f t="shared" si="82"/>
        <v>#DIV/0!</v>
      </c>
      <c r="BJ1743" t="e">
        <f t="shared" si="83"/>
        <v>#DIV/0!</v>
      </c>
      <c r="BO1743">
        <v>14060950</v>
      </c>
      <c r="BP1743">
        <v>12500000</v>
      </c>
      <c r="BR1743">
        <f t="shared" si="81"/>
        <v>1560950</v>
      </c>
      <c r="BS1743" t="str">
        <f>_xlfn.XLOOKUP(BO1743,I:I,L:L)</f>
        <v>The Emperor's ClubÂ </v>
      </c>
    </row>
    <row r="1744" spans="1:71" x14ac:dyDescent="0.25">
      <c r="A1744" t="s">
        <v>33</v>
      </c>
      <c r="B1744" t="s">
        <v>5520</v>
      </c>
      <c r="C1744">
        <v>116</v>
      </c>
      <c r="D1744">
        <v>98</v>
      </c>
      <c r="E1744">
        <v>20</v>
      </c>
      <c r="F1744">
        <v>872</v>
      </c>
      <c r="G1744" t="s">
        <v>3917</v>
      </c>
      <c r="H1744">
        <v>5000</v>
      </c>
      <c r="I1744">
        <v>36833473</v>
      </c>
      <c r="J1744" t="s">
        <v>313</v>
      </c>
      <c r="K1744" t="s">
        <v>646</v>
      </c>
      <c r="L1744" t="s">
        <v>8567</v>
      </c>
      <c r="M1744">
        <v>53126</v>
      </c>
      <c r="N1744">
        <v>7945</v>
      </c>
      <c r="O1744" t="s">
        <v>3667</v>
      </c>
      <c r="P1744">
        <v>1</v>
      </c>
      <c r="Q1744" t="s">
        <v>10737</v>
      </c>
      <c r="R1744" t="s">
        <v>10738</v>
      </c>
      <c r="S1744">
        <v>254</v>
      </c>
      <c r="T1744" t="s">
        <v>42</v>
      </c>
      <c r="U1744" t="s">
        <v>1816</v>
      </c>
      <c r="V1744" t="s">
        <v>811</v>
      </c>
      <c r="W1744">
        <v>25000000</v>
      </c>
      <c r="X1744">
        <v>2001</v>
      </c>
      <c r="Y1744">
        <v>888</v>
      </c>
      <c r="Z1744" s="2">
        <v>6.6</v>
      </c>
      <c r="AA1744">
        <v>2.35</v>
      </c>
      <c r="AB1744">
        <v>0</v>
      </c>
      <c r="AQ1744">
        <v>119</v>
      </c>
      <c r="AR1744">
        <v>6.6</v>
      </c>
      <c r="BI1744" t="e">
        <f t="shared" si="82"/>
        <v>#DIV/0!</v>
      </c>
      <c r="BJ1744" t="e">
        <f t="shared" si="83"/>
        <v>#DIV/0!</v>
      </c>
      <c r="BO1744">
        <v>2047570</v>
      </c>
      <c r="BP1744">
        <v>500000</v>
      </c>
      <c r="BR1744">
        <f t="shared" si="81"/>
        <v>1547570</v>
      </c>
      <c r="BS1744" t="str">
        <f>_xlfn.XLOOKUP(BO1744,I:I,L:L)</f>
        <v>Beyond the MatÂ </v>
      </c>
    </row>
    <row r="1745" spans="1:71" x14ac:dyDescent="0.25">
      <c r="A1745" t="s">
        <v>33</v>
      </c>
      <c r="B1745" t="s">
        <v>5526</v>
      </c>
      <c r="C1745">
        <v>129</v>
      </c>
      <c r="D1745">
        <v>97</v>
      </c>
      <c r="E1745">
        <v>29</v>
      </c>
      <c r="F1745">
        <v>816</v>
      </c>
      <c r="G1745" t="s">
        <v>10740</v>
      </c>
      <c r="H1745">
        <v>15000</v>
      </c>
      <c r="I1745">
        <v>48237389</v>
      </c>
      <c r="J1745" t="s">
        <v>1027</v>
      </c>
      <c r="K1745" t="s">
        <v>236</v>
      </c>
      <c r="L1745" t="s">
        <v>6650</v>
      </c>
      <c r="M1745">
        <v>63969</v>
      </c>
      <c r="N1745">
        <v>18789</v>
      </c>
      <c r="O1745" t="s">
        <v>9365</v>
      </c>
      <c r="P1745">
        <v>1</v>
      </c>
      <c r="Q1745" t="s">
        <v>10741</v>
      </c>
      <c r="R1745" t="s">
        <v>10742</v>
      </c>
      <c r="S1745">
        <v>126</v>
      </c>
      <c r="T1745" t="s">
        <v>42</v>
      </c>
      <c r="U1745" t="s">
        <v>43</v>
      </c>
      <c r="V1745" t="s">
        <v>44</v>
      </c>
      <c r="W1745">
        <v>25000000</v>
      </c>
      <c r="X1745">
        <v>2008</v>
      </c>
      <c r="Y1745">
        <v>852</v>
      </c>
      <c r="Z1745" s="2">
        <v>5.5</v>
      </c>
      <c r="AA1745">
        <v>2.35</v>
      </c>
      <c r="AB1745">
        <v>0</v>
      </c>
      <c r="AQ1745">
        <v>98</v>
      </c>
      <c r="AR1745">
        <v>6.6</v>
      </c>
      <c r="BI1745" t="e">
        <f t="shared" si="82"/>
        <v>#DIV/0!</v>
      </c>
      <c r="BJ1745" t="e">
        <f t="shared" si="83"/>
        <v>#DIV/0!</v>
      </c>
      <c r="BO1745">
        <v>15483540</v>
      </c>
      <c r="BP1745">
        <v>14000000</v>
      </c>
      <c r="BR1745">
        <f t="shared" si="81"/>
        <v>1483540</v>
      </c>
      <c r="BS1745" t="str">
        <f>_xlfn.XLOOKUP(BO1745,I:I,L:L)</f>
        <v>A Perfect GetawayÂ </v>
      </c>
    </row>
    <row r="1746" spans="1:71" x14ac:dyDescent="0.25">
      <c r="A1746" t="s">
        <v>33</v>
      </c>
      <c r="B1746" t="s">
        <v>5050</v>
      </c>
      <c r="C1746">
        <v>151</v>
      </c>
      <c r="D1746">
        <v>124</v>
      </c>
      <c r="E1746">
        <v>44</v>
      </c>
      <c r="F1746">
        <v>367</v>
      </c>
      <c r="G1746" t="s">
        <v>1681</v>
      </c>
      <c r="H1746">
        <v>4000</v>
      </c>
      <c r="I1746">
        <v>36447959</v>
      </c>
      <c r="J1746" t="s">
        <v>994</v>
      </c>
      <c r="K1746" t="s">
        <v>748</v>
      </c>
      <c r="L1746" t="s">
        <v>8639</v>
      </c>
      <c r="M1746">
        <v>35833</v>
      </c>
      <c r="N1746">
        <v>6393</v>
      </c>
      <c r="O1746" t="s">
        <v>10744</v>
      </c>
      <c r="P1746">
        <v>0</v>
      </c>
      <c r="Q1746" t="s">
        <v>10745</v>
      </c>
      <c r="R1746" t="s">
        <v>10746</v>
      </c>
      <c r="S1746">
        <v>96</v>
      </c>
      <c r="T1746" t="s">
        <v>42</v>
      </c>
      <c r="U1746" t="s">
        <v>43</v>
      </c>
      <c r="V1746" t="s">
        <v>115</v>
      </c>
      <c r="W1746">
        <v>25000000</v>
      </c>
      <c r="X1746">
        <v>2014</v>
      </c>
      <c r="Y1746">
        <v>774</v>
      </c>
      <c r="Z1746" s="2">
        <v>7</v>
      </c>
      <c r="AA1746">
        <v>2.39</v>
      </c>
      <c r="AB1746">
        <v>10000</v>
      </c>
      <c r="AQ1746">
        <v>97</v>
      </c>
      <c r="AR1746">
        <v>5.5</v>
      </c>
      <c r="BI1746" t="e">
        <f t="shared" si="82"/>
        <v>#DIV/0!</v>
      </c>
      <c r="BJ1746" t="e">
        <f t="shared" si="83"/>
        <v>#DIV/0!</v>
      </c>
      <c r="BO1746">
        <v>1573712</v>
      </c>
      <c r="BP1746">
        <v>125000</v>
      </c>
      <c r="BR1746">
        <f t="shared" si="81"/>
        <v>1448712</v>
      </c>
      <c r="BS1746" t="str">
        <f>_xlfn.XLOOKUP(BO1746,I:I,L:L)</f>
        <v>Your Sister's SisterÂ </v>
      </c>
    </row>
    <row r="1747" spans="1:71" x14ac:dyDescent="0.25">
      <c r="A1747" t="s">
        <v>917</v>
      </c>
      <c r="B1747" t="s">
        <v>1002</v>
      </c>
      <c r="C1747">
        <v>198</v>
      </c>
      <c r="D1747">
        <v>97</v>
      </c>
      <c r="E1747">
        <v>176</v>
      </c>
      <c r="F1747">
        <v>10000</v>
      </c>
      <c r="G1747" t="s">
        <v>2982</v>
      </c>
      <c r="H1747">
        <v>12000</v>
      </c>
      <c r="I1747">
        <v>45089048</v>
      </c>
      <c r="J1747" t="s">
        <v>3914</v>
      </c>
      <c r="K1747" t="s">
        <v>408</v>
      </c>
      <c r="L1747" t="s">
        <v>7140</v>
      </c>
      <c r="M1747">
        <v>86251</v>
      </c>
      <c r="N1747">
        <v>36064</v>
      </c>
      <c r="O1747" t="s">
        <v>298</v>
      </c>
      <c r="P1747">
        <v>3</v>
      </c>
      <c r="Q1747" t="s">
        <v>10749</v>
      </c>
      <c r="R1747" t="s">
        <v>10750</v>
      </c>
      <c r="S1747">
        <v>260</v>
      </c>
      <c r="T1747" t="s">
        <v>42</v>
      </c>
      <c r="U1747" t="s">
        <v>9437</v>
      </c>
      <c r="V1747" t="s">
        <v>44</v>
      </c>
      <c r="W1747">
        <v>25000000</v>
      </c>
      <c r="X1747">
        <v>2014</v>
      </c>
      <c r="Y1747">
        <v>11000</v>
      </c>
      <c r="Z1747" s="2">
        <v>6.5</v>
      </c>
      <c r="AA1747">
        <v>2.35</v>
      </c>
      <c r="AB1747">
        <v>58000</v>
      </c>
      <c r="AQ1747">
        <v>124</v>
      </c>
      <c r="AR1747">
        <v>7</v>
      </c>
      <c r="BI1747" t="e">
        <f t="shared" si="82"/>
        <v>#DIV/0!</v>
      </c>
      <c r="BJ1747" t="e">
        <f t="shared" si="83"/>
        <v>#DIV/0!</v>
      </c>
      <c r="BO1747">
        <v>3645438</v>
      </c>
      <c r="BP1747">
        <v>2200000</v>
      </c>
      <c r="BR1747">
        <f t="shared" si="81"/>
        <v>1445438</v>
      </c>
      <c r="BS1747" t="str">
        <f>_xlfn.XLOOKUP(BO1747,I:I,L:L)</f>
        <v>High TensionÂ </v>
      </c>
    </row>
    <row r="1748" spans="1:71" x14ac:dyDescent="0.25">
      <c r="A1748" t="s">
        <v>33</v>
      </c>
      <c r="B1748" t="s">
        <v>4088</v>
      </c>
      <c r="C1748">
        <v>66</v>
      </c>
      <c r="D1748">
        <v>105</v>
      </c>
      <c r="E1748">
        <v>29</v>
      </c>
      <c r="F1748">
        <v>742</v>
      </c>
      <c r="G1748" t="s">
        <v>10753</v>
      </c>
      <c r="H1748">
        <v>14000</v>
      </c>
      <c r="I1748">
        <v>35990505</v>
      </c>
      <c r="J1748" t="s">
        <v>3856</v>
      </c>
      <c r="K1748" t="s">
        <v>563</v>
      </c>
      <c r="L1748" t="s">
        <v>7820</v>
      </c>
      <c r="M1748">
        <v>48095</v>
      </c>
      <c r="N1748">
        <v>16400</v>
      </c>
      <c r="O1748" t="s">
        <v>2037</v>
      </c>
      <c r="P1748">
        <v>1</v>
      </c>
      <c r="Q1748" t="s">
        <v>10754</v>
      </c>
      <c r="R1748" t="s">
        <v>10755</v>
      </c>
      <c r="S1748">
        <v>194</v>
      </c>
      <c r="T1748" t="s">
        <v>42</v>
      </c>
      <c r="U1748" t="s">
        <v>43</v>
      </c>
      <c r="V1748" t="s">
        <v>115</v>
      </c>
      <c r="W1748">
        <v>20000000</v>
      </c>
      <c r="X1748">
        <v>2003</v>
      </c>
      <c r="Y1748">
        <v>1000</v>
      </c>
      <c r="Z1748" s="2">
        <v>5.8</v>
      </c>
      <c r="AA1748">
        <v>2.35</v>
      </c>
      <c r="AB1748">
        <v>0</v>
      </c>
      <c r="AQ1748">
        <v>97</v>
      </c>
      <c r="AR1748">
        <v>6.5</v>
      </c>
      <c r="BI1748" t="e">
        <f t="shared" si="82"/>
        <v>#DIV/0!</v>
      </c>
      <c r="BJ1748" t="e">
        <f t="shared" si="83"/>
        <v>#DIV/0!</v>
      </c>
      <c r="BO1748">
        <v>21413105</v>
      </c>
      <c r="BP1748">
        <v>20000000</v>
      </c>
      <c r="BR1748">
        <f t="shared" si="81"/>
        <v>1413105</v>
      </c>
      <c r="BS1748" t="str">
        <f>_xlfn.XLOOKUP(BO1748,I:I,L:L)</f>
        <v>Quigley Down UnderÂ </v>
      </c>
    </row>
    <row r="1749" spans="1:71" x14ac:dyDescent="0.25">
      <c r="A1749" t="s">
        <v>33</v>
      </c>
      <c r="B1749" t="s">
        <v>5533</v>
      </c>
      <c r="C1749">
        <v>167</v>
      </c>
      <c r="D1749">
        <v>104</v>
      </c>
      <c r="E1749">
        <v>108</v>
      </c>
      <c r="F1749">
        <v>177</v>
      </c>
      <c r="G1749" t="s">
        <v>10758</v>
      </c>
      <c r="H1749">
        <v>296</v>
      </c>
      <c r="I1749">
        <v>35143332</v>
      </c>
      <c r="J1749" t="s">
        <v>3105</v>
      </c>
      <c r="K1749" t="s">
        <v>8826</v>
      </c>
      <c r="L1749" t="s">
        <v>7472</v>
      </c>
      <c r="M1749">
        <v>45102</v>
      </c>
      <c r="N1749">
        <v>1340</v>
      </c>
      <c r="O1749" t="s">
        <v>10759</v>
      </c>
      <c r="P1749">
        <v>0</v>
      </c>
      <c r="Q1749" t="s">
        <v>10760</v>
      </c>
      <c r="R1749" t="s">
        <v>10761</v>
      </c>
      <c r="S1749">
        <v>316</v>
      </c>
      <c r="T1749" t="s">
        <v>42</v>
      </c>
      <c r="U1749" t="s">
        <v>43</v>
      </c>
      <c r="V1749" t="s">
        <v>811</v>
      </c>
      <c r="W1749">
        <v>17000000</v>
      </c>
      <c r="X1749">
        <v>2003</v>
      </c>
      <c r="Y1749">
        <v>270</v>
      </c>
      <c r="Z1749" s="2">
        <v>5.6</v>
      </c>
      <c r="AA1749">
        <v>2.35</v>
      </c>
      <c r="AB1749">
        <v>0</v>
      </c>
      <c r="AQ1749">
        <v>105</v>
      </c>
      <c r="AR1749">
        <v>5.8</v>
      </c>
      <c r="BI1749" t="e">
        <f t="shared" si="82"/>
        <v>#DIV/0!</v>
      </c>
      <c r="BJ1749" t="e">
        <f t="shared" si="83"/>
        <v>#DIV/0!</v>
      </c>
      <c r="BO1749">
        <v>7009668</v>
      </c>
      <c r="BP1749">
        <v>5600000</v>
      </c>
      <c r="BR1749">
        <f t="shared" si="81"/>
        <v>1409668</v>
      </c>
      <c r="BS1749" t="str">
        <f>_xlfn.XLOOKUP(BO1749,I:I,L:L)</f>
        <v>CrossoverÂ </v>
      </c>
    </row>
    <row r="1750" spans="1:71" x14ac:dyDescent="0.25">
      <c r="A1750" t="s">
        <v>33</v>
      </c>
      <c r="B1750" t="s">
        <v>5541</v>
      </c>
      <c r="C1750">
        <v>127</v>
      </c>
      <c r="D1750">
        <v>101</v>
      </c>
      <c r="E1750">
        <v>7</v>
      </c>
      <c r="F1750">
        <v>440</v>
      </c>
      <c r="G1750" t="s">
        <v>1144</v>
      </c>
      <c r="H1750">
        <v>1000</v>
      </c>
      <c r="I1750">
        <v>35000629</v>
      </c>
      <c r="J1750" t="s">
        <v>1027</v>
      </c>
      <c r="K1750" t="s">
        <v>7972</v>
      </c>
      <c r="L1750" t="s">
        <v>8932</v>
      </c>
      <c r="M1750">
        <v>74622</v>
      </c>
      <c r="N1750">
        <v>2822</v>
      </c>
      <c r="O1750" t="s">
        <v>10659</v>
      </c>
      <c r="P1750">
        <v>1</v>
      </c>
      <c r="Q1750" t="s">
        <v>10764</v>
      </c>
      <c r="R1750" t="s">
        <v>10765</v>
      </c>
      <c r="S1750">
        <v>150</v>
      </c>
      <c r="T1750" t="s">
        <v>42</v>
      </c>
      <c r="U1750" t="s">
        <v>43</v>
      </c>
      <c r="V1750" t="s">
        <v>811</v>
      </c>
      <c r="W1750">
        <v>25000000</v>
      </c>
      <c r="X1750">
        <v>2007</v>
      </c>
      <c r="Y1750">
        <v>562</v>
      </c>
      <c r="Z1750" s="2">
        <v>5.6</v>
      </c>
      <c r="AA1750">
        <v>1.85</v>
      </c>
      <c r="AB1750">
        <v>0</v>
      </c>
      <c r="AQ1750">
        <v>104</v>
      </c>
      <c r="AR1750">
        <v>5.6</v>
      </c>
      <c r="BI1750" t="e">
        <f t="shared" si="82"/>
        <v>#DIV/0!</v>
      </c>
      <c r="BJ1750" t="e">
        <f t="shared" si="83"/>
        <v>#DIV/0!</v>
      </c>
      <c r="BO1750">
        <v>8373585</v>
      </c>
      <c r="BP1750">
        <v>7000000</v>
      </c>
      <c r="BR1750">
        <f t="shared" si="81"/>
        <v>1373585</v>
      </c>
      <c r="BS1750" t="str">
        <f>_xlfn.XLOOKUP(BO1750,I:I,L:L)</f>
        <v>The Last Temptation of ChristÂ </v>
      </c>
    </row>
    <row r="1751" spans="1:71" x14ac:dyDescent="0.25">
      <c r="A1751" t="s">
        <v>33</v>
      </c>
      <c r="B1751" t="s">
        <v>2250</v>
      </c>
      <c r="C1751">
        <v>109</v>
      </c>
      <c r="D1751">
        <v>101</v>
      </c>
      <c r="E1751">
        <v>43</v>
      </c>
      <c r="F1751">
        <v>432</v>
      </c>
      <c r="G1751" t="s">
        <v>2162</v>
      </c>
      <c r="H1751">
        <v>5000</v>
      </c>
      <c r="I1751">
        <v>34604054</v>
      </c>
      <c r="J1751" t="s">
        <v>313</v>
      </c>
      <c r="K1751" t="s">
        <v>646</v>
      </c>
      <c r="L1751" t="s">
        <v>9983</v>
      </c>
      <c r="M1751">
        <v>34942</v>
      </c>
      <c r="N1751">
        <v>6867</v>
      </c>
      <c r="O1751" t="s">
        <v>10768</v>
      </c>
      <c r="P1751">
        <v>2</v>
      </c>
      <c r="Q1751" t="s">
        <v>10769</v>
      </c>
      <c r="R1751" t="s">
        <v>10770</v>
      </c>
      <c r="S1751">
        <v>185</v>
      </c>
      <c r="T1751" t="s">
        <v>42</v>
      </c>
      <c r="U1751" t="s">
        <v>43</v>
      </c>
      <c r="V1751" t="s">
        <v>811</v>
      </c>
      <c r="W1751">
        <v>30000000</v>
      </c>
      <c r="X1751">
        <v>2003</v>
      </c>
      <c r="Y1751">
        <v>618</v>
      </c>
      <c r="Z1751" s="2">
        <v>5.8</v>
      </c>
      <c r="AA1751">
        <v>2.35</v>
      </c>
      <c r="AB1751">
        <v>1000</v>
      </c>
      <c r="AQ1751">
        <v>101</v>
      </c>
      <c r="AR1751">
        <v>5.6</v>
      </c>
      <c r="BI1751" t="e">
        <f t="shared" si="82"/>
        <v>#DIV/0!</v>
      </c>
      <c r="BJ1751" t="e">
        <f t="shared" si="83"/>
        <v>#DIV/0!</v>
      </c>
      <c r="BO1751">
        <v>1652472</v>
      </c>
      <c r="BP1751">
        <v>300000</v>
      </c>
      <c r="BR1751">
        <f t="shared" si="81"/>
        <v>1352472</v>
      </c>
      <c r="BS1751" t="str">
        <f>_xlfn.XLOOKUP(BO1751,I:I,L:L)</f>
        <v>When the Cat's AwayÂ </v>
      </c>
    </row>
    <row r="1752" spans="1:71" x14ac:dyDescent="0.25">
      <c r="A1752" t="s">
        <v>33</v>
      </c>
      <c r="B1752" t="s">
        <v>4013</v>
      </c>
      <c r="C1752">
        <v>174</v>
      </c>
      <c r="D1752">
        <v>114</v>
      </c>
      <c r="E1752">
        <v>335</v>
      </c>
      <c r="F1752">
        <v>530</v>
      </c>
      <c r="G1752" t="s">
        <v>2807</v>
      </c>
      <c r="H1752">
        <v>11000</v>
      </c>
      <c r="I1752">
        <v>41597830</v>
      </c>
      <c r="J1752" t="s">
        <v>210</v>
      </c>
      <c r="K1752" t="s">
        <v>2982</v>
      </c>
      <c r="L1752" t="s">
        <v>7692</v>
      </c>
      <c r="M1752">
        <v>102123</v>
      </c>
      <c r="N1752">
        <v>12624</v>
      </c>
      <c r="O1752" t="s">
        <v>5900</v>
      </c>
      <c r="P1752">
        <v>3</v>
      </c>
      <c r="Q1752" t="s">
        <v>10773</v>
      </c>
      <c r="R1752" t="s">
        <v>10774</v>
      </c>
      <c r="S1752">
        <v>660</v>
      </c>
      <c r="T1752" t="s">
        <v>42</v>
      </c>
      <c r="U1752" t="s">
        <v>43</v>
      </c>
      <c r="V1752" t="s">
        <v>44</v>
      </c>
      <c r="W1752">
        <v>25000000</v>
      </c>
      <c r="X1752">
        <v>2002</v>
      </c>
      <c r="Y1752">
        <v>577</v>
      </c>
      <c r="Z1752" s="2">
        <v>7.6</v>
      </c>
      <c r="AA1752">
        <v>1.85</v>
      </c>
      <c r="AB1752">
        <v>0</v>
      </c>
      <c r="AQ1752">
        <v>101</v>
      </c>
      <c r="AR1752">
        <v>5.8</v>
      </c>
      <c r="BI1752" t="e">
        <f t="shared" si="82"/>
        <v>#DIV/0!</v>
      </c>
      <c r="BJ1752" t="e">
        <f t="shared" si="83"/>
        <v>#DIV/0!</v>
      </c>
      <c r="BO1752">
        <v>3335839</v>
      </c>
      <c r="BP1752">
        <v>2000000</v>
      </c>
      <c r="BR1752">
        <f t="shared" si="81"/>
        <v>1335839</v>
      </c>
      <c r="BS1752" t="str">
        <f>_xlfn.XLOOKUP(BO1752,I:I,L:L)</f>
        <v>Harsh TimesÂ </v>
      </c>
    </row>
    <row r="1753" spans="1:71" x14ac:dyDescent="0.25">
      <c r="A1753" t="s">
        <v>33</v>
      </c>
      <c r="B1753" t="s">
        <v>5550</v>
      </c>
      <c r="C1753">
        <v>151</v>
      </c>
      <c r="D1753">
        <v>90</v>
      </c>
      <c r="E1753">
        <v>68</v>
      </c>
      <c r="F1753">
        <v>100</v>
      </c>
      <c r="G1753" t="s">
        <v>10777</v>
      </c>
      <c r="H1753">
        <v>328</v>
      </c>
      <c r="I1753">
        <v>32553210</v>
      </c>
      <c r="J1753" t="s">
        <v>1787</v>
      </c>
      <c r="K1753" t="s">
        <v>10778</v>
      </c>
      <c r="L1753" t="s">
        <v>9414</v>
      </c>
      <c r="M1753">
        <v>88714</v>
      </c>
      <c r="N1753">
        <v>794</v>
      </c>
      <c r="O1753" t="s">
        <v>10779</v>
      </c>
      <c r="P1753">
        <v>0</v>
      </c>
      <c r="Q1753" t="s">
        <v>10780</v>
      </c>
      <c r="R1753" t="s">
        <v>10781</v>
      </c>
      <c r="S1753">
        <v>235</v>
      </c>
      <c r="T1753" t="s">
        <v>42</v>
      </c>
      <c r="U1753" t="s">
        <v>74</v>
      </c>
      <c r="V1753" t="s">
        <v>115</v>
      </c>
      <c r="W1753">
        <v>25000000</v>
      </c>
      <c r="X1753">
        <v>2007</v>
      </c>
      <c r="Y1753">
        <v>132</v>
      </c>
      <c r="Z1753" s="2">
        <v>6.3</v>
      </c>
      <c r="AA1753">
        <v>1.85</v>
      </c>
      <c r="AB1753">
        <v>0</v>
      </c>
      <c r="AQ1753">
        <v>114</v>
      </c>
      <c r="AR1753">
        <v>7.6</v>
      </c>
      <c r="BI1753" t="e">
        <f t="shared" si="82"/>
        <v>#DIV/0!</v>
      </c>
      <c r="BJ1753" t="e">
        <f t="shared" si="83"/>
        <v>#DIV/0!</v>
      </c>
      <c r="BO1753">
        <v>1689999</v>
      </c>
      <c r="BP1753">
        <v>400000</v>
      </c>
      <c r="BR1753">
        <f t="shared" ref="BR1753:BR1812" si="84">BO1753-BP1753</f>
        <v>1289999</v>
      </c>
      <c r="BS1753" t="str">
        <f>_xlfn.XLOOKUP(BO1753,I:I,L:L)</f>
        <v>QuinceaÃ±eraÂ </v>
      </c>
    </row>
    <row r="1754" spans="1:71" x14ac:dyDescent="0.25">
      <c r="A1754" t="s">
        <v>33</v>
      </c>
      <c r="B1754" t="s">
        <v>5557</v>
      </c>
      <c r="C1754">
        <v>94</v>
      </c>
      <c r="D1754">
        <v>97</v>
      </c>
      <c r="E1754">
        <v>27</v>
      </c>
      <c r="F1754">
        <v>522</v>
      </c>
      <c r="G1754" t="s">
        <v>10784</v>
      </c>
      <c r="H1754">
        <v>601</v>
      </c>
      <c r="I1754">
        <v>31526393</v>
      </c>
      <c r="J1754" t="s">
        <v>2901</v>
      </c>
      <c r="K1754" t="s">
        <v>10785</v>
      </c>
      <c r="L1754" t="s">
        <v>9601</v>
      </c>
      <c r="M1754">
        <v>22243</v>
      </c>
      <c r="N1754">
        <v>2730</v>
      </c>
      <c r="O1754" t="s">
        <v>10786</v>
      </c>
      <c r="P1754">
        <v>0</v>
      </c>
      <c r="Q1754" t="s">
        <v>10787</v>
      </c>
      <c r="R1754" t="s">
        <v>10788</v>
      </c>
      <c r="S1754">
        <v>144</v>
      </c>
      <c r="T1754" t="s">
        <v>42</v>
      </c>
      <c r="U1754" t="s">
        <v>43</v>
      </c>
      <c r="V1754" t="s">
        <v>44</v>
      </c>
      <c r="W1754">
        <v>25000000</v>
      </c>
      <c r="X1754">
        <v>2004</v>
      </c>
      <c r="Y1754">
        <v>543</v>
      </c>
      <c r="Z1754" s="2">
        <v>4.5999999999999996</v>
      </c>
      <c r="AA1754">
        <v>2.35</v>
      </c>
      <c r="AB1754">
        <v>686</v>
      </c>
      <c r="AQ1754">
        <v>90</v>
      </c>
      <c r="AR1754">
        <v>6.3</v>
      </c>
      <c r="BI1754" t="e">
        <f t="shared" si="82"/>
        <v>#DIV/0!</v>
      </c>
      <c r="BJ1754" t="e">
        <f t="shared" si="83"/>
        <v>#DIV/0!</v>
      </c>
      <c r="BO1754">
        <v>3050934</v>
      </c>
      <c r="BP1754">
        <v>1800000</v>
      </c>
      <c r="BR1754">
        <f t="shared" si="84"/>
        <v>1250934</v>
      </c>
      <c r="BS1754" t="str">
        <f>_xlfn.XLOOKUP(BO1754,I:I,L:L)</f>
        <v>SongcatcherÂ </v>
      </c>
    </row>
    <row r="1755" spans="1:71" x14ac:dyDescent="0.25">
      <c r="A1755" t="s">
        <v>33</v>
      </c>
      <c r="B1755" t="s">
        <v>5565</v>
      </c>
      <c r="C1755">
        <v>91</v>
      </c>
      <c r="D1755">
        <v>144</v>
      </c>
      <c r="E1755">
        <v>0</v>
      </c>
      <c r="F1755">
        <v>745</v>
      </c>
      <c r="G1755" t="s">
        <v>3323</v>
      </c>
      <c r="H1755">
        <v>15000</v>
      </c>
      <c r="I1755">
        <v>41229</v>
      </c>
      <c r="J1755" t="s">
        <v>1338</v>
      </c>
      <c r="K1755" t="s">
        <v>390</v>
      </c>
      <c r="L1755" t="s">
        <v>10790</v>
      </c>
      <c r="M1755">
        <v>14612</v>
      </c>
      <c r="N1755">
        <v>18442</v>
      </c>
      <c r="O1755" t="s">
        <v>1308</v>
      </c>
      <c r="P1755">
        <v>6</v>
      </c>
      <c r="Q1755" t="s">
        <v>10791</v>
      </c>
      <c r="R1755" t="s">
        <v>10792</v>
      </c>
      <c r="S1755">
        <v>41</v>
      </c>
      <c r="T1755" t="s">
        <v>42</v>
      </c>
      <c r="U1755" t="s">
        <v>1816</v>
      </c>
      <c r="V1755" t="s">
        <v>811</v>
      </c>
      <c r="W1755">
        <v>25500000</v>
      </c>
      <c r="X1755">
        <v>2013</v>
      </c>
      <c r="Y1755">
        <v>960</v>
      </c>
      <c r="Z1755" s="2">
        <v>6.5</v>
      </c>
      <c r="AA1755">
        <v>2.35</v>
      </c>
      <c r="AB1755">
        <v>0</v>
      </c>
      <c r="AQ1755">
        <v>97</v>
      </c>
      <c r="AR1755">
        <v>4.5999999999999996</v>
      </c>
      <c r="BI1755" t="e">
        <f t="shared" si="82"/>
        <v>#DIV/0!</v>
      </c>
      <c r="BJ1755" t="e">
        <f t="shared" si="83"/>
        <v>#DIV/0!</v>
      </c>
      <c r="BO1755">
        <v>6239558</v>
      </c>
      <c r="BP1755">
        <v>5000000</v>
      </c>
      <c r="BR1755">
        <f t="shared" si="84"/>
        <v>1239558</v>
      </c>
      <c r="BS1755" t="str">
        <f>_xlfn.XLOOKUP(BO1755,I:I,L:L)</f>
        <v>Mambo ItalianoÂ </v>
      </c>
    </row>
    <row r="1756" spans="1:71" x14ac:dyDescent="0.25">
      <c r="A1756" t="s">
        <v>33</v>
      </c>
      <c r="B1756" t="s">
        <v>5572</v>
      </c>
      <c r="C1756">
        <v>148</v>
      </c>
      <c r="D1756">
        <v>114</v>
      </c>
      <c r="E1756">
        <v>59</v>
      </c>
      <c r="F1756">
        <v>403</v>
      </c>
      <c r="G1756" t="s">
        <v>10795</v>
      </c>
      <c r="H1756">
        <v>49000</v>
      </c>
      <c r="I1756">
        <v>31655091</v>
      </c>
      <c r="J1756" t="s">
        <v>3027</v>
      </c>
      <c r="K1756" t="s">
        <v>989</v>
      </c>
      <c r="L1756" t="s">
        <v>10714</v>
      </c>
      <c r="M1756">
        <v>87331</v>
      </c>
      <c r="N1756">
        <v>50927</v>
      </c>
      <c r="O1756" t="s">
        <v>4603</v>
      </c>
      <c r="P1756">
        <v>0</v>
      </c>
      <c r="Q1756" t="s">
        <v>10796</v>
      </c>
      <c r="R1756" t="s">
        <v>10797</v>
      </c>
      <c r="S1756">
        <v>364</v>
      </c>
      <c r="T1756" t="s">
        <v>42</v>
      </c>
      <c r="U1756" t="s">
        <v>43</v>
      </c>
      <c r="V1756" t="s">
        <v>115</v>
      </c>
      <c r="W1756">
        <v>30000000</v>
      </c>
      <c r="X1756">
        <v>2007</v>
      </c>
      <c r="Y1756">
        <v>702</v>
      </c>
      <c r="Z1756" s="2">
        <v>7.5</v>
      </c>
      <c r="AA1756">
        <v>2.35</v>
      </c>
      <c r="AB1756">
        <v>18000</v>
      </c>
      <c r="AQ1756">
        <v>144</v>
      </c>
      <c r="AR1756">
        <v>6.5</v>
      </c>
      <c r="BI1756" t="e">
        <f t="shared" si="82"/>
        <v>#DIV/0!</v>
      </c>
      <c r="BJ1756" t="e">
        <f t="shared" si="83"/>
        <v>#DIV/0!</v>
      </c>
      <c r="BO1756">
        <v>101228120</v>
      </c>
      <c r="BP1756">
        <v>100000000</v>
      </c>
      <c r="BR1756">
        <f t="shared" si="84"/>
        <v>1228120</v>
      </c>
      <c r="BS1756" t="str">
        <f>_xlfn.XLOOKUP(BO1756,I:I,L:L)</f>
        <v>EraserÂ </v>
      </c>
    </row>
    <row r="1757" spans="1:71" x14ac:dyDescent="0.25">
      <c r="A1757" t="s">
        <v>33</v>
      </c>
      <c r="B1757" t="s">
        <v>3002</v>
      </c>
      <c r="C1757">
        <v>141</v>
      </c>
      <c r="D1757">
        <v>124</v>
      </c>
      <c r="E1757">
        <v>159</v>
      </c>
      <c r="F1757">
        <v>240</v>
      </c>
      <c r="G1757" t="s">
        <v>3869</v>
      </c>
      <c r="H1757">
        <v>288</v>
      </c>
      <c r="I1757">
        <v>30012990</v>
      </c>
      <c r="J1757" t="s">
        <v>2951</v>
      </c>
      <c r="K1757" t="s">
        <v>10798</v>
      </c>
      <c r="L1757" t="s">
        <v>9873</v>
      </c>
      <c r="M1757">
        <v>75973</v>
      </c>
      <c r="N1757">
        <v>1006</v>
      </c>
      <c r="O1757" t="s">
        <v>10799</v>
      </c>
      <c r="P1757">
        <v>1</v>
      </c>
      <c r="Q1757" t="s">
        <v>10800</v>
      </c>
      <c r="R1757" t="s">
        <v>10801</v>
      </c>
      <c r="S1757">
        <v>409</v>
      </c>
      <c r="T1757" t="s">
        <v>42</v>
      </c>
      <c r="U1757" t="s">
        <v>74</v>
      </c>
      <c r="V1757" t="s">
        <v>811</v>
      </c>
      <c r="W1757">
        <v>25000000</v>
      </c>
      <c r="X1757">
        <v>1998</v>
      </c>
      <c r="Y1757">
        <v>249</v>
      </c>
      <c r="Z1757" s="2">
        <v>7.5</v>
      </c>
      <c r="AA1757">
        <v>1.85</v>
      </c>
      <c r="AB1757">
        <v>0</v>
      </c>
      <c r="AQ1757">
        <v>114</v>
      </c>
      <c r="AR1757">
        <v>7.5</v>
      </c>
      <c r="BI1757" t="e">
        <f t="shared" si="82"/>
        <v>#DIV/0!</v>
      </c>
      <c r="BJ1757" t="e">
        <f t="shared" si="83"/>
        <v>#DIV/0!</v>
      </c>
      <c r="BO1757">
        <v>1316074</v>
      </c>
      <c r="BP1757">
        <v>100000</v>
      </c>
      <c r="BR1757">
        <f t="shared" si="84"/>
        <v>1216074</v>
      </c>
      <c r="BS1757" t="str">
        <f>_xlfn.XLOOKUP(BO1757,I:I,L:L)</f>
        <v>Another EarthÂ </v>
      </c>
    </row>
    <row r="1758" spans="1:71" x14ac:dyDescent="0.25">
      <c r="A1758" t="s">
        <v>33</v>
      </c>
      <c r="B1758" t="s">
        <v>4550</v>
      </c>
      <c r="C1758">
        <v>114</v>
      </c>
      <c r="D1758">
        <v>89</v>
      </c>
      <c r="E1758">
        <v>31</v>
      </c>
      <c r="F1758">
        <v>71</v>
      </c>
      <c r="G1758" t="s">
        <v>10803</v>
      </c>
      <c r="H1758">
        <v>285</v>
      </c>
      <c r="I1758">
        <v>32368960</v>
      </c>
      <c r="J1758" t="s">
        <v>3922</v>
      </c>
      <c r="K1758" t="s">
        <v>10804</v>
      </c>
      <c r="L1758" t="s">
        <v>9448</v>
      </c>
      <c r="M1758">
        <v>39768</v>
      </c>
      <c r="N1758">
        <v>667</v>
      </c>
      <c r="O1758" t="s">
        <v>10805</v>
      </c>
      <c r="P1758">
        <v>0</v>
      </c>
      <c r="Q1758" t="s">
        <v>10806</v>
      </c>
      <c r="R1758" t="s">
        <v>10807</v>
      </c>
      <c r="S1758">
        <v>292</v>
      </c>
      <c r="T1758" t="s">
        <v>42</v>
      </c>
      <c r="U1758" t="s">
        <v>356</v>
      </c>
      <c r="V1758" t="s">
        <v>811</v>
      </c>
      <c r="W1758">
        <v>25000000</v>
      </c>
      <c r="X1758">
        <v>1998</v>
      </c>
      <c r="Y1758">
        <v>81</v>
      </c>
      <c r="Z1758" s="2">
        <v>5.3</v>
      </c>
      <c r="AA1758">
        <v>1.85</v>
      </c>
      <c r="AB1758">
        <v>0</v>
      </c>
      <c r="AQ1758">
        <v>124</v>
      </c>
      <c r="AR1758">
        <v>7.5</v>
      </c>
      <c r="BI1758" t="e">
        <f t="shared" si="82"/>
        <v>#DIV/0!</v>
      </c>
      <c r="BJ1758" t="e">
        <f t="shared" si="83"/>
        <v>#DIV/0!</v>
      </c>
      <c r="BO1758">
        <v>1227508</v>
      </c>
      <c r="BP1758">
        <v>23000</v>
      </c>
      <c r="BR1758">
        <f t="shared" si="84"/>
        <v>1204508</v>
      </c>
      <c r="BS1758" t="str">
        <f>_xlfn.XLOOKUP(BO1758,I:I,L:L)</f>
        <v>SlackerÂ </v>
      </c>
    </row>
    <row r="1759" spans="1:71" x14ac:dyDescent="0.25">
      <c r="A1759" t="s">
        <v>33</v>
      </c>
      <c r="B1759" t="s">
        <v>5579</v>
      </c>
      <c r="C1759">
        <v>79</v>
      </c>
      <c r="D1759">
        <v>160</v>
      </c>
      <c r="E1759">
        <v>130</v>
      </c>
      <c r="F1759">
        <v>288</v>
      </c>
      <c r="G1759" t="s">
        <v>10810</v>
      </c>
      <c r="H1759">
        <v>469</v>
      </c>
      <c r="I1759">
        <v>14500000</v>
      </c>
      <c r="J1759" t="s">
        <v>643</v>
      </c>
      <c r="K1759" t="s">
        <v>10811</v>
      </c>
      <c r="L1759" t="s">
        <v>10812</v>
      </c>
      <c r="M1759">
        <v>25019</v>
      </c>
      <c r="N1759">
        <v>1548</v>
      </c>
      <c r="O1759" t="s">
        <v>10813</v>
      </c>
      <c r="P1759">
        <v>0</v>
      </c>
      <c r="Q1759" t="s">
        <v>10814</v>
      </c>
      <c r="R1759" t="s">
        <v>10815</v>
      </c>
      <c r="S1759">
        <v>159</v>
      </c>
      <c r="T1759" t="s">
        <v>42</v>
      </c>
      <c r="U1759" t="s">
        <v>3663</v>
      </c>
      <c r="V1759" t="s">
        <v>366</v>
      </c>
      <c r="W1759">
        <v>25000000</v>
      </c>
      <c r="X1759">
        <v>1970</v>
      </c>
      <c r="Y1759">
        <v>377</v>
      </c>
      <c r="Z1759" s="2">
        <v>7.5</v>
      </c>
      <c r="AA1759">
        <v>2.35</v>
      </c>
      <c r="AB1759">
        <v>0</v>
      </c>
      <c r="AQ1759">
        <v>89</v>
      </c>
      <c r="AR1759">
        <v>5.3</v>
      </c>
      <c r="BI1759" t="e">
        <f t="shared" si="82"/>
        <v>#DIV/0!</v>
      </c>
      <c r="BJ1759" t="e">
        <f t="shared" si="83"/>
        <v>#DIV/0!</v>
      </c>
      <c r="BO1759">
        <v>21200000</v>
      </c>
      <c r="BP1759">
        <v>20000000</v>
      </c>
      <c r="BR1759">
        <f t="shared" si="84"/>
        <v>1200000</v>
      </c>
      <c r="BS1759" t="str">
        <f>_xlfn.XLOOKUP(BO1759,I:I,L:L)</f>
        <v>To Die ForÂ </v>
      </c>
    </row>
    <row r="1760" spans="1:71" x14ac:dyDescent="0.25">
      <c r="A1760" t="s">
        <v>33</v>
      </c>
      <c r="B1760" t="s">
        <v>5585</v>
      </c>
      <c r="C1760">
        <v>33</v>
      </c>
      <c r="D1760">
        <v>93</v>
      </c>
      <c r="E1760">
        <v>14</v>
      </c>
      <c r="F1760">
        <v>199</v>
      </c>
      <c r="G1760" t="s">
        <v>10817</v>
      </c>
      <c r="H1760">
        <v>1000</v>
      </c>
      <c r="I1760">
        <v>29247405</v>
      </c>
      <c r="J1760" t="s">
        <v>3927</v>
      </c>
      <c r="K1760" t="s">
        <v>1610</v>
      </c>
      <c r="L1760" t="s">
        <v>10042</v>
      </c>
      <c r="M1760">
        <v>28377</v>
      </c>
      <c r="N1760">
        <v>2176</v>
      </c>
      <c r="O1760" t="s">
        <v>10818</v>
      </c>
      <c r="P1760">
        <v>1</v>
      </c>
      <c r="Q1760" t="s">
        <v>10819</v>
      </c>
      <c r="R1760" t="s">
        <v>10820</v>
      </c>
      <c r="S1760">
        <v>261</v>
      </c>
      <c r="T1760" t="s">
        <v>42</v>
      </c>
      <c r="U1760" t="s">
        <v>74</v>
      </c>
      <c r="V1760" t="s">
        <v>115</v>
      </c>
      <c r="W1760">
        <v>25000000</v>
      </c>
      <c r="X1760">
        <v>1997</v>
      </c>
      <c r="Y1760">
        <v>401</v>
      </c>
      <c r="Z1760" s="2">
        <v>3.3</v>
      </c>
      <c r="AA1760">
        <v>1.85</v>
      </c>
      <c r="AB1760">
        <v>0</v>
      </c>
      <c r="AQ1760">
        <v>160</v>
      </c>
      <c r="AR1760">
        <v>7.5</v>
      </c>
      <c r="BI1760" t="e">
        <f t="shared" si="82"/>
        <v>#DIV/0!</v>
      </c>
      <c r="BJ1760" t="e">
        <f t="shared" si="83"/>
        <v>#DIV/0!</v>
      </c>
      <c r="BO1760">
        <v>7186670</v>
      </c>
      <c r="BP1760">
        <v>6000000</v>
      </c>
      <c r="BR1760">
        <f t="shared" si="84"/>
        <v>1186670</v>
      </c>
      <c r="BS1760" t="str">
        <f>_xlfn.XLOOKUP(BO1760,I:I,L:L)</f>
        <v>The Green InfernoÂ </v>
      </c>
    </row>
    <row r="1761" spans="1:71" x14ac:dyDescent="0.25">
      <c r="A1761" t="s">
        <v>33</v>
      </c>
      <c r="B1761" t="s">
        <v>5592</v>
      </c>
      <c r="C1761">
        <v>83</v>
      </c>
      <c r="D1761">
        <v>88</v>
      </c>
      <c r="E1761">
        <v>82</v>
      </c>
      <c r="F1761">
        <v>571</v>
      </c>
      <c r="G1761" t="s">
        <v>10822</v>
      </c>
      <c r="H1761">
        <v>756</v>
      </c>
      <c r="I1761">
        <v>25615792</v>
      </c>
      <c r="J1761" t="s">
        <v>3933</v>
      </c>
      <c r="K1761" t="s">
        <v>765</v>
      </c>
      <c r="L1761" t="s">
        <v>10823</v>
      </c>
      <c r="M1761">
        <v>10161</v>
      </c>
      <c r="N1761">
        <v>4378</v>
      </c>
      <c r="O1761" t="s">
        <v>3094</v>
      </c>
      <c r="P1761">
        <v>0</v>
      </c>
      <c r="Q1761" t="s">
        <v>10824</v>
      </c>
      <c r="R1761" t="s">
        <v>10825</v>
      </c>
      <c r="S1761">
        <v>50</v>
      </c>
      <c r="T1761" t="s">
        <v>42</v>
      </c>
      <c r="U1761" t="s">
        <v>43</v>
      </c>
      <c r="V1761" t="s">
        <v>44</v>
      </c>
      <c r="W1761">
        <v>25000000</v>
      </c>
      <c r="X1761">
        <v>2009</v>
      </c>
      <c r="Y1761">
        <v>713</v>
      </c>
      <c r="Z1761" s="2">
        <v>3.5</v>
      </c>
      <c r="AA1761">
        <v>1.85</v>
      </c>
      <c r="AB1761">
        <v>657</v>
      </c>
      <c r="AQ1761">
        <v>93</v>
      </c>
      <c r="AR1761">
        <v>3.3</v>
      </c>
      <c r="BI1761" t="e">
        <f t="shared" si="82"/>
        <v>#DIV/0!</v>
      </c>
      <c r="BJ1761" t="e">
        <f t="shared" si="83"/>
        <v>#DIV/0!</v>
      </c>
      <c r="BO1761">
        <v>51178893</v>
      </c>
      <c r="BP1761">
        <v>50000000</v>
      </c>
      <c r="BR1761">
        <f t="shared" si="84"/>
        <v>1178893</v>
      </c>
      <c r="BS1761" t="str">
        <f>_xlfn.XLOOKUP(BO1761,I:I,L:L)</f>
        <v>Muppets Most WantedÂ </v>
      </c>
    </row>
    <row r="1762" spans="1:71" x14ac:dyDescent="0.25">
      <c r="A1762" t="s">
        <v>33</v>
      </c>
      <c r="B1762" t="s">
        <v>2173</v>
      </c>
      <c r="C1762">
        <v>199</v>
      </c>
      <c r="D1762">
        <v>142</v>
      </c>
      <c r="E1762">
        <v>0</v>
      </c>
      <c r="F1762">
        <v>461</v>
      </c>
      <c r="G1762" t="s">
        <v>4024</v>
      </c>
      <c r="H1762">
        <v>11000</v>
      </c>
      <c r="I1762">
        <v>28341469</v>
      </c>
      <c r="J1762" t="s">
        <v>1212</v>
      </c>
      <c r="K1762" t="s">
        <v>603</v>
      </c>
      <c r="L1762" t="s">
        <v>10222</v>
      </c>
      <c r="M1762">
        <v>1689764</v>
      </c>
      <c r="N1762">
        <v>13495</v>
      </c>
      <c r="O1762" t="s">
        <v>1669</v>
      </c>
      <c r="P1762">
        <v>0</v>
      </c>
      <c r="Q1762" t="s">
        <v>10827</v>
      </c>
      <c r="R1762" t="s">
        <v>10828</v>
      </c>
      <c r="S1762">
        <v>4144</v>
      </c>
      <c r="T1762" t="s">
        <v>42</v>
      </c>
      <c r="U1762" t="s">
        <v>43</v>
      </c>
      <c r="V1762" t="s">
        <v>811</v>
      </c>
      <c r="W1762">
        <v>25000000</v>
      </c>
      <c r="X1762">
        <v>1994</v>
      </c>
      <c r="Y1762">
        <v>745</v>
      </c>
      <c r="Z1762" s="2">
        <v>9.3000000000000007</v>
      </c>
      <c r="AA1762">
        <v>1.85</v>
      </c>
      <c r="AB1762">
        <v>108000</v>
      </c>
      <c r="AQ1762">
        <v>88</v>
      </c>
      <c r="AR1762">
        <v>3.5</v>
      </c>
      <c r="BI1762" t="e">
        <f t="shared" si="82"/>
        <v>#DIV/0!</v>
      </c>
      <c r="BJ1762" t="e">
        <f t="shared" si="83"/>
        <v>#DIV/0!</v>
      </c>
      <c r="BO1762">
        <v>39177215</v>
      </c>
      <c r="BP1762">
        <v>38000000</v>
      </c>
      <c r="BR1762">
        <f t="shared" si="84"/>
        <v>1177215</v>
      </c>
      <c r="BS1762" t="str">
        <f>_xlfn.XLOOKUP(BO1762,I:I,L:L)</f>
        <v>EnoughÂ </v>
      </c>
    </row>
    <row r="1763" spans="1:71" x14ac:dyDescent="0.25">
      <c r="A1763" t="s">
        <v>33</v>
      </c>
      <c r="B1763" t="s">
        <v>3683</v>
      </c>
      <c r="C1763">
        <v>71</v>
      </c>
      <c r="D1763">
        <v>92</v>
      </c>
      <c r="E1763">
        <v>23</v>
      </c>
      <c r="F1763">
        <v>162</v>
      </c>
      <c r="G1763" t="s">
        <v>10526</v>
      </c>
      <c r="H1763">
        <v>460</v>
      </c>
      <c r="I1763">
        <v>25590119</v>
      </c>
      <c r="J1763" t="s">
        <v>3937</v>
      </c>
      <c r="K1763" t="s">
        <v>10830</v>
      </c>
      <c r="L1763" t="s">
        <v>10008</v>
      </c>
      <c r="M1763">
        <v>19699</v>
      </c>
      <c r="N1763">
        <v>1315</v>
      </c>
      <c r="O1763" t="s">
        <v>10831</v>
      </c>
      <c r="P1763">
        <v>0</v>
      </c>
      <c r="Q1763" t="s">
        <v>10832</v>
      </c>
      <c r="R1763" t="s">
        <v>10833</v>
      </c>
      <c r="S1763">
        <v>119</v>
      </c>
      <c r="T1763" t="s">
        <v>42</v>
      </c>
      <c r="U1763" t="s">
        <v>490</v>
      </c>
      <c r="V1763" t="s">
        <v>115</v>
      </c>
      <c r="W1763">
        <v>21150000</v>
      </c>
      <c r="X1763">
        <v>2001</v>
      </c>
      <c r="Y1763">
        <v>442</v>
      </c>
      <c r="Z1763" s="2">
        <v>4.8</v>
      </c>
      <c r="AA1763">
        <v>1.85</v>
      </c>
      <c r="AB1763">
        <v>387</v>
      </c>
      <c r="AQ1763">
        <v>142</v>
      </c>
      <c r="AR1763">
        <v>9.3000000000000007</v>
      </c>
      <c r="BI1763" t="e">
        <f t="shared" si="82"/>
        <v>#DIV/0!</v>
      </c>
      <c r="BJ1763" t="e">
        <f t="shared" si="83"/>
        <v>#DIV/0!</v>
      </c>
      <c r="BO1763">
        <v>25167270</v>
      </c>
      <c r="BP1763">
        <v>24000000</v>
      </c>
      <c r="BR1763">
        <f t="shared" si="84"/>
        <v>1167270</v>
      </c>
      <c r="BS1763" t="str">
        <f>_xlfn.XLOOKUP(BO1763,I:I,L:L)</f>
        <v>Nurse BettyÂ </v>
      </c>
    </row>
    <row r="1764" spans="1:71" x14ac:dyDescent="0.25">
      <c r="A1764" t="s">
        <v>33</v>
      </c>
      <c r="B1764" t="s">
        <v>2289</v>
      </c>
      <c r="C1764">
        <v>62</v>
      </c>
      <c r="D1764">
        <v>117</v>
      </c>
      <c r="E1764">
        <v>101</v>
      </c>
      <c r="F1764">
        <v>743</v>
      </c>
      <c r="G1764" t="s">
        <v>8605</v>
      </c>
      <c r="H1764">
        <v>13000</v>
      </c>
      <c r="I1764">
        <v>24944213</v>
      </c>
      <c r="J1764" t="s">
        <v>2233</v>
      </c>
      <c r="K1764" t="s">
        <v>702</v>
      </c>
      <c r="L1764" t="s">
        <v>10836</v>
      </c>
      <c r="M1764">
        <v>63459</v>
      </c>
      <c r="N1764">
        <v>16937</v>
      </c>
      <c r="O1764" t="s">
        <v>3505</v>
      </c>
      <c r="P1764">
        <v>2</v>
      </c>
      <c r="Q1764" t="s">
        <v>10837</v>
      </c>
      <c r="R1764" t="s">
        <v>10838</v>
      </c>
      <c r="S1764">
        <v>185</v>
      </c>
      <c r="T1764" t="s">
        <v>42</v>
      </c>
      <c r="U1764" t="s">
        <v>43</v>
      </c>
      <c r="V1764" t="s">
        <v>44</v>
      </c>
      <c r="W1764">
        <v>27000000</v>
      </c>
      <c r="X1764">
        <v>1996</v>
      </c>
      <c r="Y1764">
        <v>852</v>
      </c>
      <c r="Z1764" s="2">
        <v>6.9</v>
      </c>
      <c r="AA1764">
        <v>2.35</v>
      </c>
      <c r="AB1764">
        <v>3000</v>
      </c>
      <c r="AQ1764">
        <v>92</v>
      </c>
      <c r="AR1764">
        <v>4.8</v>
      </c>
      <c r="BI1764" t="e">
        <f t="shared" si="82"/>
        <v>#DIV/0!</v>
      </c>
      <c r="BJ1764" t="e">
        <f t="shared" si="83"/>
        <v>#DIV/0!</v>
      </c>
      <c r="BO1764">
        <v>10161099</v>
      </c>
      <c r="BP1764">
        <v>9000000</v>
      </c>
      <c r="BR1764">
        <f t="shared" si="84"/>
        <v>1161099</v>
      </c>
      <c r="BS1764" t="str">
        <f>_xlfn.XLOOKUP(BO1764,I:I,L:L)</f>
        <v>Henry VÂ </v>
      </c>
    </row>
    <row r="1765" spans="1:71" x14ac:dyDescent="0.25">
      <c r="A1765" t="s">
        <v>33</v>
      </c>
      <c r="B1765" t="s">
        <v>1536</v>
      </c>
      <c r="C1765">
        <v>175</v>
      </c>
      <c r="D1765">
        <v>111</v>
      </c>
      <c r="E1765">
        <v>81</v>
      </c>
      <c r="F1765">
        <v>81</v>
      </c>
      <c r="G1765" t="s">
        <v>10840</v>
      </c>
      <c r="H1765">
        <v>3000</v>
      </c>
      <c r="I1765">
        <v>33631221</v>
      </c>
      <c r="J1765" t="s">
        <v>1338</v>
      </c>
      <c r="K1765" t="s">
        <v>9306</v>
      </c>
      <c r="L1765" t="s">
        <v>9194</v>
      </c>
      <c r="M1765">
        <v>48559</v>
      </c>
      <c r="N1765">
        <v>3784</v>
      </c>
      <c r="O1765" t="s">
        <v>10841</v>
      </c>
      <c r="P1765">
        <v>1</v>
      </c>
      <c r="Q1765" t="s">
        <v>10842</v>
      </c>
      <c r="R1765" t="s">
        <v>10843</v>
      </c>
      <c r="S1765">
        <v>145</v>
      </c>
      <c r="T1765" t="s">
        <v>42</v>
      </c>
      <c r="U1765" t="s">
        <v>43</v>
      </c>
      <c r="V1765" t="s">
        <v>811</v>
      </c>
      <c r="W1765">
        <v>25000000</v>
      </c>
      <c r="X1765">
        <v>2014</v>
      </c>
      <c r="Y1765">
        <v>571</v>
      </c>
      <c r="Z1765" s="2">
        <v>6</v>
      </c>
      <c r="AA1765">
        <v>2.35</v>
      </c>
      <c r="AB1765">
        <v>0</v>
      </c>
      <c r="AQ1765">
        <v>117</v>
      </c>
      <c r="AR1765">
        <v>6.9</v>
      </c>
      <c r="BI1765" t="e">
        <f t="shared" si="82"/>
        <v>#DIV/0!</v>
      </c>
      <c r="BJ1765" t="e">
        <f t="shared" si="83"/>
        <v>#DIV/0!</v>
      </c>
      <c r="BO1765">
        <v>6157157</v>
      </c>
      <c r="BP1765">
        <v>5000000</v>
      </c>
      <c r="BR1765">
        <f t="shared" si="84"/>
        <v>1157157</v>
      </c>
      <c r="BS1765" t="str">
        <f>_xlfn.XLOOKUP(BO1765,I:I,L:L)</f>
        <v>UHFÂ </v>
      </c>
    </row>
    <row r="1766" spans="1:71" x14ac:dyDescent="0.25">
      <c r="A1766" t="s">
        <v>33</v>
      </c>
      <c r="B1766" t="s">
        <v>5599</v>
      </c>
      <c r="C1766">
        <v>322</v>
      </c>
      <c r="D1766">
        <v>121</v>
      </c>
      <c r="E1766">
        <v>53</v>
      </c>
      <c r="F1766">
        <v>8000</v>
      </c>
      <c r="G1766" t="s">
        <v>2982</v>
      </c>
      <c r="H1766">
        <v>19000</v>
      </c>
      <c r="I1766">
        <v>37738400</v>
      </c>
      <c r="J1766" t="s">
        <v>2007</v>
      </c>
      <c r="K1766" t="s">
        <v>470</v>
      </c>
      <c r="L1766" t="s">
        <v>8424</v>
      </c>
      <c r="M1766">
        <v>67797</v>
      </c>
      <c r="N1766">
        <v>39690</v>
      </c>
      <c r="O1766" t="s">
        <v>1902</v>
      </c>
      <c r="P1766">
        <v>3</v>
      </c>
      <c r="Q1766" t="s">
        <v>10846</v>
      </c>
      <c r="R1766" t="s">
        <v>10847</v>
      </c>
      <c r="S1766">
        <v>285</v>
      </c>
      <c r="T1766" t="s">
        <v>42</v>
      </c>
      <c r="U1766" t="s">
        <v>43</v>
      </c>
      <c r="V1766" t="s">
        <v>811</v>
      </c>
      <c r="W1766">
        <v>25000000</v>
      </c>
      <c r="X1766">
        <v>2013</v>
      </c>
      <c r="Y1766">
        <v>11000</v>
      </c>
      <c r="Z1766" s="2">
        <v>7.3</v>
      </c>
      <c r="AA1766">
        <v>2.35</v>
      </c>
      <c r="AB1766">
        <v>30000</v>
      </c>
      <c r="AQ1766">
        <v>111</v>
      </c>
      <c r="AR1766">
        <v>6</v>
      </c>
      <c r="BI1766" t="e">
        <f t="shared" si="82"/>
        <v>#DIV/0!</v>
      </c>
      <c r="BJ1766" t="e">
        <f t="shared" si="83"/>
        <v>#DIV/0!</v>
      </c>
      <c r="BO1766">
        <v>4142507</v>
      </c>
      <c r="BP1766">
        <v>3000000</v>
      </c>
      <c r="BR1766">
        <f t="shared" si="84"/>
        <v>1142507</v>
      </c>
      <c r="BS1766" t="str">
        <f>_xlfn.XLOOKUP(BO1766,I:I,L:L)</f>
        <v>WhippedÂ </v>
      </c>
    </row>
    <row r="1767" spans="1:71" x14ac:dyDescent="0.25">
      <c r="A1767" t="s">
        <v>33</v>
      </c>
      <c r="B1767" t="s">
        <v>5606</v>
      </c>
      <c r="C1767">
        <v>112</v>
      </c>
      <c r="D1767">
        <v>107</v>
      </c>
      <c r="E1767">
        <v>13</v>
      </c>
      <c r="F1767">
        <v>165</v>
      </c>
      <c r="G1767" t="s">
        <v>10849</v>
      </c>
      <c r="H1767">
        <v>618</v>
      </c>
      <c r="I1767">
        <v>21835784</v>
      </c>
      <c r="J1767" t="s">
        <v>881</v>
      </c>
      <c r="K1767" t="s">
        <v>9288</v>
      </c>
      <c r="L1767" t="s">
        <v>10850</v>
      </c>
      <c r="M1767">
        <v>58297</v>
      </c>
      <c r="N1767">
        <v>1095</v>
      </c>
      <c r="O1767" t="s">
        <v>10851</v>
      </c>
      <c r="P1767">
        <v>3</v>
      </c>
      <c r="Q1767" t="s">
        <v>10852</v>
      </c>
      <c r="R1767" t="s">
        <v>10853</v>
      </c>
      <c r="S1767">
        <v>161</v>
      </c>
      <c r="T1767" t="s">
        <v>42</v>
      </c>
      <c r="U1767" t="s">
        <v>43</v>
      </c>
      <c r="V1767" t="s">
        <v>44</v>
      </c>
      <c r="W1767">
        <v>30000000</v>
      </c>
      <c r="X1767">
        <v>2005</v>
      </c>
      <c r="Y1767">
        <v>172</v>
      </c>
      <c r="Z1767" s="2">
        <v>6.6</v>
      </c>
      <c r="AA1767">
        <v>1.85</v>
      </c>
      <c r="AB1767">
        <v>0</v>
      </c>
      <c r="AQ1767">
        <v>121</v>
      </c>
      <c r="AR1767">
        <v>7.3</v>
      </c>
      <c r="BI1767" t="e">
        <f t="shared" si="82"/>
        <v>#DIV/0!</v>
      </c>
      <c r="BJ1767" t="e">
        <f t="shared" si="83"/>
        <v>#DIV/0!</v>
      </c>
      <c r="BO1767">
        <v>4109095</v>
      </c>
      <c r="BP1767">
        <v>3000000</v>
      </c>
      <c r="BR1767">
        <f t="shared" si="84"/>
        <v>1109095</v>
      </c>
      <c r="BS1767" t="str">
        <f>_xlfn.XLOOKUP(BO1767,I:I,L:L)</f>
        <v>Kama Sutra: A Tale of LoveÂ </v>
      </c>
    </row>
    <row r="1768" spans="1:71" x14ac:dyDescent="0.25">
      <c r="A1768" t="s">
        <v>33</v>
      </c>
      <c r="B1768" t="s">
        <v>4268</v>
      </c>
      <c r="C1768">
        <v>216</v>
      </c>
      <c r="D1768">
        <v>106</v>
      </c>
      <c r="E1768">
        <v>452</v>
      </c>
      <c r="F1768">
        <v>141</v>
      </c>
      <c r="G1768" t="s">
        <v>10855</v>
      </c>
      <c r="H1768">
        <v>20000</v>
      </c>
      <c r="I1768">
        <v>15785632</v>
      </c>
      <c r="J1768" t="s">
        <v>3943</v>
      </c>
      <c r="K1768" t="s">
        <v>351</v>
      </c>
      <c r="L1768" t="s">
        <v>10856</v>
      </c>
      <c r="M1768">
        <v>32507</v>
      </c>
      <c r="N1768">
        <v>21195</v>
      </c>
      <c r="O1768" t="s">
        <v>7191</v>
      </c>
      <c r="P1768">
        <v>3</v>
      </c>
      <c r="Q1768" t="s">
        <v>10857</v>
      </c>
      <c r="R1768" t="s">
        <v>10858</v>
      </c>
      <c r="S1768">
        <v>119</v>
      </c>
      <c r="T1768" t="s">
        <v>42</v>
      </c>
      <c r="U1768" t="s">
        <v>74</v>
      </c>
      <c r="V1768" t="s">
        <v>44</v>
      </c>
      <c r="W1768">
        <v>23000000</v>
      </c>
      <c r="X1768">
        <v>2016</v>
      </c>
      <c r="Y1768">
        <v>732</v>
      </c>
      <c r="Z1768" s="2">
        <v>7.5</v>
      </c>
      <c r="AA1768">
        <v>2.35</v>
      </c>
      <c r="AB1768">
        <v>15000</v>
      </c>
      <c r="AQ1768">
        <v>107</v>
      </c>
      <c r="AR1768">
        <v>6.6</v>
      </c>
      <c r="BI1768" t="e">
        <f t="shared" si="82"/>
        <v>#DIV/0!</v>
      </c>
      <c r="BJ1768" t="e">
        <f t="shared" si="83"/>
        <v>#DIV/0!</v>
      </c>
      <c r="BO1768">
        <v>41102171</v>
      </c>
      <c r="BP1768">
        <v>40000000</v>
      </c>
      <c r="BR1768">
        <f t="shared" si="84"/>
        <v>1102171</v>
      </c>
      <c r="BS1768" t="str">
        <f>_xlfn.XLOOKUP(BO1768,I:I,L:L)</f>
        <v>What to Expect When You're ExpectingÂ </v>
      </c>
    </row>
    <row r="1769" spans="1:71" x14ac:dyDescent="0.25">
      <c r="A1769" t="s">
        <v>33</v>
      </c>
      <c r="B1769" t="s">
        <v>3169</v>
      </c>
      <c r="C1769">
        <v>48</v>
      </c>
      <c r="D1769">
        <v>136</v>
      </c>
      <c r="E1769">
        <v>0</v>
      </c>
      <c r="F1769">
        <v>3000</v>
      </c>
      <c r="G1769" t="s">
        <v>2459</v>
      </c>
      <c r="H1769">
        <v>18000</v>
      </c>
      <c r="I1769">
        <v>21554585</v>
      </c>
      <c r="J1769" t="s">
        <v>2165</v>
      </c>
      <c r="K1769" t="s">
        <v>2152</v>
      </c>
      <c r="L1769" t="s">
        <v>10859</v>
      </c>
      <c r="M1769">
        <v>36108</v>
      </c>
      <c r="N1769">
        <v>37315</v>
      </c>
      <c r="O1769" t="s">
        <v>1215</v>
      </c>
      <c r="P1769">
        <v>0</v>
      </c>
      <c r="Q1769" t="s">
        <v>10860</v>
      </c>
      <c r="R1769" t="s">
        <v>10861</v>
      </c>
      <c r="S1769">
        <v>109</v>
      </c>
      <c r="T1769" t="s">
        <v>42</v>
      </c>
      <c r="U1769" t="s">
        <v>43</v>
      </c>
      <c r="V1769" t="s">
        <v>811</v>
      </c>
      <c r="W1769">
        <v>25000000</v>
      </c>
      <c r="X1769">
        <v>1998</v>
      </c>
      <c r="Y1769">
        <v>14000</v>
      </c>
      <c r="Z1769" s="2">
        <v>6.9</v>
      </c>
      <c r="AA1769">
        <v>1.85</v>
      </c>
      <c r="AB1769">
        <v>0</v>
      </c>
      <c r="AQ1769">
        <v>106</v>
      </c>
      <c r="AR1769">
        <v>7.5</v>
      </c>
      <c r="BI1769" t="e">
        <f t="shared" si="82"/>
        <v>#DIV/0!</v>
      </c>
      <c r="BJ1769" t="e">
        <f t="shared" si="83"/>
        <v>#DIV/0!</v>
      </c>
      <c r="BO1769">
        <v>7993039</v>
      </c>
      <c r="BP1769">
        <v>6900000</v>
      </c>
      <c r="BR1769">
        <f t="shared" si="84"/>
        <v>1093039</v>
      </c>
      <c r="BS1769" t="str">
        <f>_xlfn.XLOOKUP(BO1769,I:I,L:L)</f>
        <v>Dazed and ConfusedÂ </v>
      </c>
    </row>
    <row r="1770" spans="1:71" x14ac:dyDescent="0.25">
      <c r="A1770" t="s">
        <v>33</v>
      </c>
      <c r="B1770" t="s">
        <v>5620</v>
      </c>
      <c r="C1770">
        <v>44</v>
      </c>
      <c r="D1770">
        <v>97</v>
      </c>
      <c r="E1770">
        <v>19</v>
      </c>
      <c r="F1770">
        <v>977</v>
      </c>
      <c r="G1770" t="s">
        <v>147</v>
      </c>
      <c r="H1770">
        <v>40000</v>
      </c>
      <c r="I1770">
        <v>22200000</v>
      </c>
      <c r="J1770" t="s">
        <v>881</v>
      </c>
      <c r="K1770" t="s">
        <v>60</v>
      </c>
      <c r="L1770" t="s">
        <v>10864</v>
      </c>
      <c r="M1770">
        <v>41310</v>
      </c>
      <c r="N1770">
        <v>52122</v>
      </c>
      <c r="O1770" t="s">
        <v>6802</v>
      </c>
      <c r="P1770">
        <v>3</v>
      </c>
      <c r="Q1770" t="s">
        <v>10865</v>
      </c>
      <c r="R1770" t="s">
        <v>10866</v>
      </c>
      <c r="S1770">
        <v>117</v>
      </c>
      <c r="T1770" t="s">
        <v>42</v>
      </c>
      <c r="U1770" t="s">
        <v>43</v>
      </c>
      <c r="V1770" t="s">
        <v>44</v>
      </c>
      <c r="W1770">
        <v>25000000</v>
      </c>
      <c r="X1770">
        <v>1994</v>
      </c>
      <c r="Y1770">
        <v>10000</v>
      </c>
      <c r="Z1770" s="2">
        <v>6.8</v>
      </c>
      <c r="AA1770">
        <v>1.85</v>
      </c>
      <c r="AB1770">
        <v>0</v>
      </c>
      <c r="AQ1770">
        <v>136</v>
      </c>
      <c r="AR1770">
        <v>6.9</v>
      </c>
      <c r="BI1770" t="e">
        <f t="shared" si="82"/>
        <v>#DIV/0!</v>
      </c>
      <c r="BJ1770" t="e">
        <f t="shared" si="83"/>
        <v>#DIV/0!</v>
      </c>
      <c r="BO1770">
        <v>76081498</v>
      </c>
      <c r="BP1770">
        <v>75000000</v>
      </c>
      <c r="BR1770">
        <f t="shared" si="84"/>
        <v>1081498</v>
      </c>
      <c r="BS1770" t="str">
        <f>_xlfn.XLOOKUP(BO1770,I:I,L:L)</f>
        <v>Conspiracy TheoryÂ </v>
      </c>
    </row>
    <row r="1771" spans="1:71" x14ac:dyDescent="0.25">
      <c r="B1771" t="s">
        <v>4525</v>
      </c>
      <c r="C1771">
        <v>162</v>
      </c>
      <c r="D1771">
        <v>108</v>
      </c>
      <c r="E1771">
        <v>529</v>
      </c>
      <c r="F1771">
        <v>690</v>
      </c>
      <c r="G1771" t="s">
        <v>7135</v>
      </c>
      <c r="H1771">
        <v>17000</v>
      </c>
      <c r="I1771">
        <v>80014842</v>
      </c>
      <c r="J1771" t="s">
        <v>3342</v>
      </c>
      <c r="K1771" t="s">
        <v>572</v>
      </c>
      <c r="L1771" t="s">
        <v>3380</v>
      </c>
      <c r="M1771">
        <v>104356</v>
      </c>
      <c r="N1771">
        <v>19945</v>
      </c>
      <c r="O1771" t="s">
        <v>1748</v>
      </c>
      <c r="Q1771" t="s">
        <v>10868</v>
      </c>
      <c r="R1771" t="s">
        <v>10869</v>
      </c>
      <c r="S1771">
        <v>186</v>
      </c>
      <c r="T1771" t="s">
        <v>42</v>
      </c>
      <c r="U1771" t="s">
        <v>43</v>
      </c>
      <c r="V1771" t="s">
        <v>44</v>
      </c>
      <c r="W1771">
        <v>25000000</v>
      </c>
      <c r="X1771">
        <v>2010</v>
      </c>
      <c r="Y1771">
        <v>861</v>
      </c>
      <c r="Z1771" s="2">
        <v>6.3</v>
      </c>
      <c r="AA1771">
        <v>2.35</v>
      </c>
      <c r="AB1771">
        <v>14000</v>
      </c>
      <c r="AQ1771">
        <v>97</v>
      </c>
      <c r="AR1771">
        <v>6.8</v>
      </c>
      <c r="BI1771" t="e">
        <f t="shared" si="82"/>
        <v>#DIV/0!</v>
      </c>
      <c r="BJ1771" t="e">
        <f t="shared" si="83"/>
        <v>#DIV/0!</v>
      </c>
      <c r="BO1771">
        <v>15062898</v>
      </c>
      <c r="BP1771">
        <v>14000000</v>
      </c>
      <c r="BR1771">
        <f t="shared" si="84"/>
        <v>1062898</v>
      </c>
      <c r="BS1771" t="str">
        <f>_xlfn.XLOOKUP(BO1771,I:I,L:L)</f>
        <v>Dead Man on CampusÂ </v>
      </c>
    </row>
    <row r="1772" spans="1:71" x14ac:dyDescent="0.25">
      <c r="A1772" t="s">
        <v>33</v>
      </c>
      <c r="B1772" t="s">
        <v>5625</v>
      </c>
      <c r="C1772">
        <v>213</v>
      </c>
      <c r="D1772">
        <v>97</v>
      </c>
      <c r="E1772">
        <v>41</v>
      </c>
      <c r="F1772">
        <v>619</v>
      </c>
      <c r="G1772" t="s">
        <v>1994</v>
      </c>
      <c r="H1772">
        <v>11000</v>
      </c>
      <c r="I1772">
        <v>23527955</v>
      </c>
      <c r="J1772" t="s">
        <v>712</v>
      </c>
      <c r="K1772" t="s">
        <v>291</v>
      </c>
      <c r="L1772" t="s">
        <v>10872</v>
      </c>
      <c r="M1772">
        <v>74691</v>
      </c>
      <c r="N1772">
        <v>12841</v>
      </c>
      <c r="O1772" t="s">
        <v>10873</v>
      </c>
      <c r="P1772">
        <v>1</v>
      </c>
      <c r="Q1772" t="s">
        <v>10874</v>
      </c>
      <c r="R1772" t="s">
        <v>10875</v>
      </c>
      <c r="S1772">
        <v>165</v>
      </c>
      <c r="T1772" t="s">
        <v>42</v>
      </c>
      <c r="U1772" t="s">
        <v>43</v>
      </c>
      <c r="V1772" t="s">
        <v>44</v>
      </c>
      <c r="W1772">
        <v>25000000</v>
      </c>
      <c r="X1772">
        <v>2010</v>
      </c>
      <c r="Y1772">
        <v>673</v>
      </c>
      <c r="Z1772" s="2">
        <v>6.4</v>
      </c>
      <c r="AA1772">
        <v>2.35</v>
      </c>
      <c r="AB1772">
        <v>0</v>
      </c>
      <c r="AQ1772">
        <v>108</v>
      </c>
      <c r="AR1772">
        <v>6.3</v>
      </c>
      <c r="BI1772" t="e">
        <f t="shared" si="82"/>
        <v>#DIV/0!</v>
      </c>
      <c r="BJ1772" t="e">
        <f t="shared" si="83"/>
        <v>#DIV/0!</v>
      </c>
      <c r="BO1772">
        <v>51019112</v>
      </c>
      <c r="BP1772">
        <v>50000000</v>
      </c>
      <c r="BR1772">
        <f t="shared" si="84"/>
        <v>1019112</v>
      </c>
      <c r="BS1772" t="str">
        <f>_xlfn.XLOOKUP(BO1772,I:I,L:L)</f>
        <v>The Hitchhiker's Guide to the GalaxyÂ </v>
      </c>
    </row>
    <row r="1773" spans="1:71" x14ac:dyDescent="0.25">
      <c r="A1773" t="s">
        <v>33</v>
      </c>
      <c r="B1773" t="s">
        <v>5633</v>
      </c>
      <c r="C1773">
        <v>298</v>
      </c>
      <c r="D1773">
        <v>99</v>
      </c>
      <c r="E1773">
        <v>24</v>
      </c>
      <c r="F1773">
        <v>155</v>
      </c>
      <c r="G1773" t="s">
        <v>5369</v>
      </c>
      <c r="H1773">
        <v>3000</v>
      </c>
      <c r="I1773">
        <v>24042490</v>
      </c>
      <c r="J1773" t="s">
        <v>3951</v>
      </c>
      <c r="K1773" t="s">
        <v>3280</v>
      </c>
      <c r="L1773" t="s">
        <v>10877</v>
      </c>
      <c r="M1773">
        <v>40776</v>
      </c>
      <c r="N1773">
        <v>3744</v>
      </c>
      <c r="O1773" t="s">
        <v>10495</v>
      </c>
      <c r="P1773">
        <v>1</v>
      </c>
      <c r="Q1773" t="s">
        <v>10878</v>
      </c>
      <c r="R1773" t="s">
        <v>10879</v>
      </c>
      <c r="S1773">
        <v>250</v>
      </c>
      <c r="T1773" t="s">
        <v>42</v>
      </c>
      <c r="U1773" t="s">
        <v>43</v>
      </c>
      <c r="V1773" t="s">
        <v>811</v>
      </c>
      <c r="W1773">
        <v>25000000</v>
      </c>
      <c r="X1773">
        <v>2010</v>
      </c>
      <c r="Y1773">
        <v>441</v>
      </c>
      <c r="Z1773" s="2">
        <v>5.6</v>
      </c>
      <c r="AA1773">
        <v>1.85</v>
      </c>
      <c r="AB1773">
        <v>10000</v>
      </c>
      <c r="AQ1773">
        <v>97</v>
      </c>
      <c r="AR1773">
        <v>6.4</v>
      </c>
      <c r="BI1773" t="e">
        <f t="shared" si="82"/>
        <v>#DIV/0!</v>
      </c>
      <c r="BJ1773" t="e">
        <f t="shared" si="83"/>
        <v>#DIV/0!</v>
      </c>
      <c r="BO1773">
        <v>34014398</v>
      </c>
      <c r="BP1773">
        <v>33000000</v>
      </c>
      <c r="BR1773">
        <f t="shared" si="84"/>
        <v>1014398</v>
      </c>
      <c r="BS1773" t="str">
        <f>_xlfn.XLOOKUP(BO1773,I:I,L:L)</f>
        <v>Snakes on a PlaneÂ </v>
      </c>
    </row>
    <row r="1774" spans="1:71" x14ac:dyDescent="0.25">
      <c r="A1774" t="s">
        <v>33</v>
      </c>
      <c r="B1774" t="s">
        <v>5640</v>
      </c>
      <c r="C1774">
        <v>119</v>
      </c>
      <c r="D1774">
        <v>103</v>
      </c>
      <c r="E1774">
        <v>5</v>
      </c>
      <c r="F1774">
        <v>874</v>
      </c>
      <c r="G1774" t="s">
        <v>646</v>
      </c>
      <c r="H1774">
        <v>26000</v>
      </c>
      <c r="I1774">
        <v>22466994</v>
      </c>
      <c r="J1774" t="s">
        <v>268</v>
      </c>
      <c r="K1774" t="s">
        <v>447</v>
      </c>
      <c r="L1774" t="s">
        <v>10881</v>
      </c>
      <c r="M1774">
        <v>72673</v>
      </c>
      <c r="N1774">
        <v>33565</v>
      </c>
      <c r="O1774" t="s">
        <v>7561</v>
      </c>
      <c r="P1774">
        <v>0</v>
      </c>
      <c r="Q1774" t="s">
        <v>10882</v>
      </c>
      <c r="R1774" t="s">
        <v>10883</v>
      </c>
      <c r="S1774">
        <v>166</v>
      </c>
      <c r="T1774" t="s">
        <v>42</v>
      </c>
      <c r="U1774" t="s">
        <v>43</v>
      </c>
      <c r="V1774" t="s">
        <v>811</v>
      </c>
      <c r="W1774">
        <v>25000000</v>
      </c>
      <c r="X1774">
        <v>2007</v>
      </c>
      <c r="Y1774">
        <v>5000</v>
      </c>
      <c r="Z1774" s="2">
        <v>6.3</v>
      </c>
      <c r="AA1774">
        <v>2.35</v>
      </c>
      <c r="AB1774">
        <v>0</v>
      </c>
      <c r="AQ1774">
        <v>99</v>
      </c>
      <c r="AR1774">
        <v>5.6</v>
      </c>
      <c r="BI1774" t="e">
        <f t="shared" si="82"/>
        <v>#DIV/0!</v>
      </c>
      <c r="BJ1774" t="e">
        <f t="shared" si="83"/>
        <v>#DIV/0!</v>
      </c>
      <c r="BO1774">
        <v>25003072</v>
      </c>
      <c r="BP1774">
        <v>24000000</v>
      </c>
      <c r="BR1774">
        <f t="shared" si="84"/>
        <v>1003072</v>
      </c>
      <c r="BS1774" t="str">
        <f>_xlfn.XLOOKUP(BO1774,I:I,L:L)</f>
        <v>Piranha 3DÂ </v>
      </c>
    </row>
    <row r="1775" spans="1:71" x14ac:dyDescent="0.25">
      <c r="A1775" t="s">
        <v>33</v>
      </c>
      <c r="B1775" t="s">
        <v>4245</v>
      </c>
      <c r="C1775">
        <v>251</v>
      </c>
      <c r="D1775">
        <v>95</v>
      </c>
      <c r="E1775">
        <v>0</v>
      </c>
      <c r="F1775">
        <v>98</v>
      </c>
      <c r="G1775" t="s">
        <v>3612</v>
      </c>
      <c r="H1775">
        <v>11000</v>
      </c>
      <c r="I1775">
        <v>17791031</v>
      </c>
      <c r="J1775" t="s">
        <v>3960</v>
      </c>
      <c r="K1775" t="s">
        <v>2729</v>
      </c>
      <c r="L1775" t="s">
        <v>10886</v>
      </c>
      <c r="M1775">
        <v>109855</v>
      </c>
      <c r="N1775">
        <v>11994</v>
      </c>
      <c r="O1775" t="s">
        <v>10887</v>
      </c>
      <c r="P1775">
        <v>0</v>
      </c>
      <c r="Q1775" t="s">
        <v>10888</v>
      </c>
      <c r="R1775" t="s">
        <v>10889</v>
      </c>
      <c r="S1775">
        <v>888</v>
      </c>
      <c r="T1775" t="s">
        <v>42</v>
      </c>
      <c r="U1775" t="s">
        <v>43</v>
      </c>
      <c r="V1775" t="s">
        <v>811</v>
      </c>
      <c r="W1775">
        <v>25000000</v>
      </c>
      <c r="X1775">
        <v>2002</v>
      </c>
      <c r="Y1775">
        <v>876</v>
      </c>
      <c r="Z1775" s="2">
        <v>7.3</v>
      </c>
      <c r="AA1775">
        <v>2.35</v>
      </c>
      <c r="AB1775">
        <v>0</v>
      </c>
      <c r="AQ1775">
        <v>103</v>
      </c>
      <c r="AR1775">
        <v>6.3</v>
      </c>
      <c r="BI1775" t="e">
        <f t="shared" si="82"/>
        <v>#DIV/0!</v>
      </c>
      <c r="BJ1775" t="e">
        <f t="shared" si="83"/>
        <v>#DIV/0!</v>
      </c>
      <c r="BO1775">
        <v>2199853</v>
      </c>
      <c r="BP1775">
        <v>1200000</v>
      </c>
      <c r="BR1775">
        <f t="shared" si="84"/>
        <v>999853</v>
      </c>
      <c r="BS1775" t="str">
        <f>_xlfn.XLOOKUP(BO1775,I:I,L:L)</f>
        <v>But I'm a CheerleaderÂ </v>
      </c>
    </row>
    <row r="1776" spans="1:71" x14ac:dyDescent="0.25">
      <c r="A1776" t="s">
        <v>33</v>
      </c>
      <c r="B1776" t="s">
        <v>5647</v>
      </c>
      <c r="C1776">
        <v>92</v>
      </c>
      <c r="D1776">
        <v>93</v>
      </c>
      <c r="E1776">
        <v>17</v>
      </c>
      <c r="F1776">
        <v>360</v>
      </c>
      <c r="G1776" t="s">
        <v>10892</v>
      </c>
      <c r="H1776">
        <v>13000</v>
      </c>
      <c r="I1776">
        <v>17718223</v>
      </c>
      <c r="J1776" t="s">
        <v>1247</v>
      </c>
      <c r="K1776" t="s">
        <v>1437</v>
      </c>
      <c r="L1776" t="s">
        <v>10893</v>
      </c>
      <c r="M1776">
        <v>162067</v>
      </c>
      <c r="N1776">
        <v>14180</v>
      </c>
      <c r="O1776" t="s">
        <v>10894</v>
      </c>
      <c r="P1776">
        <v>5</v>
      </c>
      <c r="Q1776" t="s">
        <v>10895</v>
      </c>
      <c r="R1776" t="s">
        <v>10896</v>
      </c>
      <c r="S1776">
        <v>316</v>
      </c>
      <c r="T1776" t="s">
        <v>42</v>
      </c>
      <c r="U1776" t="s">
        <v>43</v>
      </c>
      <c r="V1776" t="s">
        <v>811</v>
      </c>
      <c r="W1776">
        <v>25000000</v>
      </c>
      <c r="X1776">
        <v>2004</v>
      </c>
      <c r="Y1776">
        <v>634</v>
      </c>
      <c r="Z1776" s="2">
        <v>6.6</v>
      </c>
      <c r="AA1776">
        <v>1.85</v>
      </c>
      <c r="AB1776">
        <v>0</v>
      </c>
      <c r="AQ1776">
        <v>95</v>
      </c>
      <c r="AR1776">
        <v>7.3</v>
      </c>
      <c r="BI1776" t="e">
        <f t="shared" si="82"/>
        <v>#DIV/0!</v>
      </c>
      <c r="BJ1776" t="e">
        <f t="shared" si="83"/>
        <v>#DIV/0!</v>
      </c>
      <c r="BO1776">
        <v>1229197</v>
      </c>
      <c r="BP1776">
        <v>229575</v>
      </c>
      <c r="BR1776">
        <f t="shared" si="84"/>
        <v>999622</v>
      </c>
      <c r="BS1776" t="str">
        <f>_xlfn.XLOOKUP(BO1776,I:I,L:L)</f>
        <v>Monty Python and the Holy GrailÂ </v>
      </c>
    </row>
    <row r="1777" spans="1:71" x14ac:dyDescent="0.25">
      <c r="A1777" t="s">
        <v>33</v>
      </c>
      <c r="B1777" t="s">
        <v>5652</v>
      </c>
      <c r="C1777">
        <v>58</v>
      </c>
      <c r="D1777">
        <v>98</v>
      </c>
      <c r="E1777">
        <v>70</v>
      </c>
      <c r="F1777">
        <v>223</v>
      </c>
      <c r="G1777" t="s">
        <v>10898</v>
      </c>
      <c r="H1777">
        <v>462</v>
      </c>
      <c r="I1777">
        <v>15361537</v>
      </c>
      <c r="J1777" t="s">
        <v>268</v>
      </c>
      <c r="K1777" t="s">
        <v>10899</v>
      </c>
      <c r="L1777" t="s">
        <v>10518</v>
      </c>
      <c r="M1777">
        <v>12263</v>
      </c>
      <c r="N1777">
        <v>1855</v>
      </c>
      <c r="O1777" t="s">
        <v>10900</v>
      </c>
      <c r="P1777">
        <v>0</v>
      </c>
      <c r="Q1777" t="s">
        <v>10901</v>
      </c>
      <c r="R1777" t="s">
        <v>10902</v>
      </c>
      <c r="S1777">
        <v>132</v>
      </c>
      <c r="T1777" t="s">
        <v>42</v>
      </c>
      <c r="U1777" t="s">
        <v>939</v>
      </c>
      <c r="V1777" t="s">
        <v>44</v>
      </c>
      <c r="W1777">
        <v>13000000</v>
      </c>
      <c r="X1777">
        <v>2002</v>
      </c>
      <c r="Y1777">
        <v>444</v>
      </c>
      <c r="Z1777" s="2">
        <v>4.5999999999999996</v>
      </c>
      <c r="AA1777">
        <v>1.85</v>
      </c>
      <c r="AB1777">
        <v>564</v>
      </c>
      <c r="AQ1777">
        <v>93</v>
      </c>
      <c r="AR1777">
        <v>6.6</v>
      </c>
      <c r="BI1777" t="e">
        <f t="shared" si="82"/>
        <v>#DIV/0!</v>
      </c>
      <c r="BJ1777" t="e">
        <f t="shared" si="83"/>
        <v>#DIV/0!</v>
      </c>
      <c r="BO1777">
        <v>1281176</v>
      </c>
      <c r="BP1777">
        <v>312000</v>
      </c>
      <c r="BR1777">
        <f t="shared" si="84"/>
        <v>969176</v>
      </c>
      <c r="BS1777" t="str">
        <f>_xlfn.XLOOKUP(BO1777,I:I,L:L)</f>
        <v>TumbleweedsÂ </v>
      </c>
    </row>
    <row r="1778" spans="1:71" x14ac:dyDescent="0.25">
      <c r="A1778" t="s">
        <v>33</v>
      </c>
      <c r="B1778" t="s">
        <v>846</v>
      </c>
      <c r="C1778">
        <v>73</v>
      </c>
      <c r="D1778">
        <v>90</v>
      </c>
      <c r="E1778">
        <v>176</v>
      </c>
      <c r="F1778">
        <v>825</v>
      </c>
      <c r="G1778" t="s">
        <v>5561</v>
      </c>
      <c r="H1778">
        <v>931</v>
      </c>
      <c r="I1778">
        <v>16647384</v>
      </c>
      <c r="J1778" t="s">
        <v>3967</v>
      </c>
      <c r="K1778" t="s">
        <v>10904</v>
      </c>
      <c r="L1778" t="s">
        <v>10905</v>
      </c>
      <c r="M1778">
        <v>8398</v>
      </c>
      <c r="N1778">
        <v>4431</v>
      </c>
      <c r="O1778" t="s">
        <v>400</v>
      </c>
      <c r="P1778">
        <v>1</v>
      </c>
      <c r="Q1778" t="s">
        <v>10906</v>
      </c>
      <c r="R1778" t="s">
        <v>10907</v>
      </c>
      <c r="S1778">
        <v>56</v>
      </c>
      <c r="T1778" t="s">
        <v>42</v>
      </c>
      <c r="U1778" t="s">
        <v>43</v>
      </c>
      <c r="V1778" t="s">
        <v>115</v>
      </c>
      <c r="W1778">
        <v>26000000</v>
      </c>
      <c r="X1778">
        <v>2006</v>
      </c>
      <c r="Y1778">
        <v>839</v>
      </c>
      <c r="Z1778" s="2">
        <v>5.0999999999999996</v>
      </c>
      <c r="AA1778">
        <v>2.35</v>
      </c>
      <c r="AB1778">
        <v>498</v>
      </c>
      <c r="AQ1778">
        <v>98</v>
      </c>
      <c r="AR1778">
        <v>4.5999999999999996</v>
      </c>
      <c r="BI1778" t="e">
        <f t="shared" si="82"/>
        <v>#DIV/0!</v>
      </c>
      <c r="BJ1778" t="e">
        <f t="shared" si="83"/>
        <v>#DIV/0!</v>
      </c>
      <c r="BO1778">
        <v>1950218</v>
      </c>
      <c r="BP1778">
        <v>1000000</v>
      </c>
      <c r="BR1778">
        <f t="shared" si="84"/>
        <v>950218</v>
      </c>
      <c r="BS1778" t="str">
        <f>_xlfn.XLOOKUP(BO1778,I:I,L:L)</f>
        <v>Two Girls and a GuyÂ </v>
      </c>
    </row>
    <row r="1779" spans="1:71" x14ac:dyDescent="0.25">
      <c r="A1779" t="s">
        <v>33</v>
      </c>
      <c r="B1779" t="s">
        <v>5658</v>
      </c>
      <c r="C1779">
        <v>28</v>
      </c>
      <c r="D1779">
        <v>107</v>
      </c>
      <c r="E1779">
        <v>21</v>
      </c>
      <c r="F1779">
        <v>418</v>
      </c>
      <c r="G1779" t="s">
        <v>6420</v>
      </c>
      <c r="H1779">
        <v>967</v>
      </c>
      <c r="I1779">
        <v>16118077</v>
      </c>
      <c r="J1779" t="s">
        <v>2007</v>
      </c>
      <c r="K1779" t="s">
        <v>5227</v>
      </c>
      <c r="L1779" t="s">
        <v>10910</v>
      </c>
      <c r="M1779">
        <v>5817</v>
      </c>
      <c r="N1779">
        <v>3067</v>
      </c>
      <c r="O1779" t="s">
        <v>6850</v>
      </c>
      <c r="P1779">
        <v>0</v>
      </c>
      <c r="Q1779" t="s">
        <v>10911</v>
      </c>
      <c r="R1779" t="s">
        <v>10912</v>
      </c>
      <c r="S1779">
        <v>37</v>
      </c>
      <c r="T1779" t="s">
        <v>42</v>
      </c>
      <c r="U1779" t="s">
        <v>43</v>
      </c>
      <c r="V1779" t="s">
        <v>811</v>
      </c>
      <c r="W1779">
        <v>25000000</v>
      </c>
      <c r="X1779">
        <v>1988</v>
      </c>
      <c r="Y1779">
        <v>767</v>
      </c>
      <c r="Z1779" s="2">
        <v>5.6</v>
      </c>
      <c r="AA1779">
        <v>1.85</v>
      </c>
      <c r="AB1779">
        <v>377</v>
      </c>
      <c r="AQ1779">
        <v>90</v>
      </c>
      <c r="AR1779">
        <v>5.0999999999999996</v>
      </c>
      <c r="BI1779" t="e">
        <f t="shared" si="82"/>
        <v>#DIV/0!</v>
      </c>
      <c r="BJ1779" t="e">
        <f t="shared" si="83"/>
        <v>#DIV/0!</v>
      </c>
      <c r="BO1779">
        <v>12902790</v>
      </c>
      <c r="BP1779">
        <v>12000000</v>
      </c>
      <c r="BR1779">
        <f t="shared" si="84"/>
        <v>902790</v>
      </c>
      <c r="BS1779" t="str">
        <f>_xlfn.XLOOKUP(BO1779,I:I,L:L)</f>
        <v>Living Out LoudÂ </v>
      </c>
    </row>
    <row r="1780" spans="1:71" x14ac:dyDescent="0.25">
      <c r="A1780" t="s">
        <v>33</v>
      </c>
      <c r="B1780" t="s">
        <v>5664</v>
      </c>
      <c r="C1780">
        <v>19</v>
      </c>
      <c r="D1780">
        <v>90</v>
      </c>
      <c r="E1780">
        <v>48</v>
      </c>
      <c r="F1780">
        <v>376</v>
      </c>
      <c r="G1780" t="s">
        <v>2272</v>
      </c>
      <c r="H1780">
        <v>940</v>
      </c>
      <c r="I1780">
        <v>15091542</v>
      </c>
      <c r="J1780" t="s">
        <v>3974</v>
      </c>
      <c r="K1780" t="s">
        <v>4022</v>
      </c>
      <c r="L1780" t="s">
        <v>10915</v>
      </c>
      <c r="M1780">
        <v>4086</v>
      </c>
      <c r="N1780">
        <v>2465</v>
      </c>
      <c r="O1780" t="s">
        <v>10916</v>
      </c>
      <c r="P1780">
        <v>2</v>
      </c>
      <c r="Q1780" t="s">
        <v>10917</v>
      </c>
      <c r="R1780" t="s">
        <v>10918</v>
      </c>
      <c r="S1780">
        <v>22</v>
      </c>
      <c r="T1780" t="s">
        <v>186</v>
      </c>
      <c r="U1780" t="s">
        <v>74</v>
      </c>
      <c r="V1780" t="s">
        <v>366</v>
      </c>
      <c r="W1780">
        <v>25000000</v>
      </c>
      <c r="X1780">
        <v>1996</v>
      </c>
      <c r="Y1780">
        <v>595</v>
      </c>
      <c r="Z1780" s="2">
        <v>5.3</v>
      </c>
      <c r="AA1780">
        <v>2.35</v>
      </c>
      <c r="AB1780">
        <v>246</v>
      </c>
      <c r="AQ1780">
        <v>107</v>
      </c>
      <c r="AR1780">
        <v>5.6</v>
      </c>
      <c r="BI1780" t="e">
        <f t="shared" si="82"/>
        <v>#DIV/0!</v>
      </c>
      <c r="BJ1780" t="e">
        <f t="shared" si="83"/>
        <v>#DIV/0!</v>
      </c>
      <c r="BO1780">
        <v>3902679</v>
      </c>
      <c r="BP1780">
        <v>3000000</v>
      </c>
      <c r="BR1780">
        <f t="shared" si="84"/>
        <v>902679</v>
      </c>
      <c r="BS1780" t="str">
        <f>_xlfn.XLOOKUP(BO1780,I:I,L:L)</f>
        <v>Warlock: The ArmageddonÂ </v>
      </c>
    </row>
    <row r="1781" spans="1:71" x14ac:dyDescent="0.25">
      <c r="A1781" t="s">
        <v>33</v>
      </c>
      <c r="B1781" t="s">
        <v>5669</v>
      </c>
      <c r="C1781">
        <v>287</v>
      </c>
      <c r="D1781">
        <v>115</v>
      </c>
      <c r="E1781">
        <v>219</v>
      </c>
      <c r="F1781">
        <v>258</v>
      </c>
      <c r="G1781" t="s">
        <v>10921</v>
      </c>
      <c r="H1781">
        <v>902</v>
      </c>
      <c r="I1781">
        <v>15045676</v>
      </c>
      <c r="J1781" t="s">
        <v>1975</v>
      </c>
      <c r="K1781" t="s">
        <v>150</v>
      </c>
      <c r="L1781" t="s">
        <v>10922</v>
      </c>
      <c r="M1781">
        <v>76303</v>
      </c>
      <c r="N1781">
        <v>2466</v>
      </c>
      <c r="O1781" t="s">
        <v>1328</v>
      </c>
      <c r="P1781">
        <v>1</v>
      </c>
      <c r="Q1781" t="s">
        <v>10923</v>
      </c>
      <c r="R1781" t="s">
        <v>10924</v>
      </c>
      <c r="S1781">
        <v>376</v>
      </c>
      <c r="T1781" t="s">
        <v>42</v>
      </c>
      <c r="U1781" t="s">
        <v>43</v>
      </c>
      <c r="V1781" t="s">
        <v>44</v>
      </c>
      <c r="W1781">
        <v>16000000</v>
      </c>
      <c r="X1781">
        <v>2009</v>
      </c>
      <c r="Y1781">
        <v>837</v>
      </c>
      <c r="Z1781" s="2">
        <v>5.6</v>
      </c>
      <c r="AA1781">
        <v>2.35</v>
      </c>
      <c r="AB1781">
        <v>0</v>
      </c>
      <c r="AQ1781">
        <v>90</v>
      </c>
      <c r="AR1781">
        <v>5.3</v>
      </c>
      <c r="BI1781" t="e">
        <f t="shared" si="82"/>
        <v>#DIV/0!</v>
      </c>
      <c r="BJ1781" t="e">
        <f t="shared" si="83"/>
        <v>#DIV/0!</v>
      </c>
      <c r="BO1781">
        <v>2365931</v>
      </c>
      <c r="BP1781">
        <v>1500000</v>
      </c>
      <c r="BR1781">
        <f t="shared" si="84"/>
        <v>865931</v>
      </c>
      <c r="BS1781" t="str">
        <f>_xlfn.XLOOKUP(BO1781,I:I,L:L)</f>
        <v>Buffalo '66Â </v>
      </c>
    </row>
    <row r="1782" spans="1:71" x14ac:dyDescent="0.25">
      <c r="A1782" t="s">
        <v>33</v>
      </c>
      <c r="B1782" t="s">
        <v>5675</v>
      </c>
      <c r="C1782">
        <v>233</v>
      </c>
      <c r="D1782">
        <v>93</v>
      </c>
      <c r="E1782">
        <v>27</v>
      </c>
      <c r="F1782">
        <v>49</v>
      </c>
      <c r="G1782" t="s">
        <v>10927</v>
      </c>
      <c r="H1782">
        <v>960</v>
      </c>
      <c r="I1782">
        <v>17427926</v>
      </c>
      <c r="J1782" t="s">
        <v>3105</v>
      </c>
      <c r="K1782" t="s">
        <v>10928</v>
      </c>
      <c r="L1782" t="s">
        <v>9015</v>
      </c>
      <c r="M1782">
        <v>60062</v>
      </c>
      <c r="N1782">
        <v>1749</v>
      </c>
      <c r="O1782" t="s">
        <v>10929</v>
      </c>
      <c r="P1782">
        <v>0</v>
      </c>
      <c r="Q1782" t="s">
        <v>10930</v>
      </c>
      <c r="R1782" t="s">
        <v>10931</v>
      </c>
      <c r="S1782">
        <v>351</v>
      </c>
      <c r="T1782" t="s">
        <v>42</v>
      </c>
      <c r="U1782" t="s">
        <v>43</v>
      </c>
      <c r="V1782" t="s">
        <v>811</v>
      </c>
      <c r="W1782">
        <v>8000000</v>
      </c>
      <c r="X1782">
        <v>2008</v>
      </c>
      <c r="Y1782">
        <v>664</v>
      </c>
      <c r="Z1782" s="2">
        <v>5.9</v>
      </c>
      <c r="AA1782">
        <v>2.35</v>
      </c>
      <c r="AB1782">
        <v>0</v>
      </c>
      <c r="AQ1782">
        <v>115</v>
      </c>
      <c r="AR1782">
        <v>5.6</v>
      </c>
      <c r="BI1782" t="e">
        <f t="shared" si="82"/>
        <v>#DIV/0!</v>
      </c>
      <c r="BJ1782" t="e">
        <f t="shared" si="83"/>
        <v>#DIV/0!</v>
      </c>
      <c r="BO1782">
        <v>6851636</v>
      </c>
      <c r="BP1782">
        <v>6000000</v>
      </c>
      <c r="BR1782">
        <f t="shared" si="84"/>
        <v>851636</v>
      </c>
      <c r="BS1782" t="str">
        <f>_xlfn.XLOOKUP(BO1782,I:I,L:L)</f>
        <v>200 CigarettesÂ </v>
      </c>
    </row>
    <row r="1783" spans="1:71" x14ac:dyDescent="0.25">
      <c r="A1783" t="s">
        <v>33</v>
      </c>
      <c r="B1783" t="s">
        <v>5682</v>
      </c>
      <c r="C1783">
        <v>86</v>
      </c>
      <c r="D1783">
        <v>99</v>
      </c>
      <c r="E1783">
        <v>154</v>
      </c>
      <c r="F1783">
        <v>347</v>
      </c>
      <c r="G1783" t="s">
        <v>886</v>
      </c>
      <c r="H1783">
        <v>774</v>
      </c>
      <c r="I1783">
        <v>14983572</v>
      </c>
      <c r="J1783" t="s">
        <v>881</v>
      </c>
      <c r="K1783" t="s">
        <v>4234</v>
      </c>
      <c r="L1783" t="s">
        <v>10934</v>
      </c>
      <c r="M1783">
        <v>9361</v>
      </c>
      <c r="N1783">
        <v>2498</v>
      </c>
      <c r="O1783" t="s">
        <v>9228</v>
      </c>
      <c r="P1783">
        <v>1</v>
      </c>
      <c r="Q1783" t="s">
        <v>10935</v>
      </c>
      <c r="R1783" t="s">
        <v>10936</v>
      </c>
      <c r="S1783">
        <v>162</v>
      </c>
      <c r="T1783" t="s">
        <v>42</v>
      </c>
      <c r="U1783" t="s">
        <v>43</v>
      </c>
      <c r="V1783" t="s">
        <v>44</v>
      </c>
      <c r="W1783">
        <v>25000000</v>
      </c>
      <c r="X1783">
        <v>2000</v>
      </c>
      <c r="Y1783">
        <v>692</v>
      </c>
      <c r="Z1783" s="2">
        <v>4.7</v>
      </c>
      <c r="AA1783">
        <v>1.85</v>
      </c>
      <c r="AB1783">
        <v>378</v>
      </c>
      <c r="AQ1783">
        <v>93</v>
      </c>
      <c r="AR1783">
        <v>5.9</v>
      </c>
      <c r="BI1783" t="e">
        <f t="shared" si="82"/>
        <v>#DIV/0!</v>
      </c>
      <c r="BJ1783" t="e">
        <f t="shared" si="83"/>
        <v>#DIV/0!</v>
      </c>
      <c r="BO1783">
        <v>44834712</v>
      </c>
      <c r="BP1783">
        <v>44000000</v>
      </c>
      <c r="BR1783">
        <f t="shared" si="84"/>
        <v>834712</v>
      </c>
      <c r="BS1783" t="str">
        <f>_xlfn.XLOOKUP(BO1783,I:I,L:L)</f>
        <v>The JurorÂ </v>
      </c>
    </row>
    <row r="1784" spans="1:71" x14ac:dyDescent="0.25">
      <c r="A1784" t="s">
        <v>33</v>
      </c>
      <c r="B1784" t="s">
        <v>3908</v>
      </c>
      <c r="C1784">
        <v>160</v>
      </c>
      <c r="D1784">
        <v>107</v>
      </c>
      <c r="E1784">
        <v>0</v>
      </c>
      <c r="F1784">
        <v>255</v>
      </c>
      <c r="G1784" t="s">
        <v>10938</v>
      </c>
      <c r="H1784">
        <v>798</v>
      </c>
      <c r="I1784">
        <v>14637490</v>
      </c>
      <c r="J1784" t="s">
        <v>1776</v>
      </c>
      <c r="K1784" t="s">
        <v>2111</v>
      </c>
      <c r="L1784" t="s">
        <v>10939</v>
      </c>
      <c r="M1784">
        <v>16411</v>
      </c>
      <c r="N1784">
        <v>2537</v>
      </c>
      <c r="O1784" t="s">
        <v>10940</v>
      </c>
      <c r="P1784">
        <v>2</v>
      </c>
      <c r="Q1784" t="s">
        <v>10941</v>
      </c>
      <c r="R1784" t="s">
        <v>10942</v>
      </c>
      <c r="S1784">
        <v>136</v>
      </c>
      <c r="T1784" t="s">
        <v>42</v>
      </c>
      <c r="U1784" t="s">
        <v>43</v>
      </c>
      <c r="V1784" t="s">
        <v>811</v>
      </c>
      <c r="W1784">
        <v>25000000</v>
      </c>
      <c r="X1784">
        <v>2010</v>
      </c>
      <c r="Y1784">
        <v>374</v>
      </c>
      <c r="Z1784" s="2">
        <v>4.8</v>
      </c>
      <c r="AA1784">
        <v>2.35</v>
      </c>
      <c r="AB1784">
        <v>0</v>
      </c>
      <c r="AQ1784">
        <v>99</v>
      </c>
      <c r="AR1784">
        <v>4.7</v>
      </c>
      <c r="BI1784" t="e">
        <f t="shared" si="82"/>
        <v>#DIV/0!</v>
      </c>
      <c r="BJ1784" t="e">
        <f t="shared" si="83"/>
        <v>#DIV/0!</v>
      </c>
      <c r="BO1784">
        <v>3325638</v>
      </c>
      <c r="BP1784">
        <v>2500000</v>
      </c>
      <c r="BR1784">
        <f t="shared" si="84"/>
        <v>825638</v>
      </c>
      <c r="BS1784" t="str">
        <f>_xlfn.XLOOKUP(BO1784,I:I,L:L)</f>
        <v>Robot &amp; FrankÂ </v>
      </c>
    </row>
    <row r="1785" spans="1:71" x14ac:dyDescent="0.25">
      <c r="A1785" t="s">
        <v>33</v>
      </c>
      <c r="B1785" t="s">
        <v>4422</v>
      </c>
      <c r="C1785">
        <v>126</v>
      </c>
      <c r="D1785">
        <v>110</v>
      </c>
      <c r="E1785">
        <v>42</v>
      </c>
      <c r="F1785">
        <v>111</v>
      </c>
      <c r="G1785" t="s">
        <v>10945</v>
      </c>
      <c r="H1785">
        <v>355</v>
      </c>
      <c r="I1785">
        <v>14589444</v>
      </c>
      <c r="J1785" t="s">
        <v>881</v>
      </c>
      <c r="K1785" t="s">
        <v>10946</v>
      </c>
      <c r="L1785" t="s">
        <v>10947</v>
      </c>
      <c r="M1785">
        <v>171151</v>
      </c>
      <c r="N1785">
        <v>911</v>
      </c>
      <c r="O1785" t="s">
        <v>10948</v>
      </c>
      <c r="P1785">
        <v>2</v>
      </c>
      <c r="Q1785" t="s">
        <v>10949</v>
      </c>
      <c r="R1785" t="s">
        <v>10950</v>
      </c>
      <c r="S1785">
        <v>513</v>
      </c>
      <c r="T1785" t="s">
        <v>42</v>
      </c>
      <c r="U1785" t="s">
        <v>43</v>
      </c>
      <c r="V1785" t="s">
        <v>811</v>
      </c>
      <c r="W1785">
        <v>25000000</v>
      </c>
      <c r="X1785">
        <v>2004</v>
      </c>
      <c r="Y1785">
        <v>155</v>
      </c>
      <c r="Z1785" s="2">
        <v>6.8</v>
      </c>
      <c r="AA1785">
        <v>1.85</v>
      </c>
      <c r="AB1785">
        <v>0</v>
      </c>
      <c r="AQ1785">
        <v>107</v>
      </c>
      <c r="AR1785">
        <v>4.8</v>
      </c>
      <c r="BI1785" t="e">
        <f t="shared" si="82"/>
        <v>#DIV/0!</v>
      </c>
      <c r="BJ1785" t="e">
        <f t="shared" si="83"/>
        <v>#DIV/0!</v>
      </c>
      <c r="BO1785">
        <v>10824921</v>
      </c>
      <c r="BP1785">
        <v>10000000</v>
      </c>
      <c r="BR1785">
        <f t="shared" si="84"/>
        <v>824921</v>
      </c>
      <c r="BS1785" t="str">
        <f>_xlfn.XLOOKUP(BO1785,I:I,L:L)</f>
        <v>Office SpaceÂ </v>
      </c>
    </row>
    <row r="1786" spans="1:71" x14ac:dyDescent="0.25">
      <c r="A1786" t="s">
        <v>33</v>
      </c>
      <c r="B1786" t="s">
        <v>5688</v>
      </c>
      <c r="C1786">
        <v>50</v>
      </c>
      <c r="D1786">
        <v>101</v>
      </c>
      <c r="E1786">
        <v>17</v>
      </c>
      <c r="F1786">
        <v>218</v>
      </c>
      <c r="G1786" t="s">
        <v>10953</v>
      </c>
      <c r="H1786">
        <v>900</v>
      </c>
      <c r="I1786">
        <v>14095303</v>
      </c>
      <c r="J1786" t="s">
        <v>1615</v>
      </c>
      <c r="K1786" t="s">
        <v>8599</v>
      </c>
      <c r="L1786" t="s">
        <v>10954</v>
      </c>
      <c r="M1786">
        <v>15814</v>
      </c>
      <c r="N1786">
        <v>1634</v>
      </c>
      <c r="O1786" t="s">
        <v>10955</v>
      </c>
      <c r="P1786">
        <v>1</v>
      </c>
      <c r="Q1786" t="s">
        <v>10956</v>
      </c>
      <c r="R1786" t="s">
        <v>10957</v>
      </c>
      <c r="S1786">
        <v>68</v>
      </c>
      <c r="T1786" t="s">
        <v>42</v>
      </c>
      <c r="U1786" t="s">
        <v>43</v>
      </c>
      <c r="V1786" t="s">
        <v>811</v>
      </c>
      <c r="W1786">
        <v>25000000</v>
      </c>
      <c r="X1786">
        <v>1996</v>
      </c>
      <c r="Y1786">
        <v>246</v>
      </c>
      <c r="Z1786" s="2">
        <v>5.4</v>
      </c>
      <c r="AA1786">
        <v>2.35</v>
      </c>
      <c r="AB1786">
        <v>503</v>
      </c>
      <c r="AQ1786">
        <v>110</v>
      </c>
      <c r="AR1786">
        <v>6.8</v>
      </c>
      <c r="BI1786" t="e">
        <f t="shared" si="82"/>
        <v>#DIV/0!</v>
      </c>
      <c r="BJ1786" t="e">
        <f t="shared" si="83"/>
        <v>#DIV/0!</v>
      </c>
      <c r="BO1786">
        <v>50815288</v>
      </c>
      <c r="BP1786">
        <v>50000000</v>
      </c>
      <c r="BR1786">
        <f t="shared" si="84"/>
        <v>815288</v>
      </c>
      <c r="BS1786" t="str">
        <f>_xlfn.XLOOKUP(BO1786,I:I,L:L)</f>
        <v>SyrianaÂ </v>
      </c>
    </row>
    <row r="1787" spans="1:71" x14ac:dyDescent="0.25">
      <c r="A1787" t="s">
        <v>33</v>
      </c>
      <c r="B1787" t="s">
        <v>5693</v>
      </c>
      <c r="C1787">
        <v>52</v>
      </c>
      <c r="D1787">
        <v>85</v>
      </c>
      <c r="E1787">
        <v>54</v>
      </c>
      <c r="F1787">
        <v>455</v>
      </c>
      <c r="G1787" t="s">
        <v>3919</v>
      </c>
      <c r="H1787">
        <v>985</v>
      </c>
      <c r="I1787">
        <v>13973532</v>
      </c>
      <c r="J1787" t="s">
        <v>635</v>
      </c>
      <c r="K1787" t="s">
        <v>10255</v>
      </c>
      <c r="L1787" t="s">
        <v>10959</v>
      </c>
      <c r="M1787">
        <v>11211</v>
      </c>
      <c r="N1787">
        <v>3065</v>
      </c>
      <c r="O1787" t="s">
        <v>5602</v>
      </c>
      <c r="P1787">
        <v>1</v>
      </c>
      <c r="Q1787" t="s">
        <v>10960</v>
      </c>
      <c r="R1787" t="s">
        <v>10961</v>
      </c>
      <c r="S1787">
        <v>92</v>
      </c>
      <c r="T1787" t="s">
        <v>42</v>
      </c>
      <c r="U1787" t="s">
        <v>43</v>
      </c>
      <c r="V1787" t="s">
        <v>44</v>
      </c>
      <c r="W1787">
        <v>25000000</v>
      </c>
      <c r="X1787">
        <v>2002</v>
      </c>
      <c r="Y1787">
        <v>637</v>
      </c>
      <c r="Z1787" s="2">
        <v>5.0999999999999996</v>
      </c>
      <c r="AA1787">
        <v>1.85</v>
      </c>
      <c r="AB1787">
        <v>215</v>
      </c>
      <c r="AQ1787">
        <v>101</v>
      </c>
      <c r="AR1787">
        <v>5.4</v>
      </c>
      <c r="BI1787" t="e">
        <f t="shared" si="82"/>
        <v>#DIV/0!</v>
      </c>
      <c r="BJ1787" t="e">
        <f t="shared" si="83"/>
        <v>#DIV/0!</v>
      </c>
      <c r="BO1787">
        <v>1027119</v>
      </c>
      <c r="BP1787">
        <v>225000</v>
      </c>
      <c r="BR1787">
        <f t="shared" si="84"/>
        <v>802119</v>
      </c>
      <c r="BS1787" t="str">
        <f>_xlfn.XLOOKUP(BO1787,I:I,L:L)</f>
        <v>UrbaniaÂ </v>
      </c>
    </row>
    <row r="1788" spans="1:71" x14ac:dyDescent="0.25">
      <c r="A1788" t="s">
        <v>33</v>
      </c>
      <c r="B1788" t="s">
        <v>3175</v>
      </c>
      <c r="C1788">
        <v>260</v>
      </c>
      <c r="D1788">
        <v>132</v>
      </c>
      <c r="E1788">
        <v>241</v>
      </c>
      <c r="F1788">
        <v>151</v>
      </c>
      <c r="G1788" t="s">
        <v>1605</v>
      </c>
      <c r="H1788">
        <v>27000</v>
      </c>
      <c r="I1788">
        <v>1865774</v>
      </c>
      <c r="J1788" t="s">
        <v>3981</v>
      </c>
      <c r="K1788" t="s">
        <v>80</v>
      </c>
      <c r="L1788" t="s">
        <v>10964</v>
      </c>
      <c r="M1788">
        <v>87682</v>
      </c>
      <c r="N1788">
        <v>27659</v>
      </c>
      <c r="O1788" t="s">
        <v>10965</v>
      </c>
      <c r="P1788">
        <v>2</v>
      </c>
      <c r="Q1788" t="s">
        <v>10966</v>
      </c>
      <c r="R1788" t="s">
        <v>10967</v>
      </c>
      <c r="S1788">
        <v>174</v>
      </c>
      <c r="T1788" t="s">
        <v>42</v>
      </c>
      <c r="U1788" t="s">
        <v>74</v>
      </c>
      <c r="V1788" t="s">
        <v>811</v>
      </c>
      <c r="W1788">
        <v>30000000</v>
      </c>
      <c r="X1788">
        <v>2015</v>
      </c>
      <c r="Y1788">
        <v>154</v>
      </c>
      <c r="Z1788" s="2">
        <v>7</v>
      </c>
      <c r="AA1788">
        <v>2.35</v>
      </c>
      <c r="AB1788">
        <v>43000</v>
      </c>
      <c r="AQ1788">
        <v>85</v>
      </c>
      <c r="AR1788">
        <v>5.0999999999999996</v>
      </c>
      <c r="BI1788" t="e">
        <f t="shared" si="82"/>
        <v>#DIV/0!</v>
      </c>
      <c r="BJ1788" t="e">
        <f t="shared" si="83"/>
        <v>#DIV/0!</v>
      </c>
      <c r="BO1788">
        <v>1050600</v>
      </c>
      <c r="BP1788">
        <v>250000</v>
      </c>
      <c r="BR1788">
        <f t="shared" si="84"/>
        <v>800600</v>
      </c>
      <c r="BS1788" t="str">
        <f>_xlfn.XLOOKUP(BO1788,I:I,L:L)</f>
        <v>Chuck &amp; BuckÂ </v>
      </c>
    </row>
    <row r="1789" spans="1:71" x14ac:dyDescent="0.25">
      <c r="A1789" t="s">
        <v>33</v>
      </c>
      <c r="B1789" t="s">
        <v>3610</v>
      </c>
      <c r="C1789">
        <v>231</v>
      </c>
      <c r="D1789">
        <v>90</v>
      </c>
      <c r="E1789">
        <v>160</v>
      </c>
      <c r="F1789">
        <v>852</v>
      </c>
      <c r="G1789" t="s">
        <v>35</v>
      </c>
      <c r="H1789">
        <v>963</v>
      </c>
      <c r="I1789">
        <v>18860403</v>
      </c>
      <c r="J1789" t="s">
        <v>2795</v>
      </c>
      <c r="K1789" t="s">
        <v>238</v>
      </c>
      <c r="L1789" t="s">
        <v>10970</v>
      </c>
      <c r="M1789">
        <v>20823</v>
      </c>
      <c r="N1789">
        <v>4952</v>
      </c>
      <c r="O1789" t="s">
        <v>10740</v>
      </c>
      <c r="P1789">
        <v>0</v>
      </c>
      <c r="Q1789" t="s">
        <v>10971</v>
      </c>
      <c r="R1789" t="s">
        <v>10972</v>
      </c>
      <c r="S1789">
        <v>130</v>
      </c>
      <c r="T1789" t="s">
        <v>42</v>
      </c>
      <c r="U1789" t="s">
        <v>43</v>
      </c>
      <c r="V1789" t="s">
        <v>44</v>
      </c>
      <c r="W1789">
        <v>25000000</v>
      </c>
      <c r="X1789">
        <v>2011</v>
      </c>
      <c r="Y1789">
        <v>936</v>
      </c>
      <c r="Z1789" s="2">
        <v>4</v>
      </c>
      <c r="AA1789">
        <v>1.85</v>
      </c>
      <c r="AB1789">
        <v>0</v>
      </c>
      <c r="AQ1789">
        <v>132</v>
      </c>
      <c r="AR1789">
        <v>7</v>
      </c>
      <c r="BI1789" t="e">
        <f t="shared" si="82"/>
        <v>#DIV/0!</v>
      </c>
      <c r="BJ1789" t="e">
        <f t="shared" si="83"/>
        <v>#DIV/0!</v>
      </c>
      <c r="BO1789">
        <v>3500000</v>
      </c>
      <c r="BP1789">
        <v>2700000</v>
      </c>
      <c r="BR1789">
        <f t="shared" si="84"/>
        <v>800000</v>
      </c>
      <c r="BS1789" t="str">
        <f>_xlfn.XLOOKUP(BO1789,I:I,L:L)</f>
        <v>The WraithÂ </v>
      </c>
    </row>
    <row r="1790" spans="1:71" x14ac:dyDescent="0.25">
      <c r="A1790" t="s">
        <v>33</v>
      </c>
      <c r="B1790" t="s">
        <v>1873</v>
      </c>
      <c r="C1790">
        <v>159</v>
      </c>
      <c r="D1790">
        <v>110</v>
      </c>
      <c r="E1790">
        <v>425</v>
      </c>
      <c r="F1790">
        <v>148</v>
      </c>
      <c r="G1790" t="s">
        <v>2046</v>
      </c>
      <c r="H1790">
        <v>3000</v>
      </c>
      <c r="I1790">
        <v>28831145</v>
      </c>
      <c r="J1790" t="s">
        <v>2165</v>
      </c>
      <c r="K1790" t="s">
        <v>919</v>
      </c>
      <c r="L1790" t="s">
        <v>10105</v>
      </c>
      <c r="M1790">
        <v>39357</v>
      </c>
      <c r="N1790">
        <v>3757</v>
      </c>
      <c r="O1790" t="s">
        <v>10975</v>
      </c>
      <c r="P1790">
        <v>1</v>
      </c>
      <c r="Q1790" t="s">
        <v>10976</v>
      </c>
      <c r="R1790" t="s">
        <v>10977</v>
      </c>
      <c r="S1790">
        <v>113</v>
      </c>
      <c r="T1790" t="s">
        <v>42</v>
      </c>
      <c r="U1790" t="s">
        <v>43</v>
      </c>
      <c r="V1790" t="s">
        <v>811</v>
      </c>
      <c r="W1790">
        <v>25000000</v>
      </c>
      <c r="X1790">
        <v>2014</v>
      </c>
      <c r="Y1790">
        <v>466</v>
      </c>
      <c r="Z1790" s="2">
        <v>6.8</v>
      </c>
      <c r="AA1790">
        <v>2.35</v>
      </c>
      <c r="AB1790">
        <v>14000</v>
      </c>
      <c r="AQ1790">
        <v>90</v>
      </c>
      <c r="AR1790">
        <v>4</v>
      </c>
      <c r="BI1790" t="e">
        <f t="shared" si="82"/>
        <v>#DIV/0!</v>
      </c>
      <c r="BJ1790" t="e">
        <f t="shared" si="83"/>
        <v>#DIV/0!</v>
      </c>
      <c r="BO1790">
        <v>22294341</v>
      </c>
      <c r="BP1790">
        <v>21500000</v>
      </c>
      <c r="BR1790">
        <f t="shared" si="84"/>
        <v>794341</v>
      </c>
      <c r="BS1790" t="str">
        <f>_xlfn.XLOOKUP(BO1790,I:I,L:L)</f>
        <v>My Fellow AmericansÂ </v>
      </c>
    </row>
    <row r="1791" spans="1:71" x14ac:dyDescent="0.25">
      <c r="A1791" t="s">
        <v>33</v>
      </c>
      <c r="B1791" t="s">
        <v>2592</v>
      </c>
      <c r="C1791">
        <v>199</v>
      </c>
      <c r="D1791">
        <v>122</v>
      </c>
      <c r="E1791">
        <v>0</v>
      </c>
      <c r="F1791">
        <v>939</v>
      </c>
      <c r="G1791" t="s">
        <v>173</v>
      </c>
      <c r="H1791">
        <v>18000</v>
      </c>
      <c r="I1791">
        <v>11538204</v>
      </c>
      <c r="J1791" t="s">
        <v>3987</v>
      </c>
      <c r="K1791" t="s">
        <v>564</v>
      </c>
      <c r="L1791" t="s">
        <v>10983</v>
      </c>
      <c r="M1791">
        <v>23696</v>
      </c>
      <c r="N1791">
        <v>21163</v>
      </c>
      <c r="O1791" t="s">
        <v>1423</v>
      </c>
      <c r="P1791">
        <v>0</v>
      </c>
      <c r="Q1791" t="s">
        <v>10984</v>
      </c>
      <c r="R1791" t="s">
        <v>10985</v>
      </c>
      <c r="S1791">
        <v>135</v>
      </c>
      <c r="T1791" t="s">
        <v>42</v>
      </c>
      <c r="U1791" t="s">
        <v>43</v>
      </c>
      <c r="V1791" t="s">
        <v>44</v>
      </c>
      <c r="W1791">
        <v>25000000</v>
      </c>
      <c r="X1791">
        <v>2010</v>
      </c>
      <c r="Y1791">
        <v>1000</v>
      </c>
      <c r="Z1791" s="2">
        <v>7</v>
      </c>
      <c r="AA1791">
        <v>2.35</v>
      </c>
      <c r="AB1791">
        <v>0</v>
      </c>
      <c r="AQ1791">
        <v>101</v>
      </c>
      <c r="AR1791">
        <v>6.1</v>
      </c>
      <c r="BI1791" t="e">
        <f t="shared" si="82"/>
        <v>#DIV/0!</v>
      </c>
      <c r="BJ1791" t="e">
        <f t="shared" si="83"/>
        <v>#DIV/0!</v>
      </c>
      <c r="BO1791">
        <v>26761283</v>
      </c>
      <c r="BP1791">
        <v>26000000</v>
      </c>
      <c r="BR1791">
        <f t="shared" si="84"/>
        <v>761283</v>
      </c>
      <c r="BS1791" t="str">
        <f>_xlfn.XLOOKUP(BO1791,I:I,L:L)</f>
        <v>The Best of MeÂ </v>
      </c>
    </row>
    <row r="1792" spans="1:71" x14ac:dyDescent="0.25">
      <c r="A1792" t="s">
        <v>33</v>
      </c>
      <c r="B1792" t="s">
        <v>3816</v>
      </c>
      <c r="C1792">
        <v>119</v>
      </c>
      <c r="D1792">
        <v>107</v>
      </c>
      <c r="E1792">
        <v>308</v>
      </c>
      <c r="F1792">
        <v>872</v>
      </c>
      <c r="G1792" t="s">
        <v>2880</v>
      </c>
      <c r="H1792">
        <v>13000</v>
      </c>
      <c r="I1792">
        <v>11008432</v>
      </c>
      <c r="J1792" t="s">
        <v>994</v>
      </c>
      <c r="K1792" t="s">
        <v>602</v>
      </c>
      <c r="L1792" t="s">
        <v>10987</v>
      </c>
      <c r="M1792">
        <v>43903</v>
      </c>
      <c r="N1792">
        <v>16651</v>
      </c>
      <c r="O1792" t="s">
        <v>10093</v>
      </c>
      <c r="P1792">
        <v>0</v>
      </c>
      <c r="Q1792" t="s">
        <v>10988</v>
      </c>
      <c r="R1792" t="s">
        <v>10989</v>
      </c>
      <c r="S1792">
        <v>194</v>
      </c>
      <c r="T1792" t="s">
        <v>42</v>
      </c>
      <c r="U1792" t="s">
        <v>43</v>
      </c>
      <c r="V1792" t="s">
        <v>44</v>
      </c>
      <c r="W1792">
        <v>25000000</v>
      </c>
      <c r="X1792">
        <v>2005</v>
      </c>
      <c r="Y1792">
        <v>947</v>
      </c>
      <c r="Z1792" s="2">
        <v>7.1</v>
      </c>
      <c r="AA1792">
        <v>1.85</v>
      </c>
      <c r="AB1792">
        <v>5000</v>
      </c>
      <c r="AQ1792">
        <v>122</v>
      </c>
      <c r="AR1792">
        <v>7</v>
      </c>
      <c r="BI1792" t="e">
        <f t="shared" si="82"/>
        <v>#DIV/0!</v>
      </c>
      <c r="BJ1792" t="e">
        <f t="shared" si="83"/>
        <v>#DIV/0!</v>
      </c>
      <c r="BO1792">
        <v>28751715</v>
      </c>
      <c r="BP1792">
        <v>28000000</v>
      </c>
      <c r="BR1792">
        <f t="shared" si="84"/>
        <v>751715</v>
      </c>
      <c r="BS1792" t="str">
        <f>_xlfn.XLOOKUP(BO1792,I:I,L:L)</f>
        <v>Kick-Ass 2Â </v>
      </c>
    </row>
    <row r="1793" spans="1:71" x14ac:dyDescent="0.25">
      <c r="A1793" t="s">
        <v>33</v>
      </c>
      <c r="B1793" t="s">
        <v>5698</v>
      </c>
      <c r="C1793">
        <v>120</v>
      </c>
      <c r="D1793">
        <v>127</v>
      </c>
      <c r="E1793">
        <v>36</v>
      </c>
      <c r="F1793">
        <v>399</v>
      </c>
      <c r="G1793" t="s">
        <v>8152</v>
      </c>
      <c r="H1793">
        <v>562</v>
      </c>
      <c r="I1793">
        <v>12188642</v>
      </c>
      <c r="J1793" t="s">
        <v>2951</v>
      </c>
      <c r="K1793" t="s">
        <v>10991</v>
      </c>
      <c r="L1793" t="s">
        <v>10992</v>
      </c>
      <c r="M1793">
        <v>21098</v>
      </c>
      <c r="N1793">
        <v>2230</v>
      </c>
      <c r="O1793" t="s">
        <v>6700</v>
      </c>
      <c r="P1793">
        <v>7</v>
      </c>
      <c r="Q1793" t="s">
        <v>10993</v>
      </c>
      <c r="R1793" t="s">
        <v>10994</v>
      </c>
      <c r="S1793">
        <v>56</v>
      </c>
      <c r="T1793" t="s">
        <v>42</v>
      </c>
      <c r="U1793" t="s">
        <v>10995</v>
      </c>
      <c r="V1793" t="s">
        <v>44</v>
      </c>
      <c r="W1793">
        <v>26000000</v>
      </c>
      <c r="X1793">
        <v>2015</v>
      </c>
      <c r="Y1793">
        <v>499</v>
      </c>
      <c r="Z1793" s="2">
        <v>6.9</v>
      </c>
      <c r="AA1793">
        <v>2.35</v>
      </c>
      <c r="AB1793">
        <v>0</v>
      </c>
      <c r="AQ1793">
        <v>107</v>
      </c>
      <c r="AR1793">
        <v>7.1</v>
      </c>
      <c r="BI1793" t="e">
        <f t="shared" si="82"/>
        <v>#DIV/0!</v>
      </c>
      <c r="BJ1793" t="e">
        <f t="shared" si="83"/>
        <v>#DIV/0!</v>
      </c>
      <c r="BO1793">
        <v>1250798</v>
      </c>
      <c r="BP1793">
        <v>500000</v>
      </c>
      <c r="BR1793">
        <f t="shared" si="84"/>
        <v>750798</v>
      </c>
      <c r="BS1793" t="str">
        <f>_xlfn.XLOOKUP(BO1793,I:I,L:L)</f>
        <v>The Singles WardÂ </v>
      </c>
    </row>
    <row r="1794" spans="1:71" x14ac:dyDescent="0.25">
      <c r="A1794" t="s">
        <v>33</v>
      </c>
      <c r="B1794" t="s">
        <v>3371</v>
      </c>
      <c r="C1794">
        <v>180</v>
      </c>
      <c r="D1794">
        <v>99</v>
      </c>
      <c r="E1794">
        <v>0</v>
      </c>
      <c r="F1794">
        <v>52</v>
      </c>
      <c r="G1794" t="s">
        <v>10998</v>
      </c>
      <c r="H1794">
        <v>400</v>
      </c>
      <c r="I1794">
        <v>11100000</v>
      </c>
      <c r="J1794" t="s">
        <v>1470</v>
      </c>
      <c r="K1794" t="s">
        <v>4247</v>
      </c>
      <c r="L1794" t="s">
        <v>10999</v>
      </c>
      <c r="M1794">
        <v>92464</v>
      </c>
      <c r="N1794">
        <v>896</v>
      </c>
      <c r="O1794" t="s">
        <v>11000</v>
      </c>
      <c r="P1794">
        <v>1</v>
      </c>
      <c r="Q1794" t="s">
        <v>11001</v>
      </c>
      <c r="R1794" t="s">
        <v>11002</v>
      </c>
      <c r="S1794">
        <v>331</v>
      </c>
      <c r="T1794" t="s">
        <v>42</v>
      </c>
      <c r="U1794" t="s">
        <v>43</v>
      </c>
      <c r="V1794" t="s">
        <v>44</v>
      </c>
      <c r="W1794">
        <v>25000000</v>
      </c>
      <c r="X1794">
        <v>1986</v>
      </c>
      <c r="Y1794">
        <v>223</v>
      </c>
      <c r="Z1794" s="2">
        <v>7.3</v>
      </c>
      <c r="AA1794">
        <v>2.35</v>
      </c>
      <c r="AB1794">
        <v>19000</v>
      </c>
      <c r="AQ1794">
        <v>127</v>
      </c>
      <c r="AR1794">
        <v>6.9</v>
      </c>
      <c r="BI1794" t="e">
        <f t="shared" si="82"/>
        <v>#DIV/0!</v>
      </c>
      <c r="BJ1794" t="e">
        <f t="shared" si="83"/>
        <v>#DIV/0!</v>
      </c>
      <c r="BO1794">
        <v>55747724</v>
      </c>
      <c r="BP1794">
        <v>55000000</v>
      </c>
      <c r="BR1794">
        <f t="shared" si="84"/>
        <v>747724</v>
      </c>
      <c r="BS1794" t="str">
        <f>_xlfn.XLOOKUP(BO1794,I:I,L:L)</f>
        <v>Free BirdsÂ </v>
      </c>
    </row>
    <row r="1795" spans="1:71" x14ac:dyDescent="0.25">
      <c r="A1795" t="s">
        <v>33</v>
      </c>
      <c r="B1795" t="s">
        <v>5037</v>
      </c>
      <c r="C1795">
        <v>317</v>
      </c>
      <c r="D1795">
        <v>140</v>
      </c>
      <c r="E1795">
        <v>149</v>
      </c>
      <c r="F1795">
        <v>581</v>
      </c>
      <c r="G1795" t="s">
        <v>2111</v>
      </c>
      <c r="H1795">
        <v>27000</v>
      </c>
      <c r="I1795">
        <v>13651662</v>
      </c>
      <c r="J1795" t="s">
        <v>2165</v>
      </c>
      <c r="K1795" t="s">
        <v>80</v>
      </c>
      <c r="L1795" t="s">
        <v>11005</v>
      </c>
      <c r="M1795">
        <v>332276</v>
      </c>
      <c r="N1795">
        <v>29692</v>
      </c>
      <c r="O1795" t="s">
        <v>371</v>
      </c>
      <c r="P1795">
        <v>1</v>
      </c>
      <c r="Q1795" t="s">
        <v>11006</v>
      </c>
      <c r="R1795" t="s">
        <v>11007</v>
      </c>
      <c r="S1795">
        <v>514</v>
      </c>
      <c r="T1795" t="s">
        <v>42</v>
      </c>
      <c r="U1795" t="s">
        <v>43</v>
      </c>
      <c r="V1795" t="s">
        <v>44</v>
      </c>
      <c r="W1795">
        <v>25000000</v>
      </c>
      <c r="X1795">
        <v>2011</v>
      </c>
      <c r="Y1795">
        <v>798</v>
      </c>
      <c r="Z1795" s="2">
        <v>8.1999999999999993</v>
      </c>
      <c r="AA1795">
        <v>2.35</v>
      </c>
      <c r="AB1795">
        <v>77000</v>
      </c>
      <c r="AQ1795">
        <v>104</v>
      </c>
      <c r="AR1795">
        <v>6.3</v>
      </c>
      <c r="BI1795" t="e">
        <f t="shared" si="82"/>
        <v>#DIV/0!</v>
      </c>
      <c r="BJ1795" t="e">
        <f t="shared" si="83"/>
        <v>#DIV/0!</v>
      </c>
      <c r="BO1795">
        <v>1744858</v>
      </c>
      <c r="BP1795">
        <v>1000000</v>
      </c>
      <c r="BR1795">
        <f t="shared" si="84"/>
        <v>744858</v>
      </c>
      <c r="BS1795" t="str">
        <f>_xlfn.XLOOKUP(BO1795,I:I,L:L)</f>
        <v>The Broken Hearts Club: A Romantic ComedyÂ </v>
      </c>
    </row>
    <row r="1796" spans="1:71" x14ac:dyDescent="0.25">
      <c r="A1796" t="s">
        <v>917</v>
      </c>
      <c r="B1796" t="s">
        <v>3158</v>
      </c>
      <c r="C1796">
        <v>44</v>
      </c>
      <c r="D1796">
        <v>133</v>
      </c>
      <c r="E1796">
        <v>277</v>
      </c>
      <c r="F1796">
        <v>8000</v>
      </c>
      <c r="G1796" t="s">
        <v>299</v>
      </c>
      <c r="H1796">
        <v>25000</v>
      </c>
      <c r="I1796">
        <v>11030963</v>
      </c>
      <c r="J1796" t="s">
        <v>3995</v>
      </c>
      <c r="K1796" t="s">
        <v>129</v>
      </c>
      <c r="L1796" t="s">
        <v>11009</v>
      </c>
      <c r="M1796">
        <v>24145</v>
      </c>
      <c r="N1796">
        <v>48482</v>
      </c>
      <c r="O1796" t="s">
        <v>1902</v>
      </c>
      <c r="P1796">
        <v>2</v>
      </c>
      <c r="Q1796" t="s">
        <v>11010</v>
      </c>
      <c r="R1796" t="s">
        <v>11011</v>
      </c>
      <c r="S1796">
        <v>93</v>
      </c>
      <c r="T1796" t="s">
        <v>42</v>
      </c>
      <c r="U1796" t="s">
        <v>74</v>
      </c>
      <c r="V1796" t="s">
        <v>811</v>
      </c>
      <c r="W1796">
        <v>28000000</v>
      </c>
      <c r="X1796">
        <v>1996</v>
      </c>
      <c r="Y1796">
        <v>14000</v>
      </c>
      <c r="Z1796" s="2">
        <v>7.1</v>
      </c>
      <c r="AA1796">
        <v>1.85</v>
      </c>
      <c r="AB1796">
        <v>0</v>
      </c>
      <c r="AQ1796">
        <v>140</v>
      </c>
      <c r="AR1796">
        <v>8.1999999999999993</v>
      </c>
      <c r="BI1796" t="e">
        <f t="shared" ref="BI1796:BI1859" si="85">ROUND(AVERAGEIFS(Z:Z,B:B,BH1796),1)</f>
        <v>#DIV/0!</v>
      </c>
      <c r="BJ1796" t="e">
        <f t="shared" ref="BJ1796:BJ1859" si="86">IF(BI1796&gt;=PERCENTILE($BI$3:$BI$1678,0.9),"TRUE")</f>
        <v>#DIV/0!</v>
      </c>
      <c r="BO1796">
        <v>2706659</v>
      </c>
      <c r="BP1796">
        <v>2000000</v>
      </c>
      <c r="BR1796">
        <f t="shared" si="84"/>
        <v>706659</v>
      </c>
      <c r="BS1796" t="str">
        <f>_xlfn.XLOOKUP(BO1796,I:I,L:L)</f>
        <v>The History BoysÂ </v>
      </c>
    </row>
    <row r="1797" spans="1:71" x14ac:dyDescent="0.25">
      <c r="A1797" t="s">
        <v>33</v>
      </c>
      <c r="B1797" t="s">
        <v>3016</v>
      </c>
      <c r="C1797">
        <v>22</v>
      </c>
      <c r="D1797">
        <v>271</v>
      </c>
      <c r="E1797">
        <v>33</v>
      </c>
      <c r="F1797">
        <v>251</v>
      </c>
      <c r="G1797" t="s">
        <v>11014</v>
      </c>
      <c r="H1797">
        <v>854</v>
      </c>
      <c r="I1797">
        <v>10769960</v>
      </c>
      <c r="J1797" t="s">
        <v>1239</v>
      </c>
      <c r="K1797" t="s">
        <v>5965</v>
      </c>
      <c r="L1797" t="s">
        <v>11015</v>
      </c>
      <c r="M1797">
        <v>21940</v>
      </c>
      <c r="N1797">
        <v>2107</v>
      </c>
      <c r="O1797" t="s">
        <v>11016</v>
      </c>
      <c r="P1797">
        <v>0</v>
      </c>
      <c r="Q1797" t="s">
        <v>11017</v>
      </c>
      <c r="R1797" t="s">
        <v>11018</v>
      </c>
      <c r="S1797">
        <v>256</v>
      </c>
      <c r="T1797" t="s">
        <v>42</v>
      </c>
      <c r="U1797" t="s">
        <v>43</v>
      </c>
      <c r="V1797" t="s">
        <v>115</v>
      </c>
      <c r="W1797">
        <v>25000000</v>
      </c>
      <c r="X1797">
        <v>1993</v>
      </c>
      <c r="Y1797">
        <v>702</v>
      </c>
      <c r="Z1797" s="2">
        <v>7.7</v>
      </c>
      <c r="AA1797">
        <v>1.85</v>
      </c>
      <c r="AB1797">
        <v>0</v>
      </c>
      <c r="AQ1797">
        <v>133</v>
      </c>
      <c r="AR1797">
        <v>7.1</v>
      </c>
      <c r="BI1797" t="e">
        <f t="shared" si="85"/>
        <v>#DIV/0!</v>
      </c>
      <c r="BJ1797" t="e">
        <f t="shared" si="86"/>
        <v>#DIV/0!</v>
      </c>
      <c r="BO1797">
        <v>32701088</v>
      </c>
      <c r="BP1797">
        <v>32000000</v>
      </c>
      <c r="BR1797">
        <f t="shared" si="84"/>
        <v>701088</v>
      </c>
      <c r="BS1797" t="str">
        <f>_xlfn.XLOOKUP(BO1797,I:I,L:L)</f>
        <v>Dreamer: Inspired by a True StoryÂ </v>
      </c>
    </row>
    <row r="1798" spans="1:71" x14ac:dyDescent="0.25">
      <c r="A1798" t="s">
        <v>33</v>
      </c>
      <c r="B1798" t="s">
        <v>4930</v>
      </c>
      <c r="C1798">
        <v>143</v>
      </c>
      <c r="D1798">
        <v>112</v>
      </c>
      <c r="E1798">
        <v>108</v>
      </c>
      <c r="F1798">
        <v>2000</v>
      </c>
      <c r="G1798" t="s">
        <v>572</v>
      </c>
      <c r="H1798">
        <v>23000</v>
      </c>
      <c r="I1798">
        <v>10911750</v>
      </c>
      <c r="J1798" t="s">
        <v>1999</v>
      </c>
      <c r="K1798" t="s">
        <v>82</v>
      </c>
      <c r="L1798" t="s">
        <v>11020</v>
      </c>
      <c r="M1798">
        <v>17757</v>
      </c>
      <c r="N1798">
        <v>43560</v>
      </c>
      <c r="O1798" t="s">
        <v>1739</v>
      </c>
      <c r="P1798">
        <v>2</v>
      </c>
      <c r="Q1798" t="s">
        <v>11021</v>
      </c>
      <c r="R1798" t="s">
        <v>11022</v>
      </c>
      <c r="S1798">
        <v>99</v>
      </c>
      <c r="T1798" t="s">
        <v>42</v>
      </c>
      <c r="U1798" t="s">
        <v>43</v>
      </c>
      <c r="V1798" t="s">
        <v>811</v>
      </c>
      <c r="W1798">
        <v>25000000</v>
      </c>
      <c r="X1798">
        <v>2008</v>
      </c>
      <c r="Y1798">
        <v>17000</v>
      </c>
      <c r="Z1798" s="2">
        <v>6.5</v>
      </c>
      <c r="AA1798">
        <v>1.85</v>
      </c>
      <c r="AB1798">
        <v>982</v>
      </c>
      <c r="AQ1798">
        <v>271</v>
      </c>
      <c r="AR1798">
        <v>7.7</v>
      </c>
      <c r="BI1798" t="e">
        <f t="shared" si="85"/>
        <v>#DIV/0!</v>
      </c>
      <c r="BJ1798" t="e">
        <f t="shared" si="86"/>
        <v>#DIV/0!</v>
      </c>
      <c r="BO1798">
        <v>33682273</v>
      </c>
      <c r="BP1798">
        <v>33000000</v>
      </c>
      <c r="BR1798">
        <f t="shared" si="84"/>
        <v>682273</v>
      </c>
      <c r="BS1798" t="str">
        <f>_xlfn.XLOOKUP(BO1798,I:I,L:L)</f>
        <v>The PunisherÂ </v>
      </c>
    </row>
    <row r="1799" spans="1:71" x14ac:dyDescent="0.25">
      <c r="A1799" t="s">
        <v>33</v>
      </c>
      <c r="B1799" t="s">
        <v>3257</v>
      </c>
      <c r="C1799">
        <v>72</v>
      </c>
      <c r="D1799">
        <v>99</v>
      </c>
      <c r="E1799">
        <v>79</v>
      </c>
      <c r="F1799">
        <v>956</v>
      </c>
      <c r="G1799" t="s">
        <v>2429</v>
      </c>
      <c r="H1799">
        <v>16000</v>
      </c>
      <c r="I1799">
        <v>10719367</v>
      </c>
      <c r="J1799" t="s">
        <v>4004</v>
      </c>
      <c r="K1799" t="s">
        <v>504</v>
      </c>
      <c r="L1799" t="s">
        <v>11024</v>
      </c>
      <c r="M1799">
        <v>7909</v>
      </c>
      <c r="N1799">
        <v>28987</v>
      </c>
      <c r="O1799" t="s">
        <v>1258</v>
      </c>
      <c r="P1799">
        <v>3</v>
      </c>
      <c r="Q1799" t="s">
        <v>11025</v>
      </c>
      <c r="R1799" t="s">
        <v>11026</v>
      </c>
      <c r="S1799">
        <v>157</v>
      </c>
      <c r="T1799" t="s">
        <v>42</v>
      </c>
      <c r="U1799" t="s">
        <v>43</v>
      </c>
      <c r="V1799" t="s">
        <v>44</v>
      </c>
      <c r="W1799">
        <v>25000000</v>
      </c>
      <c r="X1799">
        <v>2002</v>
      </c>
      <c r="Y1799">
        <v>11000</v>
      </c>
      <c r="Z1799" s="2">
        <v>4.9000000000000004</v>
      </c>
      <c r="AA1799">
        <v>2.35</v>
      </c>
      <c r="AB1799">
        <v>261</v>
      </c>
      <c r="AQ1799">
        <v>112</v>
      </c>
      <c r="AR1799">
        <v>6.5</v>
      </c>
      <c r="BI1799" t="e">
        <f t="shared" si="85"/>
        <v>#DIV/0!</v>
      </c>
      <c r="BJ1799" t="e">
        <f t="shared" si="86"/>
        <v>#DIV/0!</v>
      </c>
      <c r="BO1799">
        <v>1677838</v>
      </c>
      <c r="BP1799">
        <v>1000000</v>
      </c>
      <c r="BR1799">
        <f t="shared" si="84"/>
        <v>677838</v>
      </c>
      <c r="BS1799" t="str">
        <f>_xlfn.XLOOKUP(BO1799,I:I,L:L)</f>
        <v>Who Killed the Electric Car?Â </v>
      </c>
    </row>
    <row r="1800" spans="1:71" x14ac:dyDescent="0.25">
      <c r="A1800" t="s">
        <v>33</v>
      </c>
      <c r="B1800" t="s">
        <v>5708</v>
      </c>
      <c r="C1800">
        <v>70</v>
      </c>
      <c r="D1800">
        <v>100</v>
      </c>
      <c r="E1800">
        <v>57</v>
      </c>
      <c r="F1800">
        <v>92</v>
      </c>
      <c r="G1800" t="s">
        <v>11028</v>
      </c>
      <c r="H1800">
        <v>181</v>
      </c>
      <c r="I1800">
        <v>10114315</v>
      </c>
      <c r="J1800" t="s">
        <v>1195</v>
      </c>
      <c r="K1800" t="s">
        <v>11029</v>
      </c>
      <c r="L1800" t="s">
        <v>11030</v>
      </c>
      <c r="M1800">
        <v>18693</v>
      </c>
      <c r="N1800">
        <v>582</v>
      </c>
      <c r="O1800" t="s">
        <v>11031</v>
      </c>
      <c r="P1800">
        <v>0</v>
      </c>
      <c r="Q1800" t="s">
        <v>11032</v>
      </c>
      <c r="R1800" t="s">
        <v>11033</v>
      </c>
      <c r="S1800">
        <v>187</v>
      </c>
      <c r="T1800" t="s">
        <v>42</v>
      </c>
      <c r="U1800" t="s">
        <v>43</v>
      </c>
      <c r="V1800" t="s">
        <v>44</v>
      </c>
      <c r="W1800">
        <v>25000000</v>
      </c>
      <c r="X1800">
        <v>1999</v>
      </c>
      <c r="Y1800">
        <v>151</v>
      </c>
      <c r="Z1800" s="2">
        <v>6.4</v>
      </c>
      <c r="AA1800">
        <v>2.35</v>
      </c>
      <c r="AB1800">
        <v>0</v>
      </c>
      <c r="AQ1800">
        <v>99</v>
      </c>
      <c r="AR1800">
        <v>4.9000000000000004</v>
      </c>
      <c r="BI1800" t="e">
        <f t="shared" si="85"/>
        <v>#DIV/0!</v>
      </c>
      <c r="BJ1800" t="e">
        <f t="shared" si="86"/>
        <v>#DIV/0!</v>
      </c>
      <c r="BO1800">
        <v>6670712</v>
      </c>
      <c r="BP1800">
        <v>6000000</v>
      </c>
      <c r="BR1800">
        <f t="shared" si="84"/>
        <v>670712</v>
      </c>
      <c r="BS1800" t="str">
        <f>_xlfn.XLOOKUP(BO1800,I:I,L:L)</f>
        <v>City IslandÂ </v>
      </c>
    </row>
    <row r="1801" spans="1:71" x14ac:dyDescent="0.25">
      <c r="A1801" t="s">
        <v>33</v>
      </c>
      <c r="B1801" t="s">
        <v>5714</v>
      </c>
      <c r="C1801">
        <v>264</v>
      </c>
      <c r="D1801">
        <v>92</v>
      </c>
      <c r="E1801">
        <v>30</v>
      </c>
      <c r="F1801">
        <v>309</v>
      </c>
      <c r="G1801" t="s">
        <v>11035</v>
      </c>
      <c r="H1801">
        <v>941</v>
      </c>
      <c r="I1801">
        <v>49122319</v>
      </c>
      <c r="J1801" t="s">
        <v>2795</v>
      </c>
      <c r="K1801" t="s">
        <v>11036</v>
      </c>
      <c r="L1801" t="s">
        <v>5175</v>
      </c>
      <c r="M1801">
        <v>47169</v>
      </c>
      <c r="N1801">
        <v>2348</v>
      </c>
      <c r="O1801" t="s">
        <v>11037</v>
      </c>
      <c r="P1801">
        <v>0</v>
      </c>
      <c r="Q1801" t="s">
        <v>11038</v>
      </c>
      <c r="R1801" t="s">
        <v>11039</v>
      </c>
      <c r="S1801">
        <v>162</v>
      </c>
      <c r="T1801" t="s">
        <v>42</v>
      </c>
      <c r="U1801" t="s">
        <v>43</v>
      </c>
      <c r="V1801" t="s">
        <v>44</v>
      </c>
      <c r="W1801">
        <v>14000000</v>
      </c>
      <c r="X1801">
        <v>2012</v>
      </c>
      <c r="Y1801">
        <v>459</v>
      </c>
      <c r="Z1801" s="2">
        <v>5.9</v>
      </c>
      <c r="AA1801">
        <v>2.35</v>
      </c>
      <c r="AB1801">
        <v>17000</v>
      </c>
      <c r="AQ1801">
        <v>100</v>
      </c>
      <c r="AR1801">
        <v>6.4</v>
      </c>
      <c r="BI1801" t="e">
        <f t="shared" si="85"/>
        <v>#DIV/0!</v>
      </c>
      <c r="BJ1801" t="e">
        <f t="shared" si="86"/>
        <v>#DIV/0!</v>
      </c>
      <c r="BO1801">
        <v>673780</v>
      </c>
      <c r="BP1801">
        <v>10000</v>
      </c>
      <c r="BR1801">
        <f t="shared" si="84"/>
        <v>663780</v>
      </c>
      <c r="BS1801" t="str">
        <f>_xlfn.XLOOKUP(BO1801,I:I,L:L)</f>
        <v>The CircleÂ </v>
      </c>
    </row>
    <row r="1802" spans="1:71" x14ac:dyDescent="0.25">
      <c r="A1802" t="s">
        <v>33</v>
      </c>
      <c r="B1802" t="s">
        <v>5720</v>
      </c>
      <c r="C1802">
        <v>20</v>
      </c>
      <c r="D1802">
        <v>105</v>
      </c>
      <c r="E1802">
        <v>121</v>
      </c>
      <c r="F1802">
        <v>354</v>
      </c>
      <c r="G1802" t="s">
        <v>2998</v>
      </c>
      <c r="H1802">
        <v>3000</v>
      </c>
      <c r="I1802">
        <v>10070000</v>
      </c>
      <c r="J1802" t="s">
        <v>881</v>
      </c>
      <c r="K1802" t="s">
        <v>645</v>
      </c>
      <c r="L1802" t="s">
        <v>11041</v>
      </c>
      <c r="M1802">
        <v>5668</v>
      </c>
      <c r="N1802">
        <v>5023</v>
      </c>
      <c r="O1802" t="s">
        <v>11042</v>
      </c>
      <c r="P1802">
        <v>3</v>
      </c>
      <c r="Q1802" t="s">
        <v>11043</v>
      </c>
      <c r="R1802" t="s">
        <v>11044</v>
      </c>
      <c r="S1802">
        <v>50</v>
      </c>
      <c r="T1802" t="s">
        <v>42</v>
      </c>
      <c r="U1802" t="s">
        <v>43</v>
      </c>
      <c r="V1802" t="s">
        <v>44</v>
      </c>
      <c r="W1802">
        <v>25000000</v>
      </c>
      <c r="X1802">
        <v>1996</v>
      </c>
      <c r="Y1802">
        <v>624</v>
      </c>
      <c r="Z1802" s="2">
        <v>6.2</v>
      </c>
      <c r="AA1802">
        <v>1.85</v>
      </c>
      <c r="AB1802">
        <v>491</v>
      </c>
      <c r="AQ1802">
        <v>92</v>
      </c>
      <c r="AR1802">
        <v>5.9</v>
      </c>
      <c r="BI1802" t="e">
        <f t="shared" si="85"/>
        <v>#DIV/0!</v>
      </c>
      <c r="BJ1802" t="e">
        <f t="shared" si="86"/>
        <v>#DIV/0!</v>
      </c>
      <c r="BO1802">
        <v>856942</v>
      </c>
      <c r="BP1802">
        <v>200000</v>
      </c>
      <c r="BR1802">
        <f t="shared" si="84"/>
        <v>656942</v>
      </c>
      <c r="BS1802" t="str">
        <f>_xlfn.XLOOKUP(BO1802,I:I,L:L)</f>
        <v>Wendy and LucyÂ </v>
      </c>
    </row>
    <row r="1803" spans="1:71" x14ac:dyDescent="0.25">
      <c r="A1803" t="s">
        <v>33</v>
      </c>
      <c r="B1803" t="s">
        <v>2790</v>
      </c>
      <c r="C1803">
        <v>190</v>
      </c>
      <c r="D1803">
        <v>110</v>
      </c>
      <c r="E1803">
        <v>37</v>
      </c>
      <c r="F1803">
        <v>268</v>
      </c>
      <c r="G1803" t="s">
        <v>7156</v>
      </c>
      <c r="H1803">
        <v>10000</v>
      </c>
      <c r="I1803">
        <v>10324441</v>
      </c>
      <c r="J1803" t="s">
        <v>599</v>
      </c>
      <c r="K1803" t="s">
        <v>298</v>
      </c>
      <c r="L1803" t="s">
        <v>11046</v>
      </c>
      <c r="M1803">
        <v>27117</v>
      </c>
      <c r="N1803">
        <v>11431</v>
      </c>
      <c r="O1803" t="s">
        <v>11047</v>
      </c>
      <c r="P1803">
        <v>1</v>
      </c>
      <c r="Q1803" t="s">
        <v>11048</v>
      </c>
      <c r="R1803" t="s">
        <v>11049</v>
      </c>
      <c r="S1803">
        <v>140</v>
      </c>
      <c r="T1803" t="s">
        <v>42</v>
      </c>
      <c r="U1803" t="s">
        <v>43</v>
      </c>
      <c r="V1803" t="s">
        <v>811</v>
      </c>
      <c r="W1803">
        <v>25000000</v>
      </c>
      <c r="X1803">
        <v>2011</v>
      </c>
      <c r="Y1803">
        <v>826</v>
      </c>
      <c r="Z1803" s="2">
        <v>5.8</v>
      </c>
      <c r="AA1803">
        <v>2.35</v>
      </c>
      <c r="AB1803">
        <v>7000</v>
      </c>
      <c r="AQ1803">
        <v>105</v>
      </c>
      <c r="AR1803">
        <v>6.2</v>
      </c>
      <c r="BI1803" t="e">
        <f t="shared" si="85"/>
        <v>#DIV/0!</v>
      </c>
      <c r="BJ1803" t="e">
        <f t="shared" si="86"/>
        <v>#DIV/0!</v>
      </c>
      <c r="BO1803">
        <v>902835</v>
      </c>
      <c r="BP1803">
        <v>250000</v>
      </c>
      <c r="BR1803">
        <f t="shared" si="84"/>
        <v>652835</v>
      </c>
      <c r="BS1803" t="str">
        <f>_xlfn.XLOOKUP(BO1803,I:I,L:L)</f>
        <v>American DesiÂ </v>
      </c>
    </row>
    <row r="1804" spans="1:71" x14ac:dyDescent="0.25">
      <c r="A1804" t="s">
        <v>33</v>
      </c>
      <c r="B1804" t="s">
        <v>5727</v>
      </c>
      <c r="C1804">
        <v>27</v>
      </c>
      <c r="D1804">
        <v>88</v>
      </c>
      <c r="E1804">
        <v>22</v>
      </c>
      <c r="F1804">
        <v>120</v>
      </c>
      <c r="G1804" t="s">
        <v>11051</v>
      </c>
      <c r="H1804">
        <v>174</v>
      </c>
      <c r="I1804">
        <v>9286314</v>
      </c>
      <c r="J1804" t="s">
        <v>313</v>
      </c>
      <c r="K1804" t="s">
        <v>11052</v>
      </c>
      <c r="L1804" t="s">
        <v>11053</v>
      </c>
      <c r="M1804">
        <v>4972</v>
      </c>
      <c r="N1804">
        <v>583</v>
      </c>
      <c r="O1804" t="s">
        <v>11054</v>
      </c>
      <c r="P1804">
        <v>1</v>
      </c>
      <c r="Q1804" t="s">
        <v>11055</v>
      </c>
      <c r="R1804" t="s">
        <v>11056</v>
      </c>
      <c r="S1804">
        <v>62</v>
      </c>
      <c r="T1804" t="s">
        <v>42</v>
      </c>
      <c r="U1804" t="s">
        <v>43</v>
      </c>
      <c r="V1804" t="s">
        <v>811</v>
      </c>
      <c r="W1804">
        <v>17000000</v>
      </c>
      <c r="X1804">
        <v>1991</v>
      </c>
      <c r="Y1804">
        <v>132</v>
      </c>
      <c r="Z1804" s="2">
        <v>5.9</v>
      </c>
      <c r="AA1804">
        <v>1.85</v>
      </c>
      <c r="AB1804">
        <v>0</v>
      </c>
      <c r="AQ1804">
        <v>110</v>
      </c>
      <c r="AR1804">
        <v>5.8</v>
      </c>
      <c r="BI1804" t="e">
        <f t="shared" si="85"/>
        <v>#DIV/0!</v>
      </c>
      <c r="BJ1804" t="e">
        <f t="shared" si="86"/>
        <v>#DIV/0!</v>
      </c>
      <c r="BO1804">
        <v>25615792</v>
      </c>
      <c r="BP1804">
        <v>25000000</v>
      </c>
      <c r="BR1804">
        <f t="shared" si="84"/>
        <v>615792</v>
      </c>
      <c r="BS1804" t="str">
        <f>_xlfn.XLOOKUP(BO1804,I:I,L:L)</f>
        <v>Dance FlickÂ </v>
      </c>
    </row>
    <row r="1805" spans="1:71" x14ac:dyDescent="0.25">
      <c r="A1805" t="s">
        <v>33</v>
      </c>
      <c r="B1805" t="s">
        <v>5733</v>
      </c>
      <c r="C1805">
        <v>355</v>
      </c>
      <c r="D1805">
        <v>111</v>
      </c>
      <c r="E1805">
        <v>214</v>
      </c>
      <c r="F1805">
        <v>3000</v>
      </c>
      <c r="G1805" t="s">
        <v>1037</v>
      </c>
      <c r="H1805">
        <v>10000</v>
      </c>
      <c r="I1805">
        <v>56692</v>
      </c>
      <c r="J1805" t="s">
        <v>4012</v>
      </c>
      <c r="K1805" t="s">
        <v>3489</v>
      </c>
      <c r="L1805" t="s">
        <v>11057</v>
      </c>
      <c r="M1805">
        <v>177401</v>
      </c>
      <c r="N1805">
        <v>23566</v>
      </c>
      <c r="O1805" t="s">
        <v>2097</v>
      </c>
      <c r="P1805">
        <v>2</v>
      </c>
      <c r="Q1805" t="s">
        <v>11058</v>
      </c>
      <c r="R1805" t="s">
        <v>11059</v>
      </c>
      <c r="S1805">
        <v>504</v>
      </c>
      <c r="T1805" t="s">
        <v>42</v>
      </c>
      <c r="U1805" t="s">
        <v>43</v>
      </c>
      <c r="V1805" t="s">
        <v>811</v>
      </c>
      <c r="W1805">
        <v>25000000</v>
      </c>
      <c r="X1805">
        <v>2009</v>
      </c>
      <c r="Y1805">
        <v>9000</v>
      </c>
      <c r="Z1805" s="2">
        <v>7.3</v>
      </c>
      <c r="AA1805">
        <v>2.35</v>
      </c>
      <c r="AB1805">
        <v>32000</v>
      </c>
      <c r="AQ1805">
        <v>88</v>
      </c>
      <c r="AR1805">
        <v>5.9</v>
      </c>
      <c r="BI1805" t="e">
        <f t="shared" si="85"/>
        <v>#DIV/0!</v>
      </c>
      <c r="BJ1805" t="e">
        <f t="shared" si="86"/>
        <v>#DIV/0!</v>
      </c>
      <c r="BO1805">
        <v>1114943</v>
      </c>
      <c r="BP1805">
        <v>500000</v>
      </c>
      <c r="BR1805">
        <f t="shared" si="84"/>
        <v>614943</v>
      </c>
      <c r="BS1805" t="str">
        <f>_xlfn.XLOOKUP(BO1805,I:I,L:L)</f>
        <v>GrooveÂ </v>
      </c>
    </row>
    <row r="1806" spans="1:71" x14ac:dyDescent="0.25">
      <c r="A1806" t="s">
        <v>33</v>
      </c>
      <c r="B1806" t="s">
        <v>5744</v>
      </c>
      <c r="C1806">
        <v>31</v>
      </c>
      <c r="D1806">
        <v>95</v>
      </c>
      <c r="E1806">
        <v>32</v>
      </c>
      <c r="F1806">
        <v>324</v>
      </c>
      <c r="G1806" t="s">
        <v>7639</v>
      </c>
      <c r="H1806">
        <v>843</v>
      </c>
      <c r="I1806">
        <v>5654777</v>
      </c>
      <c r="J1806" t="s">
        <v>2084</v>
      </c>
      <c r="K1806" t="s">
        <v>4071</v>
      </c>
      <c r="L1806" t="s">
        <v>11062</v>
      </c>
      <c r="M1806">
        <v>4875</v>
      </c>
      <c r="N1806">
        <v>2165</v>
      </c>
      <c r="O1806" t="s">
        <v>11063</v>
      </c>
      <c r="P1806">
        <v>3</v>
      </c>
      <c r="Q1806" t="s">
        <v>11064</v>
      </c>
      <c r="R1806" t="s">
        <v>11065</v>
      </c>
      <c r="S1806">
        <v>26</v>
      </c>
      <c r="T1806" t="s">
        <v>42</v>
      </c>
      <c r="U1806" t="s">
        <v>43</v>
      </c>
      <c r="V1806" t="s">
        <v>44</v>
      </c>
      <c r="W1806">
        <v>25000000</v>
      </c>
      <c r="X1806">
        <v>2005</v>
      </c>
      <c r="Y1806">
        <v>593</v>
      </c>
      <c r="Z1806" s="2">
        <v>4.0999999999999996</v>
      </c>
      <c r="AA1806">
        <v>2.35</v>
      </c>
      <c r="AB1806">
        <v>206</v>
      </c>
      <c r="AQ1806">
        <v>117</v>
      </c>
      <c r="AR1806">
        <v>4.8</v>
      </c>
      <c r="BI1806" t="e">
        <f t="shared" si="85"/>
        <v>#DIV/0!</v>
      </c>
      <c r="BJ1806" t="e">
        <f t="shared" si="86"/>
        <v>#DIV/0!</v>
      </c>
      <c r="BO1806">
        <v>592014</v>
      </c>
      <c r="BP1806">
        <v>218</v>
      </c>
      <c r="BR1806">
        <f t="shared" si="84"/>
        <v>591796</v>
      </c>
      <c r="BS1806" t="str">
        <f>_xlfn.XLOOKUP(BO1806,I:I,L:L)</f>
        <v>TarnationÂ </v>
      </c>
    </row>
    <row r="1807" spans="1:71" x14ac:dyDescent="0.25">
      <c r="A1807" t="s">
        <v>33</v>
      </c>
      <c r="B1807" t="s">
        <v>4768</v>
      </c>
      <c r="C1807">
        <v>87</v>
      </c>
      <c r="D1807">
        <v>95</v>
      </c>
      <c r="E1807">
        <v>6</v>
      </c>
      <c r="F1807">
        <v>248</v>
      </c>
      <c r="G1807" t="s">
        <v>4158</v>
      </c>
      <c r="H1807">
        <v>849</v>
      </c>
      <c r="I1807">
        <v>5516708</v>
      </c>
      <c r="J1807" t="s">
        <v>1027</v>
      </c>
      <c r="K1807" t="s">
        <v>9832</v>
      </c>
      <c r="L1807" t="s">
        <v>11067</v>
      </c>
      <c r="M1807">
        <v>11375</v>
      </c>
      <c r="N1807">
        <v>2413</v>
      </c>
      <c r="O1807" t="s">
        <v>11068</v>
      </c>
      <c r="P1807">
        <v>2</v>
      </c>
      <c r="Q1807" t="s">
        <v>11069</v>
      </c>
      <c r="R1807" t="s">
        <v>11070</v>
      </c>
      <c r="S1807">
        <v>91</v>
      </c>
      <c r="T1807" t="s">
        <v>42</v>
      </c>
      <c r="U1807" t="s">
        <v>43</v>
      </c>
      <c r="V1807" t="s">
        <v>811</v>
      </c>
      <c r="W1807">
        <v>25000000</v>
      </c>
      <c r="X1807">
        <v>2001</v>
      </c>
      <c r="Y1807">
        <v>841</v>
      </c>
      <c r="Z1807" s="2">
        <v>4.9000000000000004</v>
      </c>
      <c r="AA1807">
        <v>1.85</v>
      </c>
      <c r="AB1807">
        <v>295</v>
      </c>
      <c r="AQ1807">
        <v>95</v>
      </c>
      <c r="AR1807">
        <v>4.0999999999999996</v>
      </c>
      <c r="BI1807" t="e">
        <f t="shared" si="85"/>
        <v>#DIV/0!</v>
      </c>
      <c r="BJ1807" t="e">
        <f t="shared" si="86"/>
        <v>#DIV/0!</v>
      </c>
      <c r="BO1807">
        <v>60573641</v>
      </c>
      <c r="BP1807">
        <v>60000000</v>
      </c>
      <c r="BR1807">
        <f t="shared" si="84"/>
        <v>573641</v>
      </c>
      <c r="BS1807" t="str">
        <f>_xlfn.XLOOKUP(BO1807,I:I,L:L)</f>
        <v>Jingle All the WayÂ </v>
      </c>
    </row>
    <row r="1808" spans="1:71" x14ac:dyDescent="0.25">
      <c r="A1808" t="s">
        <v>33</v>
      </c>
      <c r="B1808" t="s">
        <v>1180</v>
      </c>
      <c r="C1808">
        <v>126</v>
      </c>
      <c r="D1808">
        <v>127</v>
      </c>
      <c r="E1808">
        <v>79</v>
      </c>
      <c r="F1808">
        <v>50</v>
      </c>
      <c r="G1808" t="s">
        <v>9530</v>
      </c>
      <c r="H1808">
        <v>12000</v>
      </c>
      <c r="I1808">
        <v>5128124</v>
      </c>
      <c r="J1808" t="s">
        <v>994</v>
      </c>
      <c r="K1808" t="s">
        <v>934</v>
      </c>
      <c r="L1808" t="s">
        <v>11071</v>
      </c>
      <c r="M1808">
        <v>44198</v>
      </c>
      <c r="N1808">
        <v>12574</v>
      </c>
      <c r="O1808" t="s">
        <v>11072</v>
      </c>
      <c r="P1808">
        <v>1</v>
      </c>
      <c r="Q1808" t="s">
        <v>11073</v>
      </c>
      <c r="R1808" t="s">
        <v>11074</v>
      </c>
      <c r="S1808">
        <v>251</v>
      </c>
      <c r="T1808" t="s">
        <v>42</v>
      </c>
      <c r="U1808" t="s">
        <v>230</v>
      </c>
      <c r="V1808" t="s">
        <v>44</v>
      </c>
      <c r="W1808">
        <v>25000000</v>
      </c>
      <c r="X1808">
        <v>2005</v>
      </c>
      <c r="Y1808">
        <v>506</v>
      </c>
      <c r="Z1808" s="2">
        <v>7.9</v>
      </c>
      <c r="AA1808">
        <v>2.35</v>
      </c>
      <c r="AB1808">
        <v>11000</v>
      </c>
      <c r="AQ1808">
        <v>95</v>
      </c>
      <c r="AR1808">
        <v>4.9000000000000004</v>
      </c>
      <c r="BI1808" t="e">
        <f t="shared" si="85"/>
        <v>#DIV/0!</v>
      </c>
      <c r="BJ1808" t="e">
        <f t="shared" si="86"/>
        <v>#DIV/0!</v>
      </c>
      <c r="BO1808">
        <v>10561238</v>
      </c>
      <c r="BP1808">
        <v>10000000</v>
      </c>
      <c r="BR1808">
        <f t="shared" si="84"/>
        <v>561238</v>
      </c>
      <c r="BS1808" t="str">
        <f>_xlfn.XLOOKUP(BO1808,I:I,L:L)</f>
        <v>Drop Dead GorgeousÂ </v>
      </c>
    </row>
    <row r="1809" spans="1:71" x14ac:dyDescent="0.25">
      <c r="A1809" t="s">
        <v>33</v>
      </c>
      <c r="B1809" t="s">
        <v>5751</v>
      </c>
      <c r="C1809">
        <v>60</v>
      </c>
      <c r="D1809">
        <v>104</v>
      </c>
      <c r="E1809">
        <v>54</v>
      </c>
      <c r="F1809">
        <v>919</v>
      </c>
      <c r="G1809" t="s">
        <v>7498</v>
      </c>
      <c r="H1809">
        <v>6000</v>
      </c>
      <c r="I1809">
        <v>4064333</v>
      </c>
      <c r="J1809" t="s">
        <v>1179</v>
      </c>
      <c r="K1809" t="s">
        <v>273</v>
      </c>
      <c r="L1809" t="s">
        <v>11076</v>
      </c>
      <c r="M1809">
        <v>24790</v>
      </c>
      <c r="N1809">
        <v>9662</v>
      </c>
      <c r="O1809" t="s">
        <v>8274</v>
      </c>
      <c r="P1809">
        <v>0</v>
      </c>
      <c r="Q1809" t="s">
        <v>11077</v>
      </c>
      <c r="R1809" t="s">
        <v>11078</v>
      </c>
      <c r="S1809">
        <v>173</v>
      </c>
      <c r="T1809" t="s">
        <v>42</v>
      </c>
      <c r="U1809" t="s">
        <v>43</v>
      </c>
      <c r="V1809" t="s">
        <v>811</v>
      </c>
      <c r="W1809">
        <v>25000000</v>
      </c>
      <c r="X1809">
        <v>1995</v>
      </c>
      <c r="Y1809">
        <v>923</v>
      </c>
      <c r="Z1809" s="2">
        <v>5.2</v>
      </c>
      <c r="AA1809">
        <v>2.35</v>
      </c>
      <c r="AB1809">
        <v>0</v>
      </c>
      <c r="AQ1809">
        <v>127</v>
      </c>
      <c r="AR1809">
        <v>7.9</v>
      </c>
      <c r="BI1809" t="e">
        <f t="shared" si="85"/>
        <v>#DIV/0!</v>
      </c>
      <c r="BJ1809" t="e">
        <f t="shared" si="86"/>
        <v>#DIV/0!</v>
      </c>
      <c r="BO1809">
        <v>3559990</v>
      </c>
      <c r="BP1809">
        <v>3000000</v>
      </c>
      <c r="BR1809">
        <f t="shared" si="84"/>
        <v>559990</v>
      </c>
      <c r="BS1809" t="str">
        <f>_xlfn.XLOOKUP(BO1809,I:I,L:L)</f>
        <v>8 Heads in a Duffel BagÂ </v>
      </c>
    </row>
    <row r="1810" spans="1:71" x14ac:dyDescent="0.25">
      <c r="A1810" t="s">
        <v>33</v>
      </c>
      <c r="B1810" t="s">
        <v>5757</v>
      </c>
      <c r="C1810">
        <v>23</v>
      </c>
      <c r="D1810">
        <v>95</v>
      </c>
      <c r="E1810">
        <v>2</v>
      </c>
      <c r="F1810">
        <v>807</v>
      </c>
      <c r="G1810" t="s">
        <v>3804</v>
      </c>
      <c r="H1810">
        <v>927</v>
      </c>
      <c r="I1810">
        <v>4006906</v>
      </c>
      <c r="J1810" t="s">
        <v>635</v>
      </c>
      <c r="K1810" t="s">
        <v>10236</v>
      </c>
      <c r="L1810" t="s">
        <v>11080</v>
      </c>
      <c r="M1810">
        <v>3229</v>
      </c>
      <c r="N1810">
        <v>4990</v>
      </c>
      <c r="O1810" t="s">
        <v>6875</v>
      </c>
      <c r="P1810">
        <v>7</v>
      </c>
      <c r="Q1810" t="s">
        <v>11081</v>
      </c>
      <c r="R1810" t="s">
        <v>11082</v>
      </c>
      <c r="S1810">
        <v>20</v>
      </c>
      <c r="T1810" t="s">
        <v>42</v>
      </c>
      <c r="U1810" t="s">
        <v>43</v>
      </c>
      <c r="V1810" t="s">
        <v>44</v>
      </c>
      <c r="W1810">
        <v>15000000</v>
      </c>
      <c r="X1810">
        <v>2005</v>
      </c>
      <c r="Y1810">
        <v>912</v>
      </c>
      <c r="Z1810" s="2">
        <v>4.0999999999999996</v>
      </c>
      <c r="AA1810">
        <v>1.85</v>
      </c>
      <c r="AB1810">
        <v>83</v>
      </c>
      <c r="AQ1810">
        <v>104</v>
      </c>
      <c r="AR1810">
        <v>5.2</v>
      </c>
      <c r="BI1810" t="e">
        <f t="shared" si="85"/>
        <v>#DIV/0!</v>
      </c>
      <c r="BJ1810" t="e">
        <f t="shared" si="86"/>
        <v>#DIV/0!</v>
      </c>
      <c r="BO1810">
        <v>2557668</v>
      </c>
      <c r="BP1810">
        <v>2000000</v>
      </c>
      <c r="BR1810">
        <f t="shared" si="84"/>
        <v>557668</v>
      </c>
      <c r="BS1810" t="str">
        <f>_xlfn.XLOOKUP(BO1810,I:I,L:L)</f>
        <v>CaptiveÂ </v>
      </c>
    </row>
    <row r="1811" spans="1:71" x14ac:dyDescent="0.25">
      <c r="A1811" t="s">
        <v>33</v>
      </c>
      <c r="B1811" t="s">
        <v>5433</v>
      </c>
      <c r="C1811">
        <v>229</v>
      </c>
      <c r="D1811">
        <v>121</v>
      </c>
      <c r="E1811">
        <v>353</v>
      </c>
      <c r="F1811">
        <v>18</v>
      </c>
      <c r="G1811" t="s">
        <v>11084</v>
      </c>
      <c r="H1811">
        <v>45</v>
      </c>
      <c r="I1811">
        <v>3073392</v>
      </c>
      <c r="J1811" t="s">
        <v>1395</v>
      </c>
      <c r="K1811" t="s">
        <v>11085</v>
      </c>
      <c r="L1811" t="s">
        <v>11086</v>
      </c>
      <c r="M1811">
        <v>59462</v>
      </c>
      <c r="N1811">
        <v>142</v>
      </c>
      <c r="O1811" t="s">
        <v>11087</v>
      </c>
      <c r="P1811">
        <v>0</v>
      </c>
      <c r="Q1811" t="s">
        <v>11088</v>
      </c>
      <c r="R1811" t="s">
        <v>11089</v>
      </c>
      <c r="S1811">
        <v>300</v>
      </c>
      <c r="T1811" t="s">
        <v>42</v>
      </c>
      <c r="U1811" t="s">
        <v>356</v>
      </c>
      <c r="V1811" t="s">
        <v>811</v>
      </c>
      <c r="W1811">
        <v>25000000</v>
      </c>
      <c r="X1811">
        <v>2008</v>
      </c>
      <c r="Y1811">
        <v>30</v>
      </c>
      <c r="Z1811" s="2">
        <v>6.6</v>
      </c>
      <c r="AA1811">
        <v>1.85</v>
      </c>
      <c r="AB1811">
        <v>0</v>
      </c>
      <c r="AQ1811">
        <v>95</v>
      </c>
      <c r="AR1811">
        <v>4.0999999999999996</v>
      </c>
      <c r="BI1811" t="e">
        <f t="shared" si="85"/>
        <v>#DIV/0!</v>
      </c>
      <c r="BJ1811" t="e">
        <f t="shared" si="86"/>
        <v>#DIV/0!</v>
      </c>
      <c r="BO1811">
        <v>3130592</v>
      </c>
      <c r="BP1811">
        <v>2600000</v>
      </c>
      <c r="BR1811">
        <f t="shared" si="84"/>
        <v>530592</v>
      </c>
      <c r="BS1811" t="str">
        <f>_xlfn.XLOOKUP(BO1811,I:I,L:L)</f>
        <v>MauriceÂ </v>
      </c>
    </row>
    <row r="1812" spans="1:71" x14ac:dyDescent="0.25">
      <c r="A1812" t="s">
        <v>33</v>
      </c>
      <c r="B1812" t="s">
        <v>2842</v>
      </c>
      <c r="C1812">
        <v>143</v>
      </c>
      <c r="D1812">
        <v>92</v>
      </c>
      <c r="E1812">
        <v>892</v>
      </c>
      <c r="F1812">
        <v>492</v>
      </c>
      <c r="G1812" t="s">
        <v>2272</v>
      </c>
      <c r="H1812">
        <v>783</v>
      </c>
      <c r="I1812">
        <v>1550000</v>
      </c>
      <c r="J1812" t="s">
        <v>4019</v>
      </c>
      <c r="K1812" t="s">
        <v>4699</v>
      </c>
      <c r="L1812" t="s">
        <v>11091</v>
      </c>
      <c r="M1812">
        <v>30628</v>
      </c>
      <c r="N1812">
        <v>2930</v>
      </c>
      <c r="O1812" t="s">
        <v>11092</v>
      </c>
      <c r="P1812">
        <v>2</v>
      </c>
      <c r="Q1812" t="s">
        <v>11093</v>
      </c>
      <c r="R1812" t="s">
        <v>11094</v>
      </c>
      <c r="S1812">
        <v>471</v>
      </c>
      <c r="T1812" t="s">
        <v>42</v>
      </c>
      <c r="U1812" t="s">
        <v>43</v>
      </c>
      <c r="V1812" t="s">
        <v>811</v>
      </c>
      <c r="W1812">
        <v>25000000</v>
      </c>
      <c r="X1812">
        <v>2005</v>
      </c>
      <c r="Y1812">
        <v>595</v>
      </c>
      <c r="Z1812" s="2">
        <v>2.9</v>
      </c>
      <c r="AA1812">
        <v>2.35</v>
      </c>
      <c r="AB1812">
        <v>937</v>
      </c>
      <c r="AQ1812">
        <v>121</v>
      </c>
      <c r="AR1812">
        <v>6.6</v>
      </c>
      <c r="BI1812" t="e">
        <f t="shared" si="85"/>
        <v>#DIV/0!</v>
      </c>
      <c r="BJ1812" t="e">
        <f t="shared" si="86"/>
        <v>#DIV/0!</v>
      </c>
      <c r="BO1812">
        <v>1310270</v>
      </c>
      <c r="BP1812">
        <v>780000</v>
      </c>
      <c r="BR1812">
        <f t="shared" si="84"/>
        <v>530270</v>
      </c>
      <c r="BS1812" t="str">
        <f>_xlfn.XLOOKUP(BO1812,I:I,L:L)</f>
        <v>Saints and SoldiersÂ </v>
      </c>
    </row>
    <row r="1813" spans="1:71" x14ac:dyDescent="0.25">
      <c r="A1813" t="s">
        <v>33</v>
      </c>
      <c r="B1813" t="s">
        <v>5765</v>
      </c>
      <c r="C1813">
        <v>97</v>
      </c>
      <c r="D1813">
        <v>107</v>
      </c>
      <c r="E1813">
        <v>460</v>
      </c>
      <c r="F1813">
        <v>490</v>
      </c>
      <c r="G1813" t="s">
        <v>4184</v>
      </c>
      <c r="H1813">
        <v>14000</v>
      </c>
      <c r="I1813">
        <v>871527</v>
      </c>
      <c r="J1813" t="s">
        <v>1359</v>
      </c>
      <c r="K1813" t="s">
        <v>563</v>
      </c>
      <c r="L1813" t="s">
        <v>11098</v>
      </c>
      <c r="M1813">
        <v>14982</v>
      </c>
      <c r="N1813">
        <v>16090</v>
      </c>
      <c r="O1813" t="s">
        <v>9143</v>
      </c>
      <c r="P1813">
        <v>2</v>
      </c>
      <c r="Q1813" t="s">
        <v>11099</v>
      </c>
      <c r="R1813" t="s">
        <v>11100</v>
      </c>
      <c r="S1813">
        <v>128</v>
      </c>
      <c r="T1813" t="s">
        <v>42</v>
      </c>
      <c r="U1813" t="s">
        <v>356</v>
      </c>
      <c r="V1813" t="s">
        <v>811</v>
      </c>
      <c r="W1813">
        <v>25000000</v>
      </c>
      <c r="X1813">
        <v>2005</v>
      </c>
      <c r="Y1813">
        <v>1000</v>
      </c>
      <c r="Z1813" s="2">
        <v>6.5</v>
      </c>
      <c r="AA1813">
        <v>2.35</v>
      </c>
      <c r="AB1813">
        <v>507</v>
      </c>
      <c r="AQ1813">
        <v>80</v>
      </c>
      <c r="AR1813">
        <v>7.2</v>
      </c>
      <c r="BI1813" t="e">
        <f t="shared" si="85"/>
        <v>#DIV/0!</v>
      </c>
      <c r="BJ1813" t="e">
        <f t="shared" si="86"/>
        <v>#DIV/0!</v>
      </c>
      <c r="BO1813">
        <v>30513940</v>
      </c>
      <c r="BP1813">
        <v>30000000</v>
      </c>
      <c r="BR1813">
        <f t="shared" ref="BR1813:BR1871" si="87">BO1813-BP1813</f>
        <v>513940</v>
      </c>
      <c r="BS1813" t="str">
        <f>_xlfn.XLOOKUP(BO1813,I:I,L:L)</f>
        <v>Get on UpÂ </v>
      </c>
    </row>
    <row r="1814" spans="1:71" x14ac:dyDescent="0.25">
      <c r="A1814" t="s">
        <v>33</v>
      </c>
      <c r="B1814" t="s">
        <v>5771</v>
      </c>
      <c r="C1814">
        <v>28</v>
      </c>
      <c r="D1814">
        <v>117</v>
      </c>
      <c r="E1814">
        <v>162</v>
      </c>
      <c r="F1814">
        <v>745</v>
      </c>
      <c r="G1814" t="s">
        <v>3287</v>
      </c>
      <c r="H1814">
        <v>2000</v>
      </c>
      <c r="I1814">
        <v>777423</v>
      </c>
      <c r="J1814" t="s">
        <v>994</v>
      </c>
      <c r="K1814" t="s">
        <v>5044</v>
      </c>
      <c r="L1814" t="s">
        <v>11102</v>
      </c>
      <c r="M1814">
        <v>5841</v>
      </c>
      <c r="N1814">
        <v>4351</v>
      </c>
      <c r="O1814" t="s">
        <v>1308</v>
      </c>
      <c r="P1814">
        <v>0</v>
      </c>
      <c r="Q1814" t="s">
        <v>11103</v>
      </c>
      <c r="R1814" t="s">
        <v>11104</v>
      </c>
      <c r="S1814">
        <v>57</v>
      </c>
      <c r="T1814" t="s">
        <v>42</v>
      </c>
      <c r="U1814" t="s">
        <v>43</v>
      </c>
      <c r="V1814" t="s">
        <v>44</v>
      </c>
      <c r="W1814">
        <v>25000000</v>
      </c>
      <c r="X1814">
        <v>1998</v>
      </c>
      <c r="Y1814">
        <v>878</v>
      </c>
      <c r="Z1814" s="2">
        <v>7.2</v>
      </c>
      <c r="AA1814">
        <v>2.35</v>
      </c>
      <c r="AB1814">
        <v>942</v>
      </c>
      <c r="AQ1814">
        <v>107</v>
      </c>
      <c r="AR1814">
        <v>6.5</v>
      </c>
      <c r="BI1814" t="e">
        <f t="shared" si="85"/>
        <v>#DIV/0!</v>
      </c>
      <c r="BJ1814" t="e">
        <f t="shared" si="86"/>
        <v>#DIV/0!</v>
      </c>
      <c r="BO1814">
        <v>2506446</v>
      </c>
      <c r="BP1814">
        <v>2000000</v>
      </c>
      <c r="BR1814">
        <f t="shared" si="87"/>
        <v>506446</v>
      </c>
      <c r="BS1814" t="str">
        <f>_xlfn.XLOOKUP(BO1814,I:I,L:L)</f>
        <v>Full FrontalÂ </v>
      </c>
    </row>
    <row r="1815" spans="1:71" x14ac:dyDescent="0.25">
      <c r="A1815" t="s">
        <v>33</v>
      </c>
      <c r="B1815" t="s">
        <v>5357</v>
      </c>
      <c r="C1815">
        <v>160</v>
      </c>
      <c r="D1815">
        <v>107</v>
      </c>
      <c r="E1815">
        <v>0</v>
      </c>
      <c r="F1815">
        <v>240</v>
      </c>
      <c r="G1815" t="s">
        <v>11106</v>
      </c>
      <c r="H1815">
        <v>962</v>
      </c>
      <c r="I1815">
        <v>1186957</v>
      </c>
      <c r="J1815" t="s">
        <v>2007</v>
      </c>
      <c r="K1815" t="s">
        <v>2984</v>
      </c>
      <c r="L1815" t="s">
        <v>11107</v>
      </c>
      <c r="M1815">
        <v>9264</v>
      </c>
      <c r="N1815">
        <v>1591</v>
      </c>
      <c r="O1815" t="s">
        <v>11108</v>
      </c>
      <c r="P1815">
        <v>3</v>
      </c>
      <c r="Q1815" t="s">
        <v>11109</v>
      </c>
      <c r="R1815" t="s">
        <v>11110</v>
      </c>
      <c r="S1815">
        <v>69</v>
      </c>
      <c r="T1815" t="s">
        <v>42</v>
      </c>
      <c r="U1815" t="s">
        <v>74</v>
      </c>
      <c r="V1815" t="s">
        <v>44</v>
      </c>
      <c r="W1815">
        <v>25000000</v>
      </c>
      <c r="X1815">
        <v>2008</v>
      </c>
      <c r="Y1815">
        <v>266</v>
      </c>
      <c r="Z1815" s="2">
        <v>6.8</v>
      </c>
      <c r="AA1815">
        <v>2.35</v>
      </c>
      <c r="AB1815">
        <v>0</v>
      </c>
      <c r="AQ1815">
        <v>117</v>
      </c>
      <c r="AR1815">
        <v>7.2</v>
      </c>
      <c r="BI1815" t="e">
        <f t="shared" si="85"/>
        <v>#DIV/0!</v>
      </c>
      <c r="BJ1815" t="e">
        <f t="shared" si="86"/>
        <v>#DIV/0!</v>
      </c>
      <c r="BO1815">
        <v>985341</v>
      </c>
      <c r="BP1815">
        <v>500000</v>
      </c>
      <c r="BR1815">
        <f t="shared" si="87"/>
        <v>485341</v>
      </c>
      <c r="BS1815" t="str">
        <f>_xlfn.XLOOKUP(BO1815,I:I,L:L)</f>
        <v>Twin Falls IdahoÂ </v>
      </c>
    </row>
    <row r="1816" spans="1:71" x14ac:dyDescent="0.25">
      <c r="A1816" t="s">
        <v>33</v>
      </c>
      <c r="B1816" t="s">
        <v>5779</v>
      </c>
      <c r="C1816">
        <v>124</v>
      </c>
      <c r="D1816">
        <v>131</v>
      </c>
      <c r="E1816">
        <v>911</v>
      </c>
      <c r="F1816">
        <v>232</v>
      </c>
      <c r="G1816" t="s">
        <v>11112</v>
      </c>
      <c r="H1816">
        <v>5000</v>
      </c>
      <c r="I1816">
        <v>85433</v>
      </c>
      <c r="J1816" t="s">
        <v>4027</v>
      </c>
      <c r="K1816" t="s">
        <v>2305</v>
      </c>
      <c r="L1816" t="s">
        <v>11113</v>
      </c>
      <c r="M1816">
        <v>69676</v>
      </c>
      <c r="N1816">
        <v>5954</v>
      </c>
      <c r="O1816" t="s">
        <v>11114</v>
      </c>
      <c r="P1816">
        <v>2</v>
      </c>
      <c r="Q1816" t="s">
        <v>11115</v>
      </c>
      <c r="R1816" t="s">
        <v>11116</v>
      </c>
      <c r="S1816">
        <v>131</v>
      </c>
      <c r="T1816" t="s">
        <v>42</v>
      </c>
      <c r="U1816" t="s">
        <v>8359</v>
      </c>
      <c r="V1816" t="s">
        <v>811</v>
      </c>
      <c r="W1816">
        <v>13500000</v>
      </c>
      <c r="X1816">
        <v>2013</v>
      </c>
      <c r="Y1816">
        <v>234</v>
      </c>
      <c r="Z1816" s="2">
        <v>7.8</v>
      </c>
      <c r="AA1816">
        <v>2.35</v>
      </c>
      <c r="AB1816">
        <v>31000</v>
      </c>
      <c r="AQ1816">
        <v>107</v>
      </c>
      <c r="AR1816">
        <v>6.8</v>
      </c>
      <c r="BI1816" t="e">
        <f t="shared" si="85"/>
        <v>#DIV/0!</v>
      </c>
      <c r="BJ1816" t="e">
        <f t="shared" si="86"/>
        <v>#DIV/0!</v>
      </c>
      <c r="BO1816">
        <v>5480318</v>
      </c>
      <c r="BP1816">
        <v>5000000</v>
      </c>
      <c r="BR1816">
        <f t="shared" si="87"/>
        <v>480318</v>
      </c>
      <c r="BS1816" t="str">
        <f>_xlfn.XLOOKUP(BO1816,I:I,L:L)</f>
        <v>Slums of Beverly HillsÂ </v>
      </c>
    </row>
    <row r="1817" spans="1:71" x14ac:dyDescent="0.25">
      <c r="A1817" t="s">
        <v>33</v>
      </c>
      <c r="B1817" t="s">
        <v>5785</v>
      </c>
      <c r="C1817">
        <v>280</v>
      </c>
      <c r="D1817">
        <v>122</v>
      </c>
      <c r="E1817">
        <v>0</v>
      </c>
      <c r="F1817">
        <v>407</v>
      </c>
      <c r="G1817" t="s">
        <v>7040</v>
      </c>
      <c r="H1817">
        <v>12000</v>
      </c>
      <c r="I1817">
        <v>1697956</v>
      </c>
      <c r="J1817" t="s">
        <v>1212</v>
      </c>
      <c r="K1817" t="s">
        <v>863</v>
      </c>
      <c r="L1817" t="s">
        <v>11119</v>
      </c>
      <c r="M1817">
        <v>64944</v>
      </c>
      <c r="N1817">
        <v>13809</v>
      </c>
      <c r="O1817" t="s">
        <v>11120</v>
      </c>
      <c r="P1817">
        <v>2</v>
      </c>
      <c r="Q1817" t="s">
        <v>11121</v>
      </c>
      <c r="R1817" t="s">
        <v>11122</v>
      </c>
      <c r="S1817">
        <v>212</v>
      </c>
      <c r="T1817" t="s">
        <v>42</v>
      </c>
      <c r="U1817" t="s">
        <v>43</v>
      </c>
      <c r="V1817" t="s">
        <v>811</v>
      </c>
      <c r="W1817">
        <v>20000000</v>
      </c>
      <c r="X1817">
        <v>2009</v>
      </c>
      <c r="Y1817">
        <v>463</v>
      </c>
      <c r="Z1817" s="2">
        <v>6.7</v>
      </c>
      <c r="AA1817">
        <v>1.85</v>
      </c>
      <c r="AB1817">
        <v>6000</v>
      </c>
      <c r="AQ1817">
        <v>131</v>
      </c>
      <c r="AR1817">
        <v>7.8</v>
      </c>
      <c r="BI1817" t="e">
        <f t="shared" si="85"/>
        <v>#DIV/0!</v>
      </c>
      <c r="BJ1817" t="e">
        <f t="shared" si="86"/>
        <v>#DIV/0!</v>
      </c>
      <c r="BO1817">
        <v>536767</v>
      </c>
      <c r="BP1817">
        <v>60000</v>
      </c>
      <c r="BR1817">
        <f t="shared" si="87"/>
        <v>476767</v>
      </c>
      <c r="BS1817" t="str">
        <f>_xlfn.XLOOKUP(BO1817,I:I,L:L)</f>
        <v>20 DatesÂ </v>
      </c>
    </row>
    <row r="1818" spans="1:71" x14ac:dyDescent="0.25">
      <c r="A1818" t="s">
        <v>33</v>
      </c>
      <c r="B1818" t="s">
        <v>5565</v>
      </c>
      <c r="C1818">
        <v>118</v>
      </c>
      <c r="D1818">
        <v>134</v>
      </c>
      <c r="E1818">
        <v>0</v>
      </c>
      <c r="F1818">
        <v>92</v>
      </c>
      <c r="G1818" t="s">
        <v>11124</v>
      </c>
      <c r="H1818">
        <v>541</v>
      </c>
      <c r="I1818">
        <v>183662</v>
      </c>
      <c r="J1818" t="s">
        <v>1544</v>
      </c>
      <c r="K1818" t="s">
        <v>8184</v>
      </c>
      <c r="L1818" t="s">
        <v>11125</v>
      </c>
      <c r="M1818">
        <v>18395</v>
      </c>
      <c r="N1818">
        <v>890</v>
      </c>
      <c r="O1818" t="s">
        <v>11126</v>
      </c>
      <c r="P1818">
        <v>6</v>
      </c>
      <c r="Q1818" t="s">
        <v>11127</v>
      </c>
      <c r="R1818" t="s">
        <v>11128</v>
      </c>
      <c r="S1818">
        <v>48</v>
      </c>
      <c r="T1818" t="s">
        <v>75</v>
      </c>
      <c r="U1818" t="s">
        <v>1816</v>
      </c>
      <c r="V1818" t="s">
        <v>5962</v>
      </c>
      <c r="W1818">
        <v>25000000</v>
      </c>
      <c r="X1818">
        <v>2010</v>
      </c>
      <c r="Y1818">
        <v>173</v>
      </c>
      <c r="Z1818" s="2">
        <v>7.1</v>
      </c>
      <c r="AA1818">
        <v>2.35</v>
      </c>
      <c r="AB1818">
        <v>0</v>
      </c>
      <c r="AQ1818">
        <v>122</v>
      </c>
      <c r="AR1818">
        <v>6.7</v>
      </c>
      <c r="BI1818" t="e">
        <f t="shared" si="85"/>
        <v>#DIV/0!</v>
      </c>
      <c r="BJ1818" t="e">
        <f t="shared" si="86"/>
        <v>#DIV/0!</v>
      </c>
      <c r="BO1818">
        <v>7455447</v>
      </c>
      <c r="BP1818">
        <v>7000000</v>
      </c>
      <c r="BR1818">
        <f t="shared" si="87"/>
        <v>455447</v>
      </c>
      <c r="BS1818" t="str">
        <f>_xlfn.XLOOKUP(BO1818,I:I,L:L)</f>
        <v>CyrusÂ </v>
      </c>
    </row>
    <row r="1819" spans="1:71" x14ac:dyDescent="0.25">
      <c r="A1819" t="s">
        <v>33</v>
      </c>
      <c r="B1819" t="s">
        <v>2464</v>
      </c>
      <c r="C1819">
        <v>49</v>
      </c>
      <c r="D1819">
        <v>117</v>
      </c>
      <c r="E1819">
        <v>138</v>
      </c>
      <c r="F1819">
        <v>416</v>
      </c>
      <c r="G1819" t="s">
        <v>640</v>
      </c>
      <c r="H1819">
        <v>908</v>
      </c>
      <c r="I1819">
        <v>134904</v>
      </c>
      <c r="J1819" t="s">
        <v>2472</v>
      </c>
      <c r="K1819" t="s">
        <v>11131</v>
      </c>
      <c r="L1819" t="s">
        <v>11132</v>
      </c>
      <c r="M1819">
        <v>2395</v>
      </c>
      <c r="N1819">
        <v>3204</v>
      </c>
      <c r="O1819" t="s">
        <v>11133</v>
      </c>
      <c r="P1819">
        <v>9</v>
      </c>
      <c r="Q1819" t="s">
        <v>11134</v>
      </c>
      <c r="R1819" t="s">
        <v>11135</v>
      </c>
      <c r="S1819">
        <v>17</v>
      </c>
      <c r="T1819" t="s">
        <v>42</v>
      </c>
      <c r="U1819" t="s">
        <v>43</v>
      </c>
      <c r="V1819" t="s">
        <v>811</v>
      </c>
      <c r="W1819">
        <v>25000000</v>
      </c>
      <c r="X1819">
        <v>2010</v>
      </c>
      <c r="Y1819">
        <v>581</v>
      </c>
      <c r="Z1819" s="2">
        <v>5.7</v>
      </c>
      <c r="AA1819">
        <v>1.78</v>
      </c>
      <c r="AB1819">
        <v>636</v>
      </c>
      <c r="AQ1819">
        <v>134</v>
      </c>
      <c r="AR1819">
        <v>7.1</v>
      </c>
      <c r="BI1819" t="e">
        <f t="shared" si="85"/>
        <v>#DIV/0!</v>
      </c>
      <c r="BJ1819" t="e">
        <f t="shared" si="86"/>
        <v>#DIV/0!</v>
      </c>
      <c r="BO1819">
        <v>1141829</v>
      </c>
      <c r="BP1819">
        <v>700000</v>
      </c>
      <c r="BR1819">
        <f t="shared" si="87"/>
        <v>441829</v>
      </c>
      <c r="BS1819" t="str">
        <f>_xlfn.XLOOKUP(BO1819,I:I,L:L)</f>
        <v>L.I.E.Â </v>
      </c>
    </row>
    <row r="1820" spans="1:71" x14ac:dyDescent="0.25">
      <c r="A1820" t="s">
        <v>33</v>
      </c>
      <c r="B1820" t="s">
        <v>5819</v>
      </c>
      <c r="C1820">
        <v>65</v>
      </c>
      <c r="D1820">
        <v>100</v>
      </c>
      <c r="E1820">
        <v>3</v>
      </c>
      <c r="F1820">
        <v>55</v>
      </c>
      <c r="G1820" t="s">
        <v>7167</v>
      </c>
      <c r="H1820">
        <v>79</v>
      </c>
      <c r="I1820">
        <v>129115</v>
      </c>
      <c r="J1820" t="s">
        <v>509</v>
      </c>
      <c r="K1820" t="s">
        <v>11144</v>
      </c>
      <c r="L1820" t="s">
        <v>11145</v>
      </c>
      <c r="M1820">
        <v>5900</v>
      </c>
      <c r="N1820">
        <v>285</v>
      </c>
      <c r="O1820" t="s">
        <v>11146</v>
      </c>
      <c r="P1820">
        <v>2</v>
      </c>
      <c r="Q1820" t="s">
        <v>11147</v>
      </c>
      <c r="R1820" t="s">
        <v>11148</v>
      </c>
      <c r="S1820">
        <v>26</v>
      </c>
      <c r="T1820" t="s">
        <v>163</v>
      </c>
      <c r="U1820" t="s">
        <v>1094</v>
      </c>
      <c r="W1820">
        <v>25000000</v>
      </c>
      <c r="X1820">
        <v>2014</v>
      </c>
      <c r="Y1820">
        <v>68</v>
      </c>
      <c r="Z1820" s="2">
        <v>6.5</v>
      </c>
      <c r="AA1820">
        <v>2.35</v>
      </c>
      <c r="AB1820">
        <v>0</v>
      </c>
      <c r="AQ1820">
        <v>134</v>
      </c>
      <c r="AR1820">
        <v>7.3</v>
      </c>
      <c r="BI1820" t="e">
        <f t="shared" si="85"/>
        <v>#DIV/0!</v>
      </c>
      <c r="BJ1820" t="e">
        <f t="shared" si="86"/>
        <v>#DIV/0!</v>
      </c>
      <c r="BO1820">
        <v>469947</v>
      </c>
      <c r="BP1820">
        <v>120000</v>
      </c>
      <c r="BR1820">
        <f t="shared" si="87"/>
        <v>349947</v>
      </c>
      <c r="BS1820" t="str">
        <f>_xlfn.XLOOKUP(BO1820,I:I,L:L)</f>
        <v>WeekendÂ </v>
      </c>
    </row>
    <row r="1821" spans="1:71" x14ac:dyDescent="0.25">
      <c r="A1821" t="s">
        <v>33</v>
      </c>
      <c r="B1821" t="s">
        <v>3519</v>
      </c>
      <c r="C1821">
        <v>51</v>
      </c>
      <c r="D1821">
        <v>119</v>
      </c>
      <c r="E1821">
        <v>350</v>
      </c>
      <c r="F1821">
        <v>418</v>
      </c>
      <c r="G1821" t="s">
        <v>456</v>
      </c>
      <c r="H1821">
        <v>18000</v>
      </c>
      <c r="I1821">
        <v>34700000</v>
      </c>
      <c r="J1821" t="s">
        <v>210</v>
      </c>
      <c r="K1821" t="s">
        <v>739</v>
      </c>
      <c r="L1821" t="s">
        <v>7039</v>
      </c>
      <c r="M1821">
        <v>52846</v>
      </c>
      <c r="N1821">
        <v>35501</v>
      </c>
      <c r="O1821" t="s">
        <v>6850</v>
      </c>
      <c r="P1821">
        <v>2</v>
      </c>
      <c r="Q1821" t="s">
        <v>11153</v>
      </c>
      <c r="R1821" t="s">
        <v>11154</v>
      </c>
      <c r="S1821">
        <v>143</v>
      </c>
      <c r="T1821" t="s">
        <v>42</v>
      </c>
      <c r="U1821" t="s">
        <v>43</v>
      </c>
      <c r="V1821" t="s">
        <v>811</v>
      </c>
      <c r="W1821">
        <v>14000000</v>
      </c>
      <c r="X1821">
        <v>1988</v>
      </c>
      <c r="Y1821">
        <v>17000</v>
      </c>
      <c r="Z1821" s="2">
        <v>7.7</v>
      </c>
      <c r="AA1821">
        <v>1.85</v>
      </c>
      <c r="AB1821">
        <v>0</v>
      </c>
      <c r="AQ1821">
        <v>100</v>
      </c>
      <c r="AR1821">
        <v>4.0999999999999996</v>
      </c>
      <c r="BI1821" t="e">
        <f t="shared" si="85"/>
        <v>#DIV/0!</v>
      </c>
      <c r="BJ1821" t="e">
        <f t="shared" si="86"/>
        <v>#DIV/0!</v>
      </c>
      <c r="BO1821">
        <v>16346122</v>
      </c>
      <c r="BP1821">
        <v>16000000</v>
      </c>
      <c r="BR1821">
        <f t="shared" si="87"/>
        <v>346122</v>
      </c>
      <c r="BS1821" t="str">
        <f>_xlfn.XLOOKUP(BO1821,I:I,L:L)</f>
        <v>White OleanderÂ </v>
      </c>
    </row>
    <row r="1822" spans="1:71" x14ac:dyDescent="0.25">
      <c r="A1822" t="s">
        <v>33</v>
      </c>
      <c r="B1822" t="s">
        <v>2820</v>
      </c>
      <c r="C1822">
        <v>252</v>
      </c>
      <c r="D1822">
        <v>137</v>
      </c>
      <c r="E1822">
        <v>179</v>
      </c>
      <c r="F1822">
        <v>4000</v>
      </c>
      <c r="G1822" t="s">
        <v>3489</v>
      </c>
      <c r="H1822">
        <v>17000</v>
      </c>
      <c r="I1822">
        <v>717753</v>
      </c>
      <c r="J1822" t="s">
        <v>4012</v>
      </c>
      <c r="K1822" t="s">
        <v>715</v>
      </c>
      <c r="L1822" t="s">
        <v>11156</v>
      </c>
      <c r="M1822">
        <v>33107</v>
      </c>
      <c r="N1822">
        <v>33747</v>
      </c>
      <c r="O1822" t="s">
        <v>102</v>
      </c>
      <c r="P1822">
        <v>4</v>
      </c>
      <c r="Q1822" t="s">
        <v>11157</v>
      </c>
      <c r="R1822" t="s">
        <v>11158</v>
      </c>
      <c r="S1822">
        <v>128</v>
      </c>
      <c r="T1822" t="s">
        <v>42</v>
      </c>
      <c r="U1822" t="s">
        <v>1816</v>
      </c>
      <c r="V1822" t="s">
        <v>811</v>
      </c>
      <c r="W1822">
        <v>25000000</v>
      </c>
      <c r="X1822">
        <v>2012</v>
      </c>
      <c r="Y1822">
        <v>10000</v>
      </c>
      <c r="Z1822" s="2">
        <v>6.1</v>
      </c>
      <c r="AA1822">
        <v>2.35</v>
      </c>
      <c r="AB1822">
        <v>27000</v>
      </c>
      <c r="AQ1822">
        <v>119</v>
      </c>
      <c r="AR1822">
        <v>7.7</v>
      </c>
      <c r="BI1822" t="e">
        <f t="shared" si="85"/>
        <v>#DIV/0!</v>
      </c>
      <c r="BJ1822" t="e">
        <f t="shared" si="86"/>
        <v>#DIV/0!</v>
      </c>
      <c r="BO1822">
        <v>18329466</v>
      </c>
      <c r="BP1822">
        <v>18000000</v>
      </c>
      <c r="BR1822">
        <f t="shared" si="87"/>
        <v>329466</v>
      </c>
      <c r="BS1822" t="str">
        <f>_xlfn.XLOOKUP(BO1822,I:I,L:L)</f>
        <v>127 HoursÂ </v>
      </c>
    </row>
    <row r="1823" spans="1:71" x14ac:dyDescent="0.25">
      <c r="A1823" t="s">
        <v>33</v>
      </c>
      <c r="B1823" t="s">
        <v>1274</v>
      </c>
      <c r="C1823">
        <v>106</v>
      </c>
      <c r="D1823">
        <v>119</v>
      </c>
      <c r="E1823">
        <v>12000</v>
      </c>
      <c r="F1823">
        <v>643</v>
      </c>
      <c r="G1823" t="s">
        <v>8556</v>
      </c>
      <c r="H1823">
        <v>12000</v>
      </c>
      <c r="I1823">
        <v>109713132</v>
      </c>
      <c r="J1823" t="s">
        <v>1156</v>
      </c>
      <c r="K1823" t="s">
        <v>1274</v>
      </c>
      <c r="L1823" t="s">
        <v>2150</v>
      </c>
      <c r="M1823">
        <v>61621</v>
      </c>
      <c r="N1823">
        <v>15449</v>
      </c>
      <c r="O1823" t="s">
        <v>8557</v>
      </c>
      <c r="P1823">
        <v>5</v>
      </c>
      <c r="Q1823" t="s">
        <v>11161</v>
      </c>
      <c r="R1823" t="s">
        <v>11162</v>
      </c>
      <c r="S1823">
        <v>219</v>
      </c>
      <c r="T1823" t="s">
        <v>42</v>
      </c>
      <c r="U1823" t="s">
        <v>43</v>
      </c>
      <c r="V1823" t="s">
        <v>115</v>
      </c>
      <c r="W1823">
        <v>25000000</v>
      </c>
      <c r="X1823">
        <v>1986</v>
      </c>
      <c r="Y1823">
        <v>664</v>
      </c>
      <c r="Z1823" s="2">
        <v>7.3</v>
      </c>
      <c r="AA1823">
        <v>2.35</v>
      </c>
      <c r="AB1823">
        <v>0</v>
      </c>
      <c r="AQ1823">
        <v>137</v>
      </c>
      <c r="AR1823">
        <v>6.1</v>
      </c>
      <c r="BI1823" t="e">
        <f t="shared" si="85"/>
        <v>#DIV/0!</v>
      </c>
      <c r="BJ1823" t="e">
        <f t="shared" si="86"/>
        <v>#DIV/0!</v>
      </c>
      <c r="BO1823">
        <v>389804</v>
      </c>
      <c r="BP1823">
        <v>65000</v>
      </c>
      <c r="BR1823">
        <f t="shared" si="87"/>
        <v>324804</v>
      </c>
      <c r="BS1823" t="str">
        <f>_xlfn.XLOOKUP(BO1823,I:I,L:L)</f>
        <v>Tiny FurnitureÂ </v>
      </c>
    </row>
    <row r="1824" spans="1:71" x14ac:dyDescent="0.25">
      <c r="A1824" t="s">
        <v>33</v>
      </c>
      <c r="B1824" t="s">
        <v>1794</v>
      </c>
      <c r="C1824">
        <v>285</v>
      </c>
      <c r="D1824">
        <v>139</v>
      </c>
      <c r="E1824">
        <v>13000</v>
      </c>
      <c r="F1824">
        <v>461</v>
      </c>
      <c r="G1824" t="s">
        <v>2379</v>
      </c>
      <c r="H1824">
        <v>13000</v>
      </c>
      <c r="I1824">
        <v>70269171</v>
      </c>
      <c r="J1824" t="s">
        <v>2165</v>
      </c>
      <c r="K1824" t="s">
        <v>1794</v>
      </c>
      <c r="L1824" t="s">
        <v>4112</v>
      </c>
      <c r="M1824">
        <v>162130</v>
      </c>
      <c r="N1824">
        <v>15111</v>
      </c>
      <c r="O1824" t="s">
        <v>3178</v>
      </c>
      <c r="P1824">
        <v>0</v>
      </c>
      <c r="Q1824" t="s">
        <v>11165</v>
      </c>
      <c r="R1824" t="s">
        <v>11166</v>
      </c>
      <c r="S1824">
        <v>962</v>
      </c>
      <c r="T1824" t="s">
        <v>42</v>
      </c>
      <c r="U1824" t="s">
        <v>43</v>
      </c>
      <c r="V1824" t="s">
        <v>115</v>
      </c>
      <c r="W1824">
        <v>24000000</v>
      </c>
      <c r="X1824">
        <v>2006</v>
      </c>
      <c r="Y1824">
        <v>683</v>
      </c>
      <c r="Z1824" s="2">
        <v>7.2</v>
      </c>
      <c r="AA1824">
        <v>1.85</v>
      </c>
      <c r="AB1824">
        <v>0</v>
      </c>
      <c r="AQ1824">
        <v>119</v>
      </c>
      <c r="AR1824">
        <v>7.3</v>
      </c>
      <c r="BI1824" t="e">
        <f t="shared" si="85"/>
        <v>#DIV/0!</v>
      </c>
      <c r="BJ1824" t="e">
        <f t="shared" si="86"/>
        <v>#DIV/0!</v>
      </c>
      <c r="BO1824">
        <v>13823741</v>
      </c>
      <c r="BP1824">
        <v>13500000</v>
      </c>
      <c r="BR1824">
        <f t="shared" si="87"/>
        <v>323741</v>
      </c>
      <c r="BS1824" t="str">
        <f>_xlfn.XLOOKUP(BO1824,I:I,L:L)</f>
        <v>The DuchessÂ </v>
      </c>
    </row>
    <row r="1825" spans="1:71" x14ac:dyDescent="0.25">
      <c r="A1825" t="s">
        <v>33</v>
      </c>
      <c r="B1825" t="s">
        <v>3908</v>
      </c>
      <c r="C1825">
        <v>195</v>
      </c>
      <c r="D1825">
        <v>120</v>
      </c>
      <c r="E1825">
        <v>0</v>
      </c>
      <c r="F1825">
        <v>221</v>
      </c>
      <c r="G1825" t="s">
        <v>980</v>
      </c>
      <c r="H1825">
        <v>865</v>
      </c>
      <c r="I1825">
        <v>101334374</v>
      </c>
      <c r="J1825" t="s">
        <v>3057</v>
      </c>
      <c r="K1825" t="s">
        <v>7174</v>
      </c>
      <c r="L1825" t="s">
        <v>2436</v>
      </c>
      <c r="M1825">
        <v>124941</v>
      </c>
      <c r="N1825">
        <v>2321</v>
      </c>
      <c r="O1825" t="s">
        <v>11168</v>
      </c>
      <c r="P1825">
        <v>5</v>
      </c>
      <c r="Q1825" t="s">
        <v>11169</v>
      </c>
      <c r="R1825" t="s">
        <v>11170</v>
      </c>
      <c r="S1825">
        <v>488</v>
      </c>
      <c r="T1825" t="s">
        <v>42</v>
      </c>
      <c r="U1825" t="s">
        <v>43</v>
      </c>
      <c r="V1825" t="s">
        <v>811</v>
      </c>
      <c r="W1825">
        <v>24000000</v>
      </c>
      <c r="X1825">
        <v>1997</v>
      </c>
      <c r="Y1825">
        <v>851</v>
      </c>
      <c r="Z1825" s="2">
        <v>6.1</v>
      </c>
      <c r="AA1825">
        <v>2.35</v>
      </c>
      <c r="AB1825">
        <v>0</v>
      </c>
      <c r="AQ1825">
        <v>139</v>
      </c>
      <c r="AR1825">
        <v>7.2</v>
      </c>
      <c r="BI1825" t="e">
        <f t="shared" si="85"/>
        <v>#DIV/0!</v>
      </c>
      <c r="BJ1825" t="e">
        <f t="shared" si="86"/>
        <v>#DIV/0!</v>
      </c>
      <c r="BO1825">
        <v>5308707</v>
      </c>
      <c r="BP1825">
        <v>5000000</v>
      </c>
      <c r="BR1825">
        <f t="shared" si="87"/>
        <v>308707</v>
      </c>
      <c r="BS1825" t="str">
        <f>_xlfn.XLOOKUP(BO1825,I:I,L:L)</f>
        <v>MadeÂ </v>
      </c>
    </row>
    <row r="1826" spans="1:71" x14ac:dyDescent="0.25">
      <c r="A1826" t="s">
        <v>33</v>
      </c>
      <c r="B1826" t="s">
        <v>5037</v>
      </c>
      <c r="C1826">
        <v>123</v>
      </c>
      <c r="D1826">
        <v>98</v>
      </c>
      <c r="E1826">
        <v>149</v>
      </c>
      <c r="F1826">
        <v>439</v>
      </c>
      <c r="G1826" t="s">
        <v>1822</v>
      </c>
      <c r="H1826">
        <v>20000</v>
      </c>
      <c r="I1826">
        <v>1512815</v>
      </c>
      <c r="J1826" t="s">
        <v>4043</v>
      </c>
      <c r="K1826" t="s">
        <v>1030</v>
      </c>
      <c r="L1826" t="s">
        <v>11172</v>
      </c>
      <c r="M1826">
        <v>8885</v>
      </c>
      <c r="N1826">
        <v>21414</v>
      </c>
      <c r="O1826" t="s">
        <v>10419</v>
      </c>
      <c r="P1826">
        <v>0</v>
      </c>
      <c r="Q1826" t="s">
        <v>11173</v>
      </c>
      <c r="R1826" t="s">
        <v>11174</v>
      </c>
      <c r="S1826">
        <v>56</v>
      </c>
      <c r="T1826" t="s">
        <v>42</v>
      </c>
      <c r="U1826" t="s">
        <v>43</v>
      </c>
      <c r="V1826" t="s">
        <v>811</v>
      </c>
      <c r="W1826">
        <v>25000000</v>
      </c>
      <c r="X1826">
        <v>2016</v>
      </c>
      <c r="Y1826">
        <v>617</v>
      </c>
      <c r="Z1826" s="2">
        <v>5.8</v>
      </c>
      <c r="AA1826">
        <v>2.35</v>
      </c>
      <c r="AB1826">
        <v>0</v>
      </c>
      <c r="AQ1826">
        <v>120</v>
      </c>
      <c r="AR1826">
        <v>6.1</v>
      </c>
      <c r="BI1826" t="e">
        <f t="shared" si="85"/>
        <v>#DIV/0!</v>
      </c>
      <c r="BJ1826" t="e">
        <f t="shared" si="86"/>
        <v>#DIV/0!</v>
      </c>
      <c r="BO1826">
        <v>4301331</v>
      </c>
      <c r="BP1826">
        <v>4000000</v>
      </c>
      <c r="BR1826">
        <f t="shared" si="87"/>
        <v>301331</v>
      </c>
      <c r="BS1826" t="str">
        <f>_xlfn.XLOOKUP(BO1826,I:I,L:L)</f>
        <v>Four RoomsÂ </v>
      </c>
    </row>
    <row r="1827" spans="1:71" x14ac:dyDescent="0.25">
      <c r="A1827" t="s">
        <v>33</v>
      </c>
      <c r="B1827" t="s">
        <v>1103</v>
      </c>
      <c r="C1827">
        <v>52</v>
      </c>
      <c r="D1827">
        <v>106</v>
      </c>
      <c r="E1827">
        <v>167</v>
      </c>
      <c r="F1827">
        <v>676</v>
      </c>
      <c r="G1827" t="s">
        <v>6875</v>
      </c>
      <c r="H1827">
        <v>966</v>
      </c>
      <c r="I1827">
        <v>65182182</v>
      </c>
      <c r="J1827" t="s">
        <v>1027</v>
      </c>
      <c r="K1827" t="s">
        <v>4841</v>
      </c>
      <c r="L1827" t="s">
        <v>4580</v>
      </c>
      <c r="M1827">
        <v>15310</v>
      </c>
      <c r="N1827">
        <v>4830</v>
      </c>
      <c r="O1827" t="s">
        <v>5949</v>
      </c>
      <c r="P1827">
        <v>8</v>
      </c>
      <c r="Q1827" t="s">
        <v>11176</v>
      </c>
      <c r="R1827" t="s">
        <v>11177</v>
      </c>
      <c r="S1827">
        <v>38</v>
      </c>
      <c r="T1827" t="s">
        <v>42</v>
      </c>
      <c r="U1827" t="s">
        <v>43</v>
      </c>
      <c r="V1827" t="s">
        <v>44</v>
      </c>
      <c r="W1827">
        <v>24000000</v>
      </c>
      <c r="X1827">
        <v>2014</v>
      </c>
      <c r="Y1827">
        <v>807</v>
      </c>
      <c r="Z1827" s="2">
        <v>5.7</v>
      </c>
      <c r="AA1827">
        <v>2.35</v>
      </c>
      <c r="AB1827">
        <v>3000</v>
      </c>
      <c r="AQ1827">
        <v>98</v>
      </c>
      <c r="AR1827">
        <v>5.8</v>
      </c>
      <c r="BI1827" t="e">
        <f t="shared" si="85"/>
        <v>#DIV/0!</v>
      </c>
      <c r="BJ1827" t="e">
        <f t="shared" si="86"/>
        <v>#DIV/0!</v>
      </c>
      <c r="BO1827">
        <v>1400000</v>
      </c>
      <c r="BP1827">
        <v>1100000</v>
      </c>
      <c r="BR1827">
        <f t="shared" si="87"/>
        <v>300000</v>
      </c>
      <c r="BS1827" t="str">
        <f>_xlfn.XLOOKUP(BO1827,I:I,L:L)</f>
        <v>From a Whisper to a ScreamÂ </v>
      </c>
    </row>
    <row r="1828" spans="1:71" x14ac:dyDescent="0.25">
      <c r="A1828" t="s">
        <v>33</v>
      </c>
      <c r="B1828" t="s">
        <v>4182</v>
      </c>
      <c r="C1828">
        <v>129</v>
      </c>
      <c r="D1828">
        <v>98</v>
      </c>
      <c r="E1828">
        <v>36</v>
      </c>
      <c r="F1828">
        <v>900</v>
      </c>
      <c r="G1828" t="s">
        <v>7614</v>
      </c>
      <c r="H1828">
        <v>13000</v>
      </c>
      <c r="I1828">
        <v>57262492</v>
      </c>
      <c r="J1828" t="s">
        <v>635</v>
      </c>
      <c r="K1828" t="s">
        <v>1207</v>
      </c>
      <c r="L1828" t="s">
        <v>5391</v>
      </c>
      <c r="M1828">
        <v>90374</v>
      </c>
      <c r="N1828">
        <v>17582</v>
      </c>
      <c r="O1828" t="s">
        <v>8599</v>
      </c>
      <c r="P1828">
        <v>4</v>
      </c>
      <c r="Q1828" t="s">
        <v>11179</v>
      </c>
      <c r="R1828" t="s">
        <v>11180</v>
      </c>
      <c r="S1828">
        <v>318</v>
      </c>
      <c r="T1828" t="s">
        <v>42</v>
      </c>
      <c r="U1828" t="s">
        <v>43</v>
      </c>
      <c r="V1828" t="s">
        <v>811</v>
      </c>
      <c r="W1828">
        <v>24000000</v>
      </c>
      <c r="X1828">
        <v>2000</v>
      </c>
      <c r="Y1828">
        <v>2000</v>
      </c>
      <c r="Z1828" s="2">
        <v>6.7</v>
      </c>
      <c r="AA1828">
        <v>1.85</v>
      </c>
      <c r="AB1828">
        <v>0</v>
      </c>
      <c r="AQ1828">
        <v>106</v>
      </c>
      <c r="AR1828">
        <v>5.7</v>
      </c>
      <c r="BI1828" t="e">
        <f t="shared" si="85"/>
        <v>#DIV/0!</v>
      </c>
      <c r="BJ1828" t="e">
        <f t="shared" si="86"/>
        <v>#DIV/0!</v>
      </c>
      <c r="BO1828">
        <v>333658</v>
      </c>
      <c r="BP1828">
        <v>34000</v>
      </c>
      <c r="BR1828">
        <f t="shared" si="87"/>
        <v>299658</v>
      </c>
      <c r="BS1828" t="str">
        <f>_xlfn.XLOOKUP(BO1828,I:I,L:L)</f>
        <v>Marilyn Hotchkiss' Ballroom Dancing and Charm SchoolÂ </v>
      </c>
    </row>
    <row r="1829" spans="1:71" x14ac:dyDescent="0.25">
      <c r="A1829" t="s">
        <v>33</v>
      </c>
      <c r="B1829" t="s">
        <v>5841</v>
      </c>
      <c r="C1829">
        <v>60</v>
      </c>
      <c r="D1829">
        <v>107</v>
      </c>
      <c r="E1829">
        <v>71</v>
      </c>
      <c r="F1829">
        <v>304</v>
      </c>
      <c r="G1829" t="s">
        <v>5602</v>
      </c>
      <c r="H1829">
        <v>967</v>
      </c>
      <c r="I1829">
        <v>80000000</v>
      </c>
      <c r="J1829" t="s">
        <v>3468</v>
      </c>
      <c r="K1829" t="s">
        <v>5227</v>
      </c>
      <c r="L1829" t="s">
        <v>2655</v>
      </c>
      <c r="M1829">
        <v>51459</v>
      </c>
      <c r="N1829">
        <v>1962</v>
      </c>
      <c r="O1829" t="s">
        <v>11182</v>
      </c>
      <c r="P1829">
        <v>0</v>
      </c>
      <c r="Q1829" t="s">
        <v>11183</v>
      </c>
      <c r="R1829" t="s">
        <v>11184</v>
      </c>
      <c r="S1829">
        <v>113</v>
      </c>
      <c r="T1829" t="s">
        <v>42</v>
      </c>
      <c r="U1829" t="s">
        <v>43</v>
      </c>
      <c r="V1829" t="s">
        <v>115</v>
      </c>
      <c r="W1829">
        <v>8200000</v>
      </c>
      <c r="X1829">
        <v>1984</v>
      </c>
      <c r="Y1829">
        <v>455</v>
      </c>
      <c r="Z1829" s="2">
        <v>6.5</v>
      </c>
      <c r="AA1829">
        <v>1.85</v>
      </c>
      <c r="AB1829">
        <v>0</v>
      </c>
      <c r="AQ1829">
        <v>98</v>
      </c>
      <c r="AR1829">
        <v>6.7</v>
      </c>
      <c r="BI1829" t="e">
        <f t="shared" si="85"/>
        <v>#DIV/0!</v>
      </c>
      <c r="BJ1829" t="e">
        <f t="shared" si="86"/>
        <v>#DIV/0!</v>
      </c>
      <c r="BO1829">
        <v>7292175</v>
      </c>
      <c r="BP1829">
        <v>7000000</v>
      </c>
      <c r="BR1829">
        <f t="shared" si="87"/>
        <v>292175</v>
      </c>
      <c r="BS1829" t="str">
        <f>_xlfn.XLOOKUP(BO1829,I:I,L:L)</f>
        <v>Outside ProvidenceÂ </v>
      </c>
    </row>
    <row r="1830" spans="1:71" x14ac:dyDescent="0.25">
      <c r="A1830" t="s">
        <v>33</v>
      </c>
      <c r="B1830" t="s">
        <v>1802</v>
      </c>
      <c r="C1830">
        <v>123</v>
      </c>
      <c r="D1830">
        <v>88</v>
      </c>
      <c r="E1830">
        <v>480</v>
      </c>
      <c r="F1830">
        <v>497</v>
      </c>
      <c r="G1830" t="s">
        <v>11186</v>
      </c>
      <c r="H1830">
        <v>8000</v>
      </c>
      <c r="I1830">
        <v>74608545</v>
      </c>
      <c r="J1830" t="s">
        <v>1247</v>
      </c>
      <c r="K1830" t="s">
        <v>1554</v>
      </c>
      <c r="L1830" t="s">
        <v>3715</v>
      </c>
      <c r="M1830">
        <v>185258</v>
      </c>
      <c r="N1830">
        <v>10325</v>
      </c>
      <c r="O1830" t="s">
        <v>4946</v>
      </c>
      <c r="P1830">
        <v>4</v>
      </c>
      <c r="Q1830" t="s">
        <v>11187</v>
      </c>
      <c r="R1830" t="s">
        <v>11188</v>
      </c>
      <c r="S1830">
        <v>404</v>
      </c>
      <c r="T1830" t="s">
        <v>42</v>
      </c>
      <c r="U1830" t="s">
        <v>43</v>
      </c>
      <c r="V1830" t="s">
        <v>811</v>
      </c>
      <c r="W1830">
        <v>24000000</v>
      </c>
      <c r="X1830">
        <v>2003</v>
      </c>
      <c r="Y1830">
        <v>909</v>
      </c>
      <c r="Z1830" s="2">
        <v>7.2</v>
      </c>
      <c r="AA1830">
        <v>2.35</v>
      </c>
      <c r="AB1830">
        <v>0</v>
      </c>
      <c r="AQ1830">
        <v>107</v>
      </c>
      <c r="AR1830">
        <v>6.5</v>
      </c>
      <c r="BI1830" t="e">
        <f t="shared" si="85"/>
        <v>#DIV/0!</v>
      </c>
      <c r="BJ1830" t="e">
        <f t="shared" si="86"/>
        <v>#DIV/0!</v>
      </c>
      <c r="BO1830">
        <v>8279017</v>
      </c>
      <c r="BP1830">
        <v>8000000</v>
      </c>
      <c r="BR1830">
        <f t="shared" si="87"/>
        <v>279017</v>
      </c>
      <c r="BS1830" t="str">
        <f>_xlfn.XLOOKUP(BO1830,I:I,L:L)</f>
        <v>Shadow of the VampireÂ </v>
      </c>
    </row>
    <row r="1831" spans="1:71" x14ac:dyDescent="0.25">
      <c r="A1831" t="s">
        <v>33</v>
      </c>
      <c r="B1831" t="s">
        <v>1922</v>
      </c>
      <c r="C1831">
        <v>84</v>
      </c>
      <c r="D1831">
        <v>137</v>
      </c>
      <c r="E1831">
        <v>0</v>
      </c>
      <c r="F1831">
        <v>161</v>
      </c>
      <c r="G1831" t="s">
        <v>4192</v>
      </c>
      <c r="H1831">
        <v>12000</v>
      </c>
      <c r="I1831">
        <v>41895491</v>
      </c>
      <c r="J1831" t="s">
        <v>4048</v>
      </c>
      <c r="K1831" t="s">
        <v>408</v>
      </c>
      <c r="L1831" t="s">
        <v>7503</v>
      </c>
      <c r="M1831">
        <v>63274</v>
      </c>
      <c r="N1831">
        <v>12947</v>
      </c>
      <c r="O1831" t="s">
        <v>11191</v>
      </c>
      <c r="P1831">
        <v>1</v>
      </c>
      <c r="Q1831" t="s">
        <v>11192</v>
      </c>
      <c r="R1831" t="s">
        <v>11193</v>
      </c>
      <c r="S1831">
        <v>170</v>
      </c>
      <c r="T1831" t="s">
        <v>42</v>
      </c>
      <c r="U1831" t="s">
        <v>43</v>
      </c>
      <c r="V1831" t="s">
        <v>811</v>
      </c>
      <c r="W1831">
        <v>24000000</v>
      </c>
      <c r="X1831">
        <v>1991</v>
      </c>
      <c r="Y1831">
        <v>443</v>
      </c>
      <c r="Z1831" s="2">
        <v>7.6</v>
      </c>
      <c r="AA1831">
        <v>1.85</v>
      </c>
      <c r="AB1831">
        <v>12000</v>
      </c>
      <c r="AQ1831">
        <v>88</v>
      </c>
      <c r="AR1831">
        <v>7.2</v>
      </c>
      <c r="BI1831" t="e">
        <f t="shared" si="85"/>
        <v>#DIV/0!</v>
      </c>
      <c r="BJ1831" t="e">
        <f t="shared" si="86"/>
        <v>#DIV/0!</v>
      </c>
      <c r="BO1831">
        <v>1277257</v>
      </c>
      <c r="BP1831">
        <v>1000000</v>
      </c>
      <c r="BR1831">
        <f t="shared" si="87"/>
        <v>277257</v>
      </c>
      <c r="BS1831" t="str">
        <f>_xlfn.XLOOKUP(BO1831,I:I,L:L)</f>
        <v>Walking and TalkingÂ </v>
      </c>
    </row>
    <row r="1832" spans="1:71" x14ac:dyDescent="0.25">
      <c r="A1832" t="s">
        <v>33</v>
      </c>
      <c r="B1832" t="s">
        <v>4654</v>
      </c>
      <c r="C1832">
        <v>125</v>
      </c>
      <c r="D1832">
        <v>100</v>
      </c>
      <c r="E1832">
        <v>41</v>
      </c>
      <c r="F1832">
        <v>970</v>
      </c>
      <c r="G1832" t="s">
        <v>1918</v>
      </c>
      <c r="H1832">
        <v>45000</v>
      </c>
      <c r="I1832">
        <v>39989008</v>
      </c>
      <c r="J1832" t="s">
        <v>3057</v>
      </c>
      <c r="K1832" t="s">
        <v>6502</v>
      </c>
      <c r="L1832" t="s">
        <v>7827</v>
      </c>
      <c r="M1832">
        <v>55398</v>
      </c>
      <c r="N1832">
        <v>49847</v>
      </c>
      <c r="O1832" t="s">
        <v>4756</v>
      </c>
      <c r="P1832">
        <v>2</v>
      </c>
      <c r="Q1832" t="s">
        <v>11196</v>
      </c>
      <c r="R1832" t="s">
        <v>11197</v>
      </c>
      <c r="S1832">
        <v>418</v>
      </c>
      <c r="T1832" t="s">
        <v>42</v>
      </c>
      <c r="U1832" t="s">
        <v>43</v>
      </c>
      <c r="V1832" t="s">
        <v>811</v>
      </c>
      <c r="W1832">
        <v>24000000</v>
      </c>
      <c r="X1832">
        <v>1998</v>
      </c>
      <c r="Y1832">
        <v>1000</v>
      </c>
      <c r="Z1832" s="2">
        <v>4.5999999999999996</v>
      </c>
      <c r="AA1832">
        <v>2.35</v>
      </c>
      <c r="AB1832">
        <v>891</v>
      </c>
      <c r="AQ1832">
        <v>137</v>
      </c>
      <c r="AR1832">
        <v>7.6</v>
      </c>
      <c r="BI1832" t="e">
        <f t="shared" si="85"/>
        <v>#DIV/0!</v>
      </c>
      <c r="BJ1832" t="e">
        <f t="shared" si="86"/>
        <v>#DIV/0!</v>
      </c>
      <c r="BO1832">
        <v>22264487</v>
      </c>
      <c r="BP1832">
        <v>22000000</v>
      </c>
      <c r="BR1832">
        <f t="shared" si="87"/>
        <v>264487</v>
      </c>
      <c r="BS1832" t="str">
        <f>_xlfn.XLOOKUP(BO1832,I:I,L:L)</f>
        <v>Deuce Bigalow: European GigoloÂ </v>
      </c>
    </row>
    <row r="1833" spans="1:71" x14ac:dyDescent="0.25">
      <c r="A1833" t="s">
        <v>33</v>
      </c>
      <c r="B1833" t="s">
        <v>5848</v>
      </c>
      <c r="C1833">
        <v>106</v>
      </c>
      <c r="D1833">
        <v>115</v>
      </c>
      <c r="E1833">
        <v>597</v>
      </c>
      <c r="F1833">
        <v>597</v>
      </c>
      <c r="G1833" t="s">
        <v>4341</v>
      </c>
      <c r="H1833">
        <v>893</v>
      </c>
      <c r="I1833">
        <v>32662299</v>
      </c>
      <c r="J1833" t="s">
        <v>881</v>
      </c>
      <c r="K1833" t="s">
        <v>4325</v>
      </c>
      <c r="L1833" t="s">
        <v>9186</v>
      </c>
      <c r="M1833">
        <v>16469</v>
      </c>
      <c r="N1833">
        <v>3946</v>
      </c>
      <c r="O1833" t="s">
        <v>5848</v>
      </c>
      <c r="P1833">
        <v>1</v>
      </c>
      <c r="Q1833" t="s">
        <v>11200</v>
      </c>
      <c r="R1833" t="s">
        <v>11201</v>
      </c>
      <c r="S1833">
        <v>275</v>
      </c>
      <c r="T1833" t="s">
        <v>42</v>
      </c>
      <c r="U1833" t="s">
        <v>43</v>
      </c>
      <c r="V1833" t="s">
        <v>115</v>
      </c>
      <c r="W1833">
        <v>24000000</v>
      </c>
      <c r="X1833">
        <v>2000</v>
      </c>
      <c r="Y1833">
        <v>854</v>
      </c>
      <c r="Z1833" s="2">
        <v>6.9</v>
      </c>
      <c r="AA1833">
        <v>1.85</v>
      </c>
      <c r="AB1833">
        <v>0</v>
      </c>
      <c r="AQ1833">
        <v>100</v>
      </c>
      <c r="AR1833">
        <v>4.5999999999999996</v>
      </c>
      <c r="BI1833" t="e">
        <f t="shared" si="85"/>
        <v>#DIV/0!</v>
      </c>
      <c r="BJ1833" t="e">
        <f t="shared" si="86"/>
        <v>#DIV/0!</v>
      </c>
      <c r="BO1833">
        <v>20259297</v>
      </c>
      <c r="BP1833">
        <v>20000000</v>
      </c>
      <c r="BR1833">
        <f t="shared" si="87"/>
        <v>259297</v>
      </c>
      <c r="BS1833" t="str">
        <f>_xlfn.XLOOKUP(BO1833,I:I,L:L)</f>
        <v>PulseÂ </v>
      </c>
    </row>
    <row r="1834" spans="1:71" x14ac:dyDescent="0.25">
      <c r="A1834" t="s">
        <v>33</v>
      </c>
      <c r="B1834" t="s">
        <v>4297</v>
      </c>
      <c r="C1834">
        <v>247</v>
      </c>
      <c r="D1834">
        <v>101</v>
      </c>
      <c r="E1834">
        <v>0</v>
      </c>
      <c r="F1834">
        <v>92</v>
      </c>
      <c r="G1834" t="s">
        <v>11204</v>
      </c>
      <c r="H1834">
        <v>218</v>
      </c>
      <c r="I1834">
        <v>31452765</v>
      </c>
      <c r="J1834" t="s">
        <v>1027</v>
      </c>
      <c r="K1834" t="s">
        <v>10411</v>
      </c>
      <c r="L1834" t="s">
        <v>9430</v>
      </c>
      <c r="M1834">
        <v>149835</v>
      </c>
      <c r="N1834">
        <v>638</v>
      </c>
      <c r="O1834" t="s">
        <v>11205</v>
      </c>
      <c r="P1834">
        <v>7</v>
      </c>
      <c r="Q1834" t="s">
        <v>11206</v>
      </c>
      <c r="R1834" t="s">
        <v>11207</v>
      </c>
      <c r="S1834">
        <v>243</v>
      </c>
      <c r="T1834" t="s">
        <v>42</v>
      </c>
      <c r="U1834" t="s">
        <v>43</v>
      </c>
      <c r="V1834" t="s">
        <v>811</v>
      </c>
      <c r="W1834">
        <v>24000000</v>
      </c>
      <c r="X1834">
        <v>2008</v>
      </c>
      <c r="Y1834">
        <v>216</v>
      </c>
      <c r="Z1834" s="2">
        <v>6.6</v>
      </c>
      <c r="AA1834">
        <v>1.85</v>
      </c>
      <c r="AB1834">
        <v>0</v>
      </c>
      <c r="AQ1834">
        <v>115</v>
      </c>
      <c r="AR1834">
        <v>6.9</v>
      </c>
      <c r="BI1834" t="e">
        <f t="shared" si="85"/>
        <v>#DIV/0!</v>
      </c>
      <c r="BJ1834" t="e">
        <f t="shared" si="86"/>
        <v>#DIV/0!</v>
      </c>
      <c r="BO1834">
        <v>2850263</v>
      </c>
      <c r="BP1834">
        <v>2600000</v>
      </c>
      <c r="BR1834">
        <f t="shared" si="87"/>
        <v>250263</v>
      </c>
      <c r="BS1834" t="str">
        <f>_xlfn.XLOOKUP(BO1834,I:I,L:L)</f>
        <v>AirborneÂ </v>
      </c>
    </row>
    <row r="1835" spans="1:71" x14ac:dyDescent="0.25">
      <c r="A1835" t="s">
        <v>33</v>
      </c>
      <c r="B1835" t="s">
        <v>5856</v>
      </c>
      <c r="C1835">
        <v>156</v>
      </c>
      <c r="D1835">
        <v>110</v>
      </c>
      <c r="E1835">
        <v>119</v>
      </c>
      <c r="F1835">
        <v>265</v>
      </c>
      <c r="G1835" t="s">
        <v>6654</v>
      </c>
      <c r="H1835">
        <v>11000</v>
      </c>
      <c r="I1835">
        <v>25167270</v>
      </c>
      <c r="J1835" t="s">
        <v>3795</v>
      </c>
      <c r="K1835" t="s">
        <v>603</v>
      </c>
      <c r="L1835" t="s">
        <v>10835</v>
      </c>
      <c r="M1835">
        <v>30119</v>
      </c>
      <c r="N1835">
        <v>12254</v>
      </c>
      <c r="O1835" t="s">
        <v>11209</v>
      </c>
      <c r="P1835">
        <v>4</v>
      </c>
      <c r="Q1835" t="s">
        <v>11210</v>
      </c>
      <c r="R1835" t="s">
        <v>11211</v>
      </c>
      <c r="S1835">
        <v>263</v>
      </c>
      <c r="T1835" t="s">
        <v>42</v>
      </c>
      <c r="U1835" t="s">
        <v>939</v>
      </c>
      <c r="V1835" t="s">
        <v>811</v>
      </c>
      <c r="W1835">
        <v>24000000</v>
      </c>
      <c r="X1835">
        <v>2000</v>
      </c>
      <c r="Y1835">
        <v>592</v>
      </c>
      <c r="Z1835" s="2">
        <v>6.3</v>
      </c>
      <c r="AA1835">
        <v>2.35</v>
      </c>
      <c r="AB1835">
        <v>455</v>
      </c>
      <c r="AQ1835">
        <v>101</v>
      </c>
      <c r="AR1835">
        <v>6.6</v>
      </c>
      <c r="BI1835" t="e">
        <f t="shared" si="85"/>
        <v>#DIV/0!</v>
      </c>
      <c r="BJ1835" t="e">
        <f t="shared" si="86"/>
        <v>#DIV/0!</v>
      </c>
      <c r="BO1835">
        <v>1943649</v>
      </c>
      <c r="BP1835">
        <v>1700000</v>
      </c>
      <c r="BR1835">
        <f t="shared" si="87"/>
        <v>243649</v>
      </c>
      <c r="BS1835" t="str">
        <f>_xlfn.XLOOKUP(BO1835,I:I,L:L)</f>
        <v>Happy, TexasÂ </v>
      </c>
    </row>
    <row r="1836" spans="1:71" x14ac:dyDescent="0.25">
      <c r="A1836" t="s">
        <v>33</v>
      </c>
      <c r="B1836" t="s">
        <v>1851</v>
      </c>
      <c r="C1836">
        <v>271</v>
      </c>
      <c r="D1836">
        <v>94</v>
      </c>
      <c r="E1836">
        <v>293</v>
      </c>
      <c r="F1836">
        <v>939</v>
      </c>
      <c r="G1836" t="s">
        <v>408</v>
      </c>
      <c r="H1836">
        <v>18000</v>
      </c>
      <c r="I1836">
        <v>32416109</v>
      </c>
      <c r="J1836" t="s">
        <v>4054</v>
      </c>
      <c r="K1836" t="s">
        <v>148</v>
      </c>
      <c r="L1836" t="s">
        <v>9434</v>
      </c>
      <c r="M1836">
        <v>109620</v>
      </c>
      <c r="N1836">
        <v>32474</v>
      </c>
      <c r="O1836" t="s">
        <v>1423</v>
      </c>
      <c r="P1836">
        <v>0</v>
      </c>
      <c r="Q1836" t="s">
        <v>11213</v>
      </c>
      <c r="R1836" t="s">
        <v>11214</v>
      </c>
      <c r="S1836">
        <v>268</v>
      </c>
      <c r="T1836" t="s">
        <v>42</v>
      </c>
      <c r="U1836" t="s">
        <v>43</v>
      </c>
      <c r="V1836" t="s">
        <v>811</v>
      </c>
      <c r="W1836">
        <v>25000000</v>
      </c>
      <c r="X1836">
        <v>2009</v>
      </c>
      <c r="Y1836">
        <v>12000</v>
      </c>
      <c r="Z1836" s="2">
        <v>6.2</v>
      </c>
      <c r="AA1836">
        <v>2.35</v>
      </c>
      <c r="AB1836">
        <v>15000</v>
      </c>
      <c r="AQ1836">
        <v>110</v>
      </c>
      <c r="AR1836">
        <v>6.3</v>
      </c>
      <c r="BI1836" t="e">
        <f t="shared" si="85"/>
        <v>#DIV/0!</v>
      </c>
      <c r="BJ1836" t="e">
        <f t="shared" si="86"/>
        <v>#DIV/0!</v>
      </c>
      <c r="BO1836">
        <v>617172</v>
      </c>
      <c r="BP1836">
        <v>375000</v>
      </c>
      <c r="BR1836">
        <f t="shared" si="87"/>
        <v>242172</v>
      </c>
      <c r="BS1836" t="str">
        <f>_xlfn.XLOOKUP(BO1836,I:I,L:L)</f>
        <v>TrekkiesÂ </v>
      </c>
    </row>
    <row r="1837" spans="1:71" x14ac:dyDescent="0.25">
      <c r="A1837" t="s">
        <v>33</v>
      </c>
      <c r="B1837" t="s">
        <v>5869</v>
      </c>
      <c r="C1837">
        <v>45</v>
      </c>
      <c r="D1837">
        <v>88</v>
      </c>
      <c r="E1837">
        <v>269</v>
      </c>
      <c r="F1837">
        <v>384</v>
      </c>
      <c r="G1837" t="s">
        <v>10730</v>
      </c>
      <c r="H1837">
        <v>1000</v>
      </c>
      <c r="I1837">
        <v>20218</v>
      </c>
      <c r="J1837" t="s">
        <v>294</v>
      </c>
      <c r="K1837" t="s">
        <v>7205</v>
      </c>
      <c r="L1837" t="s">
        <v>11216</v>
      </c>
      <c r="M1837">
        <v>5431</v>
      </c>
      <c r="N1837">
        <v>2557</v>
      </c>
      <c r="O1837" t="s">
        <v>4261</v>
      </c>
      <c r="P1837">
        <v>2</v>
      </c>
      <c r="Q1837" t="s">
        <v>11217</v>
      </c>
      <c r="R1837" t="s">
        <v>11218</v>
      </c>
      <c r="S1837">
        <v>50</v>
      </c>
      <c r="T1837" t="s">
        <v>42</v>
      </c>
      <c r="U1837" t="s">
        <v>43</v>
      </c>
      <c r="V1837" t="s">
        <v>44</v>
      </c>
      <c r="W1837">
        <v>24000000</v>
      </c>
      <c r="X1837">
        <v>2001</v>
      </c>
      <c r="Y1837">
        <v>489</v>
      </c>
      <c r="Z1837" s="2">
        <v>5.3</v>
      </c>
      <c r="AA1837">
        <v>2.35</v>
      </c>
      <c r="AB1837">
        <v>204</v>
      </c>
      <c r="AQ1837">
        <v>94</v>
      </c>
      <c r="AR1837">
        <v>6.2</v>
      </c>
      <c r="BI1837" t="e">
        <f t="shared" si="85"/>
        <v>#DIV/0!</v>
      </c>
      <c r="BJ1837" t="e">
        <f t="shared" si="86"/>
        <v>#DIV/0!</v>
      </c>
      <c r="BO1837">
        <v>20241395</v>
      </c>
      <c r="BP1837">
        <v>20000000</v>
      </c>
      <c r="BR1837">
        <f t="shared" si="87"/>
        <v>241395</v>
      </c>
      <c r="BS1837" t="str">
        <f>_xlfn.XLOOKUP(BO1837,I:I,L:L)</f>
        <v>VampiresÂ </v>
      </c>
    </row>
    <row r="1838" spans="1:71" x14ac:dyDescent="0.25">
      <c r="A1838" t="s">
        <v>33</v>
      </c>
      <c r="B1838" t="s">
        <v>1142</v>
      </c>
      <c r="C1838">
        <v>133</v>
      </c>
      <c r="D1838">
        <v>127</v>
      </c>
      <c r="E1838">
        <v>446</v>
      </c>
      <c r="F1838">
        <v>898</v>
      </c>
      <c r="G1838" t="s">
        <v>7201</v>
      </c>
      <c r="H1838">
        <v>11000</v>
      </c>
      <c r="I1838">
        <v>28871190</v>
      </c>
      <c r="J1838" t="s">
        <v>948</v>
      </c>
      <c r="K1838" t="s">
        <v>723</v>
      </c>
      <c r="L1838" t="s">
        <v>9920</v>
      </c>
      <c r="M1838">
        <v>125421</v>
      </c>
      <c r="N1838">
        <v>13433</v>
      </c>
      <c r="O1838" t="s">
        <v>3165</v>
      </c>
      <c r="P1838">
        <v>0</v>
      </c>
      <c r="Q1838" t="s">
        <v>11221</v>
      </c>
      <c r="R1838" t="s">
        <v>11222</v>
      </c>
      <c r="S1838">
        <v>385</v>
      </c>
      <c r="T1838" t="s">
        <v>42</v>
      </c>
      <c r="U1838" t="s">
        <v>43</v>
      </c>
      <c r="V1838" t="s">
        <v>811</v>
      </c>
      <c r="W1838">
        <v>24000000</v>
      </c>
      <c r="X1838">
        <v>1999</v>
      </c>
      <c r="Y1838">
        <v>1000</v>
      </c>
      <c r="Z1838" s="2">
        <v>7.3</v>
      </c>
      <c r="AA1838">
        <v>1.85</v>
      </c>
      <c r="AB1838">
        <v>0</v>
      </c>
      <c r="AQ1838">
        <v>88</v>
      </c>
      <c r="AR1838">
        <v>5.3</v>
      </c>
      <c r="BI1838" t="e">
        <f t="shared" si="85"/>
        <v>#DIV/0!</v>
      </c>
      <c r="BJ1838" t="e">
        <f t="shared" si="86"/>
        <v>#DIV/0!</v>
      </c>
      <c r="BO1838">
        <v>277233</v>
      </c>
      <c r="BP1838">
        <v>40000</v>
      </c>
      <c r="BR1838">
        <f t="shared" si="87"/>
        <v>237233</v>
      </c>
      <c r="BS1838" t="str">
        <f>_xlfn.XLOOKUP(BO1838,I:I,L:L)</f>
        <v>Smiling Fish &amp; Goat on FireÂ </v>
      </c>
    </row>
    <row r="1839" spans="1:71" x14ac:dyDescent="0.25">
      <c r="A1839" t="s">
        <v>33</v>
      </c>
      <c r="B1839" t="s">
        <v>2065</v>
      </c>
      <c r="C1839">
        <v>84</v>
      </c>
      <c r="D1839">
        <v>95</v>
      </c>
      <c r="E1839">
        <v>126</v>
      </c>
      <c r="F1839">
        <v>886</v>
      </c>
      <c r="G1839" t="s">
        <v>3984</v>
      </c>
      <c r="H1839">
        <v>2000</v>
      </c>
      <c r="I1839">
        <v>16964743</v>
      </c>
      <c r="J1839" t="s">
        <v>1027</v>
      </c>
      <c r="K1839" t="s">
        <v>7697</v>
      </c>
      <c r="L1839" t="s">
        <v>11224</v>
      </c>
      <c r="M1839">
        <v>22844</v>
      </c>
      <c r="N1839">
        <v>4681</v>
      </c>
      <c r="O1839" t="s">
        <v>1718</v>
      </c>
      <c r="P1839">
        <v>1</v>
      </c>
      <c r="Q1839" t="s">
        <v>11225</v>
      </c>
      <c r="R1839" t="s">
        <v>11226</v>
      </c>
      <c r="S1839">
        <v>140</v>
      </c>
      <c r="T1839" t="s">
        <v>42</v>
      </c>
      <c r="U1839" t="s">
        <v>43</v>
      </c>
      <c r="V1839" t="s">
        <v>44</v>
      </c>
      <c r="W1839">
        <v>24000000</v>
      </c>
      <c r="X1839">
        <v>2004</v>
      </c>
      <c r="Y1839">
        <v>989</v>
      </c>
      <c r="Z1839" s="2">
        <v>5.6</v>
      </c>
      <c r="AA1839">
        <v>2.35</v>
      </c>
      <c r="AB1839">
        <v>876</v>
      </c>
      <c r="AQ1839">
        <v>127</v>
      </c>
      <c r="AR1839">
        <v>7.3</v>
      </c>
      <c r="BI1839" t="e">
        <f t="shared" si="85"/>
        <v>#DIV/0!</v>
      </c>
      <c r="BJ1839" t="e">
        <f t="shared" si="86"/>
        <v>#DIV/0!</v>
      </c>
      <c r="BO1839">
        <v>70224196</v>
      </c>
      <c r="BP1839">
        <v>70000000</v>
      </c>
      <c r="BR1839">
        <f t="shared" si="87"/>
        <v>224196</v>
      </c>
      <c r="BS1839" t="str">
        <f>_xlfn.XLOOKUP(BO1839,I:I,L:L)</f>
        <v>Fool's GoldÂ </v>
      </c>
    </row>
    <row r="1840" spans="1:71" x14ac:dyDescent="0.25">
      <c r="A1840" t="s">
        <v>33</v>
      </c>
      <c r="B1840" t="s">
        <v>2548</v>
      </c>
      <c r="C1840">
        <v>70</v>
      </c>
      <c r="D1840">
        <v>87</v>
      </c>
      <c r="E1840">
        <v>25</v>
      </c>
      <c r="F1840">
        <v>611</v>
      </c>
      <c r="G1840" t="s">
        <v>3023</v>
      </c>
      <c r="H1840">
        <v>1000</v>
      </c>
      <c r="I1840">
        <v>16290976</v>
      </c>
      <c r="J1840" t="s">
        <v>4062</v>
      </c>
      <c r="K1840" t="s">
        <v>4123</v>
      </c>
      <c r="L1840" t="s">
        <v>11227</v>
      </c>
      <c r="M1840">
        <v>14637</v>
      </c>
      <c r="N1840">
        <v>3243</v>
      </c>
      <c r="O1840" t="s">
        <v>11228</v>
      </c>
      <c r="P1840">
        <v>0</v>
      </c>
      <c r="Q1840" t="s">
        <v>11229</v>
      </c>
      <c r="R1840" t="s">
        <v>11230</v>
      </c>
      <c r="S1840">
        <v>100</v>
      </c>
      <c r="T1840" t="s">
        <v>42</v>
      </c>
      <c r="U1840" t="s">
        <v>43</v>
      </c>
      <c r="V1840" t="s">
        <v>366</v>
      </c>
      <c r="W1840">
        <v>24000000</v>
      </c>
      <c r="X1840">
        <v>1999</v>
      </c>
      <c r="Y1840">
        <v>670</v>
      </c>
      <c r="Z1840" s="2">
        <v>6.2</v>
      </c>
      <c r="AA1840">
        <v>1.85</v>
      </c>
      <c r="AB1840">
        <v>619</v>
      </c>
      <c r="AQ1840">
        <v>95</v>
      </c>
      <c r="AR1840">
        <v>5.6</v>
      </c>
      <c r="BI1840" t="e">
        <f t="shared" si="85"/>
        <v>#DIV/0!</v>
      </c>
      <c r="BJ1840" t="e">
        <f t="shared" si="86"/>
        <v>#DIV/0!</v>
      </c>
      <c r="BO1840">
        <v>16204793</v>
      </c>
      <c r="BP1840">
        <v>16000000</v>
      </c>
      <c r="BR1840">
        <f t="shared" si="87"/>
        <v>204793</v>
      </c>
      <c r="BS1840" t="str">
        <f>_xlfn.XLOOKUP(BO1840,I:I,L:L)</f>
        <v>Jennifer's BodyÂ </v>
      </c>
    </row>
    <row r="1841" spans="1:71" x14ac:dyDescent="0.25">
      <c r="A1841" t="s">
        <v>33</v>
      </c>
      <c r="B1841" t="s">
        <v>5875</v>
      </c>
      <c r="C1841">
        <v>32</v>
      </c>
      <c r="D1841">
        <v>118</v>
      </c>
      <c r="E1841">
        <v>0</v>
      </c>
      <c r="F1841">
        <v>227</v>
      </c>
      <c r="G1841" t="s">
        <v>11233</v>
      </c>
      <c r="H1841">
        <v>738</v>
      </c>
      <c r="I1841">
        <v>13000000</v>
      </c>
      <c r="J1841" t="s">
        <v>4069</v>
      </c>
      <c r="K1841" t="s">
        <v>11234</v>
      </c>
      <c r="L1841" t="s">
        <v>11235</v>
      </c>
      <c r="M1841">
        <v>10895</v>
      </c>
      <c r="N1841">
        <v>1458</v>
      </c>
      <c r="O1841" t="s">
        <v>11236</v>
      </c>
      <c r="P1841">
        <v>0</v>
      </c>
      <c r="Q1841" t="s">
        <v>11237</v>
      </c>
      <c r="R1841" t="s">
        <v>11238</v>
      </c>
      <c r="S1841">
        <v>150</v>
      </c>
      <c r="T1841" t="s">
        <v>42</v>
      </c>
      <c r="U1841" t="s">
        <v>43</v>
      </c>
      <c r="V1841" t="s">
        <v>366</v>
      </c>
      <c r="W1841">
        <v>24000000</v>
      </c>
      <c r="X1841">
        <v>1978</v>
      </c>
      <c r="Y1841">
        <v>295</v>
      </c>
      <c r="Z1841" s="2">
        <v>5.2</v>
      </c>
      <c r="AA1841">
        <v>1.85</v>
      </c>
      <c r="AB1841">
        <v>0</v>
      </c>
      <c r="AQ1841">
        <v>87</v>
      </c>
      <c r="AR1841">
        <v>6.2</v>
      </c>
      <c r="BI1841" t="e">
        <f t="shared" si="85"/>
        <v>#DIV/0!</v>
      </c>
      <c r="BJ1841" t="e">
        <f t="shared" si="86"/>
        <v>#DIV/0!</v>
      </c>
      <c r="BO1841">
        <v>40203020</v>
      </c>
      <c r="BP1841">
        <v>40000000</v>
      </c>
      <c r="BR1841">
        <f t="shared" si="87"/>
        <v>203020</v>
      </c>
      <c r="BS1841" t="str">
        <f>_xlfn.XLOOKUP(BO1841,I:I,L:L)</f>
        <v>Bridget Jones: The Edge of ReasonÂ </v>
      </c>
    </row>
    <row r="1842" spans="1:71" x14ac:dyDescent="0.25">
      <c r="A1842" t="s">
        <v>33</v>
      </c>
      <c r="B1842" t="s">
        <v>2616</v>
      </c>
      <c r="C1842">
        <v>51</v>
      </c>
      <c r="D1842">
        <v>107</v>
      </c>
      <c r="E1842">
        <v>48</v>
      </c>
      <c r="F1842">
        <v>940</v>
      </c>
      <c r="G1842" t="s">
        <v>11240</v>
      </c>
      <c r="H1842">
        <v>1000</v>
      </c>
      <c r="I1842">
        <v>12372410</v>
      </c>
      <c r="J1842" t="s">
        <v>2233</v>
      </c>
      <c r="K1842" t="s">
        <v>555</v>
      </c>
      <c r="L1842" t="s">
        <v>11241</v>
      </c>
      <c r="M1842">
        <v>11709</v>
      </c>
      <c r="N1842">
        <v>4971</v>
      </c>
      <c r="O1842" t="s">
        <v>4022</v>
      </c>
      <c r="P1842">
        <v>1</v>
      </c>
      <c r="Q1842" t="s">
        <v>11242</v>
      </c>
      <c r="R1842" t="s">
        <v>11243</v>
      </c>
      <c r="S1842">
        <v>101</v>
      </c>
      <c r="T1842" t="s">
        <v>42</v>
      </c>
      <c r="U1842" t="s">
        <v>43</v>
      </c>
      <c r="V1842" t="s">
        <v>44</v>
      </c>
      <c r="W1842">
        <v>24000000</v>
      </c>
      <c r="X1842">
        <v>2000</v>
      </c>
      <c r="Y1842">
        <v>957</v>
      </c>
      <c r="Z1842" s="2">
        <v>5.3</v>
      </c>
      <c r="AA1842">
        <v>1.85</v>
      </c>
      <c r="AB1842">
        <v>650</v>
      </c>
      <c r="AQ1842">
        <v>118</v>
      </c>
      <c r="AR1842">
        <v>5.2</v>
      </c>
      <c r="BI1842" t="e">
        <f t="shared" si="85"/>
        <v>#DIV/0!</v>
      </c>
      <c r="BJ1842" t="e">
        <f t="shared" si="86"/>
        <v>#DIV/0!</v>
      </c>
      <c r="BO1842">
        <v>1001437</v>
      </c>
      <c r="BP1842">
        <v>800000</v>
      </c>
      <c r="BR1842">
        <f t="shared" si="87"/>
        <v>201437</v>
      </c>
      <c r="BS1842" t="str">
        <f>_xlfn.XLOOKUP(BO1842,I:I,L:L)</f>
        <v>Ruby in ParadiseÂ </v>
      </c>
    </row>
    <row r="1843" spans="1:71" x14ac:dyDescent="0.25">
      <c r="A1843" t="s">
        <v>33</v>
      </c>
      <c r="B1843" t="s">
        <v>2117</v>
      </c>
      <c r="C1843">
        <v>73</v>
      </c>
      <c r="D1843">
        <v>124</v>
      </c>
      <c r="E1843">
        <v>41</v>
      </c>
      <c r="F1843">
        <v>197</v>
      </c>
      <c r="G1843" t="s">
        <v>4780</v>
      </c>
      <c r="H1843">
        <v>512</v>
      </c>
      <c r="I1843">
        <v>8427204</v>
      </c>
      <c r="J1843" t="s">
        <v>3051</v>
      </c>
      <c r="K1843" t="s">
        <v>5522</v>
      </c>
      <c r="L1843" t="s">
        <v>11246</v>
      </c>
      <c r="M1843">
        <v>10100</v>
      </c>
      <c r="N1843">
        <v>1523</v>
      </c>
      <c r="O1843" t="s">
        <v>11247</v>
      </c>
      <c r="P1843">
        <v>0</v>
      </c>
      <c r="Q1843" t="s">
        <v>11248</v>
      </c>
      <c r="R1843" t="s">
        <v>11249</v>
      </c>
      <c r="S1843">
        <v>59</v>
      </c>
      <c r="T1843" t="s">
        <v>42</v>
      </c>
      <c r="U1843" t="s">
        <v>43</v>
      </c>
      <c r="V1843" t="s">
        <v>811</v>
      </c>
      <c r="W1843">
        <v>24000000</v>
      </c>
      <c r="X1843">
        <v>1999</v>
      </c>
      <c r="Y1843">
        <v>481</v>
      </c>
      <c r="Z1843" s="2">
        <v>5.4</v>
      </c>
      <c r="AA1843">
        <v>2.35</v>
      </c>
      <c r="AB1843">
        <v>153</v>
      </c>
      <c r="AQ1843">
        <v>107</v>
      </c>
      <c r="AR1843">
        <v>5.3</v>
      </c>
      <c r="BI1843" t="e">
        <f t="shared" si="85"/>
        <v>#DIV/0!</v>
      </c>
      <c r="BJ1843" t="e">
        <f t="shared" si="86"/>
        <v>#DIV/0!</v>
      </c>
      <c r="BO1843">
        <v>10200000</v>
      </c>
      <c r="BP1843">
        <v>10000000</v>
      </c>
      <c r="BR1843">
        <f t="shared" si="87"/>
        <v>200000</v>
      </c>
      <c r="BS1843" t="str">
        <f>_xlfn.XLOOKUP(BO1843,I:I,L:L)</f>
        <v>The Spanish PrisonerÂ </v>
      </c>
    </row>
    <row r="1844" spans="1:71" x14ac:dyDescent="0.25">
      <c r="A1844" t="s">
        <v>33</v>
      </c>
      <c r="B1844" t="s">
        <v>5881</v>
      </c>
      <c r="C1844">
        <v>169</v>
      </c>
      <c r="D1844">
        <v>89</v>
      </c>
      <c r="E1844">
        <v>41</v>
      </c>
      <c r="F1844">
        <v>847</v>
      </c>
      <c r="G1844" t="s">
        <v>7732</v>
      </c>
      <c r="H1844">
        <v>2000</v>
      </c>
      <c r="I1844">
        <v>9639242</v>
      </c>
      <c r="J1844" t="s">
        <v>1027</v>
      </c>
      <c r="K1844" t="s">
        <v>5461</v>
      </c>
      <c r="L1844" t="s">
        <v>11251</v>
      </c>
      <c r="M1844">
        <v>16437</v>
      </c>
      <c r="N1844">
        <v>5470</v>
      </c>
      <c r="O1844" t="s">
        <v>5559</v>
      </c>
      <c r="P1844">
        <v>0</v>
      </c>
      <c r="Q1844" t="s">
        <v>11252</v>
      </c>
      <c r="R1844" t="s">
        <v>11253</v>
      </c>
      <c r="S1844">
        <v>68</v>
      </c>
      <c r="T1844" t="s">
        <v>42</v>
      </c>
      <c r="U1844" t="s">
        <v>43</v>
      </c>
      <c r="V1844" t="s">
        <v>44</v>
      </c>
      <c r="W1844">
        <v>24000000</v>
      </c>
      <c r="X1844">
        <v>2011</v>
      </c>
      <c r="Y1844">
        <v>1000</v>
      </c>
      <c r="Z1844" s="2">
        <v>4.9000000000000004</v>
      </c>
      <c r="AA1844">
        <v>1.85</v>
      </c>
      <c r="AB1844">
        <v>0</v>
      </c>
      <c r="AQ1844">
        <v>124</v>
      </c>
      <c r="AR1844">
        <v>5.4</v>
      </c>
      <c r="BI1844" t="e">
        <f t="shared" si="85"/>
        <v>#DIV/0!</v>
      </c>
      <c r="BJ1844" t="e">
        <f t="shared" si="86"/>
        <v>#DIV/0!</v>
      </c>
      <c r="BO1844">
        <v>241816</v>
      </c>
      <c r="BP1844">
        <v>42000</v>
      </c>
      <c r="BR1844">
        <f t="shared" si="87"/>
        <v>199816</v>
      </c>
      <c r="BS1844" t="str">
        <f>_xlfn.XLOOKUP(BO1844,I:I,L:L)</f>
        <v>George WashingtonÂ </v>
      </c>
    </row>
    <row r="1845" spans="1:71" x14ac:dyDescent="0.25">
      <c r="A1845" t="s">
        <v>33</v>
      </c>
      <c r="B1845" t="s">
        <v>4444</v>
      </c>
      <c r="C1845">
        <v>365</v>
      </c>
      <c r="D1845">
        <v>88</v>
      </c>
      <c r="E1845">
        <v>192</v>
      </c>
      <c r="F1845">
        <v>847</v>
      </c>
      <c r="G1845" t="s">
        <v>11256</v>
      </c>
      <c r="H1845">
        <v>3000</v>
      </c>
      <c r="I1845">
        <v>25003072</v>
      </c>
      <c r="J1845" t="s">
        <v>3401</v>
      </c>
      <c r="K1845" t="s">
        <v>1924</v>
      </c>
      <c r="L1845" t="s">
        <v>10885</v>
      </c>
      <c r="M1845">
        <v>72552</v>
      </c>
      <c r="N1845">
        <v>5737</v>
      </c>
      <c r="O1845" t="s">
        <v>5559</v>
      </c>
      <c r="P1845">
        <v>0</v>
      </c>
      <c r="Q1845" t="s">
        <v>11257</v>
      </c>
      <c r="R1845" t="s">
        <v>11258</v>
      </c>
      <c r="S1845">
        <v>374</v>
      </c>
      <c r="T1845" t="s">
        <v>42</v>
      </c>
      <c r="U1845" t="s">
        <v>43</v>
      </c>
      <c r="V1845" t="s">
        <v>811</v>
      </c>
      <c r="W1845">
        <v>24000000</v>
      </c>
      <c r="X1845">
        <v>2010</v>
      </c>
      <c r="Y1845">
        <v>859</v>
      </c>
      <c r="Z1845" s="2">
        <v>5.5</v>
      </c>
      <c r="AA1845">
        <v>2.35</v>
      </c>
      <c r="AB1845">
        <v>13000</v>
      </c>
      <c r="AQ1845">
        <v>89</v>
      </c>
      <c r="AR1845">
        <v>4.9000000000000004</v>
      </c>
      <c r="BI1845" t="e">
        <f t="shared" si="85"/>
        <v>#DIV/0!</v>
      </c>
      <c r="BJ1845" t="e">
        <f t="shared" si="86"/>
        <v>#DIV/0!</v>
      </c>
      <c r="BO1845">
        <v>381225</v>
      </c>
      <c r="BP1845">
        <v>200000</v>
      </c>
      <c r="BR1845">
        <f t="shared" si="87"/>
        <v>181225</v>
      </c>
      <c r="BS1845" t="str">
        <f>_xlfn.XLOOKUP(BO1845,I:I,L:L)</f>
        <v>Short Cut to Nirvana: Kumbh MelaÂ </v>
      </c>
    </row>
    <row r="1846" spans="1:71" x14ac:dyDescent="0.25">
      <c r="A1846" t="s">
        <v>917</v>
      </c>
      <c r="B1846" t="s">
        <v>148</v>
      </c>
      <c r="C1846">
        <v>113</v>
      </c>
      <c r="D1846">
        <v>118</v>
      </c>
      <c r="E1846">
        <v>18000</v>
      </c>
      <c r="F1846">
        <v>286</v>
      </c>
      <c r="G1846" t="s">
        <v>3010</v>
      </c>
      <c r="H1846">
        <v>18000</v>
      </c>
      <c r="I1846">
        <v>6144806</v>
      </c>
      <c r="J1846" t="s">
        <v>3117</v>
      </c>
      <c r="K1846" t="s">
        <v>148</v>
      </c>
      <c r="L1846" t="s">
        <v>11261</v>
      </c>
      <c r="M1846">
        <v>12821</v>
      </c>
      <c r="N1846">
        <v>23689</v>
      </c>
      <c r="O1846" t="s">
        <v>9592</v>
      </c>
      <c r="P1846">
        <v>1</v>
      </c>
      <c r="Q1846" t="s">
        <v>11262</v>
      </c>
      <c r="R1846" t="s">
        <v>11263</v>
      </c>
      <c r="S1846">
        <v>248</v>
      </c>
      <c r="T1846" t="s">
        <v>42</v>
      </c>
      <c r="U1846" t="s">
        <v>43</v>
      </c>
      <c r="V1846" t="s">
        <v>44</v>
      </c>
      <c r="W1846">
        <v>23000000</v>
      </c>
      <c r="X1846">
        <v>2004</v>
      </c>
      <c r="Y1846">
        <v>5000</v>
      </c>
      <c r="Z1846" s="2">
        <v>6.7</v>
      </c>
      <c r="AA1846">
        <v>2.35</v>
      </c>
      <c r="AB1846">
        <v>0</v>
      </c>
      <c r="AQ1846">
        <v>88</v>
      </c>
      <c r="AR1846">
        <v>5.5</v>
      </c>
      <c r="BI1846" t="e">
        <f t="shared" si="85"/>
        <v>#DIV/0!</v>
      </c>
      <c r="BJ1846" t="e">
        <f t="shared" si="86"/>
        <v>#DIV/0!</v>
      </c>
      <c r="BO1846">
        <v>192467</v>
      </c>
      <c r="BP1846">
        <v>15000</v>
      </c>
      <c r="BR1846">
        <f t="shared" si="87"/>
        <v>177467</v>
      </c>
      <c r="BS1846" t="str">
        <f>_xlfn.XLOOKUP(BO1846,I:I,L:L)</f>
        <v>The Puffy ChairÂ </v>
      </c>
    </row>
    <row r="1847" spans="1:71" x14ac:dyDescent="0.25">
      <c r="A1847" t="s">
        <v>33</v>
      </c>
      <c r="B1847" t="s">
        <v>5891</v>
      </c>
      <c r="C1847">
        <v>18</v>
      </c>
      <c r="D1847">
        <v>93</v>
      </c>
      <c r="E1847">
        <v>9</v>
      </c>
      <c r="F1847">
        <v>254</v>
      </c>
      <c r="G1847" t="s">
        <v>112</v>
      </c>
      <c r="H1847">
        <v>23000</v>
      </c>
      <c r="I1847">
        <v>4308981</v>
      </c>
      <c r="J1847" t="s">
        <v>1787</v>
      </c>
      <c r="K1847" t="s">
        <v>446</v>
      </c>
      <c r="L1847" t="s">
        <v>11266</v>
      </c>
      <c r="M1847">
        <v>2265</v>
      </c>
      <c r="N1847">
        <v>24436</v>
      </c>
      <c r="O1847" t="s">
        <v>11267</v>
      </c>
      <c r="P1847">
        <v>2</v>
      </c>
      <c r="Q1847" t="s">
        <v>11268</v>
      </c>
      <c r="R1847" t="s">
        <v>11269</v>
      </c>
      <c r="S1847">
        <v>37</v>
      </c>
      <c r="T1847" t="s">
        <v>42</v>
      </c>
      <c r="U1847" t="s">
        <v>43</v>
      </c>
      <c r="V1847" t="s">
        <v>115</v>
      </c>
      <c r="W1847">
        <v>24000000</v>
      </c>
      <c r="X1847">
        <v>1998</v>
      </c>
      <c r="Y1847">
        <v>284</v>
      </c>
      <c r="Z1847" s="2">
        <v>3.9</v>
      </c>
      <c r="AB1847">
        <v>839</v>
      </c>
      <c r="AQ1847">
        <v>118</v>
      </c>
      <c r="AR1847">
        <v>6.7</v>
      </c>
      <c r="BI1847" t="e">
        <f t="shared" si="85"/>
        <v>#DIV/0!</v>
      </c>
      <c r="BJ1847" t="e">
        <f t="shared" si="86"/>
        <v>#DIV/0!</v>
      </c>
      <c r="BO1847">
        <v>180483</v>
      </c>
      <c r="BP1847">
        <v>10000</v>
      </c>
      <c r="BR1847">
        <f t="shared" si="87"/>
        <v>170483</v>
      </c>
      <c r="BS1847" t="str">
        <f>_xlfn.XLOOKUP(BO1847,I:I,L:L)</f>
        <v>Pink FlamingosÂ </v>
      </c>
    </row>
    <row r="1848" spans="1:71" x14ac:dyDescent="0.25">
      <c r="A1848" t="s">
        <v>33</v>
      </c>
      <c r="B1848" t="s">
        <v>5897</v>
      </c>
      <c r="C1848">
        <v>10</v>
      </c>
      <c r="D1848">
        <v>80</v>
      </c>
      <c r="E1848">
        <v>18</v>
      </c>
      <c r="F1848">
        <v>73</v>
      </c>
      <c r="G1848" t="s">
        <v>11272</v>
      </c>
      <c r="H1848">
        <v>742</v>
      </c>
      <c r="I1848">
        <v>669276</v>
      </c>
      <c r="J1848" t="s">
        <v>4075</v>
      </c>
      <c r="K1848" t="s">
        <v>11273</v>
      </c>
      <c r="L1848" t="s">
        <v>11274</v>
      </c>
      <c r="M1848">
        <v>2541</v>
      </c>
      <c r="N1848">
        <v>1088</v>
      </c>
      <c r="O1848" t="s">
        <v>11275</v>
      </c>
      <c r="P1848">
        <v>0</v>
      </c>
      <c r="Q1848" t="s">
        <v>11276</v>
      </c>
      <c r="R1848" t="s">
        <v>11277</v>
      </c>
      <c r="S1848">
        <v>47</v>
      </c>
      <c r="T1848" t="s">
        <v>42</v>
      </c>
      <c r="U1848" t="s">
        <v>74</v>
      </c>
      <c r="V1848" t="s">
        <v>366</v>
      </c>
      <c r="W1848">
        <v>28000000</v>
      </c>
      <c r="X1848">
        <v>1993</v>
      </c>
      <c r="Y1848">
        <v>83</v>
      </c>
      <c r="Z1848" s="2">
        <v>7.2</v>
      </c>
      <c r="AA1848">
        <v>2.35</v>
      </c>
      <c r="AB1848">
        <v>408</v>
      </c>
      <c r="AQ1848">
        <v>93</v>
      </c>
      <c r="AR1848">
        <v>3.9</v>
      </c>
      <c r="BI1848" t="e">
        <f t="shared" si="85"/>
        <v>#DIV/0!</v>
      </c>
      <c r="BJ1848" t="e">
        <f t="shared" si="86"/>
        <v>#DIV/0!</v>
      </c>
      <c r="BO1848">
        <v>6165429</v>
      </c>
      <c r="BP1848">
        <v>6000000</v>
      </c>
      <c r="BR1848">
        <f t="shared" si="87"/>
        <v>165429</v>
      </c>
      <c r="BS1848" t="str">
        <f>_xlfn.XLOOKUP(BO1848,I:I,L:L)</f>
        <v>Rabbit-Proof FenceÂ </v>
      </c>
    </row>
    <row r="1849" spans="1:71" x14ac:dyDescent="0.25">
      <c r="A1849" t="s">
        <v>33</v>
      </c>
      <c r="B1849" t="s">
        <v>5903</v>
      </c>
      <c r="C1849">
        <v>16</v>
      </c>
      <c r="D1849">
        <v>120</v>
      </c>
      <c r="E1849">
        <v>6</v>
      </c>
      <c r="F1849">
        <v>382</v>
      </c>
      <c r="G1849" t="s">
        <v>3023</v>
      </c>
      <c r="H1849">
        <v>22000</v>
      </c>
      <c r="I1849">
        <v>42880</v>
      </c>
      <c r="J1849" t="s">
        <v>210</v>
      </c>
      <c r="K1849" t="s">
        <v>2176</v>
      </c>
      <c r="L1849" t="s">
        <v>11280</v>
      </c>
      <c r="M1849">
        <v>2919</v>
      </c>
      <c r="N1849">
        <v>23769</v>
      </c>
      <c r="O1849" t="s">
        <v>8003</v>
      </c>
      <c r="P1849">
        <v>3</v>
      </c>
      <c r="Q1849" t="s">
        <v>11281</v>
      </c>
      <c r="R1849" t="s">
        <v>11282</v>
      </c>
      <c r="S1849">
        <v>50</v>
      </c>
      <c r="T1849" t="s">
        <v>42</v>
      </c>
      <c r="U1849" t="s">
        <v>74</v>
      </c>
      <c r="V1849" t="s">
        <v>115</v>
      </c>
      <c r="W1849">
        <v>24000000</v>
      </c>
      <c r="X1849">
        <v>2004</v>
      </c>
      <c r="Y1849">
        <v>670</v>
      </c>
      <c r="Z1849" s="2">
        <v>5.0999999999999996</v>
      </c>
      <c r="AA1849">
        <v>1.85</v>
      </c>
      <c r="AB1849">
        <v>181</v>
      </c>
      <c r="AQ1849">
        <v>80</v>
      </c>
      <c r="AR1849">
        <v>7.2</v>
      </c>
      <c r="BI1849" t="e">
        <f t="shared" si="85"/>
        <v>#DIV/0!</v>
      </c>
      <c r="BJ1849" t="e">
        <f t="shared" si="86"/>
        <v>#DIV/0!</v>
      </c>
      <c r="BO1849">
        <v>60128566</v>
      </c>
      <c r="BP1849">
        <v>60000000</v>
      </c>
      <c r="BR1849">
        <f t="shared" si="87"/>
        <v>128566</v>
      </c>
      <c r="BS1849" t="str">
        <f>_xlfn.XLOOKUP(BO1849,I:I,L:L)</f>
        <v>Resident Evil: AfterlifeÂ </v>
      </c>
    </row>
    <row r="1850" spans="1:71" x14ac:dyDescent="0.25">
      <c r="A1850" t="s">
        <v>33</v>
      </c>
      <c r="B1850" t="s">
        <v>4600</v>
      </c>
      <c r="C1850">
        <v>196</v>
      </c>
      <c r="D1850">
        <v>98</v>
      </c>
      <c r="E1850">
        <v>88</v>
      </c>
      <c r="F1850">
        <v>706</v>
      </c>
      <c r="G1850" t="s">
        <v>5965</v>
      </c>
      <c r="H1850">
        <v>12000</v>
      </c>
      <c r="I1850">
        <v>23225911</v>
      </c>
      <c r="J1850" t="s">
        <v>313</v>
      </c>
      <c r="K1850" t="s">
        <v>1334</v>
      </c>
      <c r="L1850" t="s">
        <v>11284</v>
      </c>
      <c r="M1850">
        <v>80574</v>
      </c>
      <c r="N1850">
        <v>14699</v>
      </c>
      <c r="O1850" t="s">
        <v>6435</v>
      </c>
      <c r="P1850">
        <v>1</v>
      </c>
      <c r="Q1850" t="s">
        <v>11285</v>
      </c>
      <c r="R1850" t="s">
        <v>11286</v>
      </c>
      <c r="S1850">
        <v>157</v>
      </c>
      <c r="T1850" t="s">
        <v>42</v>
      </c>
      <c r="U1850" t="s">
        <v>43</v>
      </c>
      <c r="V1850" t="s">
        <v>811</v>
      </c>
      <c r="W1850">
        <v>24000000</v>
      </c>
      <c r="X1850">
        <v>2010</v>
      </c>
      <c r="Y1850">
        <v>854</v>
      </c>
      <c r="Z1850" s="2">
        <v>6.5</v>
      </c>
      <c r="AA1850">
        <v>2.35</v>
      </c>
      <c r="AB1850">
        <v>12000</v>
      </c>
      <c r="AQ1850">
        <v>120</v>
      </c>
      <c r="AR1850">
        <v>5.0999999999999996</v>
      </c>
      <c r="BI1850" t="e">
        <f t="shared" si="85"/>
        <v>#DIV/0!</v>
      </c>
      <c r="BJ1850" t="e">
        <f t="shared" si="86"/>
        <v>#DIV/0!</v>
      </c>
      <c r="BO1850">
        <v>489220</v>
      </c>
      <c r="BP1850">
        <v>365000</v>
      </c>
      <c r="BR1850">
        <f t="shared" si="87"/>
        <v>124220</v>
      </c>
      <c r="BS1850" t="str">
        <f>_xlfn.XLOOKUP(BO1850,I:I,L:L)</f>
        <v>CubeÂ </v>
      </c>
    </row>
    <row r="1851" spans="1:71" x14ac:dyDescent="0.25">
      <c r="A1851" t="s">
        <v>33</v>
      </c>
      <c r="B1851" t="s">
        <v>4593</v>
      </c>
      <c r="C1851">
        <v>212</v>
      </c>
      <c r="D1851">
        <v>119</v>
      </c>
      <c r="E1851">
        <v>6000</v>
      </c>
      <c r="F1851">
        <v>422</v>
      </c>
      <c r="G1851" t="s">
        <v>2175</v>
      </c>
      <c r="H1851">
        <v>23000</v>
      </c>
      <c r="I1851">
        <v>4710455</v>
      </c>
      <c r="J1851" t="s">
        <v>452</v>
      </c>
      <c r="K1851" t="s">
        <v>78</v>
      </c>
      <c r="L1851" t="s">
        <v>11289</v>
      </c>
      <c r="M1851">
        <v>214091</v>
      </c>
      <c r="N1851">
        <v>24263</v>
      </c>
      <c r="O1851" t="s">
        <v>1349</v>
      </c>
      <c r="P1851">
        <v>0</v>
      </c>
      <c r="Q1851" t="s">
        <v>11290</v>
      </c>
      <c r="R1851" t="s">
        <v>11291</v>
      </c>
      <c r="S1851">
        <v>330</v>
      </c>
      <c r="T1851" t="s">
        <v>169</v>
      </c>
      <c r="U1851" t="s">
        <v>3663</v>
      </c>
      <c r="V1851" t="s">
        <v>115</v>
      </c>
      <c r="W1851">
        <v>24000000</v>
      </c>
      <c r="X1851">
        <v>2004</v>
      </c>
      <c r="Y1851">
        <v>713</v>
      </c>
      <c r="Z1851" s="2">
        <v>8.1999999999999993</v>
      </c>
      <c r="AA1851">
        <v>1.85</v>
      </c>
      <c r="AB1851">
        <v>13000</v>
      </c>
      <c r="AQ1851">
        <v>98</v>
      </c>
      <c r="AR1851">
        <v>6.5</v>
      </c>
      <c r="BI1851" t="e">
        <f t="shared" si="85"/>
        <v>#DIV/0!</v>
      </c>
      <c r="BJ1851" t="e">
        <f t="shared" si="86"/>
        <v>#DIV/0!</v>
      </c>
      <c r="BO1851">
        <v>100117603</v>
      </c>
      <c r="BP1851">
        <v>100000000</v>
      </c>
      <c r="BR1851">
        <f t="shared" si="87"/>
        <v>117603</v>
      </c>
      <c r="BS1851" t="str">
        <f>_xlfn.XLOOKUP(BO1851,I:I,L:L)</f>
        <v>The Hunchback of Notre DameÂ </v>
      </c>
    </row>
    <row r="1852" spans="1:71" x14ac:dyDescent="0.25">
      <c r="A1852" t="s">
        <v>33</v>
      </c>
      <c r="B1852" t="s">
        <v>2720</v>
      </c>
      <c r="C1852">
        <v>445</v>
      </c>
      <c r="D1852">
        <v>88</v>
      </c>
      <c r="E1852">
        <v>181</v>
      </c>
      <c r="F1852">
        <v>11</v>
      </c>
      <c r="G1852" t="s">
        <v>702</v>
      </c>
      <c r="H1852">
        <v>15000</v>
      </c>
      <c r="I1852">
        <v>75590286</v>
      </c>
      <c r="J1852" t="s">
        <v>4080</v>
      </c>
      <c r="K1852" t="s">
        <v>236</v>
      </c>
      <c r="L1852" t="s">
        <v>3604</v>
      </c>
      <c r="M1852">
        <v>386217</v>
      </c>
      <c r="N1852">
        <v>28011</v>
      </c>
      <c r="O1852" t="s">
        <v>11293</v>
      </c>
      <c r="P1852">
        <v>4</v>
      </c>
      <c r="Q1852" t="s">
        <v>11294</v>
      </c>
      <c r="R1852" t="s">
        <v>11295</v>
      </c>
      <c r="S1852">
        <v>553</v>
      </c>
      <c r="T1852" t="s">
        <v>42</v>
      </c>
      <c r="U1852" t="s">
        <v>43</v>
      </c>
      <c r="V1852" t="s">
        <v>811</v>
      </c>
      <c r="W1852">
        <v>23600000</v>
      </c>
      <c r="X1852">
        <v>2009</v>
      </c>
      <c r="Y1852">
        <v>13000</v>
      </c>
      <c r="Z1852" s="2">
        <v>7.7</v>
      </c>
      <c r="AA1852">
        <v>2.35</v>
      </c>
      <c r="AB1852">
        <v>26000</v>
      </c>
      <c r="AQ1852">
        <v>119</v>
      </c>
      <c r="AR1852">
        <v>8.1999999999999993</v>
      </c>
      <c r="BI1852" t="e">
        <f t="shared" si="85"/>
        <v>#DIV/0!</v>
      </c>
      <c r="BJ1852" t="e">
        <f t="shared" si="86"/>
        <v>#DIV/0!</v>
      </c>
      <c r="BO1852">
        <v>15100000</v>
      </c>
      <c r="BP1852">
        <v>15000000</v>
      </c>
      <c r="BR1852">
        <f t="shared" si="87"/>
        <v>100000</v>
      </c>
      <c r="BS1852" t="str">
        <f>_xlfn.XLOOKUP(BO1852,I:I,L:L)</f>
        <v>FirestarterÂ </v>
      </c>
    </row>
    <row r="1853" spans="1:71" x14ac:dyDescent="0.25">
      <c r="A1853" t="s">
        <v>33</v>
      </c>
      <c r="B1853" t="s">
        <v>203</v>
      </c>
      <c r="C1853">
        <v>446</v>
      </c>
      <c r="D1853">
        <v>201</v>
      </c>
      <c r="E1853">
        <v>0</v>
      </c>
      <c r="F1853">
        <v>84</v>
      </c>
      <c r="G1853" t="s">
        <v>272</v>
      </c>
      <c r="H1853">
        <v>6000</v>
      </c>
      <c r="I1853">
        <v>218051260</v>
      </c>
      <c r="J1853" t="s">
        <v>201</v>
      </c>
      <c r="K1853" t="s">
        <v>273</v>
      </c>
      <c r="L1853" t="s">
        <v>274</v>
      </c>
      <c r="M1853">
        <v>316020</v>
      </c>
      <c r="N1853">
        <v>7122</v>
      </c>
      <c r="O1853" t="s">
        <v>275</v>
      </c>
      <c r="P1853">
        <v>0</v>
      </c>
      <c r="Q1853" t="s">
        <v>276</v>
      </c>
      <c r="R1853" t="s">
        <v>277</v>
      </c>
      <c r="S1853">
        <v>2618</v>
      </c>
      <c r="T1853" t="s">
        <v>42</v>
      </c>
      <c r="U1853" t="s">
        <v>230</v>
      </c>
      <c r="V1853" t="s">
        <v>44</v>
      </c>
      <c r="W1853">
        <v>207000000</v>
      </c>
      <c r="X1853">
        <v>2005</v>
      </c>
      <c r="Y1853">
        <v>918</v>
      </c>
      <c r="Z1853" s="2">
        <v>7.2</v>
      </c>
      <c r="AA1853">
        <v>2.35</v>
      </c>
      <c r="AB1853">
        <v>0</v>
      </c>
      <c r="AQ1853">
        <v>88</v>
      </c>
      <c r="AR1853">
        <v>7.7</v>
      </c>
      <c r="BI1853" t="e">
        <f t="shared" si="85"/>
        <v>#DIV/0!</v>
      </c>
      <c r="BJ1853" t="e">
        <f t="shared" si="86"/>
        <v>#DIV/0!</v>
      </c>
      <c r="BO1853">
        <v>140080850</v>
      </c>
      <c r="BP1853">
        <v>140000000</v>
      </c>
      <c r="BR1853">
        <f t="shared" si="87"/>
        <v>80850</v>
      </c>
      <c r="BS1853" t="str">
        <f>_xlfn.XLOOKUP(BO1853,I:I,L:L)</f>
        <v>Rush Hour 3Â </v>
      </c>
    </row>
    <row r="1854" spans="1:71" x14ac:dyDescent="0.25">
      <c r="A1854" t="s">
        <v>917</v>
      </c>
      <c r="B1854" t="s">
        <v>1272</v>
      </c>
      <c r="C1854">
        <v>108</v>
      </c>
      <c r="D1854">
        <v>90</v>
      </c>
      <c r="E1854">
        <v>153</v>
      </c>
      <c r="F1854">
        <v>427</v>
      </c>
      <c r="G1854" t="s">
        <v>1649</v>
      </c>
      <c r="H1854">
        <v>11000</v>
      </c>
      <c r="I1854">
        <v>161487252</v>
      </c>
      <c r="J1854" t="s">
        <v>2233</v>
      </c>
      <c r="K1854" t="s">
        <v>2729</v>
      </c>
      <c r="L1854" t="s">
        <v>1003</v>
      </c>
      <c r="M1854">
        <v>119450</v>
      </c>
      <c r="N1854">
        <v>13823</v>
      </c>
      <c r="O1854" t="s">
        <v>3729</v>
      </c>
      <c r="P1854">
        <v>0</v>
      </c>
      <c r="Q1854" t="s">
        <v>11299</v>
      </c>
      <c r="R1854" t="s">
        <v>11300</v>
      </c>
      <c r="S1854">
        <v>300</v>
      </c>
      <c r="T1854" t="s">
        <v>42</v>
      </c>
      <c r="U1854" t="s">
        <v>43</v>
      </c>
      <c r="V1854" t="s">
        <v>44</v>
      </c>
      <c r="W1854">
        <v>20000000</v>
      </c>
      <c r="X1854">
        <v>1998</v>
      </c>
      <c r="Y1854">
        <v>1000</v>
      </c>
      <c r="Z1854" s="2">
        <v>6.1</v>
      </c>
      <c r="AA1854">
        <v>1.85</v>
      </c>
      <c r="AB1854">
        <v>0</v>
      </c>
      <c r="AQ1854">
        <v>201</v>
      </c>
      <c r="AR1854">
        <v>7.2</v>
      </c>
      <c r="BI1854" t="e">
        <f t="shared" si="85"/>
        <v>#DIV/0!</v>
      </c>
      <c r="BJ1854" t="e">
        <f t="shared" si="86"/>
        <v>#DIV/0!</v>
      </c>
      <c r="BO1854">
        <v>70071</v>
      </c>
      <c r="BP1854">
        <v>7000</v>
      </c>
      <c r="BR1854">
        <f t="shared" si="87"/>
        <v>63071</v>
      </c>
      <c r="BS1854" t="str">
        <f>_xlfn.XLOOKUP(BO1854,I:I,L:L)</f>
        <v>CaviteÂ </v>
      </c>
    </row>
    <row r="1855" spans="1:71" x14ac:dyDescent="0.25">
      <c r="A1855" t="s">
        <v>33</v>
      </c>
      <c r="B1855" t="s">
        <v>4323</v>
      </c>
      <c r="C1855">
        <v>223</v>
      </c>
      <c r="D1855">
        <v>127</v>
      </c>
      <c r="E1855">
        <v>883</v>
      </c>
      <c r="F1855">
        <v>441</v>
      </c>
      <c r="G1855" t="s">
        <v>9172</v>
      </c>
      <c r="H1855">
        <v>11000</v>
      </c>
      <c r="I1855">
        <v>290158751</v>
      </c>
      <c r="J1855" t="s">
        <v>36</v>
      </c>
      <c r="K1855" t="s">
        <v>520</v>
      </c>
      <c r="L1855" t="s">
        <v>261</v>
      </c>
      <c r="M1855">
        <v>837759</v>
      </c>
      <c r="N1855">
        <v>12643</v>
      </c>
      <c r="O1855" t="s">
        <v>11303</v>
      </c>
      <c r="P1855">
        <v>0</v>
      </c>
      <c r="Q1855" t="s">
        <v>11304</v>
      </c>
      <c r="R1855" t="s">
        <v>11305</v>
      </c>
      <c r="S1855">
        <v>900</v>
      </c>
      <c r="T1855" t="s">
        <v>42</v>
      </c>
      <c r="U1855" t="s">
        <v>43</v>
      </c>
      <c r="V1855" t="s">
        <v>115</v>
      </c>
      <c r="W1855">
        <v>18000000</v>
      </c>
      <c r="X1855">
        <v>1980</v>
      </c>
      <c r="Y1855">
        <v>504</v>
      </c>
      <c r="Z1855" s="2">
        <v>8.8000000000000007</v>
      </c>
      <c r="AA1855">
        <v>2.35</v>
      </c>
      <c r="AB1855">
        <v>17000</v>
      </c>
      <c r="AQ1855">
        <v>90</v>
      </c>
      <c r="AR1855">
        <v>6.1</v>
      </c>
      <c r="BI1855" t="e">
        <f t="shared" si="85"/>
        <v>#DIV/0!</v>
      </c>
      <c r="BJ1855" t="e">
        <f t="shared" si="86"/>
        <v>#DIV/0!</v>
      </c>
      <c r="BO1855">
        <v>76382</v>
      </c>
      <c r="BP1855">
        <v>15000</v>
      </c>
      <c r="BR1855">
        <f t="shared" si="87"/>
        <v>61382</v>
      </c>
      <c r="BS1855" t="str">
        <f>_xlfn.XLOOKUP(BO1855,I:I,L:L)</f>
        <v>Breaking UpwardsÂ </v>
      </c>
    </row>
    <row r="1856" spans="1:71" x14ac:dyDescent="0.25">
      <c r="A1856" t="s">
        <v>33</v>
      </c>
      <c r="B1856" t="s">
        <v>306</v>
      </c>
      <c r="C1856">
        <v>63</v>
      </c>
      <c r="D1856">
        <v>119</v>
      </c>
      <c r="E1856">
        <v>0</v>
      </c>
      <c r="F1856">
        <v>244</v>
      </c>
      <c r="G1856" t="s">
        <v>3084</v>
      </c>
      <c r="H1856">
        <v>10000</v>
      </c>
      <c r="I1856">
        <v>65807024</v>
      </c>
      <c r="J1856" t="s">
        <v>2084</v>
      </c>
      <c r="K1856" t="s">
        <v>215</v>
      </c>
      <c r="L1856" t="s">
        <v>4045</v>
      </c>
      <c r="M1856">
        <v>172405</v>
      </c>
      <c r="N1856">
        <v>11013</v>
      </c>
      <c r="O1856" t="s">
        <v>11307</v>
      </c>
      <c r="P1856">
        <v>0</v>
      </c>
      <c r="Q1856" t="s">
        <v>11308</v>
      </c>
      <c r="R1856" t="s">
        <v>11309</v>
      </c>
      <c r="S1856">
        <v>203</v>
      </c>
      <c r="T1856" t="s">
        <v>42</v>
      </c>
      <c r="U1856" t="s">
        <v>43</v>
      </c>
      <c r="V1856" t="s">
        <v>811</v>
      </c>
      <c r="W1856">
        <v>19000000</v>
      </c>
      <c r="X1856">
        <v>1995</v>
      </c>
      <c r="Y1856">
        <v>345</v>
      </c>
      <c r="Z1856" s="2">
        <v>6.8</v>
      </c>
      <c r="AA1856">
        <v>1.85</v>
      </c>
      <c r="AB1856">
        <v>0</v>
      </c>
      <c r="AQ1856">
        <v>127</v>
      </c>
      <c r="AR1856">
        <v>8.8000000000000007</v>
      </c>
      <c r="BI1856" t="e">
        <f t="shared" si="85"/>
        <v>#DIV/0!</v>
      </c>
      <c r="BJ1856" t="e">
        <f t="shared" si="86"/>
        <v>#DIV/0!</v>
      </c>
      <c r="BO1856">
        <v>6857096</v>
      </c>
      <c r="BP1856">
        <v>6800000</v>
      </c>
      <c r="BR1856">
        <f t="shared" si="87"/>
        <v>57096</v>
      </c>
      <c r="BS1856" t="str">
        <f>_xlfn.XLOOKUP(BO1856,I:I,L:L)</f>
        <v>IncendiesÂ </v>
      </c>
    </row>
    <row r="1857" spans="1:71" x14ac:dyDescent="0.25">
      <c r="A1857" t="s">
        <v>33</v>
      </c>
      <c r="B1857" t="s">
        <v>3469</v>
      </c>
      <c r="C1857">
        <v>211</v>
      </c>
      <c r="D1857">
        <v>98</v>
      </c>
      <c r="E1857">
        <v>70</v>
      </c>
      <c r="F1857">
        <v>591</v>
      </c>
      <c r="G1857" t="s">
        <v>11311</v>
      </c>
      <c r="H1857">
        <v>1000</v>
      </c>
      <c r="I1857">
        <v>53302314</v>
      </c>
      <c r="J1857" t="s">
        <v>2795</v>
      </c>
      <c r="K1857" t="s">
        <v>7205</v>
      </c>
      <c r="L1857" t="s">
        <v>5820</v>
      </c>
      <c r="M1857">
        <v>181058</v>
      </c>
      <c r="N1857">
        <v>3345</v>
      </c>
      <c r="O1857" t="s">
        <v>11312</v>
      </c>
      <c r="P1857">
        <v>1</v>
      </c>
      <c r="Q1857" t="s">
        <v>11313</v>
      </c>
      <c r="R1857" t="s">
        <v>11314</v>
      </c>
      <c r="S1857">
        <v>674</v>
      </c>
      <c r="T1857" t="s">
        <v>42</v>
      </c>
      <c r="U1857" t="s">
        <v>43</v>
      </c>
      <c r="V1857" t="s">
        <v>811</v>
      </c>
      <c r="W1857">
        <v>23000000</v>
      </c>
      <c r="X1857">
        <v>2000</v>
      </c>
      <c r="Y1857">
        <v>847</v>
      </c>
      <c r="Z1857" s="2">
        <v>6.7</v>
      </c>
      <c r="AA1857">
        <v>1.85</v>
      </c>
      <c r="AB1857">
        <v>0</v>
      </c>
      <c r="AQ1857">
        <v>119</v>
      </c>
      <c r="AR1857">
        <v>6.8</v>
      </c>
      <c r="BI1857" t="e">
        <f t="shared" si="85"/>
        <v>#DIV/0!</v>
      </c>
      <c r="BJ1857" t="e">
        <f t="shared" si="86"/>
        <v>#DIV/0!</v>
      </c>
      <c r="BO1857">
        <v>318622</v>
      </c>
      <c r="BP1857">
        <v>270000</v>
      </c>
      <c r="BR1857">
        <f t="shared" si="87"/>
        <v>48622</v>
      </c>
      <c r="BS1857" t="str">
        <f>_xlfn.XLOOKUP(BO1857,I:I,L:L)</f>
        <v>ComplianceÂ </v>
      </c>
    </row>
    <row r="1858" spans="1:71" x14ac:dyDescent="0.25">
      <c r="A1858" t="s">
        <v>33</v>
      </c>
      <c r="B1858" t="s">
        <v>2234</v>
      </c>
      <c r="C1858">
        <v>421</v>
      </c>
      <c r="D1858">
        <v>101</v>
      </c>
      <c r="E1858">
        <v>0</v>
      </c>
      <c r="F1858">
        <v>1000</v>
      </c>
      <c r="G1858" t="s">
        <v>854</v>
      </c>
      <c r="H1858">
        <v>33000</v>
      </c>
      <c r="I1858">
        <v>40962534</v>
      </c>
      <c r="J1858" t="s">
        <v>2007</v>
      </c>
      <c r="K1858" t="s">
        <v>5254</v>
      </c>
      <c r="L1858" t="s">
        <v>6015</v>
      </c>
      <c r="M1858">
        <v>188652</v>
      </c>
      <c r="N1858">
        <v>57077</v>
      </c>
      <c r="O1858" t="s">
        <v>1741</v>
      </c>
      <c r="P1858">
        <v>1</v>
      </c>
      <c r="Q1858" t="s">
        <v>11316</v>
      </c>
      <c r="R1858" t="s">
        <v>11317</v>
      </c>
      <c r="S1858">
        <v>288</v>
      </c>
      <c r="T1858" t="s">
        <v>42</v>
      </c>
      <c r="U1858" t="s">
        <v>43</v>
      </c>
      <c r="V1858" t="s">
        <v>811</v>
      </c>
      <c r="W1858">
        <v>12500000</v>
      </c>
      <c r="X1858">
        <v>2011</v>
      </c>
      <c r="Y1858">
        <v>22000</v>
      </c>
      <c r="Z1858" s="2">
        <v>7.1</v>
      </c>
      <c r="AA1858">
        <v>2.35</v>
      </c>
      <c r="AB1858">
        <v>22000</v>
      </c>
      <c r="AQ1858">
        <v>98</v>
      </c>
      <c r="AR1858">
        <v>6.7</v>
      </c>
      <c r="BI1858" t="e">
        <f t="shared" si="85"/>
        <v>#DIV/0!</v>
      </c>
      <c r="BJ1858" t="e">
        <f t="shared" si="86"/>
        <v>#DIV/0!</v>
      </c>
      <c r="BO1858">
        <v>4046737</v>
      </c>
      <c r="BP1858">
        <v>4000000</v>
      </c>
      <c r="BR1858">
        <f t="shared" si="87"/>
        <v>46737</v>
      </c>
      <c r="BS1858" t="str">
        <f>_xlfn.XLOOKUP(BO1858,I:I,L:L)</f>
        <v>SecretaryÂ </v>
      </c>
    </row>
    <row r="1859" spans="1:71" x14ac:dyDescent="0.25">
      <c r="A1859" t="s">
        <v>33</v>
      </c>
      <c r="B1859" t="s">
        <v>1121</v>
      </c>
      <c r="C1859">
        <v>214</v>
      </c>
      <c r="D1859">
        <v>112</v>
      </c>
      <c r="E1859">
        <v>123</v>
      </c>
      <c r="F1859">
        <v>787</v>
      </c>
      <c r="G1859" t="s">
        <v>4165</v>
      </c>
      <c r="H1859">
        <v>14000</v>
      </c>
      <c r="I1859">
        <v>39235088</v>
      </c>
      <c r="J1859" t="s">
        <v>4087</v>
      </c>
      <c r="K1859" t="s">
        <v>449</v>
      </c>
      <c r="L1859" t="s">
        <v>7759</v>
      </c>
      <c r="M1859">
        <v>193962</v>
      </c>
      <c r="N1859">
        <v>16196</v>
      </c>
      <c r="O1859" t="s">
        <v>2564</v>
      </c>
      <c r="P1859">
        <v>0</v>
      </c>
      <c r="Q1859" t="s">
        <v>11319</v>
      </c>
      <c r="R1859" t="s">
        <v>11320</v>
      </c>
      <c r="S1859">
        <v>805</v>
      </c>
      <c r="T1859" t="s">
        <v>42</v>
      </c>
      <c r="U1859" t="s">
        <v>43</v>
      </c>
      <c r="V1859" t="s">
        <v>811</v>
      </c>
      <c r="W1859">
        <v>23000000</v>
      </c>
      <c r="X1859">
        <v>2000</v>
      </c>
      <c r="Y1859">
        <v>991</v>
      </c>
      <c r="Z1859" s="2">
        <v>7.1</v>
      </c>
      <c r="AA1859">
        <v>2.35</v>
      </c>
      <c r="AB1859">
        <v>5000</v>
      </c>
      <c r="AQ1859">
        <v>101</v>
      </c>
      <c r="AR1859">
        <v>7.1</v>
      </c>
      <c r="BI1859" t="e">
        <f t="shared" si="85"/>
        <v>#DIV/0!</v>
      </c>
      <c r="BJ1859" t="e">
        <f t="shared" si="86"/>
        <v>#DIV/0!</v>
      </c>
      <c r="BO1859">
        <v>191309</v>
      </c>
      <c r="BP1859">
        <v>150000</v>
      </c>
      <c r="BR1859">
        <f t="shared" si="87"/>
        <v>41309</v>
      </c>
      <c r="BS1859" t="str">
        <f>_xlfn.XLOOKUP(BO1859,I:I,L:L)</f>
        <v>NovemberÂ </v>
      </c>
    </row>
    <row r="1860" spans="1:71" x14ac:dyDescent="0.25">
      <c r="A1860" t="s">
        <v>33</v>
      </c>
      <c r="B1860" t="s">
        <v>1258</v>
      </c>
      <c r="C1860">
        <v>92</v>
      </c>
      <c r="D1860">
        <v>97</v>
      </c>
      <c r="E1860">
        <v>956</v>
      </c>
      <c r="F1860">
        <v>99</v>
      </c>
      <c r="G1860" t="s">
        <v>5893</v>
      </c>
      <c r="H1860">
        <v>20000</v>
      </c>
      <c r="I1860">
        <v>27338033</v>
      </c>
      <c r="J1860" t="s">
        <v>1027</v>
      </c>
      <c r="K1860" t="s">
        <v>351</v>
      </c>
      <c r="L1860" t="s">
        <v>10014</v>
      </c>
      <c r="M1860">
        <v>19709</v>
      </c>
      <c r="N1860">
        <v>20798</v>
      </c>
      <c r="O1860" t="s">
        <v>11322</v>
      </c>
      <c r="P1860">
        <v>3</v>
      </c>
      <c r="Q1860" t="s">
        <v>11323</v>
      </c>
      <c r="R1860" t="s">
        <v>11324</v>
      </c>
      <c r="S1860">
        <v>167</v>
      </c>
      <c r="T1860" t="s">
        <v>42</v>
      </c>
      <c r="U1860" t="s">
        <v>43</v>
      </c>
      <c r="V1860" t="s">
        <v>44</v>
      </c>
      <c r="W1860">
        <v>23000000</v>
      </c>
      <c r="X1860">
        <v>2001</v>
      </c>
      <c r="Y1860">
        <v>551</v>
      </c>
      <c r="Z1860" s="2">
        <v>6.1</v>
      </c>
      <c r="AA1860">
        <v>1.85</v>
      </c>
      <c r="AB1860">
        <v>0</v>
      </c>
      <c r="AQ1860">
        <v>112</v>
      </c>
      <c r="AR1860">
        <v>7.1</v>
      </c>
      <c r="BI1860" t="e">
        <f t="shared" ref="BI1860:BI1923" si="88">ROUND(AVERAGEIFS(Z:Z,B:B,BH1860),1)</f>
        <v>#DIV/0!</v>
      </c>
      <c r="BJ1860" t="e">
        <f t="shared" ref="BJ1860:BJ1923" si="89">IF(BI1860&gt;=PERCENTILE($BI$3:$BI$1678,0.9),"TRUE")</f>
        <v>#DIV/0!</v>
      </c>
      <c r="BO1860">
        <v>425899</v>
      </c>
      <c r="BP1860">
        <v>400000</v>
      </c>
      <c r="BR1860">
        <f t="shared" si="87"/>
        <v>25899</v>
      </c>
      <c r="BS1860" t="str">
        <f>_xlfn.XLOOKUP(BO1860,I:I,L:L)</f>
        <v>I Want Your MoneyÂ </v>
      </c>
    </row>
    <row r="1861" spans="1:71" x14ac:dyDescent="0.25">
      <c r="A1861" t="s">
        <v>33</v>
      </c>
      <c r="B1861" t="s">
        <v>4268</v>
      </c>
      <c r="C1861">
        <v>216</v>
      </c>
      <c r="D1861">
        <v>106</v>
      </c>
      <c r="E1861">
        <v>452</v>
      </c>
      <c r="F1861">
        <v>141</v>
      </c>
      <c r="G1861" t="s">
        <v>10855</v>
      </c>
      <c r="H1861">
        <v>20000</v>
      </c>
      <c r="I1861">
        <v>15785632</v>
      </c>
      <c r="J1861" t="s">
        <v>3943</v>
      </c>
      <c r="K1861" t="s">
        <v>351</v>
      </c>
      <c r="L1861" t="s">
        <v>10856</v>
      </c>
      <c r="M1861">
        <v>32513</v>
      </c>
      <c r="N1861">
        <v>21195</v>
      </c>
      <c r="O1861" t="s">
        <v>7191</v>
      </c>
      <c r="P1861">
        <v>3</v>
      </c>
      <c r="Q1861" t="s">
        <v>10857</v>
      </c>
      <c r="R1861" t="s">
        <v>10858</v>
      </c>
      <c r="S1861">
        <v>119</v>
      </c>
      <c r="T1861" t="s">
        <v>42</v>
      </c>
      <c r="U1861" t="s">
        <v>74</v>
      </c>
      <c r="V1861" t="s">
        <v>44</v>
      </c>
      <c r="W1861">
        <v>23000000</v>
      </c>
      <c r="X1861">
        <v>2016</v>
      </c>
      <c r="Y1861">
        <v>732</v>
      </c>
      <c r="Z1861" s="2">
        <v>7.5</v>
      </c>
      <c r="AA1861">
        <v>2.35</v>
      </c>
      <c r="AB1861">
        <v>15000</v>
      </c>
      <c r="AQ1861">
        <v>97</v>
      </c>
      <c r="AR1861">
        <v>6.1</v>
      </c>
      <c r="BI1861" t="e">
        <f t="shared" si="88"/>
        <v>#DIV/0!</v>
      </c>
      <c r="BJ1861" t="e">
        <f t="shared" si="89"/>
        <v>#DIV/0!</v>
      </c>
      <c r="BO1861">
        <v>215185</v>
      </c>
      <c r="BP1861">
        <v>200000</v>
      </c>
      <c r="BR1861">
        <f t="shared" si="87"/>
        <v>15185</v>
      </c>
      <c r="BS1861" t="str">
        <f>_xlfn.XLOOKUP(BO1861,I:I,L:L)</f>
        <v>Call + ResponseÂ </v>
      </c>
    </row>
    <row r="1862" spans="1:71" x14ac:dyDescent="0.25">
      <c r="A1862" t="s">
        <v>33</v>
      </c>
      <c r="B1862" t="s">
        <v>2854</v>
      </c>
      <c r="C1862">
        <v>140</v>
      </c>
      <c r="D1862">
        <v>97</v>
      </c>
      <c r="E1862">
        <v>131</v>
      </c>
      <c r="F1862">
        <v>62</v>
      </c>
      <c r="G1862" t="s">
        <v>11328</v>
      </c>
      <c r="H1862">
        <v>23000</v>
      </c>
      <c r="I1862">
        <v>21973182</v>
      </c>
      <c r="J1862" t="s">
        <v>560</v>
      </c>
      <c r="K1862" t="s">
        <v>446</v>
      </c>
      <c r="L1862" t="s">
        <v>11329</v>
      </c>
      <c r="M1862">
        <v>53415</v>
      </c>
      <c r="N1862">
        <v>23242</v>
      </c>
      <c r="O1862" t="s">
        <v>11330</v>
      </c>
      <c r="P1862">
        <v>2</v>
      </c>
      <c r="Q1862" t="s">
        <v>11331</v>
      </c>
      <c r="R1862" t="s">
        <v>11332</v>
      </c>
      <c r="S1862">
        <v>339</v>
      </c>
      <c r="T1862" t="s">
        <v>42</v>
      </c>
      <c r="U1862" t="s">
        <v>43</v>
      </c>
      <c r="V1862" t="s">
        <v>811</v>
      </c>
      <c r="W1862">
        <v>23000000</v>
      </c>
      <c r="X1862">
        <v>2001</v>
      </c>
      <c r="Y1862">
        <v>81</v>
      </c>
      <c r="Z1862" s="2">
        <v>6.6</v>
      </c>
      <c r="AA1862">
        <v>2.35</v>
      </c>
      <c r="AB1862">
        <v>0</v>
      </c>
      <c r="AQ1862">
        <v>106</v>
      </c>
      <c r="AR1862">
        <v>7.5</v>
      </c>
      <c r="BI1862" t="e">
        <f t="shared" si="88"/>
        <v>#DIV/0!</v>
      </c>
      <c r="BJ1862" t="e">
        <f t="shared" si="89"/>
        <v>#DIV/0!</v>
      </c>
      <c r="BO1862">
        <v>5009677</v>
      </c>
      <c r="BP1862">
        <v>5000000</v>
      </c>
      <c r="BR1862">
        <f t="shared" si="87"/>
        <v>9677</v>
      </c>
      <c r="BS1862" t="str">
        <f>_xlfn.XLOOKUP(BO1862,I:I,L:L)</f>
        <v>MoonÂ </v>
      </c>
    </row>
    <row r="1863" spans="1:71" x14ac:dyDescent="0.25">
      <c r="A1863" t="s">
        <v>33</v>
      </c>
      <c r="B1863" t="s">
        <v>5912</v>
      </c>
      <c r="C1863">
        <v>28</v>
      </c>
      <c r="D1863">
        <v>100</v>
      </c>
      <c r="E1863">
        <v>3</v>
      </c>
      <c r="F1863">
        <v>88</v>
      </c>
      <c r="G1863" t="s">
        <v>11335</v>
      </c>
      <c r="H1863">
        <v>2000</v>
      </c>
      <c r="I1863">
        <v>4756</v>
      </c>
      <c r="J1863" t="s">
        <v>195</v>
      </c>
      <c r="K1863" t="s">
        <v>1674</v>
      </c>
      <c r="L1863" t="s">
        <v>11336</v>
      </c>
      <c r="M1863">
        <v>4191</v>
      </c>
      <c r="N1863">
        <v>2450</v>
      </c>
      <c r="O1863" t="s">
        <v>11337</v>
      </c>
      <c r="P1863">
        <v>4</v>
      </c>
      <c r="Q1863" t="s">
        <v>11338</v>
      </c>
      <c r="R1863" t="s">
        <v>11339</v>
      </c>
      <c r="S1863">
        <v>32</v>
      </c>
      <c r="T1863" t="s">
        <v>42</v>
      </c>
      <c r="U1863" t="s">
        <v>74</v>
      </c>
      <c r="V1863" t="s">
        <v>115</v>
      </c>
      <c r="W1863">
        <v>25000000</v>
      </c>
      <c r="X1863">
        <v>2013</v>
      </c>
      <c r="Y1863">
        <v>228</v>
      </c>
      <c r="Z1863" s="2">
        <v>5.4</v>
      </c>
      <c r="AA1863">
        <v>2.35</v>
      </c>
      <c r="AB1863">
        <v>0</v>
      </c>
      <c r="AQ1863">
        <v>97</v>
      </c>
      <c r="AR1863">
        <v>6.6</v>
      </c>
      <c r="BI1863" t="e">
        <f t="shared" si="88"/>
        <v>#DIV/0!</v>
      </c>
      <c r="BJ1863" t="e">
        <f t="shared" si="89"/>
        <v>#DIV/0!</v>
      </c>
      <c r="BO1863">
        <v>50007168</v>
      </c>
      <c r="BP1863">
        <v>50000000</v>
      </c>
      <c r="BR1863">
        <f t="shared" si="87"/>
        <v>7168</v>
      </c>
      <c r="BS1863" t="str">
        <f>_xlfn.XLOOKUP(BO1863,I:I,L:L)</f>
        <v>Absolute PowerÂ </v>
      </c>
    </row>
    <row r="1864" spans="1:71" x14ac:dyDescent="0.25">
      <c r="A1864" t="s">
        <v>33</v>
      </c>
      <c r="B1864" t="s">
        <v>2927</v>
      </c>
      <c r="C1864">
        <v>36</v>
      </c>
      <c r="D1864">
        <v>114</v>
      </c>
      <c r="E1864">
        <v>61</v>
      </c>
      <c r="F1864">
        <v>407</v>
      </c>
      <c r="G1864" t="s">
        <v>11340</v>
      </c>
      <c r="H1864">
        <v>20000</v>
      </c>
      <c r="I1864">
        <v>18653615</v>
      </c>
      <c r="J1864" t="s">
        <v>1544</v>
      </c>
      <c r="K1864" t="s">
        <v>1030</v>
      </c>
      <c r="L1864" t="s">
        <v>11341</v>
      </c>
      <c r="M1864">
        <v>14786</v>
      </c>
      <c r="N1864">
        <v>22040</v>
      </c>
      <c r="O1864" t="s">
        <v>11120</v>
      </c>
      <c r="P1864">
        <v>2</v>
      </c>
      <c r="Q1864" t="s">
        <v>11342</v>
      </c>
      <c r="R1864" t="s">
        <v>11343</v>
      </c>
      <c r="S1864">
        <v>103</v>
      </c>
      <c r="T1864" t="s">
        <v>42</v>
      </c>
      <c r="U1864" t="s">
        <v>43</v>
      </c>
      <c r="V1864" t="s">
        <v>44</v>
      </c>
      <c r="W1864">
        <v>23000000</v>
      </c>
      <c r="X1864">
        <v>1999</v>
      </c>
      <c r="Y1864">
        <v>797</v>
      </c>
      <c r="Z1864" s="2">
        <v>6.1</v>
      </c>
      <c r="AA1864">
        <v>2.35</v>
      </c>
      <c r="AB1864">
        <v>638</v>
      </c>
      <c r="AQ1864">
        <v>100</v>
      </c>
      <c r="AR1864">
        <v>5.4</v>
      </c>
      <c r="BI1864" t="e">
        <f t="shared" si="88"/>
        <v>#DIV/0!</v>
      </c>
      <c r="BJ1864" t="e">
        <f t="shared" si="89"/>
        <v>#DIV/0!</v>
      </c>
      <c r="BO1864">
        <v>12667</v>
      </c>
      <c r="BP1864">
        <v>14000</v>
      </c>
      <c r="BR1864">
        <f t="shared" si="87"/>
        <v>-1333</v>
      </c>
      <c r="BS1864" t="str">
        <f>_xlfn.XLOOKUP(BO1864,I:I,L:L)</f>
        <v>LondonÂ </v>
      </c>
    </row>
    <row r="1865" spans="1:71" x14ac:dyDescent="0.25">
      <c r="A1865" t="s">
        <v>33</v>
      </c>
      <c r="B1865" t="s">
        <v>5080</v>
      </c>
      <c r="C1865">
        <v>65</v>
      </c>
      <c r="D1865">
        <v>101</v>
      </c>
      <c r="E1865">
        <v>3</v>
      </c>
      <c r="F1865">
        <v>120</v>
      </c>
      <c r="G1865" t="s">
        <v>9891</v>
      </c>
      <c r="H1865">
        <v>448</v>
      </c>
      <c r="I1865">
        <v>12189514</v>
      </c>
      <c r="J1865" t="s">
        <v>1027</v>
      </c>
      <c r="K1865" t="s">
        <v>3457</v>
      </c>
      <c r="L1865" t="s">
        <v>9892</v>
      </c>
      <c r="M1865">
        <v>30092</v>
      </c>
      <c r="N1865">
        <v>829</v>
      </c>
      <c r="O1865" t="s">
        <v>9893</v>
      </c>
      <c r="P1865">
        <v>0</v>
      </c>
      <c r="Q1865" t="s">
        <v>9894</v>
      </c>
      <c r="R1865" t="s">
        <v>9895</v>
      </c>
      <c r="S1865">
        <v>129</v>
      </c>
      <c r="T1865" t="s">
        <v>42</v>
      </c>
      <c r="U1865" t="s">
        <v>43</v>
      </c>
      <c r="V1865" t="s">
        <v>44</v>
      </c>
      <c r="W1865">
        <v>23000000</v>
      </c>
      <c r="X1865">
        <v>2004</v>
      </c>
      <c r="Y1865">
        <v>143</v>
      </c>
      <c r="Z1865" s="2">
        <v>6.1</v>
      </c>
      <c r="AA1865">
        <v>2.35</v>
      </c>
      <c r="AB1865">
        <v>0</v>
      </c>
      <c r="AQ1865">
        <v>114</v>
      </c>
      <c r="AR1865">
        <v>6.1</v>
      </c>
      <c r="BI1865" t="e">
        <f t="shared" si="88"/>
        <v>#DIV/0!</v>
      </c>
      <c r="BJ1865" t="e">
        <f t="shared" si="89"/>
        <v>#DIV/0!</v>
      </c>
      <c r="BP1865">
        <v>1400</v>
      </c>
      <c r="BR1865">
        <f t="shared" si="87"/>
        <v>-1400</v>
      </c>
      <c r="BS1865">
        <f>_xlfn.XLOOKUP(BO1865,I:I,L:L)</f>
        <v>0</v>
      </c>
    </row>
    <row r="1866" spans="1:71" x14ac:dyDescent="0.25">
      <c r="A1866" t="s">
        <v>33</v>
      </c>
      <c r="B1866" t="s">
        <v>5920</v>
      </c>
      <c r="C1866">
        <v>53</v>
      </c>
      <c r="D1866">
        <v>88</v>
      </c>
      <c r="E1866">
        <v>12</v>
      </c>
      <c r="F1866">
        <v>249</v>
      </c>
      <c r="G1866" t="s">
        <v>11347</v>
      </c>
      <c r="H1866">
        <v>327</v>
      </c>
      <c r="I1866">
        <v>13019253</v>
      </c>
      <c r="J1866" t="s">
        <v>635</v>
      </c>
      <c r="K1866" t="s">
        <v>5865</v>
      </c>
      <c r="L1866" t="s">
        <v>11348</v>
      </c>
      <c r="M1866">
        <v>3914</v>
      </c>
      <c r="N1866">
        <v>1509</v>
      </c>
      <c r="O1866" t="s">
        <v>11349</v>
      </c>
      <c r="P1866">
        <v>4</v>
      </c>
      <c r="Q1866" t="s">
        <v>11350</v>
      </c>
      <c r="R1866" t="s">
        <v>11351</v>
      </c>
      <c r="S1866">
        <v>47</v>
      </c>
      <c r="T1866" t="s">
        <v>42</v>
      </c>
      <c r="U1866" t="s">
        <v>43</v>
      </c>
      <c r="V1866" t="s">
        <v>44</v>
      </c>
      <c r="W1866">
        <v>23000000</v>
      </c>
      <c r="X1866">
        <v>2000</v>
      </c>
      <c r="Y1866">
        <v>281</v>
      </c>
      <c r="Z1866" s="2">
        <v>5.6</v>
      </c>
      <c r="AA1866">
        <v>1.85</v>
      </c>
      <c r="AB1866">
        <v>153</v>
      </c>
      <c r="AQ1866">
        <v>101</v>
      </c>
      <c r="AR1866">
        <v>6.1</v>
      </c>
      <c r="BI1866" t="e">
        <f t="shared" si="88"/>
        <v>#DIV/0!</v>
      </c>
      <c r="BJ1866" t="e">
        <f t="shared" si="89"/>
        <v>#DIV/0!</v>
      </c>
      <c r="BP1866">
        <v>3250</v>
      </c>
      <c r="BR1866">
        <f t="shared" si="87"/>
        <v>-3250</v>
      </c>
      <c r="BS1866">
        <f>_xlfn.XLOOKUP(BO1866,I:I,L:L)</f>
        <v>0</v>
      </c>
    </row>
    <row r="1867" spans="1:71" x14ac:dyDescent="0.25">
      <c r="A1867" t="s">
        <v>33</v>
      </c>
      <c r="B1867" t="s">
        <v>1220</v>
      </c>
      <c r="C1867">
        <v>394</v>
      </c>
      <c r="D1867">
        <v>93</v>
      </c>
      <c r="E1867">
        <v>0</v>
      </c>
      <c r="F1867">
        <v>947</v>
      </c>
      <c r="G1867" t="s">
        <v>594</v>
      </c>
      <c r="H1867">
        <v>17000</v>
      </c>
      <c r="I1867">
        <v>18934858</v>
      </c>
      <c r="J1867" t="s">
        <v>79</v>
      </c>
      <c r="K1867" t="s">
        <v>572</v>
      </c>
      <c r="L1867" t="s">
        <v>11352</v>
      </c>
      <c r="M1867">
        <v>72646</v>
      </c>
      <c r="N1867">
        <v>31187</v>
      </c>
      <c r="O1867" t="s">
        <v>2880</v>
      </c>
      <c r="P1867">
        <v>5</v>
      </c>
      <c r="Q1867" t="s">
        <v>11353</v>
      </c>
      <c r="R1867" t="s">
        <v>11354</v>
      </c>
      <c r="S1867">
        <v>397</v>
      </c>
      <c r="T1867" t="s">
        <v>42</v>
      </c>
      <c r="U1867" t="s">
        <v>9274</v>
      </c>
      <c r="V1867" t="s">
        <v>811</v>
      </c>
      <c r="W1867">
        <v>23000000</v>
      </c>
      <c r="X1867">
        <v>2011</v>
      </c>
      <c r="Y1867">
        <v>13000</v>
      </c>
      <c r="Z1867" s="2">
        <v>5.8</v>
      </c>
      <c r="AA1867">
        <v>2.35</v>
      </c>
      <c r="AB1867">
        <v>0</v>
      </c>
      <c r="AQ1867">
        <v>88</v>
      </c>
      <c r="AR1867">
        <v>5.6</v>
      </c>
      <c r="BI1867" t="e">
        <f t="shared" si="88"/>
        <v>#DIV/0!</v>
      </c>
      <c r="BJ1867" t="e">
        <f t="shared" si="89"/>
        <v>#DIV/0!</v>
      </c>
      <c r="BO1867">
        <v>155984</v>
      </c>
      <c r="BP1867">
        <v>160000</v>
      </c>
      <c r="BR1867">
        <f t="shared" si="87"/>
        <v>-4016</v>
      </c>
      <c r="BS1867" t="str">
        <f>_xlfn.XLOOKUP(BO1867,I:I,L:L)</f>
        <v>The Horse BoyÂ </v>
      </c>
    </row>
    <row r="1868" spans="1:71" x14ac:dyDescent="0.25">
      <c r="A1868" t="s">
        <v>33</v>
      </c>
      <c r="B1868" t="s">
        <v>5926</v>
      </c>
      <c r="C1868">
        <v>80</v>
      </c>
      <c r="D1868">
        <v>92</v>
      </c>
      <c r="E1868">
        <v>114</v>
      </c>
      <c r="F1868">
        <v>434</v>
      </c>
      <c r="G1868" t="s">
        <v>5826</v>
      </c>
      <c r="H1868">
        <v>912</v>
      </c>
      <c r="I1868">
        <v>20763013</v>
      </c>
      <c r="J1868" t="s">
        <v>3641</v>
      </c>
      <c r="K1868" t="s">
        <v>11357</v>
      </c>
      <c r="L1868" t="s">
        <v>11358</v>
      </c>
      <c r="M1868">
        <v>30840</v>
      </c>
      <c r="N1868">
        <v>2355</v>
      </c>
      <c r="O1868" t="s">
        <v>11359</v>
      </c>
      <c r="P1868">
        <v>0</v>
      </c>
      <c r="Q1868" t="s">
        <v>11360</v>
      </c>
      <c r="R1868" t="s">
        <v>11361</v>
      </c>
      <c r="S1868">
        <v>383</v>
      </c>
      <c r="T1868" t="s">
        <v>42</v>
      </c>
      <c r="U1868" t="s">
        <v>43</v>
      </c>
      <c r="V1868" t="s">
        <v>44</v>
      </c>
      <c r="W1868">
        <v>23000000</v>
      </c>
      <c r="X1868">
        <v>1987</v>
      </c>
      <c r="Y1868">
        <v>535</v>
      </c>
      <c r="Z1868" s="2">
        <v>2.8</v>
      </c>
      <c r="AA1868">
        <v>2.35</v>
      </c>
      <c r="AB1868">
        <v>0</v>
      </c>
      <c r="AQ1868">
        <v>93</v>
      </c>
      <c r="AR1868">
        <v>5.8</v>
      </c>
      <c r="BI1868" t="e">
        <f t="shared" si="88"/>
        <v>#DIV/0!</v>
      </c>
      <c r="BJ1868" t="e">
        <f t="shared" si="89"/>
        <v>#DIV/0!</v>
      </c>
      <c r="BO1868">
        <v>4584</v>
      </c>
      <c r="BP1868">
        <v>9000</v>
      </c>
      <c r="BR1868">
        <f t="shared" si="87"/>
        <v>-4416</v>
      </c>
      <c r="BS1868" t="str">
        <f>_xlfn.XLOOKUP(BO1868,I:I,L:L)</f>
        <v>NewlywedsÂ </v>
      </c>
    </row>
    <row r="1869" spans="1:71" x14ac:dyDescent="0.25">
      <c r="A1869" t="s">
        <v>33</v>
      </c>
      <c r="B1869" t="s">
        <v>5931</v>
      </c>
      <c r="C1869">
        <v>45</v>
      </c>
      <c r="D1869">
        <v>98</v>
      </c>
      <c r="E1869">
        <v>4</v>
      </c>
      <c r="F1869">
        <v>11000</v>
      </c>
      <c r="G1869" t="s">
        <v>2176</v>
      </c>
      <c r="H1869">
        <v>29000</v>
      </c>
      <c r="I1869">
        <v>12782508</v>
      </c>
      <c r="J1869" t="s">
        <v>2007</v>
      </c>
      <c r="K1869" t="s">
        <v>282</v>
      </c>
      <c r="L1869" t="s">
        <v>11363</v>
      </c>
      <c r="M1869">
        <v>20163</v>
      </c>
      <c r="N1869">
        <v>63194</v>
      </c>
      <c r="O1869" t="s">
        <v>2982</v>
      </c>
      <c r="P1869">
        <v>2</v>
      </c>
      <c r="Q1869" t="s">
        <v>11364</v>
      </c>
      <c r="R1869" t="s">
        <v>11365</v>
      </c>
      <c r="S1869">
        <v>71</v>
      </c>
      <c r="T1869" t="s">
        <v>42</v>
      </c>
      <c r="U1869" t="s">
        <v>43</v>
      </c>
      <c r="V1869" t="s">
        <v>44</v>
      </c>
      <c r="W1869">
        <v>23000000</v>
      </c>
      <c r="X1869">
        <v>1996</v>
      </c>
      <c r="Y1869">
        <v>22000</v>
      </c>
      <c r="Z1869" s="2">
        <v>6.7</v>
      </c>
      <c r="AA1869">
        <v>1.85</v>
      </c>
      <c r="AB1869">
        <v>1000</v>
      </c>
      <c r="AQ1869">
        <v>92</v>
      </c>
      <c r="AR1869">
        <v>2.8</v>
      </c>
      <c r="BI1869" t="e">
        <f t="shared" si="88"/>
        <v>#DIV/0!</v>
      </c>
      <c r="BJ1869" t="e">
        <f t="shared" si="89"/>
        <v>#DIV/0!</v>
      </c>
      <c r="BP1869">
        <v>10000</v>
      </c>
      <c r="BR1869">
        <f t="shared" si="87"/>
        <v>-10000</v>
      </c>
      <c r="BS1869">
        <f>_xlfn.XLOOKUP(BO1869,I:I,L:L)</f>
        <v>0</v>
      </c>
    </row>
    <row r="1870" spans="1:71" x14ac:dyDescent="0.25">
      <c r="A1870" t="s">
        <v>33</v>
      </c>
      <c r="B1870" t="s">
        <v>5938</v>
      </c>
      <c r="C1870">
        <v>47</v>
      </c>
      <c r="D1870">
        <v>94</v>
      </c>
      <c r="E1870">
        <v>258</v>
      </c>
      <c r="F1870">
        <v>424</v>
      </c>
      <c r="G1870" t="s">
        <v>6105</v>
      </c>
      <c r="H1870">
        <v>721</v>
      </c>
      <c r="I1870">
        <v>11508423</v>
      </c>
      <c r="J1870" t="s">
        <v>4094</v>
      </c>
      <c r="K1870" t="s">
        <v>11367</v>
      </c>
      <c r="L1870" t="s">
        <v>11368</v>
      </c>
      <c r="M1870">
        <v>3174</v>
      </c>
      <c r="N1870">
        <v>2453</v>
      </c>
      <c r="O1870" t="s">
        <v>11369</v>
      </c>
      <c r="P1870">
        <v>2</v>
      </c>
      <c r="Q1870" t="s">
        <v>11370</v>
      </c>
      <c r="R1870" t="s">
        <v>11371</v>
      </c>
      <c r="S1870">
        <v>19</v>
      </c>
      <c r="T1870" t="s">
        <v>42</v>
      </c>
      <c r="U1870" t="s">
        <v>43</v>
      </c>
      <c r="V1870" t="s">
        <v>115</v>
      </c>
      <c r="W1870">
        <v>23000000</v>
      </c>
      <c r="X1870">
        <v>2008</v>
      </c>
      <c r="Y1870">
        <v>463</v>
      </c>
      <c r="Z1870" s="2">
        <v>5.0999999999999996</v>
      </c>
      <c r="AA1870">
        <v>2.35</v>
      </c>
      <c r="AB1870">
        <v>376</v>
      </c>
      <c r="AQ1870">
        <v>98</v>
      </c>
      <c r="AR1870">
        <v>6.7</v>
      </c>
      <c r="BI1870" t="e">
        <f t="shared" si="88"/>
        <v>#DIV/0!</v>
      </c>
      <c r="BJ1870" t="e">
        <f t="shared" si="89"/>
        <v>#DIV/0!</v>
      </c>
      <c r="BP1870">
        <v>13000</v>
      </c>
      <c r="BR1870">
        <f t="shared" si="87"/>
        <v>-13000</v>
      </c>
      <c r="BS1870">
        <f>_xlfn.XLOOKUP(BO1870,I:I,L:L)</f>
        <v>0</v>
      </c>
    </row>
    <row r="1871" spans="1:71" x14ac:dyDescent="0.25">
      <c r="A1871" t="s">
        <v>33</v>
      </c>
      <c r="B1871" t="s">
        <v>3158</v>
      </c>
      <c r="C1871">
        <v>90</v>
      </c>
      <c r="D1871">
        <v>102</v>
      </c>
      <c r="E1871">
        <v>277</v>
      </c>
      <c r="F1871">
        <v>57</v>
      </c>
      <c r="G1871" t="s">
        <v>11373</v>
      </c>
      <c r="H1871">
        <v>327</v>
      </c>
      <c r="I1871">
        <v>10660147</v>
      </c>
      <c r="J1871" t="s">
        <v>210</v>
      </c>
      <c r="K1871" t="s">
        <v>4282</v>
      </c>
      <c r="L1871" t="s">
        <v>11374</v>
      </c>
      <c r="M1871">
        <v>17740</v>
      </c>
      <c r="N1871">
        <v>672</v>
      </c>
      <c r="O1871" t="s">
        <v>11375</v>
      </c>
      <c r="P1871">
        <v>0</v>
      </c>
      <c r="Q1871" t="s">
        <v>11376</v>
      </c>
      <c r="R1871" t="s">
        <v>11377</v>
      </c>
      <c r="S1871">
        <v>165</v>
      </c>
      <c r="T1871" t="s">
        <v>42</v>
      </c>
      <c r="U1871" t="s">
        <v>74</v>
      </c>
      <c r="V1871" t="s">
        <v>811</v>
      </c>
      <c r="W1871">
        <v>23000000</v>
      </c>
      <c r="X1871">
        <v>1999</v>
      </c>
      <c r="Y1871">
        <v>261</v>
      </c>
      <c r="Z1871" s="2">
        <v>7.2</v>
      </c>
      <c r="AA1871">
        <v>1.85</v>
      </c>
      <c r="AB1871">
        <v>0</v>
      </c>
      <c r="AQ1871">
        <v>94</v>
      </c>
      <c r="AR1871">
        <v>5.0999999999999996</v>
      </c>
      <c r="BI1871" t="e">
        <f t="shared" si="88"/>
        <v>#DIV/0!</v>
      </c>
      <c r="BJ1871" t="e">
        <f t="shared" si="89"/>
        <v>#DIV/0!</v>
      </c>
      <c r="BP1871">
        <v>15000</v>
      </c>
      <c r="BR1871">
        <f t="shared" si="87"/>
        <v>-15000</v>
      </c>
      <c r="BS1871">
        <f>_xlfn.XLOOKUP(BO1871,I:I,L:L)</f>
        <v>0</v>
      </c>
    </row>
    <row r="1872" spans="1:71" x14ac:dyDescent="0.25">
      <c r="A1872" t="s">
        <v>33</v>
      </c>
      <c r="B1872" t="s">
        <v>3683</v>
      </c>
      <c r="C1872">
        <v>30</v>
      </c>
      <c r="D1872">
        <v>98</v>
      </c>
      <c r="E1872">
        <v>23</v>
      </c>
      <c r="F1872">
        <v>982</v>
      </c>
      <c r="G1872" t="s">
        <v>2159</v>
      </c>
      <c r="H1872">
        <v>1000</v>
      </c>
      <c r="I1872">
        <v>7434726</v>
      </c>
      <c r="J1872" t="s">
        <v>4099</v>
      </c>
      <c r="K1872" t="s">
        <v>2191</v>
      </c>
      <c r="L1872" t="s">
        <v>11379</v>
      </c>
      <c r="M1872">
        <v>14473</v>
      </c>
      <c r="N1872">
        <v>3671</v>
      </c>
      <c r="O1872" t="s">
        <v>6986</v>
      </c>
      <c r="P1872">
        <v>2</v>
      </c>
      <c r="Q1872" t="s">
        <v>11380</v>
      </c>
      <c r="R1872" t="s">
        <v>11381</v>
      </c>
      <c r="S1872">
        <v>81</v>
      </c>
      <c r="T1872" t="s">
        <v>42</v>
      </c>
      <c r="U1872" t="s">
        <v>43</v>
      </c>
      <c r="V1872" t="s">
        <v>811</v>
      </c>
      <c r="W1872">
        <v>23000000</v>
      </c>
      <c r="X1872">
        <v>1991</v>
      </c>
      <c r="Y1872">
        <v>1000</v>
      </c>
      <c r="Z1872" s="2">
        <v>6</v>
      </c>
      <c r="AA1872">
        <v>1.85</v>
      </c>
      <c r="AB1872">
        <v>0</v>
      </c>
      <c r="AQ1872">
        <v>102</v>
      </c>
      <c r="AR1872">
        <v>7.2</v>
      </c>
      <c r="BI1872" t="e">
        <f t="shared" si="88"/>
        <v>#DIV/0!</v>
      </c>
      <c r="BJ1872" t="e">
        <f t="shared" si="89"/>
        <v>#DIV/0!</v>
      </c>
      <c r="BO1872">
        <v>1984378</v>
      </c>
      <c r="BP1872">
        <v>2000000</v>
      </c>
      <c r="BR1872">
        <f t="shared" ref="BR1872:BR1930" si="90">BO1872-BP1872</f>
        <v>-15622</v>
      </c>
      <c r="BS1872" t="str">
        <f>_xlfn.XLOOKUP(BO1872,I:I,L:L)</f>
        <v>ShortbusÂ </v>
      </c>
    </row>
    <row r="1873" spans="1:71" x14ac:dyDescent="0.25">
      <c r="A1873" t="s">
        <v>33</v>
      </c>
      <c r="B1873" t="s">
        <v>5945</v>
      </c>
      <c r="C1873">
        <v>165</v>
      </c>
      <c r="D1873">
        <v>111</v>
      </c>
      <c r="E1873">
        <v>105</v>
      </c>
      <c r="F1873">
        <v>64</v>
      </c>
      <c r="G1873" t="s">
        <v>11384</v>
      </c>
      <c r="H1873">
        <v>527</v>
      </c>
      <c r="I1873">
        <v>6109075</v>
      </c>
      <c r="J1873" t="s">
        <v>948</v>
      </c>
      <c r="K1873" t="s">
        <v>2544</v>
      </c>
      <c r="L1873" t="s">
        <v>11385</v>
      </c>
      <c r="M1873">
        <v>32003</v>
      </c>
      <c r="N1873">
        <v>735</v>
      </c>
      <c r="O1873" t="s">
        <v>11386</v>
      </c>
      <c r="P1873">
        <v>1</v>
      </c>
      <c r="Q1873" t="s">
        <v>11387</v>
      </c>
      <c r="R1873" t="s">
        <v>11388</v>
      </c>
      <c r="S1873">
        <v>65</v>
      </c>
      <c r="T1873" t="s">
        <v>75</v>
      </c>
      <c r="U1873" t="s">
        <v>1816</v>
      </c>
      <c r="V1873" t="s">
        <v>44</v>
      </c>
      <c r="W1873">
        <v>19430000</v>
      </c>
      <c r="X1873">
        <v>2009</v>
      </c>
      <c r="Y1873">
        <v>86</v>
      </c>
      <c r="Z1873" s="2">
        <v>6.7</v>
      </c>
      <c r="AA1873">
        <v>2.35</v>
      </c>
      <c r="AB1873">
        <v>0</v>
      </c>
      <c r="AQ1873">
        <v>98</v>
      </c>
      <c r="AR1873">
        <v>6</v>
      </c>
      <c r="BI1873" t="e">
        <f t="shared" si="88"/>
        <v>#DIV/0!</v>
      </c>
      <c r="BJ1873" t="e">
        <f t="shared" si="89"/>
        <v>#DIV/0!</v>
      </c>
      <c r="BP1873">
        <v>17350</v>
      </c>
      <c r="BR1873">
        <f t="shared" si="90"/>
        <v>-17350</v>
      </c>
      <c r="BS1873">
        <f>_xlfn.XLOOKUP(BO1873,I:I,L:L)</f>
        <v>0</v>
      </c>
    </row>
    <row r="1874" spans="1:71" x14ac:dyDescent="0.25">
      <c r="A1874" t="s">
        <v>33</v>
      </c>
      <c r="B1874" t="s">
        <v>3519</v>
      </c>
      <c r="C1874">
        <v>155</v>
      </c>
      <c r="D1874">
        <v>100</v>
      </c>
      <c r="E1874">
        <v>350</v>
      </c>
      <c r="F1874">
        <v>30</v>
      </c>
      <c r="G1874" t="s">
        <v>11392</v>
      </c>
      <c r="H1874">
        <v>201</v>
      </c>
      <c r="I1874">
        <v>2708188</v>
      </c>
      <c r="J1874" t="s">
        <v>881</v>
      </c>
      <c r="K1874" t="s">
        <v>11393</v>
      </c>
      <c r="L1874" t="s">
        <v>11394</v>
      </c>
      <c r="M1874">
        <v>8924</v>
      </c>
      <c r="N1874">
        <v>365</v>
      </c>
      <c r="O1874" t="s">
        <v>11395</v>
      </c>
      <c r="P1874">
        <v>1</v>
      </c>
      <c r="Q1874" t="s">
        <v>11396</v>
      </c>
      <c r="R1874" t="s">
        <v>11397</v>
      </c>
      <c r="S1874">
        <v>43</v>
      </c>
      <c r="T1874" t="s">
        <v>42</v>
      </c>
      <c r="U1874" t="s">
        <v>74</v>
      </c>
      <c r="V1874" t="s">
        <v>811</v>
      </c>
      <c r="W1874">
        <v>23000000</v>
      </c>
      <c r="X1874">
        <v>2009</v>
      </c>
      <c r="Y1874">
        <v>123</v>
      </c>
      <c r="Z1874" s="2">
        <v>6.2</v>
      </c>
      <c r="AA1874">
        <v>2.35</v>
      </c>
      <c r="AB1874">
        <v>0</v>
      </c>
      <c r="AQ1874">
        <v>90</v>
      </c>
      <c r="AR1874">
        <v>6.3</v>
      </c>
      <c r="BI1874" t="e">
        <f t="shared" si="88"/>
        <v>#DIV/0!</v>
      </c>
      <c r="BJ1874" t="e">
        <f t="shared" si="89"/>
        <v>#DIV/0!</v>
      </c>
      <c r="BO1874">
        <v>8231</v>
      </c>
      <c r="BP1874">
        <v>27000</v>
      </c>
      <c r="BR1874">
        <f t="shared" si="90"/>
        <v>-18769</v>
      </c>
      <c r="BS1874" t="str">
        <f>_xlfn.XLOOKUP(BO1874,I:I,L:L)</f>
        <v>Pink NarcissusÂ </v>
      </c>
    </row>
    <row r="1875" spans="1:71" x14ac:dyDescent="0.25">
      <c r="A1875" t="s">
        <v>33</v>
      </c>
      <c r="B1875" t="s">
        <v>5959</v>
      </c>
      <c r="C1875">
        <v>118</v>
      </c>
      <c r="D1875">
        <v>141</v>
      </c>
      <c r="E1875">
        <v>300</v>
      </c>
      <c r="F1875">
        <v>73</v>
      </c>
      <c r="G1875" t="s">
        <v>11400</v>
      </c>
      <c r="H1875">
        <v>805</v>
      </c>
      <c r="I1875">
        <v>16123851</v>
      </c>
      <c r="J1875" t="s">
        <v>2007</v>
      </c>
      <c r="K1875" t="s">
        <v>11401</v>
      </c>
      <c r="L1875" t="s">
        <v>11402</v>
      </c>
      <c r="M1875">
        <v>17373</v>
      </c>
      <c r="N1875">
        <v>1618</v>
      </c>
      <c r="O1875" t="s">
        <v>11403</v>
      </c>
      <c r="P1875">
        <v>2</v>
      </c>
      <c r="Q1875" t="s">
        <v>11404</v>
      </c>
      <c r="R1875" t="s">
        <v>11405</v>
      </c>
      <c r="S1875">
        <v>148</v>
      </c>
      <c r="T1875" t="s">
        <v>42</v>
      </c>
      <c r="U1875" t="s">
        <v>43</v>
      </c>
      <c r="V1875" t="s">
        <v>44</v>
      </c>
      <c r="W1875">
        <v>23000000</v>
      </c>
      <c r="X1875">
        <v>2004</v>
      </c>
      <c r="Y1875">
        <v>539</v>
      </c>
      <c r="Z1875" s="2">
        <v>6.2</v>
      </c>
      <c r="AA1875">
        <v>2.35</v>
      </c>
      <c r="AB1875">
        <v>767</v>
      </c>
      <c r="AQ1875">
        <v>100</v>
      </c>
      <c r="AR1875">
        <v>6.2</v>
      </c>
      <c r="BI1875" t="e">
        <f t="shared" si="88"/>
        <v>#DIV/0!</v>
      </c>
      <c r="BJ1875" t="e">
        <f t="shared" si="89"/>
        <v>#DIV/0!</v>
      </c>
      <c r="BO1875">
        <v>40557</v>
      </c>
      <c r="BP1875">
        <v>60000</v>
      </c>
      <c r="BR1875">
        <f t="shared" si="90"/>
        <v>-19443</v>
      </c>
      <c r="BS1875" t="str">
        <f>_xlfn.XLOOKUP(BO1875,I:I,L:L)</f>
        <v>The FPÂ </v>
      </c>
    </row>
    <row r="1876" spans="1:71" x14ac:dyDescent="0.25">
      <c r="A1876" t="s">
        <v>33</v>
      </c>
      <c r="B1876" t="s">
        <v>2310</v>
      </c>
      <c r="C1876">
        <v>314</v>
      </c>
      <c r="D1876">
        <v>114</v>
      </c>
      <c r="E1876">
        <v>101</v>
      </c>
      <c r="F1876">
        <v>23</v>
      </c>
      <c r="G1876" t="s">
        <v>11409</v>
      </c>
      <c r="H1876">
        <v>129</v>
      </c>
      <c r="I1876">
        <v>71975611</v>
      </c>
      <c r="J1876" t="s">
        <v>3370</v>
      </c>
      <c r="K1876" t="s">
        <v>11410</v>
      </c>
      <c r="L1876" t="s">
        <v>4029</v>
      </c>
      <c r="M1876">
        <v>209396</v>
      </c>
      <c r="N1876">
        <v>214</v>
      </c>
      <c r="O1876" t="s">
        <v>11411</v>
      </c>
      <c r="P1876">
        <v>0</v>
      </c>
      <c r="Q1876" t="s">
        <v>11412</v>
      </c>
      <c r="R1876" t="s">
        <v>11413</v>
      </c>
      <c r="S1876">
        <v>580</v>
      </c>
      <c r="T1876" t="s">
        <v>42</v>
      </c>
      <c r="U1876" t="s">
        <v>43</v>
      </c>
      <c r="V1876" t="s">
        <v>44</v>
      </c>
      <c r="W1876">
        <v>25000000</v>
      </c>
      <c r="X1876">
        <v>2007</v>
      </c>
      <c r="Y1876">
        <v>25</v>
      </c>
      <c r="Z1876" s="2">
        <v>6.8</v>
      </c>
      <c r="AA1876">
        <v>2.35</v>
      </c>
      <c r="AB1876">
        <v>11000</v>
      </c>
      <c r="AQ1876">
        <v>139</v>
      </c>
      <c r="AR1876">
        <v>6.9</v>
      </c>
      <c r="BI1876" t="e">
        <f t="shared" si="88"/>
        <v>#DIV/0!</v>
      </c>
      <c r="BJ1876" t="e">
        <f t="shared" si="89"/>
        <v>#DIV/0!</v>
      </c>
      <c r="BP1876">
        <v>20000</v>
      </c>
      <c r="BR1876">
        <f t="shared" si="90"/>
        <v>-20000</v>
      </c>
      <c r="BS1876">
        <f>_xlfn.XLOOKUP(BO1876,I:I,L:L)</f>
        <v>0</v>
      </c>
    </row>
    <row r="1877" spans="1:71" x14ac:dyDescent="0.25">
      <c r="A1877" t="s">
        <v>33</v>
      </c>
      <c r="B1877" t="s">
        <v>5963</v>
      </c>
      <c r="C1877">
        <v>103</v>
      </c>
      <c r="D1877">
        <v>96</v>
      </c>
      <c r="E1877">
        <v>0</v>
      </c>
      <c r="F1877">
        <v>542</v>
      </c>
      <c r="G1877" t="s">
        <v>11414</v>
      </c>
      <c r="H1877">
        <v>1000</v>
      </c>
      <c r="I1877">
        <v>38119483</v>
      </c>
      <c r="J1877" t="s">
        <v>1156</v>
      </c>
      <c r="K1877" t="s">
        <v>11415</v>
      </c>
      <c r="L1877" t="s">
        <v>7953</v>
      </c>
      <c r="M1877">
        <v>136667</v>
      </c>
      <c r="N1877">
        <v>2936</v>
      </c>
      <c r="O1877" t="s">
        <v>11416</v>
      </c>
      <c r="P1877">
        <v>2</v>
      </c>
      <c r="Q1877" t="s">
        <v>11417</v>
      </c>
      <c r="R1877" t="s">
        <v>11418</v>
      </c>
      <c r="S1877">
        <v>273</v>
      </c>
      <c r="T1877" t="s">
        <v>42</v>
      </c>
      <c r="U1877" t="s">
        <v>43</v>
      </c>
      <c r="V1877" t="s">
        <v>115</v>
      </c>
      <c r="W1877">
        <v>22700000</v>
      </c>
      <c r="X1877">
        <v>1987</v>
      </c>
      <c r="Y1877">
        <v>605</v>
      </c>
      <c r="Z1877" s="2">
        <v>7.1</v>
      </c>
      <c r="AA1877">
        <v>1.85</v>
      </c>
      <c r="AB1877">
        <v>13000</v>
      </c>
      <c r="AQ1877">
        <v>114</v>
      </c>
      <c r="AR1877">
        <v>6.8</v>
      </c>
      <c r="BI1877" t="e">
        <f t="shared" si="88"/>
        <v>#DIV/0!</v>
      </c>
      <c r="BJ1877" t="e">
        <f t="shared" si="89"/>
        <v>#DIV/0!</v>
      </c>
      <c r="BP1877">
        <v>20000</v>
      </c>
      <c r="BR1877">
        <f t="shared" si="90"/>
        <v>-20000</v>
      </c>
      <c r="BS1877">
        <f>_xlfn.XLOOKUP(BO1877,I:I,L:L)</f>
        <v>0</v>
      </c>
    </row>
    <row r="1878" spans="1:71" x14ac:dyDescent="0.25">
      <c r="A1878" t="s">
        <v>33</v>
      </c>
      <c r="B1878" t="s">
        <v>5966</v>
      </c>
      <c r="C1878">
        <v>183</v>
      </c>
      <c r="D1878">
        <v>111</v>
      </c>
      <c r="E1878">
        <v>0</v>
      </c>
      <c r="F1878">
        <v>234</v>
      </c>
      <c r="G1878" t="s">
        <v>2243</v>
      </c>
      <c r="H1878">
        <v>523</v>
      </c>
      <c r="I1878">
        <v>4190530</v>
      </c>
      <c r="J1878" t="s">
        <v>1999</v>
      </c>
      <c r="K1878" t="s">
        <v>11419</v>
      </c>
      <c r="L1878" t="s">
        <v>11420</v>
      </c>
      <c r="M1878">
        <v>53341</v>
      </c>
      <c r="N1878">
        <v>1795</v>
      </c>
      <c r="O1878" t="s">
        <v>1022</v>
      </c>
      <c r="P1878">
        <v>0</v>
      </c>
      <c r="Q1878" t="s">
        <v>11421</v>
      </c>
      <c r="R1878" t="s">
        <v>11422</v>
      </c>
      <c r="S1878">
        <v>185</v>
      </c>
      <c r="T1878" t="s">
        <v>42</v>
      </c>
      <c r="U1878" t="s">
        <v>490</v>
      </c>
      <c r="V1878" t="s">
        <v>811</v>
      </c>
      <c r="W1878">
        <v>22500000</v>
      </c>
      <c r="X1878">
        <v>2014</v>
      </c>
      <c r="Y1878">
        <v>468</v>
      </c>
      <c r="Z1878" s="2">
        <v>7.1</v>
      </c>
      <c r="AA1878">
        <v>2.35</v>
      </c>
      <c r="AB1878">
        <v>18000</v>
      </c>
      <c r="AQ1878">
        <v>96</v>
      </c>
      <c r="AR1878">
        <v>7.1</v>
      </c>
      <c r="BI1878" t="e">
        <f t="shared" si="88"/>
        <v>#DIV/0!</v>
      </c>
      <c r="BJ1878" t="e">
        <f t="shared" si="89"/>
        <v>#DIV/0!</v>
      </c>
      <c r="BP1878">
        <v>22000</v>
      </c>
      <c r="BR1878">
        <f t="shared" si="90"/>
        <v>-22000</v>
      </c>
      <c r="BS1878">
        <f>_xlfn.XLOOKUP(BO1878,I:I,L:L)</f>
        <v>0</v>
      </c>
    </row>
    <row r="1879" spans="1:71" x14ac:dyDescent="0.25">
      <c r="A1879" t="s">
        <v>33</v>
      </c>
      <c r="B1879" t="s">
        <v>2085</v>
      </c>
      <c r="C1879">
        <v>77</v>
      </c>
      <c r="D1879">
        <v>127</v>
      </c>
      <c r="E1879">
        <v>109</v>
      </c>
      <c r="F1879">
        <v>71</v>
      </c>
      <c r="G1879" t="s">
        <v>1258</v>
      </c>
      <c r="H1879">
        <v>2000</v>
      </c>
      <c r="I1879">
        <v>217631306</v>
      </c>
      <c r="J1879" t="s">
        <v>4110</v>
      </c>
      <c r="K1879" t="s">
        <v>1704</v>
      </c>
      <c r="L1879" t="s">
        <v>518</v>
      </c>
      <c r="M1879">
        <v>154199</v>
      </c>
      <c r="N1879">
        <v>3100</v>
      </c>
      <c r="O1879" t="s">
        <v>11424</v>
      </c>
      <c r="P1879">
        <v>0</v>
      </c>
      <c r="Q1879" t="s">
        <v>11425</v>
      </c>
      <c r="R1879" t="s">
        <v>11426</v>
      </c>
      <c r="S1879">
        <v>252</v>
      </c>
      <c r="T1879" t="s">
        <v>42</v>
      </c>
      <c r="U1879" t="s">
        <v>43</v>
      </c>
      <c r="V1879" t="s">
        <v>44</v>
      </c>
      <c r="W1879">
        <v>22000000</v>
      </c>
      <c r="X1879">
        <v>1990</v>
      </c>
      <c r="Y1879">
        <v>956</v>
      </c>
      <c r="Z1879" s="2">
        <v>7</v>
      </c>
      <c r="AA1879">
        <v>1.85</v>
      </c>
      <c r="AB1879">
        <v>0</v>
      </c>
      <c r="AQ1879">
        <v>111</v>
      </c>
      <c r="AR1879">
        <v>7.1</v>
      </c>
      <c r="BI1879" t="e">
        <f t="shared" si="88"/>
        <v>#DIV/0!</v>
      </c>
      <c r="BJ1879" t="e">
        <f t="shared" si="89"/>
        <v>#DIV/0!</v>
      </c>
      <c r="BP1879">
        <v>25000</v>
      </c>
      <c r="BR1879">
        <f t="shared" si="90"/>
        <v>-25000</v>
      </c>
      <c r="BS1879">
        <f>_xlfn.XLOOKUP(BO1879,I:I,L:L)</f>
        <v>0</v>
      </c>
    </row>
    <row r="1880" spans="1:71" x14ac:dyDescent="0.25">
      <c r="A1880" t="s">
        <v>33</v>
      </c>
      <c r="B1880" t="s">
        <v>2289</v>
      </c>
      <c r="C1880">
        <v>171</v>
      </c>
      <c r="D1880">
        <v>107</v>
      </c>
      <c r="E1880">
        <v>101</v>
      </c>
      <c r="F1880">
        <v>743</v>
      </c>
      <c r="G1880" t="s">
        <v>8605</v>
      </c>
      <c r="H1880">
        <v>931</v>
      </c>
      <c r="I1880">
        <v>176483808</v>
      </c>
      <c r="J1880" t="s">
        <v>1027</v>
      </c>
      <c r="K1880" t="s">
        <v>773</v>
      </c>
      <c r="L1880" t="s">
        <v>891</v>
      </c>
      <c r="M1880">
        <v>247289</v>
      </c>
      <c r="N1880">
        <v>4664</v>
      </c>
      <c r="O1880" t="s">
        <v>3505</v>
      </c>
      <c r="P1880">
        <v>1</v>
      </c>
      <c r="Q1880" t="s">
        <v>11428</v>
      </c>
      <c r="R1880" t="s">
        <v>11429</v>
      </c>
      <c r="S1880">
        <v>611</v>
      </c>
      <c r="T1880" t="s">
        <v>42</v>
      </c>
      <c r="U1880" t="s">
        <v>43</v>
      </c>
      <c r="V1880" t="s">
        <v>811</v>
      </c>
      <c r="W1880">
        <v>23000000</v>
      </c>
      <c r="X1880">
        <v>1998</v>
      </c>
      <c r="Y1880">
        <v>852</v>
      </c>
      <c r="Z1880" s="2">
        <v>7.1</v>
      </c>
      <c r="AA1880">
        <v>1.85</v>
      </c>
      <c r="AB1880">
        <v>0</v>
      </c>
      <c r="AQ1880">
        <v>127</v>
      </c>
      <c r="AR1880">
        <v>7</v>
      </c>
      <c r="BI1880" t="e">
        <f t="shared" si="88"/>
        <v>#DIV/0!</v>
      </c>
      <c r="BJ1880" t="e">
        <f t="shared" si="89"/>
        <v>#DIV/0!</v>
      </c>
      <c r="BO1880">
        <v>174682</v>
      </c>
      <c r="BP1880">
        <v>200000</v>
      </c>
      <c r="BR1880">
        <f t="shared" si="90"/>
        <v>-25318</v>
      </c>
      <c r="BS1880" t="str">
        <f>_xlfn.XLOOKUP(BO1880,I:I,L:L)</f>
        <v>The Business of FancydancingÂ </v>
      </c>
    </row>
    <row r="1881" spans="1:71" x14ac:dyDescent="0.25">
      <c r="A1881" t="s">
        <v>33</v>
      </c>
      <c r="B1881" t="s">
        <v>2711</v>
      </c>
      <c r="C1881">
        <v>64</v>
      </c>
      <c r="D1881">
        <v>97</v>
      </c>
      <c r="E1881">
        <v>11</v>
      </c>
      <c r="F1881">
        <v>595</v>
      </c>
      <c r="G1881" t="s">
        <v>4521</v>
      </c>
      <c r="H1881">
        <v>901</v>
      </c>
      <c r="I1881">
        <v>144833357</v>
      </c>
      <c r="J1881" t="s">
        <v>2561</v>
      </c>
      <c r="K1881" t="s">
        <v>4520</v>
      </c>
      <c r="L1881" t="s">
        <v>1241</v>
      </c>
      <c r="M1881">
        <v>64742</v>
      </c>
      <c r="N1881">
        <v>2790</v>
      </c>
      <c r="O1881" t="s">
        <v>4051</v>
      </c>
      <c r="P1881">
        <v>0</v>
      </c>
      <c r="Q1881" t="s">
        <v>11432</v>
      </c>
      <c r="R1881" t="s">
        <v>11433</v>
      </c>
      <c r="S1881">
        <v>111</v>
      </c>
      <c r="T1881" t="s">
        <v>42</v>
      </c>
      <c r="U1881" t="s">
        <v>43</v>
      </c>
      <c r="V1881" t="s">
        <v>115</v>
      </c>
      <c r="W1881">
        <v>22000000</v>
      </c>
      <c r="X1881">
        <v>1994</v>
      </c>
      <c r="Y1881">
        <v>775</v>
      </c>
      <c r="Z1881" s="2">
        <v>6.4</v>
      </c>
      <c r="AA1881">
        <v>1.85</v>
      </c>
      <c r="AB1881">
        <v>0</v>
      </c>
      <c r="AQ1881">
        <v>107</v>
      </c>
      <c r="AR1881">
        <v>7.1</v>
      </c>
      <c r="BI1881" t="e">
        <f t="shared" si="88"/>
        <v>#DIV/0!</v>
      </c>
      <c r="BJ1881" t="e">
        <f t="shared" si="89"/>
        <v>#DIV/0!</v>
      </c>
      <c r="BO1881">
        <v>819939</v>
      </c>
      <c r="BP1881">
        <v>850000</v>
      </c>
      <c r="BR1881">
        <f t="shared" si="90"/>
        <v>-30061</v>
      </c>
      <c r="BS1881" t="str">
        <f>_xlfn.XLOOKUP(BO1881,I:I,L:L)</f>
        <v>Latter DaysÂ </v>
      </c>
    </row>
    <row r="1882" spans="1:71" x14ac:dyDescent="0.25">
      <c r="A1882" t="s">
        <v>33</v>
      </c>
      <c r="B1882" t="s">
        <v>1558</v>
      </c>
      <c r="C1882">
        <v>92</v>
      </c>
      <c r="D1882">
        <v>127</v>
      </c>
      <c r="E1882">
        <v>102</v>
      </c>
      <c r="F1882">
        <v>1000</v>
      </c>
      <c r="G1882" t="s">
        <v>4595</v>
      </c>
      <c r="H1882">
        <v>2000</v>
      </c>
      <c r="I1882">
        <v>75597042</v>
      </c>
      <c r="J1882" t="s">
        <v>3503</v>
      </c>
      <c r="K1882" t="s">
        <v>687</v>
      </c>
      <c r="L1882" t="s">
        <v>3314</v>
      </c>
      <c r="M1882">
        <v>26434</v>
      </c>
      <c r="N1882">
        <v>6657</v>
      </c>
      <c r="O1882" t="s">
        <v>11436</v>
      </c>
      <c r="P1882">
        <v>0</v>
      </c>
      <c r="Q1882" t="s">
        <v>11437</v>
      </c>
      <c r="R1882" t="s">
        <v>11438</v>
      </c>
      <c r="S1882">
        <v>174</v>
      </c>
      <c r="T1882" t="s">
        <v>42</v>
      </c>
      <c r="U1882" t="s">
        <v>43</v>
      </c>
      <c r="V1882" t="s">
        <v>366</v>
      </c>
      <c r="W1882">
        <v>20000000</v>
      </c>
      <c r="X1882">
        <v>2002</v>
      </c>
      <c r="Y1882">
        <v>1000</v>
      </c>
      <c r="Z1882" s="2">
        <v>7</v>
      </c>
      <c r="AA1882">
        <v>2.35</v>
      </c>
      <c r="AB1882">
        <v>0</v>
      </c>
      <c r="AQ1882">
        <v>97</v>
      </c>
      <c r="AR1882">
        <v>6.4</v>
      </c>
      <c r="BI1882" t="e">
        <f t="shared" si="88"/>
        <v>#DIV/0!</v>
      </c>
      <c r="BJ1882" t="e">
        <f t="shared" si="89"/>
        <v>#DIV/0!</v>
      </c>
      <c r="BO1882">
        <v>212285</v>
      </c>
      <c r="BP1882">
        <v>250000</v>
      </c>
      <c r="BR1882">
        <f t="shared" si="90"/>
        <v>-37715</v>
      </c>
      <c r="BS1882" t="str">
        <f>_xlfn.XLOOKUP(BO1882,I:I,L:L)</f>
        <v>Love and Other CatastrophesÂ </v>
      </c>
    </row>
    <row r="1883" spans="1:71" x14ac:dyDescent="0.25">
      <c r="A1883" t="s">
        <v>33</v>
      </c>
      <c r="B1883" t="s">
        <v>3210</v>
      </c>
      <c r="C1883">
        <v>112</v>
      </c>
      <c r="D1883">
        <v>110</v>
      </c>
      <c r="E1883">
        <v>99</v>
      </c>
      <c r="F1883">
        <v>835</v>
      </c>
      <c r="G1883" t="s">
        <v>11036</v>
      </c>
      <c r="H1883">
        <v>12000</v>
      </c>
      <c r="I1883">
        <v>90636983</v>
      </c>
      <c r="J1883" t="s">
        <v>4113</v>
      </c>
      <c r="K1883" t="s">
        <v>1334</v>
      </c>
      <c r="L1883" t="s">
        <v>2753</v>
      </c>
      <c r="M1883">
        <v>44021</v>
      </c>
      <c r="N1883">
        <v>15170</v>
      </c>
      <c r="O1883" t="s">
        <v>5974</v>
      </c>
      <c r="P1883">
        <v>0</v>
      </c>
      <c r="Q1883" t="s">
        <v>11441</v>
      </c>
      <c r="R1883" t="s">
        <v>11442</v>
      </c>
      <c r="S1883">
        <v>83</v>
      </c>
      <c r="T1883" t="s">
        <v>42</v>
      </c>
      <c r="U1883" t="s">
        <v>43</v>
      </c>
      <c r="V1883" t="s">
        <v>115</v>
      </c>
      <c r="W1883">
        <v>22000000</v>
      </c>
      <c r="X1883">
        <v>2007</v>
      </c>
      <c r="Y1883">
        <v>941</v>
      </c>
      <c r="Z1883" s="2">
        <v>6.2</v>
      </c>
      <c r="AA1883">
        <v>2.35</v>
      </c>
      <c r="AB1883">
        <v>0</v>
      </c>
      <c r="AQ1883">
        <v>127</v>
      </c>
      <c r="AR1883">
        <v>7</v>
      </c>
      <c r="BI1883" t="e">
        <f t="shared" si="88"/>
        <v>#DIV/0!</v>
      </c>
      <c r="BJ1883" t="e">
        <f t="shared" si="89"/>
        <v>#DIV/0!</v>
      </c>
      <c r="BO1883">
        <v>30084</v>
      </c>
      <c r="BP1883">
        <v>70000</v>
      </c>
      <c r="BR1883">
        <f t="shared" si="90"/>
        <v>-39916</v>
      </c>
      <c r="BS1883" t="str">
        <f>_xlfn.XLOOKUP(BO1883,I:I,L:L)</f>
        <v>Happy ChristmasÂ </v>
      </c>
    </row>
    <row r="1884" spans="1:71" x14ac:dyDescent="0.25">
      <c r="A1884" t="s">
        <v>33</v>
      </c>
      <c r="B1884" t="s">
        <v>2419</v>
      </c>
      <c r="C1884">
        <v>69</v>
      </c>
      <c r="D1884">
        <v>135</v>
      </c>
      <c r="E1884">
        <v>16000</v>
      </c>
      <c r="F1884">
        <v>86</v>
      </c>
      <c r="G1884" t="s">
        <v>2982</v>
      </c>
      <c r="H1884">
        <v>16000</v>
      </c>
      <c r="I1884">
        <v>70960517</v>
      </c>
      <c r="J1884" t="s">
        <v>210</v>
      </c>
      <c r="K1884" t="s">
        <v>2419</v>
      </c>
      <c r="L1884" t="s">
        <v>5089</v>
      </c>
      <c r="M1884">
        <v>54631</v>
      </c>
      <c r="N1884">
        <v>27237</v>
      </c>
      <c r="O1884" t="s">
        <v>11445</v>
      </c>
      <c r="P1884">
        <v>0</v>
      </c>
      <c r="Q1884" t="s">
        <v>11446</v>
      </c>
      <c r="R1884" t="s">
        <v>11447</v>
      </c>
      <c r="S1884">
        <v>192</v>
      </c>
      <c r="T1884" t="s">
        <v>42</v>
      </c>
      <c r="U1884" t="s">
        <v>43</v>
      </c>
      <c r="V1884" t="s">
        <v>44</v>
      </c>
      <c r="W1884">
        <v>35000000</v>
      </c>
      <c r="X1884">
        <v>1995</v>
      </c>
      <c r="Y1884">
        <v>11000</v>
      </c>
      <c r="Z1884" s="2">
        <v>7.5</v>
      </c>
      <c r="AA1884">
        <v>1.85</v>
      </c>
      <c r="AB1884">
        <v>0</v>
      </c>
      <c r="AQ1884">
        <v>110</v>
      </c>
      <c r="AR1884">
        <v>6.2</v>
      </c>
      <c r="BI1884" t="e">
        <f t="shared" si="88"/>
        <v>#DIV/0!</v>
      </c>
      <c r="BJ1884" t="e">
        <f t="shared" si="89"/>
        <v>#DIV/0!</v>
      </c>
      <c r="BP1884">
        <v>40000</v>
      </c>
      <c r="BR1884">
        <f t="shared" si="90"/>
        <v>-40000</v>
      </c>
      <c r="BS1884">
        <f>_xlfn.XLOOKUP(BO1884,I:I,L:L)</f>
        <v>0</v>
      </c>
    </row>
    <row r="1885" spans="1:71" x14ac:dyDescent="0.25">
      <c r="A1885" t="s">
        <v>33</v>
      </c>
      <c r="B1885" t="s">
        <v>4422</v>
      </c>
      <c r="C1885">
        <v>75</v>
      </c>
      <c r="D1885">
        <v>84</v>
      </c>
      <c r="E1885">
        <v>42</v>
      </c>
      <c r="F1885">
        <v>182</v>
      </c>
      <c r="G1885" t="s">
        <v>11448</v>
      </c>
      <c r="H1885">
        <v>436</v>
      </c>
      <c r="I1885">
        <v>55762229</v>
      </c>
      <c r="J1885" t="s">
        <v>2776</v>
      </c>
      <c r="K1885" t="s">
        <v>6411</v>
      </c>
      <c r="L1885" t="s">
        <v>5317</v>
      </c>
      <c r="M1885">
        <v>47383</v>
      </c>
      <c r="N1885">
        <v>1203</v>
      </c>
      <c r="O1885" t="s">
        <v>11449</v>
      </c>
      <c r="P1885">
        <v>1</v>
      </c>
      <c r="Q1885" t="s">
        <v>11450</v>
      </c>
      <c r="R1885" t="s">
        <v>11451</v>
      </c>
      <c r="S1885">
        <v>132</v>
      </c>
      <c r="T1885" t="s">
        <v>42</v>
      </c>
      <c r="U1885" t="s">
        <v>43</v>
      </c>
      <c r="V1885" t="s">
        <v>44</v>
      </c>
      <c r="W1885">
        <v>22000000</v>
      </c>
      <c r="X1885">
        <v>2001</v>
      </c>
      <c r="Y1885">
        <v>241</v>
      </c>
      <c r="Z1885" s="2">
        <v>4.8</v>
      </c>
      <c r="AA1885">
        <v>1.85</v>
      </c>
      <c r="AB1885">
        <v>1000</v>
      </c>
      <c r="AQ1885">
        <v>135</v>
      </c>
      <c r="AR1885">
        <v>7.5</v>
      </c>
      <c r="BI1885" t="e">
        <f t="shared" si="88"/>
        <v>#DIV/0!</v>
      </c>
      <c r="BJ1885" t="e">
        <f t="shared" si="89"/>
        <v>#DIV/0!</v>
      </c>
      <c r="BP1885">
        <v>42000</v>
      </c>
      <c r="BR1885">
        <f t="shared" si="90"/>
        <v>-42000</v>
      </c>
      <c r="BS1885">
        <f>_xlfn.XLOOKUP(BO1885,I:I,L:L)</f>
        <v>0</v>
      </c>
    </row>
    <row r="1886" spans="1:71" x14ac:dyDescent="0.25">
      <c r="A1886" t="s">
        <v>33</v>
      </c>
      <c r="B1886" t="s">
        <v>4525</v>
      </c>
      <c r="C1886">
        <v>180</v>
      </c>
      <c r="D1886">
        <v>122</v>
      </c>
      <c r="E1886">
        <v>529</v>
      </c>
      <c r="F1886">
        <v>171</v>
      </c>
      <c r="G1886" t="s">
        <v>11455</v>
      </c>
      <c r="H1886">
        <v>820</v>
      </c>
      <c r="I1886">
        <v>54235441</v>
      </c>
      <c r="J1886" t="s">
        <v>1544</v>
      </c>
      <c r="K1886" t="s">
        <v>11456</v>
      </c>
      <c r="L1886" t="s">
        <v>5542</v>
      </c>
      <c r="M1886">
        <v>52894</v>
      </c>
      <c r="N1886">
        <v>1484</v>
      </c>
      <c r="O1886" t="s">
        <v>11457</v>
      </c>
      <c r="P1886">
        <v>3</v>
      </c>
      <c r="Q1886" t="s">
        <v>11458</v>
      </c>
      <c r="R1886" t="s">
        <v>11459</v>
      </c>
      <c r="S1886">
        <v>185</v>
      </c>
      <c r="T1886" t="s">
        <v>42</v>
      </c>
      <c r="U1886" t="s">
        <v>43</v>
      </c>
      <c r="V1886" t="s">
        <v>115</v>
      </c>
      <c r="W1886">
        <v>22000000</v>
      </c>
      <c r="X1886">
        <v>2014</v>
      </c>
      <c r="Y1886">
        <v>201</v>
      </c>
      <c r="Z1886" s="2">
        <v>7.3</v>
      </c>
      <c r="AA1886">
        <v>2.35</v>
      </c>
      <c r="AB1886">
        <v>55000</v>
      </c>
      <c r="AQ1886">
        <v>240</v>
      </c>
      <c r="AR1886">
        <v>8.1</v>
      </c>
      <c r="BI1886" t="e">
        <f t="shared" si="88"/>
        <v>#DIV/0!</v>
      </c>
      <c r="BJ1886" t="e">
        <f t="shared" si="89"/>
        <v>#DIV/0!</v>
      </c>
      <c r="BO1886">
        <v>515005</v>
      </c>
      <c r="BP1886">
        <v>560000</v>
      </c>
      <c r="BR1886">
        <f t="shared" si="90"/>
        <v>-44995</v>
      </c>
      <c r="BS1886" t="str">
        <f>_xlfn.XLOOKUP(BO1886,I:I,L:L)</f>
        <v>A Hard Day's NightÂ </v>
      </c>
    </row>
    <row r="1887" spans="1:71" x14ac:dyDescent="0.25">
      <c r="A1887" t="s">
        <v>33</v>
      </c>
      <c r="B1887" t="s">
        <v>4049</v>
      </c>
      <c r="C1887">
        <v>53</v>
      </c>
      <c r="D1887">
        <v>114</v>
      </c>
      <c r="E1887">
        <v>34</v>
      </c>
      <c r="F1887">
        <v>287</v>
      </c>
      <c r="G1887" t="s">
        <v>3646</v>
      </c>
      <c r="H1887">
        <v>649</v>
      </c>
      <c r="I1887">
        <v>50728000</v>
      </c>
      <c r="J1887" t="s">
        <v>712</v>
      </c>
      <c r="K1887" t="s">
        <v>9247</v>
      </c>
      <c r="L1887" t="s">
        <v>5984</v>
      </c>
      <c r="M1887">
        <v>48909</v>
      </c>
      <c r="N1887">
        <v>1725</v>
      </c>
      <c r="O1887" t="s">
        <v>11461</v>
      </c>
      <c r="P1887">
        <v>0</v>
      </c>
      <c r="Q1887" t="s">
        <v>11462</v>
      </c>
      <c r="R1887" t="s">
        <v>11463</v>
      </c>
      <c r="S1887">
        <v>166</v>
      </c>
      <c r="T1887" t="s">
        <v>42</v>
      </c>
      <c r="U1887" t="s">
        <v>43</v>
      </c>
      <c r="V1887" t="s">
        <v>44</v>
      </c>
      <c r="W1887">
        <v>22000000</v>
      </c>
      <c r="X1887">
        <v>1995</v>
      </c>
      <c r="Y1887">
        <v>327</v>
      </c>
      <c r="Z1887" s="2">
        <v>5.8</v>
      </c>
      <c r="AA1887">
        <v>1.85</v>
      </c>
      <c r="AB1887">
        <v>0</v>
      </c>
      <c r="AQ1887">
        <v>122</v>
      </c>
      <c r="AR1887">
        <v>7.3</v>
      </c>
      <c r="BI1887" t="e">
        <f t="shared" si="88"/>
        <v>#DIV/0!</v>
      </c>
      <c r="BJ1887" t="e">
        <f t="shared" si="89"/>
        <v>#DIV/0!</v>
      </c>
      <c r="BP1887">
        <v>45000</v>
      </c>
      <c r="BR1887">
        <f t="shared" si="90"/>
        <v>-45000</v>
      </c>
      <c r="BS1887">
        <f>_xlfn.XLOOKUP(BO1887,I:I,L:L)</f>
        <v>0</v>
      </c>
    </row>
    <row r="1888" spans="1:71" x14ac:dyDescent="0.25">
      <c r="A1888" t="s">
        <v>33</v>
      </c>
      <c r="B1888" t="s">
        <v>5971</v>
      </c>
      <c r="C1888">
        <v>129</v>
      </c>
      <c r="D1888">
        <v>132</v>
      </c>
      <c r="E1888">
        <v>24</v>
      </c>
      <c r="F1888">
        <v>506</v>
      </c>
      <c r="G1888" t="s">
        <v>3804</v>
      </c>
      <c r="H1888">
        <v>967</v>
      </c>
      <c r="I1888">
        <v>40270895</v>
      </c>
      <c r="J1888" t="s">
        <v>2007</v>
      </c>
      <c r="K1888" t="s">
        <v>5227</v>
      </c>
      <c r="L1888" t="s">
        <v>7457</v>
      </c>
      <c r="M1888">
        <v>121937</v>
      </c>
      <c r="N1888">
        <v>3152</v>
      </c>
      <c r="O1888" t="s">
        <v>3685</v>
      </c>
      <c r="P1888">
        <v>0</v>
      </c>
      <c r="Q1888" t="s">
        <v>11464</v>
      </c>
      <c r="R1888" t="s">
        <v>11465</v>
      </c>
      <c r="S1888">
        <v>431</v>
      </c>
      <c r="T1888" t="s">
        <v>42</v>
      </c>
      <c r="U1888" t="s">
        <v>43</v>
      </c>
      <c r="V1888" t="s">
        <v>44</v>
      </c>
      <c r="W1888">
        <v>22000000</v>
      </c>
      <c r="X1888">
        <v>2001</v>
      </c>
      <c r="Y1888">
        <v>912</v>
      </c>
      <c r="Z1888" s="2">
        <v>7.6</v>
      </c>
      <c r="AA1888">
        <v>1.85</v>
      </c>
      <c r="AB1888">
        <v>15000</v>
      </c>
      <c r="AQ1888">
        <v>114</v>
      </c>
      <c r="AR1888">
        <v>5.8</v>
      </c>
      <c r="BI1888" t="e">
        <f t="shared" si="88"/>
        <v>#DIV/0!</v>
      </c>
      <c r="BJ1888" t="e">
        <f t="shared" si="89"/>
        <v>#DIV/0!</v>
      </c>
      <c r="BO1888">
        <v>203134</v>
      </c>
      <c r="BP1888">
        <v>250000</v>
      </c>
      <c r="BR1888">
        <f t="shared" si="90"/>
        <v>-46866</v>
      </c>
      <c r="BS1888" t="str">
        <f>_xlfn.XLOOKUP(BO1888,I:I,L:L)</f>
        <v>I Married a Strange Person!Â </v>
      </c>
    </row>
    <row r="1889" spans="1:71" x14ac:dyDescent="0.25">
      <c r="A1889" t="s">
        <v>33</v>
      </c>
      <c r="B1889" t="s">
        <v>5977</v>
      </c>
      <c r="C1889">
        <v>61</v>
      </c>
      <c r="D1889">
        <v>170</v>
      </c>
      <c r="E1889">
        <v>25</v>
      </c>
      <c r="F1889">
        <v>55</v>
      </c>
      <c r="G1889" t="s">
        <v>6128</v>
      </c>
      <c r="H1889">
        <v>329</v>
      </c>
      <c r="I1889">
        <v>59696176</v>
      </c>
      <c r="J1889" t="s">
        <v>2951</v>
      </c>
      <c r="K1889" t="s">
        <v>11468</v>
      </c>
      <c r="L1889" t="s">
        <v>4894</v>
      </c>
      <c r="M1889">
        <v>15448</v>
      </c>
      <c r="N1889">
        <v>775</v>
      </c>
      <c r="O1889" t="s">
        <v>11469</v>
      </c>
      <c r="P1889">
        <v>1</v>
      </c>
      <c r="Q1889" t="s">
        <v>11470</v>
      </c>
      <c r="R1889" t="s">
        <v>11471</v>
      </c>
      <c r="S1889">
        <v>174</v>
      </c>
      <c r="T1889" t="s">
        <v>42</v>
      </c>
      <c r="U1889" t="s">
        <v>43</v>
      </c>
      <c r="V1889" t="s">
        <v>44</v>
      </c>
      <c r="W1889">
        <v>22000000</v>
      </c>
      <c r="X1889">
        <v>2014</v>
      </c>
      <c r="Y1889">
        <v>134</v>
      </c>
      <c r="Z1889" s="2">
        <v>5.6</v>
      </c>
      <c r="AA1889">
        <v>2.35</v>
      </c>
      <c r="AB1889">
        <v>15000</v>
      </c>
      <c r="AQ1889">
        <v>132</v>
      </c>
      <c r="AR1889">
        <v>7.6</v>
      </c>
      <c r="BI1889" t="e">
        <f t="shared" si="88"/>
        <v>#DIV/0!</v>
      </c>
      <c r="BJ1889" t="e">
        <f t="shared" si="89"/>
        <v>#DIV/0!</v>
      </c>
      <c r="BO1889">
        <v>3950029</v>
      </c>
      <c r="BP1889">
        <v>4000000</v>
      </c>
      <c r="BR1889">
        <f t="shared" si="90"/>
        <v>-49971</v>
      </c>
      <c r="BS1889" t="str">
        <f>_xlfn.XLOOKUP(BO1889,I:I,L:L)</f>
        <v>Of Gods and MenÂ </v>
      </c>
    </row>
    <row r="1890" spans="1:71" x14ac:dyDescent="0.25">
      <c r="A1890" t="s">
        <v>33</v>
      </c>
      <c r="B1890" t="s">
        <v>1264</v>
      </c>
      <c r="C1890">
        <v>226</v>
      </c>
      <c r="D1890">
        <v>133</v>
      </c>
      <c r="E1890">
        <v>235</v>
      </c>
      <c r="F1890">
        <v>105</v>
      </c>
      <c r="G1890" t="s">
        <v>4727</v>
      </c>
      <c r="H1890">
        <v>955</v>
      </c>
      <c r="I1890">
        <v>51483949</v>
      </c>
      <c r="J1890" t="s">
        <v>838</v>
      </c>
      <c r="K1890" t="s">
        <v>381</v>
      </c>
      <c r="L1890" t="s">
        <v>5939</v>
      </c>
      <c r="M1890">
        <v>208092</v>
      </c>
      <c r="N1890">
        <v>1777</v>
      </c>
      <c r="O1890" t="s">
        <v>11474</v>
      </c>
      <c r="P1890">
        <v>0</v>
      </c>
      <c r="Q1890" t="s">
        <v>11475</v>
      </c>
      <c r="R1890" t="s">
        <v>11476</v>
      </c>
      <c r="S1890">
        <v>806</v>
      </c>
      <c r="T1890" t="s">
        <v>42</v>
      </c>
      <c r="U1890" t="s">
        <v>74</v>
      </c>
      <c r="V1890" t="s">
        <v>811</v>
      </c>
      <c r="W1890">
        <v>22000000</v>
      </c>
      <c r="X1890">
        <v>2003</v>
      </c>
      <c r="Y1890">
        <v>593</v>
      </c>
      <c r="Z1890" s="2">
        <v>7</v>
      </c>
      <c r="AA1890">
        <v>2.35</v>
      </c>
      <c r="AB1890">
        <v>0</v>
      </c>
      <c r="AQ1890">
        <v>170</v>
      </c>
      <c r="AR1890">
        <v>5.6</v>
      </c>
      <c r="BI1890" t="e">
        <f t="shared" si="88"/>
        <v>#DIV/0!</v>
      </c>
      <c r="BJ1890" t="e">
        <f t="shared" si="89"/>
        <v>#DIV/0!</v>
      </c>
      <c r="BP1890">
        <v>50000</v>
      </c>
      <c r="BR1890">
        <f t="shared" si="90"/>
        <v>-50000</v>
      </c>
      <c r="BS1890">
        <f>_xlfn.XLOOKUP(BO1890,I:I,L:L)</f>
        <v>0</v>
      </c>
    </row>
    <row r="1891" spans="1:71" x14ac:dyDescent="0.25">
      <c r="A1891" t="s">
        <v>33</v>
      </c>
      <c r="B1891" t="s">
        <v>2310</v>
      </c>
      <c r="C1891">
        <v>116</v>
      </c>
      <c r="D1891">
        <v>112</v>
      </c>
      <c r="E1891">
        <v>101</v>
      </c>
      <c r="F1891">
        <v>218</v>
      </c>
      <c r="G1891" t="s">
        <v>2154</v>
      </c>
      <c r="H1891">
        <v>896</v>
      </c>
      <c r="I1891">
        <v>36020063</v>
      </c>
      <c r="J1891" t="s">
        <v>2275</v>
      </c>
      <c r="K1891" t="s">
        <v>5275</v>
      </c>
      <c r="L1891" t="s">
        <v>8213</v>
      </c>
      <c r="M1891">
        <v>62584</v>
      </c>
      <c r="N1891">
        <v>2019</v>
      </c>
      <c r="O1891" t="s">
        <v>11477</v>
      </c>
      <c r="P1891">
        <v>2</v>
      </c>
      <c r="Q1891" t="s">
        <v>11478</v>
      </c>
      <c r="R1891" t="s">
        <v>11479</v>
      </c>
      <c r="S1891">
        <v>375</v>
      </c>
      <c r="T1891" t="s">
        <v>42</v>
      </c>
      <c r="U1891" t="s">
        <v>43</v>
      </c>
      <c r="V1891" t="s">
        <v>811</v>
      </c>
      <c r="W1891">
        <v>22000000</v>
      </c>
      <c r="X1891">
        <v>2005</v>
      </c>
      <c r="Y1891">
        <v>561</v>
      </c>
      <c r="Z1891" s="2">
        <v>6.6</v>
      </c>
      <c r="AA1891">
        <v>2.35</v>
      </c>
      <c r="AB1891">
        <v>0</v>
      </c>
      <c r="AQ1891">
        <v>133</v>
      </c>
      <c r="AR1891">
        <v>7</v>
      </c>
      <c r="BI1891" t="e">
        <f t="shared" si="88"/>
        <v>#DIV/0!</v>
      </c>
      <c r="BJ1891" t="e">
        <f t="shared" si="89"/>
        <v>#DIV/0!</v>
      </c>
      <c r="BP1891">
        <v>50000</v>
      </c>
      <c r="BR1891">
        <f t="shared" si="90"/>
        <v>-50000</v>
      </c>
      <c r="BS1891">
        <f>_xlfn.XLOOKUP(BO1891,I:I,L:L)</f>
        <v>0</v>
      </c>
    </row>
    <row r="1892" spans="1:71" x14ac:dyDescent="0.25">
      <c r="A1892" t="s">
        <v>33</v>
      </c>
      <c r="B1892" t="s">
        <v>1220</v>
      </c>
      <c r="C1892">
        <v>248</v>
      </c>
      <c r="D1892">
        <v>108</v>
      </c>
      <c r="E1892">
        <v>0</v>
      </c>
      <c r="F1892">
        <v>690</v>
      </c>
      <c r="G1892" t="s">
        <v>7018</v>
      </c>
      <c r="H1892">
        <v>13000</v>
      </c>
      <c r="I1892">
        <v>33313582</v>
      </c>
      <c r="J1892" t="s">
        <v>2719</v>
      </c>
      <c r="K1892" t="s">
        <v>1437</v>
      </c>
      <c r="L1892" t="s">
        <v>8516</v>
      </c>
      <c r="M1892">
        <v>52888</v>
      </c>
      <c r="N1892">
        <v>16031</v>
      </c>
      <c r="O1892" t="s">
        <v>7468</v>
      </c>
      <c r="P1892">
        <v>1</v>
      </c>
      <c r="Q1892" t="s">
        <v>11480</v>
      </c>
      <c r="R1892" t="s">
        <v>11481</v>
      </c>
      <c r="S1892">
        <v>175</v>
      </c>
      <c r="T1892" t="s">
        <v>42</v>
      </c>
      <c r="U1892" t="s">
        <v>43</v>
      </c>
      <c r="V1892" t="s">
        <v>811</v>
      </c>
      <c r="W1892">
        <v>21000000</v>
      </c>
      <c r="X1892">
        <v>2009</v>
      </c>
      <c r="Y1892">
        <v>734</v>
      </c>
      <c r="Z1892" s="2">
        <v>6.5</v>
      </c>
      <c r="AA1892">
        <v>1.85</v>
      </c>
      <c r="AB1892">
        <v>0</v>
      </c>
      <c r="AQ1892">
        <v>112</v>
      </c>
      <c r="AR1892">
        <v>6.6</v>
      </c>
      <c r="BI1892" t="e">
        <f t="shared" si="88"/>
        <v>#DIV/0!</v>
      </c>
      <c r="BJ1892" t="e">
        <f t="shared" si="89"/>
        <v>#DIV/0!</v>
      </c>
      <c r="BP1892">
        <v>50000</v>
      </c>
      <c r="BR1892">
        <f t="shared" si="90"/>
        <v>-50000</v>
      </c>
      <c r="BS1892">
        <f>_xlfn.XLOOKUP(BO1892,I:I,L:L)</f>
        <v>0</v>
      </c>
    </row>
    <row r="1893" spans="1:71" x14ac:dyDescent="0.25">
      <c r="A1893" t="s">
        <v>33</v>
      </c>
      <c r="B1893" t="s">
        <v>5190</v>
      </c>
      <c r="C1893">
        <v>23</v>
      </c>
      <c r="D1893">
        <v>115</v>
      </c>
      <c r="E1893">
        <v>0</v>
      </c>
      <c r="F1893">
        <v>266</v>
      </c>
      <c r="G1893" t="s">
        <v>410</v>
      </c>
      <c r="H1893">
        <v>12000</v>
      </c>
      <c r="I1893">
        <v>25842000</v>
      </c>
      <c r="J1893" t="s">
        <v>3072</v>
      </c>
      <c r="K1893" t="s">
        <v>934</v>
      </c>
      <c r="L1893" t="s">
        <v>10100</v>
      </c>
      <c r="M1893">
        <v>13455</v>
      </c>
      <c r="N1893">
        <v>13619</v>
      </c>
      <c r="O1893" t="s">
        <v>11483</v>
      </c>
      <c r="P1893">
        <v>0</v>
      </c>
      <c r="Q1893" t="s">
        <v>11484</v>
      </c>
      <c r="R1893" t="s">
        <v>11485</v>
      </c>
      <c r="S1893">
        <v>87</v>
      </c>
      <c r="T1893" t="s">
        <v>42</v>
      </c>
      <c r="U1893" t="s">
        <v>74</v>
      </c>
      <c r="V1893" t="s">
        <v>115</v>
      </c>
      <c r="W1893">
        <v>22000000</v>
      </c>
      <c r="X1893">
        <v>1993</v>
      </c>
      <c r="Y1893">
        <v>1000</v>
      </c>
      <c r="Z1893" s="2">
        <v>7.4</v>
      </c>
      <c r="AA1893">
        <v>2.35</v>
      </c>
      <c r="AB1893">
        <v>2000</v>
      </c>
      <c r="AQ1893">
        <v>108</v>
      </c>
      <c r="AR1893">
        <v>6.5</v>
      </c>
      <c r="BI1893" t="e">
        <f t="shared" si="88"/>
        <v>#DIV/0!</v>
      </c>
      <c r="BJ1893" t="e">
        <f t="shared" si="89"/>
        <v>#DIV/0!</v>
      </c>
      <c r="BP1893">
        <v>50000</v>
      </c>
      <c r="BR1893">
        <f t="shared" si="90"/>
        <v>-50000</v>
      </c>
      <c r="BS1893">
        <f>_xlfn.XLOOKUP(BO1893,I:I,L:L)</f>
        <v>0</v>
      </c>
    </row>
    <row r="1894" spans="1:71" x14ac:dyDescent="0.25">
      <c r="A1894" t="s">
        <v>33</v>
      </c>
      <c r="B1894" t="s">
        <v>5983</v>
      </c>
      <c r="C1894">
        <v>98</v>
      </c>
      <c r="D1894">
        <v>83</v>
      </c>
      <c r="E1894">
        <v>2</v>
      </c>
      <c r="F1894">
        <v>137</v>
      </c>
      <c r="G1894" t="s">
        <v>10730</v>
      </c>
      <c r="H1894">
        <v>591</v>
      </c>
      <c r="I1894">
        <v>22264487</v>
      </c>
      <c r="J1894" t="s">
        <v>1247</v>
      </c>
      <c r="K1894" t="s">
        <v>5800</v>
      </c>
      <c r="L1894" t="s">
        <v>11199</v>
      </c>
      <c r="M1894">
        <v>41239</v>
      </c>
      <c r="N1894">
        <v>1729</v>
      </c>
      <c r="O1894" t="s">
        <v>11486</v>
      </c>
      <c r="P1894">
        <v>0</v>
      </c>
      <c r="Q1894" t="s">
        <v>11487</v>
      </c>
      <c r="R1894" t="s">
        <v>11488</v>
      </c>
      <c r="S1894">
        <v>166</v>
      </c>
      <c r="T1894" t="s">
        <v>42</v>
      </c>
      <c r="U1894" t="s">
        <v>43</v>
      </c>
      <c r="V1894" t="s">
        <v>811</v>
      </c>
      <c r="W1894">
        <v>22000000</v>
      </c>
      <c r="X1894">
        <v>2005</v>
      </c>
      <c r="Y1894">
        <v>489</v>
      </c>
      <c r="Z1894" s="2">
        <v>4.5999999999999996</v>
      </c>
      <c r="AA1894">
        <v>1.85</v>
      </c>
      <c r="AB1894">
        <v>887</v>
      </c>
      <c r="AQ1894">
        <v>115</v>
      </c>
      <c r="AR1894">
        <v>7.4</v>
      </c>
      <c r="BI1894" t="e">
        <f t="shared" si="88"/>
        <v>#DIV/0!</v>
      </c>
      <c r="BJ1894" t="e">
        <f t="shared" si="89"/>
        <v>#DIV/0!</v>
      </c>
      <c r="BP1894">
        <v>50000</v>
      </c>
      <c r="BR1894">
        <f t="shared" si="90"/>
        <v>-50000</v>
      </c>
      <c r="BS1894">
        <f>_xlfn.XLOOKUP(BO1894,I:I,L:L)</f>
        <v>0</v>
      </c>
    </row>
    <row r="1895" spans="1:71" x14ac:dyDescent="0.25">
      <c r="A1895" t="s">
        <v>33</v>
      </c>
      <c r="B1895" t="s">
        <v>4579</v>
      </c>
      <c r="C1895">
        <v>168</v>
      </c>
      <c r="D1895">
        <v>105</v>
      </c>
      <c r="E1895">
        <v>31</v>
      </c>
      <c r="F1895">
        <v>110</v>
      </c>
      <c r="G1895" t="s">
        <v>11489</v>
      </c>
      <c r="H1895">
        <v>390</v>
      </c>
      <c r="I1895">
        <v>30659817</v>
      </c>
      <c r="J1895" t="s">
        <v>1544</v>
      </c>
      <c r="K1895" t="s">
        <v>11490</v>
      </c>
      <c r="L1895" t="s">
        <v>9974</v>
      </c>
      <c r="M1895">
        <v>59805</v>
      </c>
      <c r="N1895">
        <v>1006</v>
      </c>
      <c r="O1895" t="s">
        <v>11491</v>
      </c>
      <c r="P1895">
        <v>10</v>
      </c>
      <c r="Q1895" t="s">
        <v>11492</v>
      </c>
      <c r="R1895" t="s">
        <v>11493</v>
      </c>
      <c r="S1895">
        <v>95</v>
      </c>
      <c r="T1895" t="s">
        <v>42</v>
      </c>
      <c r="U1895" t="s">
        <v>43</v>
      </c>
      <c r="V1895" t="s">
        <v>44</v>
      </c>
      <c r="W1895">
        <v>26000000</v>
      </c>
      <c r="X1895">
        <v>2013</v>
      </c>
      <c r="Y1895">
        <v>311</v>
      </c>
      <c r="Z1895" s="2">
        <v>6.4</v>
      </c>
      <c r="AA1895">
        <v>2.35</v>
      </c>
      <c r="AB1895">
        <v>0</v>
      </c>
      <c r="AQ1895">
        <v>83</v>
      </c>
      <c r="AR1895">
        <v>4.5999999999999996</v>
      </c>
      <c r="BI1895" t="e">
        <f t="shared" si="88"/>
        <v>#DIV/0!</v>
      </c>
      <c r="BJ1895" t="e">
        <f t="shared" si="89"/>
        <v>#DIV/0!</v>
      </c>
      <c r="BP1895">
        <v>60000</v>
      </c>
      <c r="BR1895">
        <f t="shared" si="90"/>
        <v>-60000</v>
      </c>
      <c r="BS1895">
        <f>_xlfn.XLOOKUP(BO1895,I:I,L:L)</f>
        <v>0</v>
      </c>
    </row>
    <row r="1896" spans="1:71" x14ac:dyDescent="0.25">
      <c r="A1896" t="s">
        <v>33</v>
      </c>
      <c r="B1896" t="s">
        <v>3751</v>
      </c>
      <c r="C1896">
        <v>159</v>
      </c>
      <c r="D1896">
        <v>110</v>
      </c>
      <c r="E1896">
        <v>118</v>
      </c>
      <c r="F1896">
        <v>287</v>
      </c>
      <c r="G1896" t="s">
        <v>5607</v>
      </c>
      <c r="H1896">
        <v>11000</v>
      </c>
      <c r="I1896">
        <v>5773519</v>
      </c>
      <c r="J1896" t="s">
        <v>2121</v>
      </c>
      <c r="K1896" t="s">
        <v>127</v>
      </c>
      <c r="L1896" t="s">
        <v>7248</v>
      </c>
      <c r="M1896">
        <v>28621</v>
      </c>
      <c r="N1896">
        <v>12876</v>
      </c>
      <c r="O1896" t="s">
        <v>7249</v>
      </c>
      <c r="P1896">
        <v>2</v>
      </c>
      <c r="Q1896" t="s">
        <v>7250</v>
      </c>
      <c r="R1896" t="s">
        <v>7251</v>
      </c>
      <c r="S1896">
        <v>91</v>
      </c>
      <c r="T1896" t="s">
        <v>42</v>
      </c>
      <c r="U1896" t="s">
        <v>43</v>
      </c>
      <c r="V1896" t="s">
        <v>44</v>
      </c>
      <c r="W1896">
        <v>40000000</v>
      </c>
      <c r="X1896">
        <v>2015</v>
      </c>
      <c r="Y1896">
        <v>1000</v>
      </c>
      <c r="Z1896" s="2">
        <v>6</v>
      </c>
      <c r="AA1896">
        <v>2.35</v>
      </c>
      <c r="AB1896">
        <v>11000</v>
      </c>
      <c r="AQ1896">
        <v>105</v>
      </c>
      <c r="AR1896">
        <v>6.4</v>
      </c>
      <c r="BI1896" t="e">
        <f t="shared" si="88"/>
        <v>#DIV/0!</v>
      </c>
      <c r="BJ1896" t="e">
        <f t="shared" si="89"/>
        <v>#DIV/0!</v>
      </c>
      <c r="BP1896">
        <v>60000</v>
      </c>
      <c r="BR1896">
        <f t="shared" si="90"/>
        <v>-60000</v>
      </c>
      <c r="BS1896">
        <f>_xlfn.XLOOKUP(BO1896,I:I,L:L)</f>
        <v>0</v>
      </c>
    </row>
    <row r="1897" spans="1:71" x14ac:dyDescent="0.25">
      <c r="A1897" t="s">
        <v>33</v>
      </c>
      <c r="B1897" t="s">
        <v>1609</v>
      </c>
      <c r="C1897">
        <v>97</v>
      </c>
      <c r="D1897">
        <v>96</v>
      </c>
      <c r="E1897">
        <v>221</v>
      </c>
      <c r="F1897">
        <v>110</v>
      </c>
      <c r="G1897" t="s">
        <v>11494</v>
      </c>
      <c r="H1897">
        <v>240</v>
      </c>
      <c r="I1897">
        <v>19351569</v>
      </c>
      <c r="J1897" t="s">
        <v>2331</v>
      </c>
      <c r="K1897" t="s">
        <v>5998</v>
      </c>
      <c r="L1897" t="s">
        <v>11495</v>
      </c>
      <c r="M1897">
        <v>33287</v>
      </c>
      <c r="N1897">
        <v>664</v>
      </c>
      <c r="O1897" t="s">
        <v>11496</v>
      </c>
      <c r="P1897">
        <v>1</v>
      </c>
      <c r="Q1897" t="s">
        <v>11497</v>
      </c>
      <c r="R1897" t="s">
        <v>11498</v>
      </c>
      <c r="S1897">
        <v>201</v>
      </c>
      <c r="T1897" t="s">
        <v>42</v>
      </c>
      <c r="U1897" t="s">
        <v>43</v>
      </c>
      <c r="V1897" t="s">
        <v>44</v>
      </c>
      <c r="W1897">
        <v>22000000</v>
      </c>
      <c r="X1897">
        <v>2001</v>
      </c>
      <c r="Y1897">
        <v>226</v>
      </c>
      <c r="Z1897" s="2">
        <v>5.9</v>
      </c>
      <c r="AA1897">
        <v>1.85</v>
      </c>
      <c r="AB1897">
        <v>739</v>
      </c>
      <c r="AQ1897">
        <v>110</v>
      </c>
      <c r="AR1897">
        <v>6</v>
      </c>
      <c r="BI1897" t="e">
        <f t="shared" si="88"/>
        <v>#DIV/0!</v>
      </c>
      <c r="BJ1897" t="e">
        <f t="shared" si="89"/>
        <v>#DIV/0!</v>
      </c>
      <c r="BO1897">
        <v>18439082</v>
      </c>
      <c r="BP1897">
        <v>18500000</v>
      </c>
      <c r="BR1897">
        <f t="shared" si="90"/>
        <v>-60918</v>
      </c>
      <c r="BS1897" t="str">
        <f>_xlfn.XLOOKUP(BO1897,I:I,L:L)</f>
        <v>The Invention of LyingÂ </v>
      </c>
    </row>
    <row r="1898" spans="1:71" x14ac:dyDescent="0.25">
      <c r="A1898" t="s">
        <v>33</v>
      </c>
      <c r="B1898" t="s">
        <v>819</v>
      </c>
      <c r="C1898">
        <v>88</v>
      </c>
      <c r="D1898">
        <v>94</v>
      </c>
      <c r="E1898">
        <v>42</v>
      </c>
      <c r="F1898">
        <v>517</v>
      </c>
      <c r="G1898" t="s">
        <v>2745</v>
      </c>
      <c r="H1898">
        <v>975</v>
      </c>
      <c r="I1898">
        <v>49002815</v>
      </c>
      <c r="J1898" t="s">
        <v>1787</v>
      </c>
      <c r="K1898" t="s">
        <v>11501</v>
      </c>
      <c r="L1898" t="s">
        <v>6174</v>
      </c>
      <c r="M1898">
        <v>15665</v>
      </c>
      <c r="N1898">
        <v>3153</v>
      </c>
      <c r="O1898" t="s">
        <v>1169</v>
      </c>
      <c r="P1898">
        <v>2</v>
      </c>
      <c r="Q1898" t="s">
        <v>11502</v>
      </c>
      <c r="R1898" t="s">
        <v>11503</v>
      </c>
      <c r="S1898">
        <v>35</v>
      </c>
      <c r="T1898" t="s">
        <v>42</v>
      </c>
      <c r="U1898" t="s">
        <v>43</v>
      </c>
      <c r="V1898" t="s">
        <v>115</v>
      </c>
      <c r="W1898">
        <v>22000000</v>
      </c>
      <c r="X1898">
        <v>2012</v>
      </c>
      <c r="Y1898">
        <v>569</v>
      </c>
      <c r="Z1898" s="2">
        <v>6.4</v>
      </c>
      <c r="AA1898">
        <v>2.35</v>
      </c>
      <c r="AB1898">
        <v>0</v>
      </c>
      <c r="AQ1898">
        <v>96</v>
      </c>
      <c r="AR1898">
        <v>5.9</v>
      </c>
      <c r="BI1898" t="e">
        <f t="shared" si="88"/>
        <v>#DIV/0!</v>
      </c>
      <c r="BJ1898" t="e">
        <f t="shared" si="89"/>
        <v>#DIV/0!</v>
      </c>
      <c r="BO1898">
        <v>14938570</v>
      </c>
      <c r="BP1898">
        <v>15000000</v>
      </c>
      <c r="BR1898">
        <f t="shared" si="90"/>
        <v>-61430</v>
      </c>
      <c r="BS1898" t="str">
        <f>_xlfn.XLOOKUP(BO1898,I:I,L:L)</f>
        <v>Killing Them SoftlyÂ </v>
      </c>
    </row>
    <row r="1899" spans="1:71" x14ac:dyDescent="0.25">
      <c r="A1899" t="s">
        <v>33</v>
      </c>
      <c r="B1899" t="s">
        <v>3169</v>
      </c>
      <c r="C1899">
        <v>85</v>
      </c>
      <c r="D1899">
        <v>142</v>
      </c>
      <c r="E1899">
        <v>0</v>
      </c>
      <c r="F1899">
        <v>854</v>
      </c>
      <c r="G1899" t="s">
        <v>6324</v>
      </c>
      <c r="H1899">
        <v>978</v>
      </c>
      <c r="I1899">
        <v>19283782</v>
      </c>
      <c r="J1899" t="s">
        <v>2710</v>
      </c>
      <c r="K1899" t="s">
        <v>7965</v>
      </c>
      <c r="L1899" t="s">
        <v>11505</v>
      </c>
      <c r="M1899">
        <v>31227</v>
      </c>
      <c r="N1899">
        <v>5386</v>
      </c>
      <c r="O1899" t="s">
        <v>3946</v>
      </c>
      <c r="P1899">
        <v>0</v>
      </c>
      <c r="Q1899" t="s">
        <v>11506</v>
      </c>
      <c r="R1899" t="s">
        <v>11507</v>
      </c>
      <c r="S1899">
        <v>354</v>
      </c>
      <c r="T1899" t="s">
        <v>42</v>
      </c>
      <c r="U1899" t="s">
        <v>43</v>
      </c>
      <c r="V1899" t="s">
        <v>811</v>
      </c>
      <c r="W1899">
        <v>22000000</v>
      </c>
      <c r="X1899">
        <v>1999</v>
      </c>
      <c r="Y1899">
        <v>911</v>
      </c>
      <c r="Z1899" s="2">
        <v>6.6</v>
      </c>
      <c r="AA1899">
        <v>1.85</v>
      </c>
      <c r="AB1899">
        <v>0</v>
      </c>
      <c r="AQ1899">
        <v>94</v>
      </c>
      <c r="AR1899">
        <v>6.4</v>
      </c>
      <c r="BI1899" t="e">
        <f t="shared" si="88"/>
        <v>#DIV/0!</v>
      </c>
      <c r="BJ1899" t="e">
        <f t="shared" si="89"/>
        <v>#DIV/0!</v>
      </c>
      <c r="BP1899">
        <v>62000</v>
      </c>
      <c r="BR1899">
        <f t="shared" si="90"/>
        <v>-62000</v>
      </c>
      <c r="BS1899">
        <f>_xlfn.XLOOKUP(BO1899,I:I,L:L)</f>
        <v>0</v>
      </c>
    </row>
    <row r="1900" spans="1:71" x14ac:dyDescent="0.25">
      <c r="A1900" t="s">
        <v>33</v>
      </c>
      <c r="B1900" t="s">
        <v>4297</v>
      </c>
      <c r="C1900">
        <v>181</v>
      </c>
      <c r="D1900">
        <v>104</v>
      </c>
      <c r="E1900">
        <v>0</v>
      </c>
      <c r="F1900">
        <v>898</v>
      </c>
      <c r="G1900" t="s">
        <v>8873</v>
      </c>
      <c r="H1900">
        <v>8000</v>
      </c>
      <c r="I1900">
        <v>30059386</v>
      </c>
      <c r="J1900" t="s">
        <v>1247</v>
      </c>
      <c r="K1900" t="s">
        <v>1554</v>
      </c>
      <c r="L1900" t="s">
        <v>9324</v>
      </c>
      <c r="M1900">
        <v>128593</v>
      </c>
      <c r="N1900">
        <v>11632</v>
      </c>
      <c r="O1900" t="s">
        <v>11509</v>
      </c>
      <c r="P1900">
        <v>5</v>
      </c>
      <c r="Q1900" t="s">
        <v>11510</v>
      </c>
      <c r="R1900" t="s">
        <v>11511</v>
      </c>
      <c r="S1900">
        <v>867</v>
      </c>
      <c r="T1900" t="s">
        <v>42</v>
      </c>
      <c r="U1900" t="s">
        <v>43</v>
      </c>
      <c r="V1900" t="s">
        <v>811</v>
      </c>
      <c r="W1900">
        <v>22000000</v>
      </c>
      <c r="X1900">
        <v>2001</v>
      </c>
      <c r="Y1900">
        <v>1000</v>
      </c>
      <c r="Z1900" s="2">
        <v>6.9</v>
      </c>
      <c r="AA1900">
        <v>2.35</v>
      </c>
      <c r="AB1900">
        <v>0</v>
      </c>
      <c r="AQ1900">
        <v>142</v>
      </c>
      <c r="AR1900">
        <v>6.6</v>
      </c>
      <c r="BI1900" t="e">
        <f t="shared" si="88"/>
        <v>#DIV/0!</v>
      </c>
      <c r="BJ1900" t="e">
        <f t="shared" si="89"/>
        <v>#DIV/0!</v>
      </c>
      <c r="BP1900">
        <v>70000</v>
      </c>
      <c r="BR1900">
        <f t="shared" si="90"/>
        <v>-70000</v>
      </c>
      <c r="BS1900">
        <f>_xlfn.XLOOKUP(BO1900,I:I,L:L)</f>
        <v>0</v>
      </c>
    </row>
    <row r="1901" spans="1:71" x14ac:dyDescent="0.25">
      <c r="A1901" t="s">
        <v>33</v>
      </c>
      <c r="B1901" t="s">
        <v>306</v>
      </c>
      <c r="C1901">
        <v>257</v>
      </c>
      <c r="D1901">
        <v>136</v>
      </c>
      <c r="E1901">
        <v>0</v>
      </c>
      <c r="F1901">
        <v>3000</v>
      </c>
      <c r="G1901" t="s">
        <v>361</v>
      </c>
      <c r="H1901">
        <v>19000</v>
      </c>
      <c r="I1901">
        <v>35799026</v>
      </c>
      <c r="J1901" t="s">
        <v>1018</v>
      </c>
      <c r="K1901" t="s">
        <v>122</v>
      </c>
      <c r="L1901" t="s">
        <v>2081</v>
      </c>
      <c r="M1901">
        <v>263336</v>
      </c>
      <c r="N1901">
        <v>34838</v>
      </c>
      <c r="O1901" t="s">
        <v>815</v>
      </c>
      <c r="P1901">
        <v>1</v>
      </c>
      <c r="Q1901" t="s">
        <v>2082</v>
      </c>
      <c r="R1901" t="s">
        <v>2083</v>
      </c>
      <c r="S1901">
        <v>899</v>
      </c>
      <c r="T1901" t="s">
        <v>42</v>
      </c>
      <c r="U1901" t="s">
        <v>43</v>
      </c>
      <c r="V1901" t="s">
        <v>44</v>
      </c>
      <c r="W1901">
        <v>126000000</v>
      </c>
      <c r="X1901">
        <v>2005</v>
      </c>
      <c r="Y1901">
        <v>12000</v>
      </c>
      <c r="Z1901" s="2">
        <v>6.9</v>
      </c>
      <c r="AA1901">
        <v>2.35</v>
      </c>
      <c r="AB1901">
        <v>0</v>
      </c>
      <c r="AQ1901">
        <v>104</v>
      </c>
      <c r="AR1901">
        <v>6.9</v>
      </c>
      <c r="BI1901" t="e">
        <f t="shared" si="88"/>
        <v>#DIV/0!</v>
      </c>
      <c r="BJ1901" t="e">
        <f t="shared" si="89"/>
        <v>#DIV/0!</v>
      </c>
      <c r="BO1901">
        <v>379122</v>
      </c>
      <c r="BP1901">
        <v>450000</v>
      </c>
      <c r="BR1901">
        <f t="shared" si="90"/>
        <v>-70878</v>
      </c>
      <c r="BS1901" t="str">
        <f>_xlfn.XLOOKUP(BO1901,I:I,L:L)</f>
        <v>Conversations with Other WomenÂ </v>
      </c>
    </row>
    <row r="1902" spans="1:71" x14ac:dyDescent="0.25">
      <c r="A1902" t="s">
        <v>33</v>
      </c>
      <c r="B1902" t="s">
        <v>5988</v>
      </c>
      <c r="C1902">
        <v>95</v>
      </c>
      <c r="D1902">
        <v>106</v>
      </c>
      <c r="E1902">
        <v>12</v>
      </c>
      <c r="F1902">
        <v>595</v>
      </c>
      <c r="G1902" t="s">
        <v>11514</v>
      </c>
      <c r="H1902">
        <v>962</v>
      </c>
      <c r="I1902">
        <v>17951431</v>
      </c>
      <c r="J1902" t="s">
        <v>1359</v>
      </c>
      <c r="K1902" t="s">
        <v>2467</v>
      </c>
      <c r="L1902" t="s">
        <v>11515</v>
      </c>
      <c r="M1902">
        <v>25462</v>
      </c>
      <c r="N1902">
        <v>4239</v>
      </c>
      <c r="O1902" t="s">
        <v>2542</v>
      </c>
      <c r="P1902">
        <v>1</v>
      </c>
      <c r="Q1902" t="s">
        <v>11516</v>
      </c>
      <c r="R1902" t="s">
        <v>11517</v>
      </c>
      <c r="S1902">
        <v>200</v>
      </c>
      <c r="T1902" t="s">
        <v>42</v>
      </c>
      <c r="U1902" t="s">
        <v>43</v>
      </c>
      <c r="V1902" t="s">
        <v>44</v>
      </c>
      <c r="W1902">
        <v>30000000</v>
      </c>
      <c r="X1902">
        <v>2001</v>
      </c>
      <c r="Y1902">
        <v>844</v>
      </c>
      <c r="Z1902" s="2">
        <v>5.8</v>
      </c>
      <c r="AA1902">
        <v>2.35</v>
      </c>
      <c r="AB1902">
        <v>804</v>
      </c>
      <c r="AQ1902">
        <v>136</v>
      </c>
      <c r="AR1902">
        <v>6.9</v>
      </c>
      <c r="BI1902" t="e">
        <f t="shared" si="88"/>
        <v>#DIV/0!</v>
      </c>
      <c r="BJ1902" t="e">
        <f t="shared" si="89"/>
        <v>#DIV/0!</v>
      </c>
      <c r="BO1902">
        <v>177840</v>
      </c>
      <c r="BP1902">
        <v>250000</v>
      </c>
      <c r="BR1902">
        <f t="shared" si="90"/>
        <v>-72160</v>
      </c>
      <c r="BS1902" t="str">
        <f>_xlfn.XLOOKUP(BO1902,I:I,L:L)</f>
        <v>Sugar TownÂ </v>
      </c>
    </row>
    <row r="1903" spans="1:71" x14ac:dyDescent="0.25">
      <c r="A1903" t="s">
        <v>33</v>
      </c>
      <c r="B1903" t="s">
        <v>4280</v>
      </c>
      <c r="C1903">
        <v>423</v>
      </c>
      <c r="D1903">
        <v>106</v>
      </c>
      <c r="E1903">
        <v>1000</v>
      </c>
      <c r="F1903">
        <v>1000</v>
      </c>
      <c r="G1903" t="s">
        <v>572</v>
      </c>
      <c r="H1903">
        <v>19000</v>
      </c>
      <c r="I1903">
        <v>29997095</v>
      </c>
      <c r="J1903" t="s">
        <v>4120</v>
      </c>
      <c r="K1903" t="s">
        <v>122</v>
      </c>
      <c r="L1903" t="s">
        <v>9347</v>
      </c>
      <c r="M1903">
        <v>60926</v>
      </c>
      <c r="N1903">
        <v>38494</v>
      </c>
      <c r="O1903" t="s">
        <v>6652</v>
      </c>
      <c r="P1903">
        <v>5</v>
      </c>
      <c r="Q1903" t="s">
        <v>11520</v>
      </c>
      <c r="R1903" t="s">
        <v>11521</v>
      </c>
      <c r="S1903">
        <v>302</v>
      </c>
      <c r="T1903" t="s">
        <v>42</v>
      </c>
      <c r="U1903" t="s">
        <v>74</v>
      </c>
      <c r="V1903" t="s">
        <v>44</v>
      </c>
      <c r="W1903">
        <v>22000000</v>
      </c>
      <c r="X1903">
        <v>2016</v>
      </c>
      <c r="Y1903">
        <v>17000</v>
      </c>
      <c r="Z1903" s="2">
        <v>6.4</v>
      </c>
      <c r="AA1903">
        <v>1.85</v>
      </c>
      <c r="AB1903">
        <v>23000</v>
      </c>
      <c r="AQ1903">
        <v>106</v>
      </c>
      <c r="AR1903">
        <v>5.8</v>
      </c>
      <c r="BI1903" t="e">
        <f t="shared" si="88"/>
        <v>#DIV/0!</v>
      </c>
      <c r="BJ1903" t="e">
        <f t="shared" si="89"/>
        <v>#DIV/0!</v>
      </c>
      <c r="BP1903">
        <v>75000</v>
      </c>
      <c r="BR1903">
        <f t="shared" si="90"/>
        <v>-75000</v>
      </c>
      <c r="BS1903">
        <f>_xlfn.XLOOKUP(BO1903,I:I,L:L)</f>
        <v>0</v>
      </c>
    </row>
    <row r="1904" spans="1:71" x14ac:dyDescent="0.25">
      <c r="A1904" t="s">
        <v>33</v>
      </c>
      <c r="B1904" t="s">
        <v>5993</v>
      </c>
      <c r="C1904">
        <v>93</v>
      </c>
      <c r="D1904">
        <v>98</v>
      </c>
      <c r="E1904">
        <v>4</v>
      </c>
      <c r="F1904">
        <v>83</v>
      </c>
      <c r="G1904" t="s">
        <v>11523</v>
      </c>
      <c r="H1904">
        <v>3000</v>
      </c>
      <c r="I1904">
        <v>14252830</v>
      </c>
      <c r="J1904" t="s">
        <v>3415</v>
      </c>
      <c r="K1904" t="s">
        <v>1215</v>
      </c>
      <c r="L1904" t="s">
        <v>11524</v>
      </c>
      <c r="M1904">
        <v>18900</v>
      </c>
      <c r="N1904">
        <v>3769</v>
      </c>
      <c r="O1904" t="s">
        <v>11525</v>
      </c>
      <c r="P1904">
        <v>0</v>
      </c>
      <c r="Q1904" t="s">
        <v>11526</v>
      </c>
      <c r="R1904" t="s">
        <v>11527</v>
      </c>
      <c r="S1904">
        <v>242</v>
      </c>
      <c r="T1904" t="s">
        <v>42</v>
      </c>
      <c r="U1904" t="s">
        <v>356</v>
      </c>
      <c r="V1904" t="s">
        <v>44</v>
      </c>
      <c r="W1904">
        <v>22000000</v>
      </c>
      <c r="X1904">
        <v>2001</v>
      </c>
      <c r="Y1904">
        <v>486</v>
      </c>
      <c r="Z1904" s="2">
        <v>5.3</v>
      </c>
      <c r="AA1904">
        <v>1.85</v>
      </c>
      <c r="AB1904">
        <v>0</v>
      </c>
      <c r="AQ1904">
        <v>106</v>
      </c>
      <c r="AR1904">
        <v>6.4</v>
      </c>
      <c r="BI1904" t="e">
        <f t="shared" si="88"/>
        <v>#DIV/0!</v>
      </c>
      <c r="BJ1904" t="e">
        <f t="shared" si="89"/>
        <v>#DIV/0!</v>
      </c>
      <c r="BP1904">
        <v>75000</v>
      </c>
      <c r="BR1904">
        <f t="shared" si="90"/>
        <v>-75000</v>
      </c>
      <c r="BS1904">
        <f>_xlfn.XLOOKUP(BO1904,I:I,L:L)</f>
        <v>0</v>
      </c>
    </row>
    <row r="1905" spans="1:71" x14ac:dyDescent="0.25">
      <c r="A1905" t="s">
        <v>33</v>
      </c>
      <c r="B1905" t="s">
        <v>3235</v>
      </c>
      <c r="C1905">
        <v>203</v>
      </c>
      <c r="D1905">
        <v>100</v>
      </c>
      <c r="E1905">
        <v>39</v>
      </c>
      <c r="F1905">
        <v>798</v>
      </c>
      <c r="G1905" t="s">
        <v>98</v>
      </c>
      <c r="H1905">
        <v>26000</v>
      </c>
      <c r="I1905">
        <v>19783777</v>
      </c>
      <c r="J1905" t="s">
        <v>313</v>
      </c>
      <c r="K1905" t="s">
        <v>447</v>
      </c>
      <c r="L1905" t="s">
        <v>11529</v>
      </c>
      <c r="M1905">
        <v>82804</v>
      </c>
      <c r="N1905">
        <v>39989</v>
      </c>
      <c r="O1905" t="s">
        <v>2111</v>
      </c>
      <c r="P1905">
        <v>1</v>
      </c>
      <c r="Q1905" t="s">
        <v>11530</v>
      </c>
      <c r="R1905" t="s">
        <v>11531</v>
      </c>
      <c r="S1905">
        <v>154</v>
      </c>
      <c r="T1905" t="s">
        <v>42</v>
      </c>
      <c r="U1905" t="s">
        <v>43</v>
      </c>
      <c r="V1905" t="s">
        <v>811</v>
      </c>
      <c r="W1905">
        <v>22000000</v>
      </c>
      <c r="X1905">
        <v>2013</v>
      </c>
      <c r="Y1905">
        <v>11000</v>
      </c>
      <c r="Z1905" s="2">
        <v>6.5</v>
      </c>
      <c r="AA1905">
        <v>2.35</v>
      </c>
      <c r="AB1905">
        <v>15000</v>
      </c>
      <c r="AQ1905">
        <v>98</v>
      </c>
      <c r="AR1905">
        <v>5.3</v>
      </c>
      <c r="BI1905" t="e">
        <f t="shared" si="88"/>
        <v>#DIV/0!</v>
      </c>
      <c r="BJ1905" t="e">
        <f t="shared" si="89"/>
        <v>#DIV/0!</v>
      </c>
      <c r="BO1905">
        <v>2912363</v>
      </c>
      <c r="BP1905">
        <v>3000000</v>
      </c>
      <c r="BR1905">
        <f t="shared" si="90"/>
        <v>-87637</v>
      </c>
      <c r="BS1905" t="str">
        <f>_xlfn.XLOOKUP(BO1905,I:I,L:L)</f>
        <v>TsotsiÂ </v>
      </c>
    </row>
    <row r="1906" spans="1:71" x14ac:dyDescent="0.25">
      <c r="A1906" t="s">
        <v>33</v>
      </c>
      <c r="B1906" t="s">
        <v>6001</v>
      </c>
      <c r="C1906">
        <v>38</v>
      </c>
      <c r="D1906">
        <v>95</v>
      </c>
      <c r="E1906">
        <v>34</v>
      </c>
      <c r="F1906">
        <v>368</v>
      </c>
      <c r="G1906" t="s">
        <v>2954</v>
      </c>
      <c r="H1906">
        <v>554</v>
      </c>
      <c r="I1906">
        <v>13555988</v>
      </c>
      <c r="J1906" t="s">
        <v>525</v>
      </c>
      <c r="K1906" t="s">
        <v>2875</v>
      </c>
      <c r="L1906" t="s">
        <v>11534</v>
      </c>
      <c r="M1906">
        <v>7242</v>
      </c>
      <c r="N1906">
        <v>2216</v>
      </c>
      <c r="O1906" t="s">
        <v>6382</v>
      </c>
      <c r="P1906">
        <v>1</v>
      </c>
      <c r="Q1906" t="s">
        <v>11535</v>
      </c>
      <c r="R1906" t="s">
        <v>11536</v>
      </c>
      <c r="S1906">
        <v>38</v>
      </c>
      <c r="T1906" t="s">
        <v>42</v>
      </c>
      <c r="U1906" t="s">
        <v>939</v>
      </c>
      <c r="V1906" t="s">
        <v>115</v>
      </c>
      <c r="W1906">
        <v>22000000</v>
      </c>
      <c r="X1906">
        <v>2000</v>
      </c>
      <c r="Y1906">
        <v>439</v>
      </c>
      <c r="Z1906" s="2">
        <v>5.7</v>
      </c>
      <c r="AA1906">
        <v>1.85</v>
      </c>
      <c r="AB1906">
        <v>0</v>
      </c>
      <c r="AQ1906">
        <v>100</v>
      </c>
      <c r="AR1906">
        <v>6.5</v>
      </c>
      <c r="BI1906" t="e">
        <f t="shared" si="88"/>
        <v>#DIV/0!</v>
      </c>
      <c r="BJ1906" t="e">
        <f t="shared" si="89"/>
        <v>#DIV/0!</v>
      </c>
      <c r="BO1906">
        <v>11798</v>
      </c>
      <c r="BP1906">
        <v>100000</v>
      </c>
      <c r="BR1906">
        <f t="shared" si="90"/>
        <v>-88202</v>
      </c>
      <c r="BS1906" t="str">
        <f>_xlfn.XLOOKUP(BO1906,I:I,L:L)</f>
        <v>Gory Gory HallelujahÂ </v>
      </c>
    </row>
    <row r="1907" spans="1:71" x14ac:dyDescent="0.25">
      <c r="A1907" t="s">
        <v>33</v>
      </c>
      <c r="B1907" t="s">
        <v>2674</v>
      </c>
      <c r="C1907">
        <v>183</v>
      </c>
      <c r="D1907">
        <v>107</v>
      </c>
      <c r="E1907">
        <v>737</v>
      </c>
      <c r="F1907">
        <v>678</v>
      </c>
      <c r="G1907" t="s">
        <v>4587</v>
      </c>
      <c r="H1907">
        <v>6000</v>
      </c>
      <c r="I1907">
        <v>12784713</v>
      </c>
      <c r="J1907" t="s">
        <v>1247</v>
      </c>
      <c r="K1907" t="s">
        <v>273</v>
      </c>
      <c r="L1907" t="s">
        <v>11538</v>
      </c>
      <c r="M1907">
        <v>56813</v>
      </c>
      <c r="N1907">
        <v>8094</v>
      </c>
      <c r="O1907" t="s">
        <v>7238</v>
      </c>
      <c r="P1907">
        <v>11</v>
      </c>
      <c r="Q1907" t="s">
        <v>11539</v>
      </c>
      <c r="R1907" t="s">
        <v>11540</v>
      </c>
      <c r="S1907">
        <v>381</v>
      </c>
      <c r="T1907" t="s">
        <v>42</v>
      </c>
      <c r="U1907" t="s">
        <v>43</v>
      </c>
      <c r="V1907" t="s">
        <v>811</v>
      </c>
      <c r="W1907">
        <v>22000000</v>
      </c>
      <c r="X1907">
        <v>2004</v>
      </c>
      <c r="Y1907">
        <v>718</v>
      </c>
      <c r="Z1907" s="2">
        <v>6.7</v>
      </c>
      <c r="AA1907">
        <v>2.35</v>
      </c>
      <c r="AB1907">
        <v>0</v>
      </c>
      <c r="AQ1907">
        <v>95</v>
      </c>
      <c r="AR1907">
        <v>5.7</v>
      </c>
      <c r="BI1907" t="e">
        <f t="shared" si="88"/>
        <v>#DIV/0!</v>
      </c>
      <c r="BJ1907" t="e">
        <f t="shared" si="89"/>
        <v>#DIV/0!</v>
      </c>
      <c r="BO1907">
        <v>1900725</v>
      </c>
      <c r="BP1907">
        <v>2000000</v>
      </c>
      <c r="BR1907">
        <f t="shared" si="90"/>
        <v>-99275</v>
      </c>
      <c r="BS1907" t="str">
        <f>_xlfn.XLOOKUP(BO1907,I:I,L:L)</f>
        <v>The PropositionÂ </v>
      </c>
    </row>
    <row r="1908" spans="1:71" x14ac:dyDescent="0.25">
      <c r="A1908" t="s">
        <v>33</v>
      </c>
      <c r="B1908" t="s">
        <v>6006</v>
      </c>
      <c r="C1908">
        <v>75</v>
      </c>
      <c r="D1908">
        <v>104</v>
      </c>
      <c r="E1908">
        <v>87</v>
      </c>
      <c r="F1908">
        <v>691</v>
      </c>
      <c r="G1908" t="s">
        <v>1110</v>
      </c>
      <c r="H1908">
        <v>1000</v>
      </c>
      <c r="I1908">
        <v>10696210</v>
      </c>
      <c r="J1908" t="s">
        <v>868</v>
      </c>
      <c r="K1908" t="s">
        <v>37</v>
      </c>
      <c r="L1908" t="s">
        <v>11542</v>
      </c>
      <c r="M1908">
        <v>35018</v>
      </c>
      <c r="N1908">
        <v>3148</v>
      </c>
      <c r="O1908" t="s">
        <v>921</v>
      </c>
      <c r="P1908">
        <v>0</v>
      </c>
      <c r="Q1908" t="s">
        <v>11543</v>
      </c>
      <c r="R1908" t="s">
        <v>11544</v>
      </c>
      <c r="S1908">
        <v>180</v>
      </c>
      <c r="T1908" t="s">
        <v>42</v>
      </c>
      <c r="U1908" t="s">
        <v>43</v>
      </c>
      <c r="V1908" t="s">
        <v>44</v>
      </c>
      <c r="W1908">
        <v>23500000</v>
      </c>
      <c r="X1908">
        <v>1993</v>
      </c>
      <c r="Y1908">
        <v>826</v>
      </c>
      <c r="Z1908" s="2">
        <v>3.9</v>
      </c>
      <c r="AA1908">
        <v>1.85</v>
      </c>
      <c r="AB1908">
        <v>716</v>
      </c>
      <c r="AQ1908">
        <v>107</v>
      </c>
      <c r="AR1908">
        <v>6.7</v>
      </c>
      <c r="BI1908" t="e">
        <f t="shared" si="88"/>
        <v>#DIV/0!</v>
      </c>
      <c r="BJ1908" t="e">
        <f t="shared" si="89"/>
        <v>#DIV/0!</v>
      </c>
      <c r="BO1908">
        <v>19900000</v>
      </c>
      <c r="BP1908">
        <v>20000000</v>
      </c>
      <c r="BR1908">
        <f t="shared" si="90"/>
        <v>-100000</v>
      </c>
      <c r="BS1908" t="str">
        <f>_xlfn.XLOOKUP(BO1908,I:I,L:L)</f>
        <v>Vampire in BrooklynÂ </v>
      </c>
    </row>
    <row r="1909" spans="1:71" x14ac:dyDescent="0.25">
      <c r="A1909" t="s">
        <v>33</v>
      </c>
      <c r="B1909" t="s">
        <v>6014</v>
      </c>
      <c r="C1909">
        <v>18</v>
      </c>
      <c r="D1909">
        <v>104</v>
      </c>
      <c r="E1909">
        <v>53</v>
      </c>
      <c r="F1909">
        <v>576</v>
      </c>
      <c r="G1909" t="s">
        <v>2272</v>
      </c>
      <c r="H1909">
        <v>2000</v>
      </c>
      <c r="I1909">
        <v>5974653</v>
      </c>
      <c r="J1909" t="s">
        <v>241</v>
      </c>
      <c r="K1909" t="s">
        <v>3716</v>
      </c>
      <c r="L1909" t="s">
        <v>11546</v>
      </c>
      <c r="M1909">
        <v>2253</v>
      </c>
      <c r="N1909">
        <v>4221</v>
      </c>
      <c r="O1909" t="s">
        <v>4117</v>
      </c>
      <c r="P1909">
        <v>0</v>
      </c>
      <c r="Q1909" t="s">
        <v>11547</v>
      </c>
      <c r="R1909" t="s">
        <v>11548</v>
      </c>
      <c r="S1909">
        <v>111</v>
      </c>
      <c r="T1909" t="s">
        <v>42</v>
      </c>
      <c r="U1909" t="s">
        <v>43</v>
      </c>
      <c r="V1909" t="s">
        <v>44</v>
      </c>
      <c r="W1909">
        <v>22000000</v>
      </c>
      <c r="X1909">
        <v>2001</v>
      </c>
      <c r="Y1909">
        <v>595</v>
      </c>
      <c r="Z1909" s="2">
        <v>4.0999999999999996</v>
      </c>
      <c r="AA1909">
        <v>1.85</v>
      </c>
      <c r="AB1909">
        <v>158</v>
      </c>
      <c r="AQ1909">
        <v>104</v>
      </c>
      <c r="AR1909">
        <v>3.9</v>
      </c>
      <c r="BI1909" t="e">
        <f t="shared" si="88"/>
        <v>#DIV/0!</v>
      </c>
      <c r="BJ1909" t="e">
        <f t="shared" si="89"/>
        <v>#DIV/0!</v>
      </c>
      <c r="BP1909">
        <v>100000</v>
      </c>
      <c r="BR1909">
        <f t="shared" si="90"/>
        <v>-100000</v>
      </c>
      <c r="BS1909">
        <f>_xlfn.XLOOKUP(BO1909,I:I,L:L)</f>
        <v>0</v>
      </c>
    </row>
    <row r="1910" spans="1:71" x14ac:dyDescent="0.25">
      <c r="A1910" t="s">
        <v>33</v>
      </c>
      <c r="B1910" t="s">
        <v>6019</v>
      </c>
      <c r="C1910">
        <v>22</v>
      </c>
      <c r="D1910">
        <v>143</v>
      </c>
      <c r="E1910">
        <v>688</v>
      </c>
      <c r="F1910">
        <v>42</v>
      </c>
      <c r="G1910" t="s">
        <v>11549</v>
      </c>
      <c r="H1910">
        <v>638</v>
      </c>
      <c r="I1910">
        <v>5000000</v>
      </c>
      <c r="J1910" t="s">
        <v>4127</v>
      </c>
      <c r="K1910" t="s">
        <v>11550</v>
      </c>
      <c r="L1910" t="s">
        <v>9939</v>
      </c>
      <c r="M1910">
        <v>1547</v>
      </c>
      <c r="N1910">
        <v>788</v>
      </c>
      <c r="O1910" t="s">
        <v>11551</v>
      </c>
      <c r="P1910">
        <v>2</v>
      </c>
      <c r="Q1910" t="s">
        <v>11552</v>
      </c>
      <c r="R1910" t="s">
        <v>11553</v>
      </c>
      <c r="S1910">
        <v>50</v>
      </c>
      <c r="T1910" t="s">
        <v>42</v>
      </c>
      <c r="U1910" t="s">
        <v>43</v>
      </c>
      <c r="V1910" t="s">
        <v>366</v>
      </c>
      <c r="W1910">
        <v>25000000</v>
      </c>
      <c r="X1910">
        <v>1970</v>
      </c>
      <c r="Y1910">
        <v>50</v>
      </c>
      <c r="Z1910" s="2">
        <v>6.2</v>
      </c>
      <c r="AA1910">
        <v>2.35</v>
      </c>
      <c r="AB1910">
        <v>104</v>
      </c>
      <c r="AQ1910">
        <v>104</v>
      </c>
      <c r="AR1910">
        <v>4.0999999999999996</v>
      </c>
      <c r="BI1910" t="e">
        <f t="shared" si="88"/>
        <v>#DIV/0!</v>
      </c>
      <c r="BJ1910" t="e">
        <f t="shared" si="89"/>
        <v>#DIV/0!</v>
      </c>
      <c r="BP1910">
        <v>100000</v>
      </c>
      <c r="BR1910">
        <f t="shared" si="90"/>
        <v>-100000</v>
      </c>
      <c r="BS1910">
        <f>_xlfn.XLOOKUP(BO1910,I:I,L:L)</f>
        <v>0</v>
      </c>
    </row>
    <row r="1911" spans="1:71" x14ac:dyDescent="0.25">
      <c r="A1911" t="s">
        <v>33</v>
      </c>
      <c r="B1911" t="s">
        <v>4457</v>
      </c>
      <c r="C1911">
        <v>41</v>
      </c>
      <c r="D1911">
        <v>77</v>
      </c>
      <c r="E1911">
        <v>37</v>
      </c>
      <c r="F1911">
        <v>795</v>
      </c>
      <c r="G1911" t="s">
        <v>10087</v>
      </c>
      <c r="H1911">
        <v>3000</v>
      </c>
      <c r="I1911">
        <v>9694105</v>
      </c>
      <c r="J1911" t="s">
        <v>1638</v>
      </c>
      <c r="K1911" t="s">
        <v>645</v>
      </c>
      <c r="L1911" t="s">
        <v>11554</v>
      </c>
      <c r="M1911">
        <v>8176</v>
      </c>
      <c r="N1911">
        <v>5568</v>
      </c>
      <c r="O1911" t="s">
        <v>884</v>
      </c>
      <c r="P1911">
        <v>0</v>
      </c>
      <c r="Q1911" t="s">
        <v>11555</v>
      </c>
      <c r="R1911" t="s">
        <v>11556</v>
      </c>
      <c r="S1911">
        <v>77</v>
      </c>
      <c r="T1911" t="s">
        <v>42</v>
      </c>
      <c r="U1911" t="s">
        <v>43</v>
      </c>
      <c r="V1911" t="s">
        <v>115</v>
      </c>
      <c r="W1911">
        <v>22000000</v>
      </c>
      <c r="X1911">
        <v>1999</v>
      </c>
      <c r="Y1911">
        <v>968</v>
      </c>
      <c r="Z1911" s="2">
        <v>3.8</v>
      </c>
      <c r="AA1911">
        <v>2.35</v>
      </c>
      <c r="AB1911">
        <v>272</v>
      </c>
      <c r="AQ1911">
        <v>143</v>
      </c>
      <c r="AR1911">
        <v>6.2</v>
      </c>
      <c r="BI1911" t="e">
        <f t="shared" si="88"/>
        <v>#DIV/0!</v>
      </c>
      <c r="BJ1911" t="e">
        <f t="shared" si="89"/>
        <v>#DIV/0!</v>
      </c>
      <c r="BP1911">
        <v>100000</v>
      </c>
      <c r="BR1911">
        <f t="shared" si="90"/>
        <v>-100000</v>
      </c>
      <c r="BS1911">
        <f>_xlfn.XLOOKUP(BO1911,I:I,L:L)</f>
        <v>0</v>
      </c>
    </row>
    <row r="1912" spans="1:71" x14ac:dyDescent="0.25">
      <c r="A1912" t="s">
        <v>33</v>
      </c>
      <c r="B1912" t="s">
        <v>5279</v>
      </c>
      <c r="C1912">
        <v>148</v>
      </c>
      <c r="D1912">
        <v>96</v>
      </c>
      <c r="E1912">
        <v>11</v>
      </c>
      <c r="F1912">
        <v>150</v>
      </c>
      <c r="G1912" t="s">
        <v>548</v>
      </c>
      <c r="H1912">
        <v>805</v>
      </c>
      <c r="I1912">
        <v>16027866</v>
      </c>
      <c r="J1912" t="s">
        <v>268</v>
      </c>
      <c r="K1912" t="s">
        <v>5491</v>
      </c>
      <c r="L1912" t="s">
        <v>11557</v>
      </c>
      <c r="M1912">
        <v>26767</v>
      </c>
      <c r="N1912">
        <v>1411</v>
      </c>
      <c r="O1912" t="s">
        <v>11558</v>
      </c>
      <c r="P1912">
        <v>0</v>
      </c>
      <c r="Q1912" t="s">
        <v>11559</v>
      </c>
      <c r="R1912" t="s">
        <v>11560</v>
      </c>
      <c r="S1912">
        <v>121</v>
      </c>
      <c r="T1912" t="s">
        <v>42</v>
      </c>
      <c r="U1912" t="s">
        <v>1816</v>
      </c>
      <c r="V1912" t="s">
        <v>44</v>
      </c>
      <c r="W1912">
        <v>25000000</v>
      </c>
      <c r="X1912">
        <v>2015</v>
      </c>
      <c r="Y1912">
        <v>173</v>
      </c>
      <c r="Z1912" s="2">
        <v>5.0999999999999996</v>
      </c>
      <c r="AA1912">
        <v>2.35</v>
      </c>
      <c r="AB1912">
        <v>0</v>
      </c>
      <c r="AQ1912">
        <v>77</v>
      </c>
      <c r="AR1912">
        <v>3.8</v>
      </c>
      <c r="BI1912" t="e">
        <f t="shared" si="88"/>
        <v>#DIV/0!</v>
      </c>
      <c r="BJ1912" t="e">
        <f t="shared" si="89"/>
        <v>#DIV/0!</v>
      </c>
      <c r="BP1912">
        <v>100000</v>
      </c>
      <c r="BR1912">
        <f t="shared" si="90"/>
        <v>-100000</v>
      </c>
      <c r="BS1912">
        <f>_xlfn.XLOOKUP(BO1912,I:I,L:L)</f>
        <v>0</v>
      </c>
    </row>
    <row r="1913" spans="1:71" x14ac:dyDescent="0.25">
      <c r="A1913" t="s">
        <v>33</v>
      </c>
      <c r="B1913" t="s">
        <v>1065</v>
      </c>
      <c r="C1913">
        <v>231</v>
      </c>
      <c r="D1913">
        <v>145</v>
      </c>
      <c r="E1913">
        <v>719</v>
      </c>
      <c r="F1913">
        <v>104</v>
      </c>
      <c r="G1913" t="s">
        <v>11562</v>
      </c>
      <c r="H1913">
        <v>2000</v>
      </c>
      <c r="I1913">
        <v>4398392</v>
      </c>
      <c r="J1913" t="s">
        <v>3409</v>
      </c>
      <c r="K1913" t="s">
        <v>8937</v>
      </c>
      <c r="L1913" t="s">
        <v>11563</v>
      </c>
      <c r="M1913">
        <v>59507</v>
      </c>
      <c r="N1913">
        <v>2590</v>
      </c>
      <c r="O1913" t="s">
        <v>3839</v>
      </c>
      <c r="P1913">
        <v>1</v>
      </c>
      <c r="Q1913" t="s">
        <v>11564</v>
      </c>
      <c r="R1913" t="s">
        <v>11565</v>
      </c>
      <c r="S1913">
        <v>232</v>
      </c>
      <c r="T1913" t="s">
        <v>196</v>
      </c>
      <c r="U1913" t="s">
        <v>11566</v>
      </c>
      <c r="V1913" t="s">
        <v>811</v>
      </c>
      <c r="W1913">
        <v>21000000</v>
      </c>
      <c r="X1913">
        <v>2006</v>
      </c>
      <c r="Y1913">
        <v>380</v>
      </c>
      <c r="Z1913" s="2">
        <v>7.8</v>
      </c>
      <c r="AA1913">
        <v>2.35</v>
      </c>
      <c r="AB1913">
        <v>0</v>
      </c>
      <c r="AQ1913">
        <v>96</v>
      </c>
      <c r="AR1913">
        <v>5.0999999999999996</v>
      </c>
      <c r="BI1913" t="e">
        <f t="shared" si="88"/>
        <v>#DIV/0!</v>
      </c>
      <c r="BJ1913" t="e">
        <f t="shared" si="89"/>
        <v>#DIV/0!</v>
      </c>
      <c r="BP1913">
        <v>100000</v>
      </c>
      <c r="BR1913">
        <f t="shared" si="90"/>
        <v>-100000</v>
      </c>
      <c r="BS1913">
        <f>_xlfn.XLOOKUP(BO1913,I:I,L:L)</f>
        <v>0</v>
      </c>
    </row>
    <row r="1914" spans="1:71" x14ac:dyDescent="0.25">
      <c r="A1914" t="s">
        <v>33</v>
      </c>
      <c r="B1914" t="s">
        <v>6024</v>
      </c>
      <c r="C1914">
        <v>115</v>
      </c>
      <c r="D1914">
        <v>116</v>
      </c>
      <c r="E1914">
        <v>13</v>
      </c>
      <c r="F1914">
        <v>140</v>
      </c>
      <c r="G1914" t="s">
        <v>6954</v>
      </c>
      <c r="H1914">
        <v>203</v>
      </c>
      <c r="I1914">
        <v>1050445</v>
      </c>
      <c r="J1914" t="s">
        <v>4133</v>
      </c>
      <c r="K1914" t="s">
        <v>2238</v>
      </c>
      <c r="L1914" t="s">
        <v>11568</v>
      </c>
      <c r="M1914">
        <v>21394</v>
      </c>
      <c r="N1914">
        <v>773</v>
      </c>
      <c r="O1914" t="s">
        <v>6973</v>
      </c>
      <c r="P1914">
        <v>0</v>
      </c>
      <c r="Q1914" t="s">
        <v>11569</v>
      </c>
      <c r="R1914" t="s">
        <v>11570</v>
      </c>
      <c r="S1914">
        <v>147</v>
      </c>
      <c r="T1914" t="s">
        <v>75</v>
      </c>
      <c r="U1914" t="s">
        <v>1816</v>
      </c>
      <c r="V1914" t="s">
        <v>44</v>
      </c>
      <c r="W1914">
        <v>22000000</v>
      </c>
      <c r="X1914">
        <v>2005</v>
      </c>
      <c r="Y1914">
        <v>172</v>
      </c>
      <c r="Z1914" s="2">
        <v>7.8</v>
      </c>
      <c r="AA1914">
        <v>2.35</v>
      </c>
      <c r="AB1914">
        <v>11000</v>
      </c>
      <c r="AQ1914">
        <v>145</v>
      </c>
      <c r="AR1914">
        <v>7.8</v>
      </c>
      <c r="BI1914" t="e">
        <f t="shared" si="88"/>
        <v>#DIV/0!</v>
      </c>
      <c r="BJ1914" t="e">
        <f t="shared" si="89"/>
        <v>#DIV/0!</v>
      </c>
      <c r="BP1914">
        <v>100000</v>
      </c>
      <c r="BR1914">
        <f t="shared" si="90"/>
        <v>-100000</v>
      </c>
      <c r="BS1914">
        <f>_xlfn.XLOOKUP(BO1914,I:I,L:L)</f>
        <v>0</v>
      </c>
    </row>
    <row r="1915" spans="1:71" x14ac:dyDescent="0.25">
      <c r="A1915" t="s">
        <v>33</v>
      </c>
      <c r="B1915" t="s">
        <v>6030</v>
      </c>
      <c r="C1915">
        <v>176</v>
      </c>
      <c r="D1915">
        <v>100</v>
      </c>
      <c r="E1915">
        <v>21</v>
      </c>
      <c r="F1915">
        <v>552</v>
      </c>
      <c r="G1915" t="s">
        <v>2162</v>
      </c>
      <c r="H1915">
        <v>14000</v>
      </c>
      <c r="I1915">
        <v>13746550</v>
      </c>
      <c r="J1915" t="s">
        <v>889</v>
      </c>
      <c r="K1915" t="s">
        <v>814</v>
      </c>
      <c r="L1915" t="s">
        <v>8576</v>
      </c>
      <c r="M1915">
        <v>29322</v>
      </c>
      <c r="N1915">
        <v>15922</v>
      </c>
      <c r="O1915" t="s">
        <v>8698</v>
      </c>
      <c r="P1915">
        <v>5</v>
      </c>
      <c r="Q1915" t="s">
        <v>11571</v>
      </c>
      <c r="R1915" t="s">
        <v>11572</v>
      </c>
      <c r="S1915">
        <v>104</v>
      </c>
      <c r="T1915" t="s">
        <v>42</v>
      </c>
      <c r="U1915" t="s">
        <v>43</v>
      </c>
      <c r="V1915" t="s">
        <v>811</v>
      </c>
      <c r="W1915">
        <v>2000000</v>
      </c>
      <c r="X1915">
        <v>2012</v>
      </c>
      <c r="Y1915">
        <v>618</v>
      </c>
      <c r="Z1915" s="2">
        <v>6.1</v>
      </c>
      <c r="AA1915">
        <v>2.35</v>
      </c>
      <c r="AB1915">
        <v>0</v>
      </c>
      <c r="AQ1915">
        <v>116</v>
      </c>
      <c r="AR1915">
        <v>7.8</v>
      </c>
      <c r="BI1915" t="e">
        <f t="shared" si="88"/>
        <v>#DIV/0!</v>
      </c>
      <c r="BJ1915" t="e">
        <f t="shared" si="89"/>
        <v>#DIV/0!</v>
      </c>
      <c r="BP1915">
        <v>100000</v>
      </c>
      <c r="BR1915">
        <f t="shared" si="90"/>
        <v>-100000</v>
      </c>
      <c r="BS1915">
        <f>_xlfn.XLOOKUP(BO1915,I:I,L:L)</f>
        <v>0</v>
      </c>
    </row>
    <row r="1916" spans="1:71" x14ac:dyDescent="0.25">
      <c r="A1916" t="s">
        <v>33</v>
      </c>
      <c r="B1916" t="s">
        <v>5316</v>
      </c>
      <c r="C1916">
        <v>98</v>
      </c>
      <c r="D1916">
        <v>104</v>
      </c>
      <c r="E1916">
        <v>144</v>
      </c>
      <c r="F1916">
        <v>290</v>
      </c>
      <c r="G1916" t="s">
        <v>3115</v>
      </c>
      <c r="H1916">
        <v>939</v>
      </c>
      <c r="I1916">
        <v>20668843</v>
      </c>
      <c r="J1916" t="s">
        <v>2964</v>
      </c>
      <c r="K1916" t="s">
        <v>1423</v>
      </c>
      <c r="L1916" t="s">
        <v>11574</v>
      </c>
      <c r="M1916">
        <v>16831</v>
      </c>
      <c r="N1916">
        <v>2453</v>
      </c>
      <c r="O1916" t="s">
        <v>11575</v>
      </c>
      <c r="P1916">
        <v>3</v>
      </c>
      <c r="Q1916" t="s">
        <v>11576</v>
      </c>
      <c r="R1916" t="s">
        <v>11577</v>
      </c>
      <c r="S1916">
        <v>54</v>
      </c>
      <c r="T1916" t="s">
        <v>42</v>
      </c>
      <c r="U1916" t="s">
        <v>43</v>
      </c>
      <c r="V1916" t="s">
        <v>44</v>
      </c>
      <c r="W1916">
        <v>22000000</v>
      </c>
      <c r="X1916">
        <v>2008</v>
      </c>
      <c r="Y1916">
        <v>875</v>
      </c>
      <c r="Z1916" s="2">
        <v>5.8</v>
      </c>
      <c r="AA1916">
        <v>2.35</v>
      </c>
      <c r="AB1916">
        <v>687</v>
      </c>
      <c r="AQ1916">
        <v>100</v>
      </c>
      <c r="AR1916">
        <v>6.1</v>
      </c>
      <c r="BI1916" t="e">
        <f t="shared" si="88"/>
        <v>#DIV/0!</v>
      </c>
      <c r="BJ1916" t="e">
        <f t="shared" si="89"/>
        <v>#DIV/0!</v>
      </c>
      <c r="BP1916">
        <v>100000</v>
      </c>
      <c r="BR1916">
        <f t="shared" si="90"/>
        <v>-100000</v>
      </c>
      <c r="BS1916">
        <f>_xlfn.XLOOKUP(BO1916,I:I,L:L)</f>
        <v>0</v>
      </c>
    </row>
    <row r="1917" spans="1:71" x14ac:dyDescent="0.25">
      <c r="A1917" t="s">
        <v>33</v>
      </c>
      <c r="B1917" t="s">
        <v>6036</v>
      </c>
      <c r="C1917">
        <v>149</v>
      </c>
      <c r="D1917">
        <v>92</v>
      </c>
      <c r="E1917">
        <v>17</v>
      </c>
      <c r="F1917">
        <v>231</v>
      </c>
      <c r="G1917" t="s">
        <v>11578</v>
      </c>
      <c r="H1917">
        <v>14000</v>
      </c>
      <c r="I1917">
        <v>2963012</v>
      </c>
      <c r="J1917" t="s">
        <v>1195</v>
      </c>
      <c r="K1917" t="s">
        <v>563</v>
      </c>
      <c r="L1917" t="s">
        <v>11579</v>
      </c>
      <c r="M1917">
        <v>48873</v>
      </c>
      <c r="N1917">
        <v>14617</v>
      </c>
      <c r="O1917" t="s">
        <v>11580</v>
      </c>
      <c r="P1917">
        <v>1</v>
      </c>
      <c r="Q1917" t="s">
        <v>11581</v>
      </c>
      <c r="R1917" t="s">
        <v>11582</v>
      </c>
      <c r="S1917">
        <v>105</v>
      </c>
      <c r="T1917" t="s">
        <v>42</v>
      </c>
      <c r="U1917" t="s">
        <v>74</v>
      </c>
      <c r="V1917" t="s">
        <v>811</v>
      </c>
      <c r="W1917">
        <v>22000000</v>
      </c>
      <c r="X1917">
        <v>2014</v>
      </c>
      <c r="Y1917">
        <v>257</v>
      </c>
      <c r="Z1917" s="2">
        <v>6.3</v>
      </c>
      <c r="AA1917">
        <v>2.35</v>
      </c>
      <c r="AB1917">
        <v>11000</v>
      </c>
      <c r="AQ1917">
        <v>104</v>
      </c>
      <c r="AR1917">
        <v>5.8</v>
      </c>
      <c r="BI1917" t="e">
        <f t="shared" si="88"/>
        <v>#DIV/0!</v>
      </c>
      <c r="BJ1917" t="e">
        <f t="shared" si="89"/>
        <v>#DIV/0!</v>
      </c>
      <c r="BP1917">
        <v>103000</v>
      </c>
      <c r="BR1917">
        <f t="shared" si="90"/>
        <v>-103000</v>
      </c>
      <c r="BS1917">
        <f>_xlfn.XLOOKUP(BO1917,I:I,L:L)</f>
        <v>0</v>
      </c>
    </row>
    <row r="1918" spans="1:71" x14ac:dyDescent="0.25">
      <c r="A1918" t="s">
        <v>33</v>
      </c>
      <c r="B1918" t="s">
        <v>6042</v>
      </c>
      <c r="C1918">
        <v>138</v>
      </c>
      <c r="D1918">
        <v>105</v>
      </c>
      <c r="E1918">
        <v>43</v>
      </c>
      <c r="F1918">
        <v>827</v>
      </c>
      <c r="G1918" t="s">
        <v>2459</v>
      </c>
      <c r="H1918">
        <v>22000</v>
      </c>
      <c r="I1918">
        <v>1796024</v>
      </c>
      <c r="J1918" t="s">
        <v>2275</v>
      </c>
      <c r="K1918" t="s">
        <v>2176</v>
      </c>
      <c r="L1918" t="s">
        <v>11587</v>
      </c>
      <c r="M1918">
        <v>34985</v>
      </c>
      <c r="N1918">
        <v>37766</v>
      </c>
      <c r="O1918" t="s">
        <v>1926</v>
      </c>
      <c r="P1918">
        <v>1</v>
      </c>
      <c r="Q1918" t="s">
        <v>11588</v>
      </c>
      <c r="R1918" t="s">
        <v>11589</v>
      </c>
      <c r="S1918">
        <v>135</v>
      </c>
      <c r="T1918" t="s">
        <v>42</v>
      </c>
      <c r="U1918" t="s">
        <v>43</v>
      </c>
      <c r="V1918" t="s">
        <v>811</v>
      </c>
      <c r="W1918">
        <v>22000000</v>
      </c>
      <c r="X1918">
        <v>2010</v>
      </c>
      <c r="Y1918">
        <v>14000</v>
      </c>
      <c r="Z1918" s="2">
        <v>5.4</v>
      </c>
      <c r="AA1918">
        <v>2.35</v>
      </c>
      <c r="AB1918">
        <v>0</v>
      </c>
      <c r="AQ1918">
        <v>92</v>
      </c>
      <c r="AR1918">
        <v>7.7</v>
      </c>
      <c r="BI1918" t="e">
        <f t="shared" si="88"/>
        <v>#DIV/0!</v>
      </c>
      <c r="BJ1918" t="e">
        <f t="shared" si="89"/>
        <v>#DIV/0!</v>
      </c>
      <c r="BO1918">
        <v>111300</v>
      </c>
      <c r="BP1918">
        <v>225000</v>
      </c>
      <c r="BR1918">
        <f t="shared" si="90"/>
        <v>-113700</v>
      </c>
      <c r="BS1918" t="str">
        <f>_xlfn.XLOOKUP(BO1918,I:I,L:L)</f>
        <v>BurnÂ </v>
      </c>
    </row>
    <row r="1919" spans="1:71" x14ac:dyDescent="0.25">
      <c r="A1919" t="s">
        <v>33</v>
      </c>
      <c r="B1919" t="s">
        <v>6046</v>
      </c>
      <c r="C1919">
        <v>78</v>
      </c>
      <c r="D1919">
        <v>120</v>
      </c>
      <c r="E1919">
        <v>2</v>
      </c>
      <c r="F1919">
        <v>80</v>
      </c>
      <c r="G1919" t="s">
        <v>11592</v>
      </c>
      <c r="H1919">
        <v>809</v>
      </c>
      <c r="I1919">
        <v>634277</v>
      </c>
      <c r="J1919" t="s">
        <v>4141</v>
      </c>
      <c r="K1919" t="s">
        <v>11593</v>
      </c>
      <c r="L1919" t="s">
        <v>11594</v>
      </c>
      <c r="M1919">
        <v>5166</v>
      </c>
      <c r="N1919">
        <v>1651</v>
      </c>
      <c r="O1919" t="s">
        <v>11595</v>
      </c>
      <c r="P1919">
        <v>1</v>
      </c>
      <c r="Q1919" t="s">
        <v>11596</v>
      </c>
      <c r="R1919" t="s">
        <v>11597</v>
      </c>
      <c r="S1919">
        <v>27</v>
      </c>
      <c r="T1919" t="s">
        <v>75</v>
      </c>
      <c r="U1919" t="s">
        <v>1816</v>
      </c>
      <c r="V1919" t="s">
        <v>44</v>
      </c>
      <c r="W1919">
        <v>16000000</v>
      </c>
      <c r="X1919">
        <v>2007</v>
      </c>
      <c r="Y1919">
        <v>521</v>
      </c>
      <c r="Z1919" s="2">
        <v>7.3</v>
      </c>
      <c r="AA1919">
        <v>2.35</v>
      </c>
      <c r="AB1919">
        <v>815</v>
      </c>
      <c r="AQ1919">
        <v>105</v>
      </c>
      <c r="AR1919">
        <v>5.4</v>
      </c>
      <c r="BI1919" t="e">
        <f t="shared" si="88"/>
        <v>#DIV/0!</v>
      </c>
      <c r="BJ1919" t="e">
        <f t="shared" si="89"/>
        <v>#DIV/0!</v>
      </c>
      <c r="BP1919">
        <v>114000</v>
      </c>
      <c r="BR1919">
        <f t="shared" si="90"/>
        <v>-114000</v>
      </c>
      <c r="BS1919">
        <f>_xlfn.XLOOKUP(BO1919,I:I,L:L)</f>
        <v>0</v>
      </c>
    </row>
    <row r="1920" spans="1:71" x14ac:dyDescent="0.25">
      <c r="A1920" t="s">
        <v>33</v>
      </c>
      <c r="B1920" t="s">
        <v>3067</v>
      </c>
      <c r="C1920">
        <v>288</v>
      </c>
      <c r="D1920">
        <v>116</v>
      </c>
      <c r="E1920">
        <v>108</v>
      </c>
      <c r="F1920">
        <v>120</v>
      </c>
      <c r="G1920" t="s">
        <v>1300</v>
      </c>
      <c r="H1920">
        <v>23000</v>
      </c>
      <c r="I1920">
        <v>11326836</v>
      </c>
      <c r="J1920" t="s">
        <v>1338</v>
      </c>
      <c r="K1920" t="s">
        <v>78</v>
      </c>
      <c r="L1920" t="s">
        <v>11599</v>
      </c>
      <c r="M1920">
        <v>83171</v>
      </c>
      <c r="N1920">
        <v>24134</v>
      </c>
      <c r="O1920" t="s">
        <v>11600</v>
      </c>
      <c r="P1920">
        <v>0</v>
      </c>
      <c r="Q1920" t="s">
        <v>11601</v>
      </c>
      <c r="R1920" t="s">
        <v>11602</v>
      </c>
      <c r="S1920">
        <v>231</v>
      </c>
      <c r="T1920" t="s">
        <v>42</v>
      </c>
      <c r="U1920" t="s">
        <v>43</v>
      </c>
      <c r="V1920" t="s">
        <v>811</v>
      </c>
      <c r="W1920">
        <v>22000000</v>
      </c>
      <c r="X1920">
        <v>2013</v>
      </c>
      <c r="Y1920">
        <v>820</v>
      </c>
      <c r="Z1920" s="2">
        <v>6.8</v>
      </c>
      <c r="AA1920">
        <v>2.35</v>
      </c>
      <c r="AB1920">
        <v>17000</v>
      </c>
      <c r="AQ1920">
        <v>120</v>
      </c>
      <c r="AR1920">
        <v>7.3</v>
      </c>
      <c r="BI1920" t="e">
        <f t="shared" si="88"/>
        <v>#DIV/0!</v>
      </c>
      <c r="BJ1920" t="e">
        <f t="shared" si="89"/>
        <v>#DIV/0!</v>
      </c>
      <c r="BP1920">
        <v>114000</v>
      </c>
      <c r="BR1920">
        <f t="shared" si="90"/>
        <v>-114000</v>
      </c>
      <c r="BS1920">
        <f>_xlfn.XLOOKUP(BO1920,I:I,L:L)</f>
        <v>0</v>
      </c>
    </row>
    <row r="1921" spans="1:71" x14ac:dyDescent="0.25">
      <c r="A1921" t="s">
        <v>33</v>
      </c>
      <c r="B1921" t="s">
        <v>1783</v>
      </c>
      <c r="C1921">
        <v>27</v>
      </c>
      <c r="D1921">
        <v>101</v>
      </c>
      <c r="E1921">
        <v>88</v>
      </c>
      <c r="F1921">
        <v>812</v>
      </c>
      <c r="G1921" t="s">
        <v>6757</v>
      </c>
      <c r="H1921">
        <v>957</v>
      </c>
      <c r="I1921">
        <v>22294341</v>
      </c>
      <c r="J1921" t="s">
        <v>2309</v>
      </c>
      <c r="K1921" t="s">
        <v>7279</v>
      </c>
      <c r="L1921" t="s">
        <v>10979</v>
      </c>
      <c r="M1921">
        <v>12278</v>
      </c>
      <c r="N1921">
        <v>4629</v>
      </c>
      <c r="O1921" t="s">
        <v>789</v>
      </c>
      <c r="P1921">
        <v>3</v>
      </c>
      <c r="Q1921" t="s">
        <v>11603</v>
      </c>
      <c r="R1921" t="s">
        <v>11604</v>
      </c>
      <c r="S1921">
        <v>71</v>
      </c>
      <c r="T1921" t="s">
        <v>42</v>
      </c>
      <c r="U1921" t="s">
        <v>43</v>
      </c>
      <c r="V1921" t="s">
        <v>44</v>
      </c>
      <c r="W1921">
        <v>21500000</v>
      </c>
      <c r="X1921">
        <v>1996</v>
      </c>
      <c r="Y1921">
        <v>821</v>
      </c>
      <c r="Z1921" s="2">
        <v>6.5</v>
      </c>
      <c r="AA1921">
        <v>1.85</v>
      </c>
      <c r="AB1921">
        <v>758</v>
      </c>
      <c r="AQ1921">
        <v>116</v>
      </c>
      <c r="AR1921">
        <v>6.8</v>
      </c>
      <c r="BI1921" t="e">
        <f t="shared" si="88"/>
        <v>#DIV/0!</v>
      </c>
      <c r="BJ1921" t="e">
        <f t="shared" si="89"/>
        <v>#DIV/0!</v>
      </c>
      <c r="BP1921">
        <v>120000</v>
      </c>
      <c r="BR1921">
        <f t="shared" si="90"/>
        <v>-120000</v>
      </c>
      <c r="BS1921">
        <f>_xlfn.XLOOKUP(BO1921,I:I,L:L)</f>
        <v>0</v>
      </c>
    </row>
    <row r="1922" spans="1:71" x14ac:dyDescent="0.25">
      <c r="A1922" t="s">
        <v>33</v>
      </c>
      <c r="B1922" t="s">
        <v>3801</v>
      </c>
      <c r="C1922">
        <v>155</v>
      </c>
      <c r="D1922">
        <v>117</v>
      </c>
      <c r="E1922">
        <v>89</v>
      </c>
      <c r="F1922">
        <v>442</v>
      </c>
      <c r="G1922" t="s">
        <v>9444</v>
      </c>
      <c r="H1922">
        <v>12000</v>
      </c>
      <c r="I1922">
        <v>24362501</v>
      </c>
      <c r="J1922" t="s">
        <v>1338</v>
      </c>
      <c r="K1922" t="s">
        <v>408</v>
      </c>
      <c r="L1922" t="s">
        <v>10341</v>
      </c>
      <c r="M1922">
        <v>69980</v>
      </c>
      <c r="N1922">
        <v>13576</v>
      </c>
      <c r="O1922" t="s">
        <v>9349</v>
      </c>
      <c r="P1922">
        <v>1</v>
      </c>
      <c r="Q1922" t="s">
        <v>11605</v>
      </c>
      <c r="R1922" t="s">
        <v>11606</v>
      </c>
      <c r="S1922">
        <v>591</v>
      </c>
      <c r="T1922" t="s">
        <v>42</v>
      </c>
      <c r="U1922" t="s">
        <v>43</v>
      </c>
      <c r="V1922" t="s">
        <v>811</v>
      </c>
      <c r="W1922">
        <v>21500000</v>
      </c>
      <c r="X1922">
        <v>1999</v>
      </c>
      <c r="Y1922">
        <v>541</v>
      </c>
      <c r="Z1922" s="2">
        <v>7.2</v>
      </c>
      <c r="AA1922">
        <v>2.35</v>
      </c>
      <c r="AB1922">
        <v>0</v>
      </c>
      <c r="AQ1922">
        <v>101</v>
      </c>
      <c r="AR1922">
        <v>6.5</v>
      </c>
      <c r="BI1922" t="e">
        <f t="shared" si="88"/>
        <v>#DIV/0!</v>
      </c>
      <c r="BJ1922" t="e">
        <f t="shared" si="89"/>
        <v>#DIV/0!</v>
      </c>
      <c r="BP1922">
        <v>120000</v>
      </c>
      <c r="BR1922">
        <f t="shared" si="90"/>
        <v>-120000</v>
      </c>
      <c r="BS1922">
        <f>_xlfn.XLOOKUP(BO1922,I:I,L:L)</f>
        <v>0</v>
      </c>
    </row>
    <row r="1923" spans="1:71" x14ac:dyDescent="0.25">
      <c r="A1923" t="s">
        <v>33</v>
      </c>
      <c r="B1923" t="s">
        <v>4860</v>
      </c>
      <c r="C1923">
        <v>275</v>
      </c>
      <c r="D1923">
        <v>112</v>
      </c>
      <c r="E1923">
        <v>11000</v>
      </c>
      <c r="F1923">
        <v>159</v>
      </c>
      <c r="G1923" t="s">
        <v>9242</v>
      </c>
      <c r="H1923">
        <v>385</v>
      </c>
      <c r="I1923">
        <v>16684352</v>
      </c>
      <c r="J1923" t="s">
        <v>1027</v>
      </c>
      <c r="K1923" t="s">
        <v>11608</v>
      </c>
      <c r="L1923" t="s">
        <v>11609</v>
      </c>
      <c r="M1923">
        <v>67893</v>
      </c>
      <c r="N1923">
        <v>1205</v>
      </c>
      <c r="O1923" t="s">
        <v>11610</v>
      </c>
      <c r="P1923">
        <v>0</v>
      </c>
      <c r="Q1923" t="s">
        <v>11611</v>
      </c>
      <c r="R1923" t="s">
        <v>11612</v>
      </c>
      <c r="S1923">
        <v>163</v>
      </c>
      <c r="T1923" t="s">
        <v>42</v>
      </c>
      <c r="U1923" t="s">
        <v>43</v>
      </c>
      <c r="V1923" t="s">
        <v>811</v>
      </c>
      <c r="W1923">
        <v>17000000</v>
      </c>
      <c r="X1923">
        <v>2012</v>
      </c>
      <c r="Y1923">
        <v>223</v>
      </c>
      <c r="Z1923" s="2">
        <v>6.3</v>
      </c>
      <c r="AA1923">
        <v>1.85</v>
      </c>
      <c r="AB1923">
        <v>18000</v>
      </c>
      <c r="AQ1923">
        <v>106</v>
      </c>
      <c r="AR1923">
        <v>6.7</v>
      </c>
      <c r="BI1923" t="e">
        <f t="shared" si="88"/>
        <v>#DIV/0!</v>
      </c>
      <c r="BJ1923" t="e">
        <f t="shared" si="89"/>
        <v>#DIV/0!</v>
      </c>
      <c r="BP1923">
        <v>120000</v>
      </c>
      <c r="BR1923">
        <f t="shared" si="90"/>
        <v>-120000</v>
      </c>
      <c r="BS1923">
        <f>_xlfn.XLOOKUP(BO1923,I:I,L:L)</f>
        <v>0</v>
      </c>
    </row>
    <row r="1924" spans="1:71" x14ac:dyDescent="0.25">
      <c r="A1924" t="s">
        <v>33</v>
      </c>
      <c r="B1924" t="s">
        <v>2419</v>
      </c>
      <c r="C1924">
        <v>43</v>
      </c>
      <c r="D1924">
        <v>136</v>
      </c>
      <c r="E1924">
        <v>16000</v>
      </c>
      <c r="F1924">
        <v>216</v>
      </c>
      <c r="G1924" t="s">
        <v>11613</v>
      </c>
      <c r="H1924">
        <v>16000</v>
      </c>
      <c r="I1924">
        <v>46700000</v>
      </c>
      <c r="J1924" t="s">
        <v>68</v>
      </c>
      <c r="K1924" t="s">
        <v>2419</v>
      </c>
      <c r="L1924" t="s">
        <v>6288</v>
      </c>
      <c r="M1924">
        <v>19832</v>
      </c>
      <c r="N1924">
        <v>16805</v>
      </c>
      <c r="O1924" t="s">
        <v>11614</v>
      </c>
      <c r="P1924">
        <v>1</v>
      </c>
      <c r="Q1924" t="s">
        <v>11615</v>
      </c>
      <c r="R1924" t="s">
        <v>11616</v>
      </c>
      <c r="S1924">
        <v>98</v>
      </c>
      <c r="T1924" t="s">
        <v>42</v>
      </c>
      <c r="U1924" t="s">
        <v>43</v>
      </c>
      <c r="V1924" t="s">
        <v>115</v>
      </c>
      <c r="W1924">
        <v>21000000</v>
      </c>
      <c r="X1924">
        <v>1982</v>
      </c>
      <c r="Y1924">
        <v>281</v>
      </c>
      <c r="Z1924" s="2">
        <v>5.9</v>
      </c>
      <c r="AA1924">
        <v>2.35</v>
      </c>
      <c r="AB1924">
        <v>0</v>
      </c>
      <c r="AQ1924">
        <v>112</v>
      </c>
      <c r="AR1924">
        <v>6.3</v>
      </c>
      <c r="BI1924" t="e">
        <f t="shared" ref="BI1924:BI1981" si="91">ROUND(AVERAGEIFS(Z:Z,B:B,BH1924),1)</f>
        <v>#DIV/0!</v>
      </c>
      <c r="BJ1924" t="e">
        <f t="shared" ref="BJ1924:BJ1981" si="92">IF(BI1924&gt;=PERCENTILE($BI$3:$BI$1678,0.9),"TRUE")</f>
        <v>#DIV/0!</v>
      </c>
      <c r="BO1924">
        <v>78030</v>
      </c>
      <c r="BP1924">
        <v>200000</v>
      </c>
      <c r="BR1924">
        <f t="shared" si="90"/>
        <v>-121970</v>
      </c>
      <c r="BS1924" t="str">
        <f>_xlfn.XLOOKUP(BO1924,I:I,L:L)</f>
        <v>Middle of NowhereÂ </v>
      </c>
    </row>
    <row r="1925" spans="1:71" x14ac:dyDescent="0.25">
      <c r="A1925" t="s">
        <v>33</v>
      </c>
      <c r="B1925" t="s">
        <v>6056</v>
      </c>
      <c r="C1925">
        <v>163</v>
      </c>
      <c r="D1925">
        <v>81</v>
      </c>
      <c r="E1925">
        <v>406</v>
      </c>
      <c r="F1925">
        <v>406</v>
      </c>
      <c r="G1925" t="s">
        <v>884</v>
      </c>
      <c r="H1925">
        <v>893</v>
      </c>
      <c r="I1925">
        <v>52008288</v>
      </c>
      <c r="J1925" t="s">
        <v>4154</v>
      </c>
      <c r="K1925" t="s">
        <v>4325</v>
      </c>
      <c r="L1925" t="s">
        <v>5734</v>
      </c>
      <c r="M1925">
        <v>162037</v>
      </c>
      <c r="N1925">
        <v>3003</v>
      </c>
      <c r="O1925" t="s">
        <v>6056</v>
      </c>
      <c r="P1925">
        <v>1</v>
      </c>
      <c r="Q1925" t="s">
        <v>11618</v>
      </c>
      <c r="R1925" t="s">
        <v>11619</v>
      </c>
      <c r="S1925">
        <v>928</v>
      </c>
      <c r="T1925" t="s">
        <v>42</v>
      </c>
      <c r="U1925" t="s">
        <v>43</v>
      </c>
      <c r="V1925" t="s">
        <v>811</v>
      </c>
      <c r="W1925">
        <v>21000000</v>
      </c>
      <c r="X1925">
        <v>1999</v>
      </c>
      <c r="Y1925">
        <v>795</v>
      </c>
      <c r="Z1925" s="2">
        <v>7.8</v>
      </c>
      <c r="AA1925">
        <v>1.85</v>
      </c>
      <c r="AB1925">
        <v>0</v>
      </c>
      <c r="AQ1925">
        <v>136</v>
      </c>
      <c r="AR1925">
        <v>5.9</v>
      </c>
      <c r="BI1925" t="e">
        <f t="shared" si="91"/>
        <v>#DIV/0!</v>
      </c>
      <c r="BJ1925" t="e">
        <f t="shared" si="92"/>
        <v>#DIV/0!</v>
      </c>
      <c r="BO1925">
        <v>26876529</v>
      </c>
      <c r="BP1925">
        <v>27000000</v>
      </c>
      <c r="BR1925">
        <f t="shared" si="90"/>
        <v>-123471</v>
      </c>
      <c r="BS1925" t="str">
        <f>_xlfn.XLOOKUP(BO1925,I:I,L:L)</f>
        <v>One Missed CallÂ </v>
      </c>
    </row>
    <row r="1926" spans="1:71" x14ac:dyDescent="0.25">
      <c r="A1926" t="s">
        <v>33</v>
      </c>
      <c r="B1926" t="s">
        <v>1486</v>
      </c>
      <c r="C1926">
        <v>168</v>
      </c>
      <c r="D1926">
        <v>87</v>
      </c>
      <c r="E1926">
        <v>0</v>
      </c>
      <c r="F1926">
        <v>548</v>
      </c>
      <c r="G1926" t="s">
        <v>477</v>
      </c>
      <c r="H1926">
        <v>22000</v>
      </c>
      <c r="I1926">
        <v>8579684</v>
      </c>
      <c r="J1926" t="s">
        <v>1247</v>
      </c>
      <c r="K1926" t="s">
        <v>190</v>
      </c>
      <c r="L1926" t="s">
        <v>11621</v>
      </c>
      <c r="M1926">
        <v>89547</v>
      </c>
      <c r="N1926">
        <v>24324</v>
      </c>
      <c r="O1926" t="s">
        <v>6963</v>
      </c>
      <c r="P1926">
        <v>0</v>
      </c>
      <c r="Q1926" t="s">
        <v>11622</v>
      </c>
      <c r="R1926" t="s">
        <v>11623</v>
      </c>
      <c r="S1926">
        <v>199</v>
      </c>
      <c r="T1926" t="s">
        <v>42</v>
      </c>
      <c r="U1926" t="s">
        <v>43</v>
      </c>
      <c r="V1926" t="s">
        <v>811</v>
      </c>
      <c r="W1926">
        <v>9000000</v>
      </c>
      <c r="X1926">
        <v>2007</v>
      </c>
      <c r="Y1926">
        <v>557</v>
      </c>
      <c r="Z1926" s="2">
        <v>7.4</v>
      </c>
      <c r="AA1926">
        <v>1.85</v>
      </c>
      <c r="AB1926">
        <v>0</v>
      </c>
      <c r="AQ1926">
        <v>81</v>
      </c>
      <c r="AR1926">
        <v>7.8</v>
      </c>
      <c r="BI1926" t="e">
        <f t="shared" si="91"/>
        <v>#DIV/0!</v>
      </c>
      <c r="BJ1926" t="e">
        <f t="shared" si="92"/>
        <v>#DIV/0!</v>
      </c>
      <c r="BP1926">
        <v>125000</v>
      </c>
      <c r="BR1926">
        <f t="shared" si="90"/>
        <v>-125000</v>
      </c>
      <c r="BS1926">
        <f>_xlfn.XLOOKUP(BO1926,I:I,L:L)</f>
        <v>0</v>
      </c>
    </row>
    <row r="1927" spans="1:71" x14ac:dyDescent="0.25">
      <c r="A1927" t="s">
        <v>33</v>
      </c>
      <c r="B1927" t="s">
        <v>6060</v>
      </c>
      <c r="C1927">
        <v>60</v>
      </c>
      <c r="D1927">
        <v>96</v>
      </c>
      <c r="E1927">
        <v>8</v>
      </c>
      <c r="F1927">
        <v>199</v>
      </c>
      <c r="G1927" t="s">
        <v>8105</v>
      </c>
      <c r="H1927">
        <v>533</v>
      </c>
      <c r="I1927">
        <v>42660000</v>
      </c>
      <c r="J1927" t="s">
        <v>168</v>
      </c>
      <c r="K1927" t="s">
        <v>10613</v>
      </c>
      <c r="L1927" t="s">
        <v>6305</v>
      </c>
      <c r="M1927">
        <v>25086</v>
      </c>
      <c r="N1927">
        <v>1254</v>
      </c>
      <c r="O1927" t="s">
        <v>11625</v>
      </c>
      <c r="P1927">
        <v>0</v>
      </c>
      <c r="Q1927" t="s">
        <v>11626</v>
      </c>
      <c r="R1927" t="s">
        <v>11627</v>
      </c>
      <c r="S1927">
        <v>87</v>
      </c>
      <c r="T1927" t="s">
        <v>42</v>
      </c>
      <c r="U1927" t="s">
        <v>43</v>
      </c>
      <c r="V1927" t="s">
        <v>115</v>
      </c>
      <c r="W1927">
        <v>17000000</v>
      </c>
      <c r="X1927">
        <v>1993</v>
      </c>
      <c r="Y1927">
        <v>219</v>
      </c>
      <c r="Z1927" s="2">
        <v>4.8</v>
      </c>
      <c r="AA1927">
        <v>1.85</v>
      </c>
      <c r="AB1927">
        <v>1000</v>
      </c>
      <c r="AQ1927">
        <v>87</v>
      </c>
      <c r="AR1927">
        <v>7.4</v>
      </c>
      <c r="BI1927" t="e">
        <f t="shared" si="91"/>
        <v>#DIV/0!</v>
      </c>
      <c r="BJ1927" t="e">
        <f t="shared" si="92"/>
        <v>#DIV/0!</v>
      </c>
      <c r="BP1927">
        <v>125000</v>
      </c>
      <c r="BR1927">
        <f t="shared" si="90"/>
        <v>-125000</v>
      </c>
      <c r="BS1927">
        <f>_xlfn.XLOOKUP(BO1927,I:I,L:L)</f>
        <v>0</v>
      </c>
    </row>
    <row r="1928" spans="1:71" x14ac:dyDescent="0.25">
      <c r="A1928" t="s">
        <v>33</v>
      </c>
      <c r="B1928" t="s">
        <v>2616</v>
      </c>
      <c r="C1928">
        <v>85</v>
      </c>
      <c r="D1928">
        <v>106</v>
      </c>
      <c r="E1928">
        <v>48</v>
      </c>
      <c r="F1928">
        <v>39</v>
      </c>
      <c r="G1928" t="s">
        <v>1538</v>
      </c>
      <c r="H1928">
        <v>18000</v>
      </c>
      <c r="I1928">
        <v>40219708</v>
      </c>
      <c r="J1928" t="s">
        <v>2165</v>
      </c>
      <c r="K1928" t="s">
        <v>739</v>
      </c>
      <c r="L1928" t="s">
        <v>7310</v>
      </c>
      <c r="M1928">
        <v>22649</v>
      </c>
      <c r="N1928">
        <v>18630</v>
      </c>
      <c r="O1928" t="s">
        <v>11629</v>
      </c>
      <c r="P1928">
        <v>3</v>
      </c>
      <c r="Q1928" t="s">
        <v>11630</v>
      </c>
      <c r="R1928" t="s">
        <v>11631</v>
      </c>
      <c r="S1928">
        <v>131</v>
      </c>
      <c r="T1928" t="s">
        <v>42</v>
      </c>
      <c r="U1928" t="s">
        <v>43</v>
      </c>
      <c r="V1928" t="s">
        <v>44</v>
      </c>
      <c r="W1928">
        <v>21000000</v>
      </c>
      <c r="X1928">
        <v>2001</v>
      </c>
      <c r="Y1928">
        <v>558</v>
      </c>
      <c r="Z1928" s="2">
        <v>6.3</v>
      </c>
      <c r="AA1928">
        <v>1.85</v>
      </c>
      <c r="AB1928">
        <v>0</v>
      </c>
      <c r="AQ1928">
        <v>96</v>
      </c>
      <c r="AR1928">
        <v>4.8</v>
      </c>
      <c r="BI1928" t="e">
        <f t="shared" si="91"/>
        <v>#DIV/0!</v>
      </c>
      <c r="BJ1928" t="e">
        <f t="shared" si="92"/>
        <v>#DIV/0!</v>
      </c>
      <c r="BO1928">
        <v>5858</v>
      </c>
      <c r="BP1928">
        <v>150000</v>
      </c>
      <c r="BR1928">
        <f t="shared" si="90"/>
        <v>-144142</v>
      </c>
      <c r="BS1928" t="str">
        <f>_xlfn.XLOOKUP(BO1928,I:I,L:L)</f>
        <v>Top SpinÂ </v>
      </c>
    </row>
    <row r="1929" spans="1:71" x14ac:dyDescent="0.25">
      <c r="A1929" t="s">
        <v>33</v>
      </c>
      <c r="B1929" t="s">
        <v>2674</v>
      </c>
      <c r="C1929">
        <v>539</v>
      </c>
      <c r="D1929">
        <v>122</v>
      </c>
      <c r="E1929">
        <v>737</v>
      </c>
      <c r="F1929">
        <v>14000</v>
      </c>
      <c r="G1929" t="s">
        <v>2176</v>
      </c>
      <c r="H1929">
        <v>34000</v>
      </c>
      <c r="I1929">
        <v>132088910</v>
      </c>
      <c r="J1929" t="s">
        <v>881</v>
      </c>
      <c r="K1929" t="s">
        <v>462</v>
      </c>
      <c r="L1929" t="s">
        <v>1495</v>
      </c>
      <c r="M1929">
        <v>533607</v>
      </c>
      <c r="N1929">
        <v>72115</v>
      </c>
      <c r="O1929" t="s">
        <v>814</v>
      </c>
      <c r="P1929">
        <v>0</v>
      </c>
      <c r="Q1929" t="s">
        <v>11633</v>
      </c>
      <c r="R1929" t="s">
        <v>11634</v>
      </c>
      <c r="S1929">
        <v>692</v>
      </c>
      <c r="T1929" t="s">
        <v>42</v>
      </c>
      <c r="U1929" t="s">
        <v>43</v>
      </c>
      <c r="V1929" t="s">
        <v>811</v>
      </c>
      <c r="W1929">
        <v>21000000</v>
      </c>
      <c r="X1929">
        <v>2012</v>
      </c>
      <c r="Y1929">
        <v>22000</v>
      </c>
      <c r="Z1929" s="2">
        <v>7.8</v>
      </c>
      <c r="AA1929">
        <v>2.35</v>
      </c>
      <c r="AB1929">
        <v>117000</v>
      </c>
      <c r="AQ1929">
        <v>106</v>
      </c>
      <c r="AR1929">
        <v>6.3</v>
      </c>
      <c r="BI1929" t="e">
        <f t="shared" si="91"/>
        <v>#DIV/0!</v>
      </c>
      <c r="BJ1929" t="e">
        <f t="shared" si="92"/>
        <v>#DIV/0!</v>
      </c>
      <c r="BO1929">
        <v>12438</v>
      </c>
      <c r="BP1929">
        <v>160000</v>
      </c>
      <c r="BR1929">
        <f t="shared" si="90"/>
        <v>-147562</v>
      </c>
      <c r="BS1929" t="str">
        <f>_xlfn.XLOOKUP(BO1929,I:I,L:L)</f>
        <v>Nothing But a ManÂ </v>
      </c>
    </row>
    <row r="1930" spans="1:71" x14ac:dyDescent="0.25">
      <c r="A1930" t="s">
        <v>33</v>
      </c>
      <c r="B1930" t="s">
        <v>3440</v>
      </c>
      <c r="C1930">
        <v>84</v>
      </c>
      <c r="D1930">
        <v>123</v>
      </c>
      <c r="E1930">
        <v>98</v>
      </c>
      <c r="F1930">
        <v>579</v>
      </c>
      <c r="G1930" t="s">
        <v>1633</v>
      </c>
      <c r="H1930">
        <v>2000</v>
      </c>
      <c r="I1930">
        <v>36581633</v>
      </c>
      <c r="J1930" t="s">
        <v>1050</v>
      </c>
      <c r="K1930" t="s">
        <v>2981</v>
      </c>
      <c r="L1930" t="s">
        <v>7912</v>
      </c>
      <c r="M1930">
        <v>52533</v>
      </c>
      <c r="N1930">
        <v>3994</v>
      </c>
      <c r="O1930" t="s">
        <v>3046</v>
      </c>
      <c r="P1930">
        <v>1</v>
      </c>
      <c r="Q1930" t="s">
        <v>11637</v>
      </c>
      <c r="R1930" t="s">
        <v>11638</v>
      </c>
      <c r="S1930">
        <v>235</v>
      </c>
      <c r="T1930" t="s">
        <v>42</v>
      </c>
      <c r="U1930" t="s">
        <v>939</v>
      </c>
      <c r="V1930" t="s">
        <v>44</v>
      </c>
      <c r="W1930">
        <v>21000000</v>
      </c>
      <c r="X1930">
        <v>2007</v>
      </c>
      <c r="Y1930">
        <v>826</v>
      </c>
      <c r="Z1930" s="2">
        <v>7.5</v>
      </c>
      <c r="AA1930">
        <v>1.85</v>
      </c>
      <c r="AB1930">
        <v>10000</v>
      </c>
      <c r="AQ1930">
        <v>122</v>
      </c>
      <c r="AR1930">
        <v>7.8</v>
      </c>
      <c r="BI1930" t="e">
        <f t="shared" si="91"/>
        <v>#DIV/0!</v>
      </c>
      <c r="BJ1930" t="e">
        <f t="shared" si="92"/>
        <v>#DIV/0!</v>
      </c>
      <c r="BP1930">
        <v>150000</v>
      </c>
      <c r="BR1930">
        <f t="shared" si="90"/>
        <v>-150000</v>
      </c>
      <c r="BS1930">
        <f>_xlfn.XLOOKUP(BO1930,I:I,L:L)</f>
        <v>0</v>
      </c>
    </row>
    <row r="1931" spans="1:71" x14ac:dyDescent="0.25">
      <c r="A1931" t="s">
        <v>33</v>
      </c>
      <c r="B1931" t="s">
        <v>949</v>
      </c>
      <c r="C1931">
        <v>171</v>
      </c>
      <c r="D1931">
        <v>92</v>
      </c>
      <c r="E1931">
        <v>255</v>
      </c>
      <c r="F1931">
        <v>447</v>
      </c>
      <c r="G1931" t="s">
        <v>11640</v>
      </c>
      <c r="H1931">
        <v>26000</v>
      </c>
      <c r="I1931">
        <v>25296447</v>
      </c>
      <c r="J1931" t="s">
        <v>268</v>
      </c>
      <c r="K1931" t="s">
        <v>447</v>
      </c>
      <c r="L1931" t="s">
        <v>10030</v>
      </c>
      <c r="M1931">
        <v>237248</v>
      </c>
      <c r="N1931">
        <v>27572</v>
      </c>
      <c r="O1931" t="s">
        <v>11641</v>
      </c>
      <c r="P1931">
        <v>0</v>
      </c>
      <c r="Q1931" t="s">
        <v>11642</v>
      </c>
      <c r="R1931" t="s">
        <v>11643</v>
      </c>
      <c r="S1931">
        <v>460</v>
      </c>
      <c r="T1931" t="s">
        <v>42</v>
      </c>
      <c r="U1931" t="s">
        <v>1816</v>
      </c>
      <c r="V1931" t="s">
        <v>44</v>
      </c>
      <c r="W1931">
        <v>21000000</v>
      </c>
      <c r="X1931">
        <v>2002</v>
      </c>
      <c r="Y1931">
        <v>1000</v>
      </c>
      <c r="Z1931" s="2">
        <v>6.8</v>
      </c>
      <c r="AA1931">
        <v>2.35</v>
      </c>
      <c r="AB1931">
        <v>0</v>
      </c>
      <c r="AQ1931">
        <v>123</v>
      </c>
      <c r="AR1931">
        <v>7.5</v>
      </c>
      <c r="BI1931" t="e">
        <f t="shared" si="91"/>
        <v>#DIV/0!</v>
      </c>
      <c r="BJ1931" t="e">
        <f t="shared" si="92"/>
        <v>#DIV/0!</v>
      </c>
      <c r="BP1931">
        <v>150000</v>
      </c>
      <c r="BR1931">
        <f t="shared" ref="BR1931:BR1992" si="93">BO1931-BP1931</f>
        <v>-150000</v>
      </c>
      <c r="BS1931">
        <f>_xlfn.XLOOKUP(BO1931,I:I,L:L)</f>
        <v>0</v>
      </c>
    </row>
    <row r="1932" spans="1:71" x14ac:dyDescent="0.25">
      <c r="A1932" t="s">
        <v>33</v>
      </c>
      <c r="B1932" t="s">
        <v>5267</v>
      </c>
      <c r="C1932">
        <v>140</v>
      </c>
      <c r="D1932">
        <v>110</v>
      </c>
      <c r="E1932">
        <v>65</v>
      </c>
      <c r="F1932">
        <v>149</v>
      </c>
      <c r="G1932" t="s">
        <v>10047</v>
      </c>
      <c r="H1932">
        <v>3000</v>
      </c>
      <c r="I1932">
        <v>24848292</v>
      </c>
      <c r="J1932" t="s">
        <v>1921</v>
      </c>
      <c r="K1932" t="s">
        <v>815</v>
      </c>
      <c r="L1932" t="s">
        <v>9924</v>
      </c>
      <c r="M1932">
        <v>80556</v>
      </c>
      <c r="N1932">
        <v>4089</v>
      </c>
      <c r="O1932" t="s">
        <v>11644</v>
      </c>
      <c r="P1932">
        <v>1</v>
      </c>
      <c r="Q1932" t="s">
        <v>11645</v>
      </c>
      <c r="R1932" t="s">
        <v>11646</v>
      </c>
      <c r="S1932">
        <v>184</v>
      </c>
      <c r="T1932" t="s">
        <v>42</v>
      </c>
      <c r="U1932" t="s">
        <v>43</v>
      </c>
      <c r="V1932" t="s">
        <v>44</v>
      </c>
      <c r="W1932">
        <v>20000000</v>
      </c>
      <c r="X1932">
        <v>2008</v>
      </c>
      <c r="Y1932">
        <v>427</v>
      </c>
      <c r="Z1932" s="2">
        <v>6.6</v>
      </c>
      <c r="AA1932">
        <v>2.35</v>
      </c>
      <c r="AB1932">
        <v>0</v>
      </c>
      <c r="AQ1932">
        <v>92</v>
      </c>
      <c r="AR1932">
        <v>6.8</v>
      </c>
      <c r="BI1932" t="e">
        <f t="shared" si="91"/>
        <v>#DIV/0!</v>
      </c>
      <c r="BJ1932" t="e">
        <f t="shared" si="92"/>
        <v>#DIV/0!</v>
      </c>
      <c r="BP1932">
        <v>150000</v>
      </c>
      <c r="BR1932">
        <f t="shared" si="93"/>
        <v>-150000</v>
      </c>
      <c r="BS1932">
        <f>_xlfn.XLOOKUP(BO1932,I:I,L:L)</f>
        <v>0</v>
      </c>
    </row>
    <row r="1933" spans="1:71" x14ac:dyDescent="0.25">
      <c r="A1933" t="s">
        <v>917</v>
      </c>
      <c r="B1933" t="s">
        <v>6067</v>
      </c>
      <c r="C1933">
        <v>85</v>
      </c>
      <c r="D1933">
        <v>104</v>
      </c>
      <c r="E1933">
        <v>52</v>
      </c>
      <c r="F1933">
        <v>484</v>
      </c>
      <c r="G1933" t="s">
        <v>9143</v>
      </c>
      <c r="H1933">
        <v>711</v>
      </c>
      <c r="I1933">
        <v>17757087</v>
      </c>
      <c r="J1933" t="s">
        <v>2382</v>
      </c>
      <c r="K1933" t="s">
        <v>11648</v>
      </c>
      <c r="L1933" t="s">
        <v>11649</v>
      </c>
      <c r="M1933">
        <v>13065</v>
      </c>
      <c r="N1933">
        <v>3162</v>
      </c>
      <c r="O1933" t="s">
        <v>11650</v>
      </c>
      <c r="P1933">
        <v>1</v>
      </c>
      <c r="Q1933" t="s">
        <v>11651</v>
      </c>
      <c r="R1933" t="s">
        <v>11652</v>
      </c>
      <c r="S1933">
        <v>253</v>
      </c>
      <c r="T1933" t="s">
        <v>42</v>
      </c>
      <c r="U1933" t="s">
        <v>43</v>
      </c>
      <c r="V1933" t="s">
        <v>811</v>
      </c>
      <c r="W1933">
        <v>21000000</v>
      </c>
      <c r="X1933">
        <v>1999</v>
      </c>
      <c r="Y1933">
        <v>490</v>
      </c>
      <c r="Z1933" s="2">
        <v>4.5999999999999996</v>
      </c>
      <c r="AA1933">
        <v>1.85</v>
      </c>
      <c r="AB1933">
        <v>897</v>
      </c>
      <c r="AQ1933">
        <v>110</v>
      </c>
      <c r="AR1933">
        <v>6.6</v>
      </c>
      <c r="BI1933" t="e">
        <f t="shared" si="91"/>
        <v>#DIV/0!</v>
      </c>
      <c r="BJ1933" t="e">
        <f t="shared" si="92"/>
        <v>#DIV/0!</v>
      </c>
      <c r="BO1933">
        <v>334041</v>
      </c>
      <c r="BP1933">
        <v>500000</v>
      </c>
      <c r="BR1933">
        <f t="shared" si="93"/>
        <v>-165959</v>
      </c>
      <c r="BS1933" t="str">
        <f>_xlfn.XLOOKUP(BO1933,I:I,L:L)</f>
        <v>Hurricane StreetsÂ </v>
      </c>
    </row>
    <row r="1934" spans="1:71" x14ac:dyDescent="0.25">
      <c r="A1934" t="s">
        <v>33</v>
      </c>
      <c r="B1934" t="s">
        <v>66</v>
      </c>
      <c r="C1934">
        <v>217</v>
      </c>
      <c r="D1934">
        <v>98</v>
      </c>
      <c r="E1934">
        <v>0</v>
      </c>
      <c r="F1934">
        <v>374</v>
      </c>
      <c r="G1934" t="s">
        <v>8883</v>
      </c>
      <c r="H1934">
        <v>925</v>
      </c>
      <c r="I1934">
        <v>9430988</v>
      </c>
      <c r="J1934" t="s">
        <v>881</v>
      </c>
      <c r="K1934" t="s">
        <v>2244</v>
      </c>
      <c r="L1934" t="s">
        <v>11655</v>
      </c>
      <c r="M1934">
        <v>45992</v>
      </c>
      <c r="N1934">
        <v>1997</v>
      </c>
      <c r="O1934" t="s">
        <v>8801</v>
      </c>
      <c r="P1934">
        <v>2</v>
      </c>
      <c r="Q1934" t="s">
        <v>11656</v>
      </c>
      <c r="R1934" t="s">
        <v>11657</v>
      </c>
      <c r="S1934">
        <v>115</v>
      </c>
      <c r="T1934" t="s">
        <v>42</v>
      </c>
      <c r="U1934" t="s">
        <v>43</v>
      </c>
      <c r="V1934" t="s">
        <v>811</v>
      </c>
      <c r="W1934">
        <v>17000000</v>
      </c>
      <c r="X1934">
        <v>2009</v>
      </c>
      <c r="Y1934">
        <v>472</v>
      </c>
      <c r="Z1934" s="2">
        <v>7.1</v>
      </c>
      <c r="AA1934">
        <v>2.35</v>
      </c>
      <c r="AB1934">
        <v>7000</v>
      </c>
      <c r="AQ1934">
        <v>104</v>
      </c>
      <c r="AR1934">
        <v>4.5999999999999996</v>
      </c>
      <c r="BI1934" t="e">
        <f t="shared" si="91"/>
        <v>#DIV/0!</v>
      </c>
      <c r="BJ1934" t="e">
        <f t="shared" si="92"/>
        <v>#DIV/0!</v>
      </c>
      <c r="BP1934">
        <v>180000</v>
      </c>
      <c r="BR1934">
        <f t="shared" si="93"/>
        <v>-180000</v>
      </c>
      <c r="BS1934">
        <f>_xlfn.XLOOKUP(BO1934,I:I,L:L)</f>
        <v>0</v>
      </c>
    </row>
    <row r="1935" spans="1:71" x14ac:dyDescent="0.25">
      <c r="A1935" t="s">
        <v>33</v>
      </c>
      <c r="B1935" t="s">
        <v>6073</v>
      </c>
      <c r="C1935">
        <v>131</v>
      </c>
      <c r="D1935">
        <v>120</v>
      </c>
      <c r="E1935">
        <v>0</v>
      </c>
      <c r="F1935">
        <v>886</v>
      </c>
      <c r="G1935" t="s">
        <v>4520</v>
      </c>
      <c r="H1935">
        <v>1000</v>
      </c>
      <c r="I1935">
        <v>16284360</v>
      </c>
      <c r="J1935" t="s">
        <v>1544</v>
      </c>
      <c r="K1935" t="s">
        <v>5788</v>
      </c>
      <c r="L1935" t="s">
        <v>11658</v>
      </c>
      <c r="M1935">
        <v>15079</v>
      </c>
      <c r="N1935">
        <v>6212</v>
      </c>
      <c r="O1935" t="s">
        <v>1718</v>
      </c>
      <c r="P1935">
        <v>1</v>
      </c>
      <c r="Q1935" t="s">
        <v>11659</v>
      </c>
      <c r="R1935" t="s">
        <v>11660</v>
      </c>
      <c r="S1935">
        <v>79</v>
      </c>
      <c r="T1935" t="s">
        <v>42</v>
      </c>
      <c r="U1935" t="s">
        <v>43</v>
      </c>
      <c r="V1935" t="s">
        <v>44</v>
      </c>
      <c r="W1935">
        <v>21000000</v>
      </c>
      <c r="X1935">
        <v>2008</v>
      </c>
      <c r="Y1935">
        <v>901</v>
      </c>
      <c r="Z1935" s="2">
        <v>6.1</v>
      </c>
      <c r="AA1935">
        <v>2.35</v>
      </c>
      <c r="AB1935">
        <v>1000</v>
      </c>
      <c r="AQ1935">
        <v>98</v>
      </c>
      <c r="AR1935">
        <v>7.1</v>
      </c>
      <c r="BI1935" t="e">
        <f t="shared" si="91"/>
        <v>#DIV/0!</v>
      </c>
      <c r="BJ1935" t="e">
        <f t="shared" si="92"/>
        <v>#DIV/0!</v>
      </c>
      <c r="BO1935">
        <v>25809813</v>
      </c>
      <c r="BP1935">
        <v>26000000</v>
      </c>
      <c r="BR1935">
        <f t="shared" si="93"/>
        <v>-190187</v>
      </c>
      <c r="BS1935" t="str">
        <f>_xlfn.XLOOKUP(BO1935,I:I,L:L)</f>
        <v>That Thing You Do!Â </v>
      </c>
    </row>
    <row r="1936" spans="1:71" x14ac:dyDescent="0.25">
      <c r="A1936" t="s">
        <v>33</v>
      </c>
      <c r="B1936" t="s">
        <v>1427</v>
      </c>
      <c r="C1936">
        <v>111</v>
      </c>
      <c r="D1936">
        <v>112</v>
      </c>
      <c r="E1936">
        <v>52</v>
      </c>
      <c r="F1936">
        <v>347</v>
      </c>
      <c r="G1936" t="s">
        <v>2579</v>
      </c>
      <c r="H1936">
        <v>15000</v>
      </c>
      <c r="I1936">
        <v>6830957</v>
      </c>
      <c r="J1936" t="s">
        <v>210</v>
      </c>
      <c r="K1936" t="s">
        <v>495</v>
      </c>
      <c r="L1936" t="s">
        <v>11663</v>
      </c>
      <c r="M1936">
        <v>11983</v>
      </c>
      <c r="N1936">
        <v>16692</v>
      </c>
      <c r="O1936" t="s">
        <v>10173</v>
      </c>
      <c r="P1936">
        <v>3</v>
      </c>
      <c r="Q1936" t="s">
        <v>11664</v>
      </c>
      <c r="R1936" t="s">
        <v>11665</v>
      </c>
      <c r="S1936">
        <v>147</v>
      </c>
      <c r="T1936" t="s">
        <v>42</v>
      </c>
      <c r="U1936" t="s">
        <v>43</v>
      </c>
      <c r="V1936" t="s">
        <v>44</v>
      </c>
      <c r="W1936">
        <v>21000000</v>
      </c>
      <c r="X1936">
        <v>2002</v>
      </c>
      <c r="Y1936">
        <v>1000</v>
      </c>
      <c r="Z1936" s="2">
        <v>6.7</v>
      </c>
      <c r="AA1936">
        <v>2.35</v>
      </c>
      <c r="AB1936">
        <v>365</v>
      </c>
      <c r="AQ1936">
        <v>120</v>
      </c>
      <c r="AR1936">
        <v>6.1</v>
      </c>
      <c r="BI1936" t="e">
        <f t="shared" si="91"/>
        <v>#DIV/0!</v>
      </c>
      <c r="BJ1936" t="e">
        <f t="shared" si="92"/>
        <v>#DIV/0!</v>
      </c>
      <c r="BO1936">
        <v>5199</v>
      </c>
      <c r="BP1936">
        <v>200000</v>
      </c>
      <c r="BR1936">
        <f t="shared" si="93"/>
        <v>-194801</v>
      </c>
      <c r="BS1936" t="str">
        <f>_xlfn.XLOOKUP(BO1936,I:I,L:L)</f>
        <v>Fighting Tommy RileyÂ </v>
      </c>
    </row>
    <row r="1937" spans="1:71" x14ac:dyDescent="0.25">
      <c r="A1937" t="s">
        <v>33</v>
      </c>
      <c r="B1937" t="s">
        <v>6077</v>
      </c>
      <c r="C1937">
        <v>466</v>
      </c>
      <c r="D1937">
        <v>127</v>
      </c>
      <c r="E1937">
        <v>140</v>
      </c>
      <c r="F1937">
        <v>10000</v>
      </c>
      <c r="G1937" t="s">
        <v>563</v>
      </c>
      <c r="H1937">
        <v>19000</v>
      </c>
      <c r="I1937">
        <v>24104113</v>
      </c>
      <c r="J1937" t="s">
        <v>1195</v>
      </c>
      <c r="K1937" t="s">
        <v>470</v>
      </c>
      <c r="L1937" t="s">
        <v>10059</v>
      </c>
      <c r="M1937">
        <v>149066</v>
      </c>
      <c r="N1937">
        <v>46241</v>
      </c>
      <c r="O1937" t="s">
        <v>566</v>
      </c>
      <c r="P1937">
        <v>1</v>
      </c>
      <c r="Q1937" t="s">
        <v>11667</v>
      </c>
      <c r="R1937" t="s">
        <v>11668</v>
      </c>
      <c r="S1937">
        <v>517</v>
      </c>
      <c r="T1937" t="s">
        <v>42</v>
      </c>
      <c r="U1937" t="s">
        <v>1816</v>
      </c>
      <c r="V1937" t="s">
        <v>811</v>
      </c>
      <c r="W1937">
        <v>20000000</v>
      </c>
      <c r="X1937">
        <v>2011</v>
      </c>
      <c r="Y1937">
        <v>14000</v>
      </c>
      <c r="Z1937" s="2">
        <v>7.1</v>
      </c>
      <c r="AA1937">
        <v>2.35</v>
      </c>
      <c r="AB1937">
        <v>24000</v>
      </c>
      <c r="AQ1937">
        <v>112</v>
      </c>
      <c r="AR1937">
        <v>6.7</v>
      </c>
      <c r="BI1937" t="e">
        <f t="shared" si="91"/>
        <v>#DIV/0!</v>
      </c>
      <c r="BJ1937" t="e">
        <f t="shared" si="92"/>
        <v>#DIV/0!</v>
      </c>
      <c r="BO1937">
        <v>9801782</v>
      </c>
      <c r="BP1937">
        <v>10000000</v>
      </c>
      <c r="BR1937">
        <f t="shared" si="93"/>
        <v>-198218</v>
      </c>
      <c r="BS1937" t="str">
        <f>_xlfn.XLOOKUP(BO1937,I:I,L:L)</f>
        <v>Very Bad ThingsÂ </v>
      </c>
    </row>
    <row r="1938" spans="1:71" x14ac:dyDescent="0.25">
      <c r="A1938" t="s">
        <v>33</v>
      </c>
      <c r="B1938" t="s">
        <v>6083</v>
      </c>
      <c r="C1938">
        <v>16</v>
      </c>
      <c r="D1938">
        <v>102</v>
      </c>
      <c r="E1938">
        <v>18</v>
      </c>
      <c r="F1938">
        <v>186</v>
      </c>
      <c r="G1938" t="s">
        <v>11670</v>
      </c>
      <c r="H1938">
        <v>670</v>
      </c>
      <c r="I1938">
        <v>15593</v>
      </c>
      <c r="J1938" t="s">
        <v>881</v>
      </c>
      <c r="K1938" t="s">
        <v>11671</v>
      </c>
      <c r="L1938" t="s">
        <v>11672</v>
      </c>
      <c r="M1938">
        <v>2295</v>
      </c>
      <c r="N1938">
        <v>1562</v>
      </c>
      <c r="O1938" t="s">
        <v>11673</v>
      </c>
      <c r="P1938">
        <v>1</v>
      </c>
      <c r="Q1938" t="s">
        <v>11674</v>
      </c>
      <c r="R1938" t="s">
        <v>11675</v>
      </c>
      <c r="S1938">
        <v>40</v>
      </c>
      <c r="T1938" t="s">
        <v>42</v>
      </c>
      <c r="U1938" t="s">
        <v>43</v>
      </c>
      <c r="V1938" t="s">
        <v>44</v>
      </c>
      <c r="W1938">
        <v>21000000</v>
      </c>
      <c r="X1938">
        <v>1999</v>
      </c>
      <c r="Y1938">
        <v>419</v>
      </c>
      <c r="Z1938" s="2">
        <v>5.8</v>
      </c>
      <c r="AA1938">
        <v>1.85</v>
      </c>
      <c r="AB1938">
        <v>284</v>
      </c>
      <c r="AQ1938">
        <v>127</v>
      </c>
      <c r="AR1938">
        <v>7.1</v>
      </c>
      <c r="BI1938" t="e">
        <f t="shared" si="91"/>
        <v>#DIV/0!</v>
      </c>
      <c r="BJ1938" t="e">
        <f t="shared" si="92"/>
        <v>#DIV/0!</v>
      </c>
      <c r="BO1938">
        <v>1111</v>
      </c>
      <c r="BP1938">
        <v>200000</v>
      </c>
      <c r="BR1938">
        <f t="shared" si="93"/>
        <v>-198889</v>
      </c>
      <c r="BS1938" t="str">
        <f>_xlfn.XLOOKUP(BO1938,I:I,L:L)</f>
        <v>The Trials of Darryl HuntÂ </v>
      </c>
    </row>
    <row r="1939" spans="1:71" x14ac:dyDescent="0.25">
      <c r="A1939" t="s">
        <v>33</v>
      </c>
      <c r="B1939" t="s">
        <v>5376</v>
      </c>
      <c r="C1939">
        <v>276</v>
      </c>
      <c r="D1939">
        <v>91</v>
      </c>
      <c r="E1939">
        <v>0</v>
      </c>
      <c r="F1939">
        <v>220</v>
      </c>
      <c r="G1939" t="s">
        <v>4059</v>
      </c>
      <c r="H1939">
        <v>34000</v>
      </c>
      <c r="I1939">
        <v>958319</v>
      </c>
      <c r="J1939" t="s">
        <v>2007</v>
      </c>
      <c r="K1939" t="s">
        <v>462</v>
      </c>
      <c r="L1939" t="s">
        <v>11677</v>
      </c>
      <c r="M1939">
        <v>39764</v>
      </c>
      <c r="N1939">
        <v>34705</v>
      </c>
      <c r="O1939" t="s">
        <v>10663</v>
      </c>
      <c r="P1939">
        <v>0</v>
      </c>
      <c r="Q1939" t="s">
        <v>11678</v>
      </c>
      <c r="R1939" t="s">
        <v>11679</v>
      </c>
      <c r="S1939">
        <v>148</v>
      </c>
      <c r="T1939" t="s">
        <v>42</v>
      </c>
      <c r="U1939" t="s">
        <v>43</v>
      </c>
      <c r="V1939" t="s">
        <v>44</v>
      </c>
      <c r="W1939">
        <v>21000000</v>
      </c>
      <c r="X1939">
        <v>2011</v>
      </c>
      <c r="Y1939">
        <v>242</v>
      </c>
      <c r="Z1939" s="2">
        <v>6.7</v>
      </c>
      <c r="AA1939">
        <v>2.35</v>
      </c>
      <c r="AB1939">
        <v>17000</v>
      </c>
      <c r="AQ1939">
        <v>102</v>
      </c>
      <c r="AR1939">
        <v>5.8</v>
      </c>
      <c r="BI1939" t="e">
        <f t="shared" si="91"/>
        <v>#DIV/0!</v>
      </c>
      <c r="BJ1939" t="e">
        <f t="shared" si="92"/>
        <v>#DIV/0!</v>
      </c>
      <c r="BP1939">
        <v>200000</v>
      </c>
      <c r="BR1939">
        <f t="shared" si="93"/>
        <v>-200000</v>
      </c>
      <c r="BS1939">
        <f>_xlfn.XLOOKUP(BO1939,I:I,L:L)</f>
        <v>0</v>
      </c>
    </row>
    <row r="1940" spans="1:71" x14ac:dyDescent="0.25">
      <c r="A1940" t="s">
        <v>33</v>
      </c>
      <c r="B1940" t="s">
        <v>6087</v>
      </c>
      <c r="C1940">
        <v>11</v>
      </c>
      <c r="D1940">
        <v>114</v>
      </c>
      <c r="E1940">
        <v>19</v>
      </c>
      <c r="F1940">
        <v>842</v>
      </c>
      <c r="G1940" t="s">
        <v>10624</v>
      </c>
      <c r="H1940">
        <v>1000</v>
      </c>
      <c r="I1940">
        <v>69700000</v>
      </c>
      <c r="J1940" t="s">
        <v>2946</v>
      </c>
      <c r="K1940" t="s">
        <v>10301</v>
      </c>
      <c r="L1940" t="s">
        <v>5239</v>
      </c>
      <c r="M1940">
        <v>7748</v>
      </c>
      <c r="N1940">
        <v>3688</v>
      </c>
      <c r="O1940" t="s">
        <v>11681</v>
      </c>
      <c r="P1940">
        <v>2</v>
      </c>
      <c r="Q1940" t="s">
        <v>11682</v>
      </c>
      <c r="R1940" t="s">
        <v>11683</v>
      </c>
      <c r="S1940">
        <v>48</v>
      </c>
      <c r="T1940" t="s">
        <v>42</v>
      </c>
      <c r="U1940" t="s">
        <v>43</v>
      </c>
      <c r="V1940" t="s">
        <v>811</v>
      </c>
      <c r="W1940">
        <v>35000000</v>
      </c>
      <c r="X1940">
        <v>1982</v>
      </c>
      <c r="Y1940">
        <v>883</v>
      </c>
      <c r="Z1940" s="2">
        <v>5.8</v>
      </c>
      <c r="AA1940">
        <v>2.35</v>
      </c>
      <c r="AB1940">
        <v>0</v>
      </c>
      <c r="AQ1940">
        <v>91</v>
      </c>
      <c r="AR1940">
        <v>6.7</v>
      </c>
      <c r="BI1940" t="e">
        <f t="shared" si="91"/>
        <v>#DIV/0!</v>
      </c>
      <c r="BJ1940" t="e">
        <f t="shared" si="92"/>
        <v>#DIV/0!</v>
      </c>
      <c r="BP1940">
        <v>200000</v>
      </c>
      <c r="BR1940">
        <f t="shared" si="93"/>
        <v>-200000</v>
      </c>
      <c r="BS1940">
        <f>_xlfn.XLOOKUP(BO1940,I:I,L:L)</f>
        <v>0</v>
      </c>
    </row>
    <row r="1941" spans="1:71" x14ac:dyDescent="0.25">
      <c r="A1941" t="s">
        <v>33</v>
      </c>
      <c r="B1941" t="s">
        <v>3387</v>
      </c>
      <c r="C1941">
        <v>196</v>
      </c>
      <c r="D1941">
        <v>115</v>
      </c>
      <c r="E1941">
        <v>0</v>
      </c>
      <c r="F1941">
        <v>716</v>
      </c>
      <c r="G1941" t="s">
        <v>9815</v>
      </c>
      <c r="H1941">
        <v>1000</v>
      </c>
      <c r="I1941">
        <v>2840417</v>
      </c>
      <c r="J1941" t="s">
        <v>2382</v>
      </c>
      <c r="K1941" t="s">
        <v>3272</v>
      </c>
      <c r="L1941" t="s">
        <v>11684</v>
      </c>
      <c r="M1941">
        <v>77493</v>
      </c>
      <c r="N1941">
        <v>2990</v>
      </c>
      <c r="O1941" t="s">
        <v>892</v>
      </c>
      <c r="P1941">
        <v>0</v>
      </c>
      <c r="Q1941" t="s">
        <v>11685</v>
      </c>
      <c r="R1941" t="s">
        <v>11686</v>
      </c>
      <c r="S1941">
        <v>527</v>
      </c>
      <c r="T1941" t="s">
        <v>42</v>
      </c>
      <c r="U1941" t="s">
        <v>356</v>
      </c>
      <c r="V1941" t="s">
        <v>811</v>
      </c>
      <c r="W1941">
        <v>31000000</v>
      </c>
      <c r="X1941">
        <v>1999</v>
      </c>
      <c r="Y1941">
        <v>900</v>
      </c>
      <c r="Z1941" s="2">
        <v>6.8</v>
      </c>
      <c r="AA1941">
        <v>1.85</v>
      </c>
      <c r="AB1941">
        <v>6000</v>
      </c>
      <c r="AQ1941">
        <v>114</v>
      </c>
      <c r="AR1941">
        <v>5.8</v>
      </c>
      <c r="BI1941" t="e">
        <f t="shared" si="91"/>
        <v>#DIV/0!</v>
      </c>
      <c r="BJ1941" t="e">
        <f t="shared" si="92"/>
        <v>#DIV/0!</v>
      </c>
      <c r="BP1941">
        <v>200000</v>
      </c>
      <c r="BR1941">
        <f t="shared" si="93"/>
        <v>-200000</v>
      </c>
      <c r="BS1941">
        <f>_xlfn.XLOOKUP(BO1941,I:I,L:L)</f>
        <v>0</v>
      </c>
    </row>
    <row r="1942" spans="1:71" x14ac:dyDescent="0.25">
      <c r="A1942" t="s">
        <v>33</v>
      </c>
      <c r="B1942" t="s">
        <v>405</v>
      </c>
      <c r="C1942">
        <v>234</v>
      </c>
      <c r="D1942">
        <v>115</v>
      </c>
      <c r="E1942">
        <v>14000</v>
      </c>
      <c r="F1942">
        <v>488</v>
      </c>
      <c r="G1942" t="s">
        <v>1667</v>
      </c>
      <c r="H1942">
        <v>11000</v>
      </c>
      <c r="I1942">
        <v>242374454</v>
      </c>
      <c r="J1942" t="s">
        <v>143</v>
      </c>
      <c r="K1942" t="s">
        <v>520</v>
      </c>
      <c r="L1942" t="s">
        <v>389</v>
      </c>
      <c r="M1942">
        <v>661017</v>
      </c>
      <c r="N1942">
        <v>12906</v>
      </c>
      <c r="O1942" t="s">
        <v>8520</v>
      </c>
      <c r="P1942">
        <v>1</v>
      </c>
      <c r="Q1942" t="s">
        <v>11687</v>
      </c>
      <c r="R1942" t="s">
        <v>11688</v>
      </c>
      <c r="S1942">
        <v>771</v>
      </c>
      <c r="T1942" t="s">
        <v>42</v>
      </c>
      <c r="U1942" t="s">
        <v>43</v>
      </c>
      <c r="V1942" t="s">
        <v>115</v>
      </c>
      <c r="W1942">
        <v>18000000</v>
      </c>
      <c r="X1942">
        <v>1981</v>
      </c>
      <c r="Y1942">
        <v>783</v>
      </c>
      <c r="Z1942" s="2">
        <v>8.5</v>
      </c>
      <c r="AA1942">
        <v>2.35</v>
      </c>
      <c r="AB1942">
        <v>16000</v>
      </c>
      <c r="AQ1942">
        <v>115</v>
      </c>
      <c r="AR1942">
        <v>6.8</v>
      </c>
      <c r="BI1942" t="e">
        <f t="shared" si="91"/>
        <v>#DIV/0!</v>
      </c>
      <c r="BJ1942" t="e">
        <f t="shared" si="92"/>
        <v>#DIV/0!</v>
      </c>
      <c r="BP1942">
        <v>200000</v>
      </c>
      <c r="BR1942">
        <f t="shared" si="93"/>
        <v>-200000</v>
      </c>
      <c r="BS1942">
        <f>_xlfn.XLOOKUP(BO1942,I:I,L:L)</f>
        <v>0</v>
      </c>
    </row>
    <row r="1943" spans="1:71" x14ac:dyDescent="0.25">
      <c r="A1943" t="s">
        <v>33</v>
      </c>
      <c r="B1943" t="s">
        <v>1043</v>
      </c>
      <c r="C1943">
        <v>37</v>
      </c>
      <c r="D1943">
        <v>120</v>
      </c>
      <c r="E1943">
        <v>0</v>
      </c>
      <c r="F1943">
        <v>1000</v>
      </c>
      <c r="G1943" t="s">
        <v>3075</v>
      </c>
      <c r="H1943">
        <v>3000</v>
      </c>
      <c r="I1943">
        <v>173585516</v>
      </c>
      <c r="J1943" t="s">
        <v>1461</v>
      </c>
      <c r="K1943" t="s">
        <v>7777</v>
      </c>
      <c r="L1943" t="s">
        <v>847</v>
      </c>
      <c r="M1943">
        <v>200077</v>
      </c>
      <c r="N1943">
        <v>7860</v>
      </c>
      <c r="O1943" t="s">
        <v>3475</v>
      </c>
      <c r="P1943">
        <v>2</v>
      </c>
      <c r="Q1943" t="s">
        <v>11689</v>
      </c>
      <c r="R1943" t="s">
        <v>11690</v>
      </c>
      <c r="S1943">
        <v>189</v>
      </c>
      <c r="T1943" t="s">
        <v>42</v>
      </c>
      <c r="U1943" t="s">
        <v>43</v>
      </c>
      <c r="V1943" t="s">
        <v>115</v>
      </c>
      <c r="W1943">
        <v>18000000</v>
      </c>
      <c r="X1943">
        <v>1992</v>
      </c>
      <c r="Y1943">
        <v>1000</v>
      </c>
      <c r="Z1943" s="2">
        <v>6.6</v>
      </c>
      <c r="AA1943">
        <v>1.85</v>
      </c>
      <c r="AB1943">
        <v>0</v>
      </c>
      <c r="AQ1943">
        <v>115</v>
      </c>
      <c r="AR1943">
        <v>8.5</v>
      </c>
      <c r="BI1943" t="e">
        <f t="shared" si="91"/>
        <v>#DIV/0!</v>
      </c>
      <c r="BJ1943" t="e">
        <f t="shared" si="92"/>
        <v>#DIV/0!</v>
      </c>
      <c r="BP1943">
        <v>200000</v>
      </c>
      <c r="BR1943">
        <f t="shared" si="93"/>
        <v>-200000</v>
      </c>
      <c r="BS1943">
        <f>_xlfn.XLOOKUP(BO1943,I:I,L:L)</f>
        <v>0</v>
      </c>
    </row>
    <row r="1944" spans="1:71" x14ac:dyDescent="0.25">
      <c r="A1944" t="s">
        <v>33</v>
      </c>
      <c r="B1944" t="s">
        <v>405</v>
      </c>
      <c r="C1944">
        <v>171</v>
      </c>
      <c r="D1944">
        <v>135</v>
      </c>
      <c r="E1944">
        <v>14000</v>
      </c>
      <c r="F1944">
        <v>252</v>
      </c>
      <c r="G1944" t="s">
        <v>11692</v>
      </c>
      <c r="H1944">
        <v>559</v>
      </c>
      <c r="I1944">
        <v>128300000</v>
      </c>
      <c r="J1944" t="s">
        <v>1134</v>
      </c>
      <c r="K1944" t="s">
        <v>4138</v>
      </c>
      <c r="L1944" t="s">
        <v>1546</v>
      </c>
      <c r="M1944">
        <v>139288</v>
      </c>
      <c r="N1944">
        <v>1591</v>
      </c>
      <c r="O1944" t="s">
        <v>9474</v>
      </c>
      <c r="P1944">
        <v>0</v>
      </c>
      <c r="Q1944" t="s">
        <v>11693</v>
      </c>
      <c r="R1944" t="s">
        <v>11694</v>
      </c>
      <c r="S1944">
        <v>339</v>
      </c>
      <c r="T1944" t="s">
        <v>42</v>
      </c>
      <c r="U1944" t="s">
        <v>43</v>
      </c>
      <c r="V1944" t="s">
        <v>115</v>
      </c>
      <c r="W1944">
        <v>19400870</v>
      </c>
      <c r="X1944">
        <v>1977</v>
      </c>
      <c r="Y1944">
        <v>481</v>
      </c>
      <c r="Z1944" s="2">
        <v>7.7</v>
      </c>
      <c r="AA1944">
        <v>2.35</v>
      </c>
      <c r="AB1944">
        <v>0</v>
      </c>
      <c r="AQ1944">
        <v>120</v>
      </c>
      <c r="AR1944">
        <v>6.6</v>
      </c>
      <c r="BI1944" t="e">
        <f t="shared" si="91"/>
        <v>#DIV/0!</v>
      </c>
      <c r="BJ1944" t="e">
        <f t="shared" si="92"/>
        <v>#DIV/0!</v>
      </c>
      <c r="BP1944">
        <v>200000</v>
      </c>
      <c r="BR1944">
        <f t="shared" si="93"/>
        <v>-200000</v>
      </c>
      <c r="BS1944">
        <f>_xlfn.XLOOKUP(BO1944,I:I,L:L)</f>
        <v>0</v>
      </c>
    </row>
    <row r="1945" spans="1:71" x14ac:dyDescent="0.25">
      <c r="A1945" t="s">
        <v>33</v>
      </c>
      <c r="B1945" t="s">
        <v>6091</v>
      </c>
      <c r="C1945">
        <v>148</v>
      </c>
      <c r="D1945">
        <v>90</v>
      </c>
      <c r="E1945">
        <v>2</v>
      </c>
      <c r="F1945">
        <v>807</v>
      </c>
      <c r="G1945" t="s">
        <v>3811</v>
      </c>
      <c r="H1945">
        <v>16000</v>
      </c>
      <c r="I1945">
        <v>20259297</v>
      </c>
      <c r="J1945" t="s">
        <v>2121</v>
      </c>
      <c r="K1945" t="s">
        <v>11696</v>
      </c>
      <c r="L1945" t="s">
        <v>11203</v>
      </c>
      <c r="M1945">
        <v>24969</v>
      </c>
      <c r="N1945">
        <v>19952</v>
      </c>
      <c r="O1945" t="s">
        <v>1474</v>
      </c>
      <c r="P1945">
        <v>0</v>
      </c>
      <c r="Q1945" t="s">
        <v>11697</v>
      </c>
      <c r="R1945" t="s">
        <v>11698</v>
      </c>
      <c r="S1945">
        <v>258</v>
      </c>
      <c r="T1945" t="s">
        <v>42</v>
      </c>
      <c r="U1945" t="s">
        <v>43</v>
      </c>
      <c r="V1945" t="s">
        <v>44</v>
      </c>
      <c r="W1945">
        <v>20000000</v>
      </c>
      <c r="X1945">
        <v>2006</v>
      </c>
      <c r="Y1945">
        <v>1000</v>
      </c>
      <c r="Z1945" s="2">
        <v>4.7</v>
      </c>
      <c r="AA1945">
        <v>2.35</v>
      </c>
      <c r="AB1945">
        <v>0</v>
      </c>
      <c r="AQ1945">
        <v>135</v>
      </c>
      <c r="AR1945">
        <v>7.7</v>
      </c>
      <c r="BI1945" t="e">
        <f t="shared" si="91"/>
        <v>#DIV/0!</v>
      </c>
      <c r="BJ1945" t="e">
        <f t="shared" si="92"/>
        <v>#DIV/0!</v>
      </c>
      <c r="BP1945">
        <v>200000</v>
      </c>
      <c r="BR1945">
        <f t="shared" si="93"/>
        <v>-200000</v>
      </c>
      <c r="BS1945">
        <f>_xlfn.XLOOKUP(BO1945,I:I,L:L)</f>
        <v>0</v>
      </c>
    </row>
    <row r="1946" spans="1:71" x14ac:dyDescent="0.25">
      <c r="A1946" t="s">
        <v>33</v>
      </c>
      <c r="B1946" t="s">
        <v>1315</v>
      </c>
      <c r="C1946">
        <v>50</v>
      </c>
      <c r="D1946">
        <v>100</v>
      </c>
      <c r="E1946">
        <v>12000</v>
      </c>
      <c r="F1946">
        <v>605</v>
      </c>
      <c r="G1946" t="s">
        <v>4520</v>
      </c>
      <c r="H1946">
        <v>936</v>
      </c>
      <c r="I1946">
        <v>153665036</v>
      </c>
      <c r="J1946" t="s">
        <v>294</v>
      </c>
      <c r="K1946" t="s">
        <v>2917</v>
      </c>
      <c r="L1946" t="s">
        <v>1206</v>
      </c>
      <c r="M1946">
        <v>84824</v>
      </c>
      <c r="N1946">
        <v>4121</v>
      </c>
      <c r="O1946" t="s">
        <v>1618</v>
      </c>
      <c r="P1946">
        <v>1</v>
      </c>
      <c r="Q1946" t="s">
        <v>11699</v>
      </c>
      <c r="R1946" t="s">
        <v>11700</v>
      </c>
      <c r="S1946">
        <v>95</v>
      </c>
      <c r="T1946" t="s">
        <v>42</v>
      </c>
      <c r="U1946" t="s">
        <v>43</v>
      </c>
      <c r="V1946" t="s">
        <v>811</v>
      </c>
      <c r="W1946">
        <v>28000000</v>
      </c>
      <c r="X1946">
        <v>1987</v>
      </c>
      <c r="Y1946">
        <v>901</v>
      </c>
      <c r="Z1946" s="2">
        <v>6.4</v>
      </c>
      <c r="AA1946">
        <v>2.35</v>
      </c>
      <c r="AB1946">
        <v>0</v>
      </c>
      <c r="AQ1946">
        <v>90</v>
      </c>
      <c r="AR1946">
        <v>4.7</v>
      </c>
      <c r="BI1946" t="e">
        <f t="shared" si="91"/>
        <v>#DIV/0!</v>
      </c>
      <c r="BJ1946" t="e">
        <f t="shared" si="92"/>
        <v>#DIV/0!</v>
      </c>
      <c r="BP1946">
        <v>200000</v>
      </c>
      <c r="BR1946">
        <f t="shared" si="93"/>
        <v>-200000</v>
      </c>
      <c r="BS1946">
        <f>_xlfn.XLOOKUP(BO1946,I:I,L:L)</f>
        <v>0</v>
      </c>
    </row>
    <row r="1947" spans="1:71" x14ac:dyDescent="0.25">
      <c r="A1947" t="s">
        <v>33</v>
      </c>
      <c r="B1947" t="s">
        <v>1900</v>
      </c>
      <c r="C1947">
        <v>185</v>
      </c>
      <c r="D1947">
        <v>138</v>
      </c>
      <c r="E1947">
        <v>438</v>
      </c>
      <c r="F1947">
        <v>173</v>
      </c>
      <c r="G1947" t="s">
        <v>1633</v>
      </c>
      <c r="H1947">
        <v>12000</v>
      </c>
      <c r="I1947">
        <v>130727000</v>
      </c>
      <c r="J1947" t="s">
        <v>3157</v>
      </c>
      <c r="K1947" t="s">
        <v>934</v>
      </c>
      <c r="L1947" t="s">
        <v>1463</v>
      </c>
      <c r="M1947">
        <v>887467</v>
      </c>
      <c r="N1947">
        <v>13184</v>
      </c>
      <c r="O1947" t="s">
        <v>7806</v>
      </c>
      <c r="P1947">
        <v>0</v>
      </c>
      <c r="Q1947" t="s">
        <v>11701</v>
      </c>
      <c r="R1947" t="s">
        <v>11702</v>
      </c>
      <c r="S1947">
        <v>916</v>
      </c>
      <c r="T1947" t="s">
        <v>42</v>
      </c>
      <c r="U1947" t="s">
        <v>43</v>
      </c>
      <c r="V1947" t="s">
        <v>811</v>
      </c>
      <c r="W1947">
        <v>19000000</v>
      </c>
      <c r="X1947">
        <v>1991</v>
      </c>
      <c r="Y1947">
        <v>826</v>
      </c>
      <c r="Z1947" s="2">
        <v>8.6</v>
      </c>
      <c r="AA1947">
        <v>1.85</v>
      </c>
      <c r="AB1947">
        <v>40000</v>
      </c>
      <c r="AQ1947">
        <v>100</v>
      </c>
      <c r="AR1947">
        <v>6.4</v>
      </c>
      <c r="BI1947" t="e">
        <f t="shared" si="91"/>
        <v>#DIV/0!</v>
      </c>
      <c r="BJ1947" t="e">
        <f t="shared" si="92"/>
        <v>#DIV/0!</v>
      </c>
      <c r="BP1947">
        <v>200000</v>
      </c>
      <c r="BR1947">
        <f t="shared" si="93"/>
        <v>-200000</v>
      </c>
      <c r="BS1947">
        <f>_xlfn.XLOOKUP(BO1947,I:I,L:L)</f>
        <v>0</v>
      </c>
    </row>
    <row r="1948" spans="1:71" x14ac:dyDescent="0.25">
      <c r="A1948" t="s">
        <v>33</v>
      </c>
      <c r="B1948" t="s">
        <v>6095</v>
      </c>
      <c r="C1948">
        <v>61</v>
      </c>
      <c r="D1948">
        <v>94</v>
      </c>
      <c r="E1948">
        <v>122</v>
      </c>
      <c r="F1948">
        <v>617</v>
      </c>
      <c r="G1948" t="s">
        <v>6619</v>
      </c>
      <c r="H1948">
        <v>1000</v>
      </c>
      <c r="I1948">
        <v>121697350</v>
      </c>
      <c r="J1948" t="s">
        <v>3415</v>
      </c>
      <c r="K1948" t="s">
        <v>2159</v>
      </c>
      <c r="L1948" t="s">
        <v>1717</v>
      </c>
      <c r="M1948">
        <v>114610</v>
      </c>
      <c r="N1948">
        <v>4263</v>
      </c>
      <c r="O1948" t="s">
        <v>5715</v>
      </c>
      <c r="P1948">
        <v>2</v>
      </c>
      <c r="Q1948" t="s">
        <v>11703</v>
      </c>
      <c r="R1948" t="s">
        <v>11704</v>
      </c>
      <c r="S1948">
        <v>176</v>
      </c>
      <c r="T1948" t="s">
        <v>42</v>
      </c>
      <c r="U1948" t="s">
        <v>43</v>
      </c>
      <c r="V1948" t="s">
        <v>44</v>
      </c>
      <c r="W1948">
        <v>20000000</v>
      </c>
      <c r="X1948">
        <v>1992</v>
      </c>
      <c r="Y1948">
        <v>619</v>
      </c>
      <c r="Z1948" s="2">
        <v>7</v>
      </c>
      <c r="AA1948">
        <v>1.85</v>
      </c>
      <c r="AB1948">
        <v>0</v>
      </c>
      <c r="AQ1948">
        <v>138</v>
      </c>
      <c r="AR1948">
        <v>8.6</v>
      </c>
      <c r="BI1948" t="e">
        <f t="shared" si="91"/>
        <v>#DIV/0!</v>
      </c>
      <c r="BJ1948" t="e">
        <f t="shared" si="92"/>
        <v>#DIV/0!</v>
      </c>
      <c r="BO1948">
        <v>49494</v>
      </c>
      <c r="BP1948">
        <v>250000</v>
      </c>
      <c r="BR1948">
        <f t="shared" si="93"/>
        <v>-200506</v>
      </c>
      <c r="BS1948" t="str">
        <f>_xlfn.XLOOKUP(BO1948,I:I,L:L)</f>
        <v>The CanyonsÂ </v>
      </c>
    </row>
    <row r="1949" spans="1:71" x14ac:dyDescent="0.25">
      <c r="A1949" t="s">
        <v>33</v>
      </c>
      <c r="B1949" t="s">
        <v>6102</v>
      </c>
      <c r="C1949">
        <v>156</v>
      </c>
      <c r="D1949">
        <v>101</v>
      </c>
      <c r="E1949">
        <v>79</v>
      </c>
      <c r="F1949">
        <v>218</v>
      </c>
      <c r="G1949" t="s">
        <v>11706</v>
      </c>
      <c r="H1949">
        <v>608</v>
      </c>
      <c r="I1949">
        <v>117224271</v>
      </c>
      <c r="J1949" t="s">
        <v>4161</v>
      </c>
      <c r="K1949" t="s">
        <v>11707</v>
      </c>
      <c r="L1949" t="s">
        <v>1827</v>
      </c>
      <c r="M1949">
        <v>47794</v>
      </c>
      <c r="N1949">
        <v>1787</v>
      </c>
      <c r="O1949" t="s">
        <v>11708</v>
      </c>
      <c r="P1949">
        <v>1</v>
      </c>
      <c r="Q1949" t="s">
        <v>11709</v>
      </c>
      <c r="R1949" t="s">
        <v>11710</v>
      </c>
      <c r="S1949">
        <v>81</v>
      </c>
      <c r="T1949" t="s">
        <v>42</v>
      </c>
      <c r="U1949" t="s">
        <v>43</v>
      </c>
      <c r="V1949" t="s">
        <v>811</v>
      </c>
      <c r="W1949">
        <v>20000000</v>
      </c>
      <c r="X1949">
        <v>2010</v>
      </c>
      <c r="Y1949">
        <v>362</v>
      </c>
      <c r="Z1949" s="2">
        <v>7.1</v>
      </c>
      <c r="AA1949">
        <v>1.78</v>
      </c>
      <c r="AB1949">
        <v>0</v>
      </c>
      <c r="AQ1949">
        <v>94</v>
      </c>
      <c r="AR1949">
        <v>7</v>
      </c>
      <c r="BI1949" t="e">
        <f t="shared" si="91"/>
        <v>#DIV/0!</v>
      </c>
      <c r="BJ1949" t="e">
        <f t="shared" si="92"/>
        <v>#DIV/0!</v>
      </c>
      <c r="BO1949">
        <v>798341</v>
      </c>
      <c r="BP1949">
        <v>1000000</v>
      </c>
      <c r="BR1949">
        <f t="shared" si="93"/>
        <v>-201659</v>
      </c>
      <c r="BS1949" t="str">
        <f>_xlfn.XLOOKUP(BO1949,I:I,L:L)</f>
        <v>Brigham CityÂ </v>
      </c>
    </row>
    <row r="1950" spans="1:71" x14ac:dyDescent="0.25">
      <c r="A1950" t="s">
        <v>33</v>
      </c>
      <c r="B1950" t="s">
        <v>6108</v>
      </c>
      <c r="C1950">
        <v>75</v>
      </c>
      <c r="D1950">
        <v>131</v>
      </c>
      <c r="E1950">
        <v>82</v>
      </c>
      <c r="F1950">
        <v>85</v>
      </c>
      <c r="G1950" t="s">
        <v>11712</v>
      </c>
      <c r="H1950">
        <v>813</v>
      </c>
      <c r="I1950">
        <v>102922376</v>
      </c>
      <c r="J1950" t="s">
        <v>3641</v>
      </c>
      <c r="K1950" t="s">
        <v>11584</v>
      </c>
      <c r="L1950" t="s">
        <v>2221</v>
      </c>
      <c r="M1950">
        <v>51314</v>
      </c>
      <c r="N1950">
        <v>1520</v>
      </c>
      <c r="O1950" t="s">
        <v>11713</v>
      </c>
      <c r="P1950">
        <v>0</v>
      </c>
      <c r="Q1950" t="s">
        <v>11714</v>
      </c>
      <c r="R1950" t="s">
        <v>11715</v>
      </c>
      <c r="S1950">
        <v>265</v>
      </c>
      <c r="T1950" t="s">
        <v>42</v>
      </c>
      <c r="U1950" t="s">
        <v>43</v>
      </c>
      <c r="V1950" t="s">
        <v>115</v>
      </c>
      <c r="W1950">
        <v>20000000</v>
      </c>
      <c r="X1950">
        <v>1978</v>
      </c>
      <c r="Y1950">
        <v>366</v>
      </c>
      <c r="Z1950" s="2">
        <v>5.7</v>
      </c>
      <c r="AA1950">
        <v>2.35</v>
      </c>
      <c r="AB1950">
        <v>0</v>
      </c>
      <c r="AQ1950">
        <v>101</v>
      </c>
      <c r="AR1950">
        <v>7.1</v>
      </c>
      <c r="BI1950" t="e">
        <f t="shared" si="91"/>
        <v>#DIV/0!</v>
      </c>
      <c r="BJ1950" t="e">
        <f t="shared" si="92"/>
        <v>#DIV/0!</v>
      </c>
      <c r="BO1950">
        <v>295468</v>
      </c>
      <c r="BP1950">
        <v>500000</v>
      </c>
      <c r="BR1950">
        <f t="shared" si="93"/>
        <v>-204532</v>
      </c>
      <c r="BS1950" t="str">
        <f>_xlfn.XLOOKUP(BO1950,I:I,L:L)</f>
        <v>Never AgainÂ </v>
      </c>
    </row>
    <row r="1951" spans="1:71" x14ac:dyDescent="0.25">
      <c r="A1951" t="s">
        <v>33</v>
      </c>
      <c r="B1951" t="s">
        <v>1240</v>
      </c>
      <c r="C1951">
        <v>100</v>
      </c>
      <c r="D1951">
        <v>91</v>
      </c>
      <c r="E1951">
        <v>67</v>
      </c>
      <c r="F1951">
        <v>597</v>
      </c>
      <c r="G1951" t="s">
        <v>7007</v>
      </c>
      <c r="H1951">
        <v>2000</v>
      </c>
      <c r="I1951">
        <v>94497271</v>
      </c>
      <c r="J1951" t="s">
        <v>4168</v>
      </c>
      <c r="K1951" t="s">
        <v>2160</v>
      </c>
      <c r="L1951" t="s">
        <v>2593</v>
      </c>
      <c r="M1951">
        <v>17829</v>
      </c>
      <c r="N1951">
        <v>4729</v>
      </c>
      <c r="O1951" t="s">
        <v>11718</v>
      </c>
      <c r="P1951">
        <v>1</v>
      </c>
      <c r="Q1951" t="s">
        <v>11719</v>
      </c>
      <c r="R1951" t="s">
        <v>11720</v>
      </c>
      <c r="S1951">
        <v>99</v>
      </c>
      <c r="T1951" t="s">
        <v>42</v>
      </c>
      <c r="U1951" t="s">
        <v>43</v>
      </c>
      <c r="V1951" t="s">
        <v>115</v>
      </c>
      <c r="W1951">
        <v>20000000</v>
      </c>
      <c r="X1951">
        <v>2008</v>
      </c>
      <c r="Y1951">
        <v>641</v>
      </c>
      <c r="Z1951" s="2">
        <v>3.7</v>
      </c>
      <c r="AA1951">
        <v>2.35</v>
      </c>
      <c r="AB1951">
        <v>0</v>
      </c>
      <c r="AQ1951">
        <v>131</v>
      </c>
      <c r="AR1951">
        <v>5.7</v>
      </c>
      <c r="BI1951" t="e">
        <f t="shared" si="91"/>
        <v>#DIV/0!</v>
      </c>
      <c r="BJ1951" t="e">
        <f t="shared" si="92"/>
        <v>#DIV/0!</v>
      </c>
      <c r="BO1951">
        <v>1523883</v>
      </c>
      <c r="BP1951">
        <v>1750211</v>
      </c>
      <c r="BR1951">
        <f t="shared" si="93"/>
        <v>-226328</v>
      </c>
      <c r="BS1951" t="str">
        <f>_xlfn.XLOOKUP(BO1951,I:I,L:L)</f>
        <v>MurderballÂ </v>
      </c>
    </row>
    <row r="1952" spans="1:71" x14ac:dyDescent="0.25">
      <c r="A1952" t="s">
        <v>33</v>
      </c>
      <c r="B1952" t="s">
        <v>358</v>
      </c>
      <c r="C1952">
        <v>511</v>
      </c>
      <c r="D1952">
        <v>112</v>
      </c>
      <c r="E1952">
        <v>0</v>
      </c>
      <c r="F1952">
        <v>697</v>
      </c>
      <c r="G1952" t="s">
        <v>3323</v>
      </c>
      <c r="H1952">
        <v>6000</v>
      </c>
      <c r="I1952">
        <v>137387272</v>
      </c>
      <c r="J1952" t="s">
        <v>1776</v>
      </c>
      <c r="K1952" t="s">
        <v>823</v>
      </c>
      <c r="L1952" t="s">
        <v>1324</v>
      </c>
      <c r="M1952">
        <v>300110</v>
      </c>
      <c r="N1952">
        <v>9049</v>
      </c>
      <c r="O1952" t="s">
        <v>11722</v>
      </c>
      <c r="P1952">
        <v>0</v>
      </c>
      <c r="Q1952" t="s">
        <v>11723</v>
      </c>
      <c r="R1952" t="s">
        <v>11724</v>
      </c>
      <c r="S1952">
        <v>807</v>
      </c>
      <c r="T1952" t="s">
        <v>42</v>
      </c>
      <c r="U1952" t="s">
        <v>43</v>
      </c>
      <c r="V1952" t="s">
        <v>811</v>
      </c>
      <c r="W1952">
        <v>20000000</v>
      </c>
      <c r="X1952">
        <v>2013</v>
      </c>
      <c r="Y1952">
        <v>960</v>
      </c>
      <c r="Z1952" s="2">
        <v>7.5</v>
      </c>
      <c r="AA1952">
        <v>2.35</v>
      </c>
      <c r="AB1952">
        <v>131000</v>
      </c>
      <c r="AQ1952">
        <v>91</v>
      </c>
      <c r="AR1952">
        <v>3.7</v>
      </c>
      <c r="BI1952" t="e">
        <f t="shared" si="91"/>
        <v>#DIV/0!</v>
      </c>
      <c r="BJ1952" t="e">
        <f t="shared" si="92"/>
        <v>#DIV/0!</v>
      </c>
      <c r="BO1952">
        <v>18195</v>
      </c>
      <c r="BP1952">
        <v>250000</v>
      </c>
      <c r="BR1952">
        <f t="shared" si="93"/>
        <v>-231805</v>
      </c>
      <c r="BS1952" t="str">
        <f>_xlfn.XLOOKUP(BO1952,I:I,L:L)</f>
        <v>The Sticky Fingers of TimeÂ </v>
      </c>
    </row>
    <row r="1953" spans="1:71" x14ac:dyDescent="0.25">
      <c r="A1953" t="s">
        <v>33</v>
      </c>
      <c r="B1953" t="s">
        <v>2624</v>
      </c>
      <c r="C1953">
        <v>75</v>
      </c>
      <c r="D1953">
        <v>95</v>
      </c>
      <c r="E1953">
        <v>32</v>
      </c>
      <c r="F1953">
        <v>563</v>
      </c>
      <c r="G1953" t="s">
        <v>5222</v>
      </c>
      <c r="H1953">
        <v>826</v>
      </c>
      <c r="I1953">
        <v>82301521</v>
      </c>
      <c r="J1953" t="s">
        <v>3967</v>
      </c>
      <c r="K1953" t="s">
        <v>7603</v>
      </c>
      <c r="L1953" t="s">
        <v>3776</v>
      </c>
      <c r="M1953">
        <v>22679</v>
      </c>
      <c r="N1953">
        <v>3558</v>
      </c>
      <c r="O1953" t="s">
        <v>6490</v>
      </c>
      <c r="P1953">
        <v>2</v>
      </c>
      <c r="Q1953" t="s">
        <v>11727</v>
      </c>
      <c r="R1953" t="s">
        <v>11728</v>
      </c>
      <c r="S1953">
        <v>149</v>
      </c>
      <c r="T1953" t="s">
        <v>42</v>
      </c>
      <c r="U1953" t="s">
        <v>43</v>
      </c>
      <c r="V1953" t="s">
        <v>115</v>
      </c>
      <c r="W1953">
        <v>32000000</v>
      </c>
      <c r="X1953">
        <v>2005</v>
      </c>
      <c r="Y1953">
        <v>642</v>
      </c>
      <c r="Z1953" s="2">
        <v>4.5999999999999996</v>
      </c>
      <c r="AA1953">
        <v>1.85</v>
      </c>
      <c r="AB1953">
        <v>773</v>
      </c>
      <c r="AQ1953">
        <v>112</v>
      </c>
      <c r="AR1953">
        <v>7.5</v>
      </c>
      <c r="BI1953" t="e">
        <f t="shared" si="91"/>
        <v>#DIV/0!</v>
      </c>
      <c r="BJ1953" t="e">
        <f t="shared" si="92"/>
        <v>#DIV/0!</v>
      </c>
      <c r="BO1953">
        <v>1060591</v>
      </c>
      <c r="BP1953">
        <v>1300000</v>
      </c>
      <c r="BR1953">
        <f t="shared" si="93"/>
        <v>-239409</v>
      </c>
      <c r="BS1953" t="str">
        <f>_xlfn.XLOOKUP(BO1953,I:I,L:L)</f>
        <v>CaramelÂ </v>
      </c>
    </row>
    <row r="1954" spans="1:71" x14ac:dyDescent="0.25">
      <c r="A1954" t="s">
        <v>33</v>
      </c>
      <c r="B1954" t="s">
        <v>5183</v>
      </c>
      <c r="C1954">
        <v>148</v>
      </c>
      <c r="D1954">
        <v>100</v>
      </c>
      <c r="E1954">
        <v>265</v>
      </c>
      <c r="F1954">
        <v>265</v>
      </c>
      <c r="G1954" t="s">
        <v>11731</v>
      </c>
      <c r="H1954">
        <v>989</v>
      </c>
      <c r="I1954">
        <v>84518155</v>
      </c>
      <c r="J1954" t="s">
        <v>1247</v>
      </c>
      <c r="K1954" t="s">
        <v>3984</v>
      </c>
      <c r="L1954" t="s">
        <v>2934</v>
      </c>
      <c r="M1954">
        <v>35965</v>
      </c>
      <c r="N1954">
        <v>2654</v>
      </c>
      <c r="O1954" t="s">
        <v>5183</v>
      </c>
      <c r="P1954">
        <v>0</v>
      </c>
      <c r="Q1954" t="s">
        <v>11732</v>
      </c>
      <c r="R1954" t="s">
        <v>11733</v>
      </c>
      <c r="S1954">
        <v>144</v>
      </c>
      <c r="T1954" t="s">
        <v>42</v>
      </c>
      <c r="U1954" t="s">
        <v>43</v>
      </c>
      <c r="V1954" t="s">
        <v>811</v>
      </c>
      <c r="W1954">
        <v>20000000</v>
      </c>
      <c r="X1954">
        <v>2014</v>
      </c>
      <c r="Y1954">
        <v>830</v>
      </c>
      <c r="Z1954" s="2">
        <v>4.9000000000000004</v>
      </c>
      <c r="AA1954">
        <v>1.85</v>
      </c>
      <c r="AB1954">
        <v>11000</v>
      </c>
      <c r="AQ1954">
        <v>95</v>
      </c>
      <c r="AR1954">
        <v>4.5999999999999996</v>
      </c>
      <c r="BI1954" t="e">
        <f t="shared" si="91"/>
        <v>#DIV/0!</v>
      </c>
      <c r="BJ1954" t="e">
        <f t="shared" si="92"/>
        <v>#DIV/0!</v>
      </c>
      <c r="BP1954">
        <v>240000</v>
      </c>
      <c r="BR1954">
        <f t="shared" si="93"/>
        <v>-240000</v>
      </c>
      <c r="BS1954">
        <f>_xlfn.XLOOKUP(BO1954,I:I,L:L)</f>
        <v>0</v>
      </c>
    </row>
    <row r="1955" spans="1:71" x14ac:dyDescent="0.25">
      <c r="A1955" t="s">
        <v>33</v>
      </c>
      <c r="B1955" t="s">
        <v>1826</v>
      </c>
      <c r="C1955">
        <v>253</v>
      </c>
      <c r="D1955">
        <v>105</v>
      </c>
      <c r="E1955">
        <v>154</v>
      </c>
      <c r="F1955">
        <v>501</v>
      </c>
      <c r="G1955" t="s">
        <v>8140</v>
      </c>
      <c r="H1955">
        <v>884</v>
      </c>
      <c r="I1955">
        <v>80050171</v>
      </c>
      <c r="J1955" t="s">
        <v>1195</v>
      </c>
      <c r="K1955" t="s">
        <v>8141</v>
      </c>
      <c r="L1955" t="s">
        <v>3083</v>
      </c>
      <c r="M1955">
        <v>186984</v>
      </c>
      <c r="N1955">
        <v>2287</v>
      </c>
      <c r="O1955" t="s">
        <v>3406</v>
      </c>
      <c r="P1955">
        <v>0</v>
      </c>
      <c r="Q1955" t="s">
        <v>8142</v>
      </c>
      <c r="R1955" t="s">
        <v>8143</v>
      </c>
      <c r="S1955">
        <v>491</v>
      </c>
      <c r="T1955" t="s">
        <v>42</v>
      </c>
      <c r="U1955" t="s">
        <v>43</v>
      </c>
      <c r="V1955" t="s">
        <v>44</v>
      </c>
      <c r="W1955">
        <v>20000000</v>
      </c>
      <c r="X1955">
        <v>2007</v>
      </c>
      <c r="Y1955">
        <v>617</v>
      </c>
      <c r="Z1955" s="2">
        <v>6.9</v>
      </c>
      <c r="AA1955">
        <v>1.85</v>
      </c>
      <c r="AB1955">
        <v>0</v>
      </c>
      <c r="AQ1955">
        <v>100</v>
      </c>
      <c r="AR1955">
        <v>4.9000000000000004</v>
      </c>
      <c r="BI1955" t="e">
        <f t="shared" si="91"/>
        <v>#DIV/0!</v>
      </c>
      <c r="BJ1955" t="e">
        <f t="shared" si="92"/>
        <v>#DIV/0!</v>
      </c>
      <c r="BP1955">
        <v>250000</v>
      </c>
      <c r="BR1955">
        <f t="shared" si="93"/>
        <v>-250000</v>
      </c>
      <c r="BS1955">
        <f>_xlfn.XLOOKUP(BO1955,I:I,L:L)</f>
        <v>0</v>
      </c>
    </row>
    <row r="1956" spans="1:71" x14ac:dyDescent="0.25">
      <c r="A1956" t="s">
        <v>33</v>
      </c>
      <c r="B1956" t="s">
        <v>5357</v>
      </c>
      <c r="C1956">
        <v>204</v>
      </c>
      <c r="D1956">
        <v>108</v>
      </c>
      <c r="E1956">
        <v>0</v>
      </c>
      <c r="F1956">
        <v>487</v>
      </c>
      <c r="G1956" t="s">
        <v>773</v>
      </c>
      <c r="H1956">
        <v>2000</v>
      </c>
      <c r="I1956">
        <v>81257845</v>
      </c>
      <c r="J1956" t="s">
        <v>3415</v>
      </c>
      <c r="K1956" t="s">
        <v>3674</v>
      </c>
      <c r="L1956" t="s">
        <v>4115</v>
      </c>
      <c r="M1956">
        <v>210680</v>
      </c>
      <c r="N1956">
        <v>4403</v>
      </c>
      <c r="O1956" t="s">
        <v>11734</v>
      </c>
      <c r="P1956">
        <v>1</v>
      </c>
      <c r="Q1956" t="s">
        <v>11735</v>
      </c>
      <c r="R1956" t="s">
        <v>11736</v>
      </c>
      <c r="S1956">
        <v>479</v>
      </c>
      <c r="T1956" t="s">
        <v>42</v>
      </c>
      <c r="U1956" t="s">
        <v>43</v>
      </c>
      <c r="V1956" t="s">
        <v>44</v>
      </c>
      <c r="W1956">
        <v>35000000</v>
      </c>
      <c r="X1956">
        <v>2003</v>
      </c>
      <c r="Y1956">
        <v>931</v>
      </c>
      <c r="Z1956" s="2">
        <v>7.1</v>
      </c>
      <c r="AA1956">
        <v>1.85</v>
      </c>
      <c r="AB1956">
        <v>0</v>
      </c>
      <c r="AQ1956">
        <v>105</v>
      </c>
      <c r="AR1956">
        <v>6.9</v>
      </c>
      <c r="BI1956" t="e">
        <f t="shared" si="91"/>
        <v>#DIV/0!</v>
      </c>
      <c r="BJ1956" t="e">
        <f t="shared" si="92"/>
        <v>#DIV/0!</v>
      </c>
      <c r="BP1956">
        <v>250000</v>
      </c>
      <c r="BR1956">
        <f t="shared" si="93"/>
        <v>-250000</v>
      </c>
      <c r="BS1956">
        <f>_xlfn.XLOOKUP(BO1956,I:I,L:L)</f>
        <v>0</v>
      </c>
    </row>
    <row r="1957" spans="1:71" x14ac:dyDescent="0.25">
      <c r="A1957" t="s">
        <v>33</v>
      </c>
      <c r="B1957" t="s">
        <v>1679</v>
      </c>
      <c r="C1957">
        <v>72</v>
      </c>
      <c r="D1957">
        <v>101</v>
      </c>
      <c r="E1957">
        <v>545</v>
      </c>
      <c r="F1957">
        <v>545</v>
      </c>
      <c r="G1957" t="s">
        <v>738</v>
      </c>
      <c r="H1957">
        <v>1000</v>
      </c>
      <c r="I1957">
        <v>70360285</v>
      </c>
      <c r="J1957" t="s">
        <v>241</v>
      </c>
      <c r="K1957" t="s">
        <v>5609</v>
      </c>
      <c r="L1957" t="s">
        <v>3567</v>
      </c>
      <c r="M1957">
        <v>81783</v>
      </c>
      <c r="N1957">
        <v>3816</v>
      </c>
      <c r="O1957" t="s">
        <v>8097</v>
      </c>
      <c r="P1957">
        <v>0</v>
      </c>
      <c r="Q1957" t="s">
        <v>11738</v>
      </c>
      <c r="R1957" t="s">
        <v>11739</v>
      </c>
      <c r="S1957">
        <v>283</v>
      </c>
      <c r="T1957" t="s">
        <v>42</v>
      </c>
      <c r="U1957" t="s">
        <v>43</v>
      </c>
      <c r="V1957" t="s">
        <v>44</v>
      </c>
      <c r="W1957">
        <v>18000000</v>
      </c>
      <c r="X1957">
        <v>1995</v>
      </c>
      <c r="Y1957">
        <v>1000</v>
      </c>
      <c r="Z1957" s="2">
        <v>5.8</v>
      </c>
      <c r="AA1957">
        <v>1.85</v>
      </c>
      <c r="AB1957">
        <v>0</v>
      </c>
      <c r="AQ1957">
        <v>108</v>
      </c>
      <c r="AR1957">
        <v>7.1</v>
      </c>
      <c r="BI1957" t="e">
        <f t="shared" si="91"/>
        <v>#DIV/0!</v>
      </c>
      <c r="BJ1957" t="e">
        <f t="shared" si="92"/>
        <v>#DIV/0!</v>
      </c>
      <c r="BP1957">
        <v>250000</v>
      </c>
      <c r="BR1957">
        <f t="shared" si="93"/>
        <v>-250000</v>
      </c>
      <c r="BS1957">
        <f>_xlfn.XLOOKUP(BO1957,I:I,L:L)</f>
        <v>0</v>
      </c>
    </row>
    <row r="1958" spans="1:71" x14ac:dyDescent="0.25">
      <c r="A1958" t="s">
        <v>33</v>
      </c>
      <c r="B1958" t="s">
        <v>3751</v>
      </c>
      <c r="C1958">
        <v>98</v>
      </c>
      <c r="D1958">
        <v>114</v>
      </c>
      <c r="E1958">
        <v>118</v>
      </c>
      <c r="F1958">
        <v>40</v>
      </c>
      <c r="G1958" t="s">
        <v>9845</v>
      </c>
      <c r="H1958">
        <v>489</v>
      </c>
      <c r="I1958">
        <v>12831121</v>
      </c>
      <c r="J1958" t="s">
        <v>1937</v>
      </c>
      <c r="K1958" t="s">
        <v>9846</v>
      </c>
      <c r="L1958" t="s">
        <v>9847</v>
      </c>
      <c r="M1958">
        <v>44979</v>
      </c>
      <c r="N1958">
        <v>679</v>
      </c>
      <c r="O1958" t="s">
        <v>9848</v>
      </c>
      <c r="P1958">
        <v>0</v>
      </c>
      <c r="Q1958" t="s">
        <v>9849</v>
      </c>
      <c r="R1958" t="s">
        <v>9850</v>
      </c>
      <c r="S1958">
        <v>298</v>
      </c>
      <c r="T1958" t="s">
        <v>42</v>
      </c>
      <c r="U1958" t="s">
        <v>43</v>
      </c>
      <c r="V1958" t="s">
        <v>44</v>
      </c>
      <c r="W1958">
        <v>30000000</v>
      </c>
      <c r="X1958">
        <v>2004</v>
      </c>
      <c r="Y1958">
        <v>93</v>
      </c>
      <c r="Z1958" s="2">
        <v>7</v>
      </c>
      <c r="AA1958">
        <v>2.35</v>
      </c>
      <c r="AB1958">
        <v>0</v>
      </c>
      <c r="AQ1958">
        <v>101</v>
      </c>
      <c r="AR1958">
        <v>5.8</v>
      </c>
      <c r="BI1958" t="e">
        <f t="shared" si="91"/>
        <v>#DIV/0!</v>
      </c>
      <c r="BJ1958" t="e">
        <f t="shared" si="92"/>
        <v>#DIV/0!</v>
      </c>
      <c r="BP1958">
        <v>250000</v>
      </c>
      <c r="BR1958">
        <f t="shared" si="93"/>
        <v>-250000</v>
      </c>
      <c r="BS1958">
        <f>_xlfn.XLOOKUP(BO1958,I:I,L:L)</f>
        <v>0</v>
      </c>
    </row>
    <row r="1959" spans="1:71" x14ac:dyDescent="0.25">
      <c r="A1959" t="s">
        <v>33</v>
      </c>
      <c r="B1959" t="s">
        <v>2515</v>
      </c>
      <c r="C1959">
        <v>62</v>
      </c>
      <c r="D1959">
        <v>109</v>
      </c>
      <c r="E1959">
        <v>322</v>
      </c>
      <c r="F1959">
        <v>861</v>
      </c>
      <c r="G1959" t="s">
        <v>918</v>
      </c>
      <c r="H1959">
        <v>1000</v>
      </c>
      <c r="I1959">
        <v>69148997</v>
      </c>
      <c r="J1959" t="s">
        <v>635</v>
      </c>
      <c r="K1959" t="s">
        <v>7732</v>
      </c>
      <c r="L1959" t="s">
        <v>5566</v>
      </c>
      <c r="M1959">
        <v>98794</v>
      </c>
      <c r="N1959">
        <v>6313</v>
      </c>
      <c r="O1959" t="s">
        <v>4820</v>
      </c>
      <c r="P1959">
        <v>4</v>
      </c>
      <c r="Q1959" t="s">
        <v>11740</v>
      </c>
      <c r="R1959" t="s">
        <v>11741</v>
      </c>
      <c r="S1959">
        <v>251</v>
      </c>
      <c r="T1959" t="s">
        <v>42</v>
      </c>
      <c r="U1959" t="s">
        <v>43</v>
      </c>
      <c r="V1959" t="s">
        <v>44</v>
      </c>
      <c r="W1959">
        <v>37000000</v>
      </c>
      <c r="X1959">
        <v>2004</v>
      </c>
      <c r="Y1959">
        <v>960</v>
      </c>
      <c r="Z1959" s="2">
        <v>5.4</v>
      </c>
      <c r="AA1959">
        <v>1.85</v>
      </c>
      <c r="AB1959">
        <v>0</v>
      </c>
      <c r="AQ1959">
        <v>114</v>
      </c>
      <c r="AR1959">
        <v>7</v>
      </c>
      <c r="BI1959" t="e">
        <f t="shared" si="91"/>
        <v>#DIV/0!</v>
      </c>
      <c r="BJ1959" t="e">
        <f t="shared" si="92"/>
        <v>#DIV/0!</v>
      </c>
      <c r="BP1959">
        <v>250000</v>
      </c>
      <c r="BR1959">
        <f t="shared" si="93"/>
        <v>-250000</v>
      </c>
      <c r="BS1959">
        <f>_xlfn.XLOOKUP(BO1959,I:I,L:L)</f>
        <v>0</v>
      </c>
    </row>
    <row r="1960" spans="1:71" x14ac:dyDescent="0.25">
      <c r="A1960" t="s">
        <v>33</v>
      </c>
      <c r="B1960" t="s">
        <v>4811</v>
      </c>
      <c r="C1960">
        <v>549</v>
      </c>
      <c r="D1960">
        <v>115</v>
      </c>
      <c r="E1960">
        <v>729</v>
      </c>
      <c r="F1960">
        <v>552</v>
      </c>
      <c r="G1960" t="s">
        <v>11742</v>
      </c>
      <c r="H1960">
        <v>8000</v>
      </c>
      <c r="I1960">
        <v>82624961</v>
      </c>
      <c r="J1960" t="s">
        <v>1544</v>
      </c>
      <c r="K1960" t="s">
        <v>11743</v>
      </c>
      <c r="L1960" t="s">
        <v>2966</v>
      </c>
      <c r="M1960">
        <v>205284</v>
      </c>
      <c r="N1960">
        <v>9578</v>
      </c>
      <c r="O1960" t="s">
        <v>8698</v>
      </c>
      <c r="P1960">
        <v>0</v>
      </c>
      <c r="Q1960" t="s">
        <v>11744</v>
      </c>
      <c r="R1960" t="s">
        <v>11745</v>
      </c>
      <c r="S1960">
        <v>439</v>
      </c>
      <c r="T1960" t="s">
        <v>42</v>
      </c>
      <c r="U1960" t="s">
        <v>43</v>
      </c>
      <c r="V1960" t="s">
        <v>811</v>
      </c>
      <c r="W1960">
        <v>20000000</v>
      </c>
      <c r="X1960">
        <v>2011</v>
      </c>
      <c r="Y1960">
        <v>727</v>
      </c>
      <c r="Z1960" s="2">
        <v>7.3</v>
      </c>
      <c r="AA1960">
        <v>2.35</v>
      </c>
      <c r="AB1960">
        <v>22000</v>
      </c>
      <c r="AQ1960">
        <v>109</v>
      </c>
      <c r="AR1960">
        <v>5.4</v>
      </c>
      <c r="BI1960" t="e">
        <f t="shared" si="91"/>
        <v>#DIV/0!</v>
      </c>
      <c r="BJ1960" t="e">
        <f t="shared" si="92"/>
        <v>#DIV/0!</v>
      </c>
      <c r="BP1960">
        <v>250000</v>
      </c>
      <c r="BR1960">
        <f t="shared" si="93"/>
        <v>-250000</v>
      </c>
      <c r="BS1960">
        <f>_xlfn.XLOOKUP(BO1960,I:I,L:L)</f>
        <v>0</v>
      </c>
    </row>
    <row r="1961" spans="1:71" x14ac:dyDescent="0.25">
      <c r="A1961" t="s">
        <v>917</v>
      </c>
      <c r="B1961" t="s">
        <v>1754</v>
      </c>
      <c r="C1961">
        <v>106</v>
      </c>
      <c r="D1961">
        <v>117</v>
      </c>
      <c r="E1961">
        <v>99</v>
      </c>
      <c r="F1961">
        <v>165</v>
      </c>
      <c r="G1961" t="s">
        <v>11746</v>
      </c>
      <c r="H1961">
        <v>596</v>
      </c>
      <c r="I1961">
        <v>67325559</v>
      </c>
      <c r="J1961" t="s">
        <v>4176</v>
      </c>
      <c r="K1961" t="s">
        <v>1867</v>
      </c>
      <c r="L1961" t="s">
        <v>3983</v>
      </c>
      <c r="M1961">
        <v>58222</v>
      </c>
      <c r="N1961">
        <v>1293</v>
      </c>
      <c r="O1961" t="s">
        <v>11747</v>
      </c>
      <c r="P1961">
        <v>0</v>
      </c>
      <c r="Q1961" t="s">
        <v>11748</v>
      </c>
      <c r="R1961" t="s">
        <v>11749</v>
      </c>
      <c r="S1961">
        <v>331</v>
      </c>
      <c r="T1961" t="s">
        <v>42</v>
      </c>
      <c r="U1961" t="s">
        <v>43</v>
      </c>
      <c r="V1961" t="s">
        <v>115</v>
      </c>
      <c r="W1961">
        <v>20000000</v>
      </c>
      <c r="X1961">
        <v>2003</v>
      </c>
      <c r="Y1961">
        <v>265</v>
      </c>
      <c r="Z1961" s="2">
        <v>7.1</v>
      </c>
      <c r="AA1961">
        <v>1.85</v>
      </c>
      <c r="AB1961">
        <v>0</v>
      </c>
      <c r="AQ1961">
        <v>115</v>
      </c>
      <c r="AR1961">
        <v>7.3</v>
      </c>
      <c r="BI1961" t="e">
        <f t="shared" si="91"/>
        <v>#DIV/0!</v>
      </c>
      <c r="BJ1961" t="e">
        <f t="shared" si="92"/>
        <v>#DIV/0!</v>
      </c>
      <c r="BP1961">
        <v>250000</v>
      </c>
      <c r="BR1961">
        <f t="shared" si="93"/>
        <v>-250000</v>
      </c>
      <c r="BS1961">
        <f>_xlfn.XLOOKUP(BO1961,I:I,L:L)</f>
        <v>0</v>
      </c>
    </row>
    <row r="1962" spans="1:71" x14ac:dyDescent="0.25">
      <c r="A1962" t="s">
        <v>33</v>
      </c>
      <c r="B1962" t="s">
        <v>3836</v>
      </c>
      <c r="C1962">
        <v>123</v>
      </c>
      <c r="D1962">
        <v>107</v>
      </c>
      <c r="E1962">
        <v>30</v>
      </c>
      <c r="F1962">
        <v>318</v>
      </c>
      <c r="G1962" t="s">
        <v>11750</v>
      </c>
      <c r="H1962">
        <v>742</v>
      </c>
      <c r="I1962">
        <v>62933793</v>
      </c>
      <c r="J1962" t="s">
        <v>4181</v>
      </c>
      <c r="K1962" t="s">
        <v>2037</v>
      </c>
      <c r="L1962" t="s">
        <v>4408</v>
      </c>
      <c r="M1962">
        <v>62421</v>
      </c>
      <c r="N1962">
        <v>2341</v>
      </c>
      <c r="O1962" t="s">
        <v>11751</v>
      </c>
      <c r="P1962">
        <v>1</v>
      </c>
      <c r="Q1962" t="s">
        <v>11752</v>
      </c>
      <c r="R1962" t="s">
        <v>11753</v>
      </c>
      <c r="S1962">
        <v>185</v>
      </c>
      <c r="T1962" t="s">
        <v>42</v>
      </c>
      <c r="U1962" t="s">
        <v>43</v>
      </c>
      <c r="V1962" t="s">
        <v>115</v>
      </c>
      <c r="W1962">
        <v>20000000</v>
      </c>
      <c r="X1962">
        <v>2010</v>
      </c>
      <c r="Y1962">
        <v>360</v>
      </c>
      <c r="Z1962" s="2">
        <v>5.8</v>
      </c>
      <c r="AA1962">
        <v>2.35</v>
      </c>
      <c r="AB1962">
        <v>10000</v>
      </c>
      <c r="AQ1962">
        <v>117</v>
      </c>
      <c r="AR1962">
        <v>7.1</v>
      </c>
      <c r="BI1962" t="e">
        <f t="shared" si="91"/>
        <v>#DIV/0!</v>
      </c>
      <c r="BJ1962" t="e">
        <f t="shared" si="92"/>
        <v>#DIV/0!</v>
      </c>
      <c r="BP1962">
        <v>250000</v>
      </c>
      <c r="BR1962">
        <f t="shared" si="93"/>
        <v>-250000</v>
      </c>
      <c r="BS1962">
        <f>_xlfn.XLOOKUP(BO1962,I:I,L:L)</f>
        <v>0</v>
      </c>
    </row>
    <row r="1963" spans="1:71" x14ac:dyDescent="0.25">
      <c r="A1963" t="s">
        <v>33</v>
      </c>
      <c r="B1963" t="s">
        <v>4991</v>
      </c>
      <c r="C1963">
        <v>64</v>
      </c>
      <c r="D1963">
        <v>118</v>
      </c>
      <c r="E1963">
        <v>30</v>
      </c>
      <c r="F1963">
        <v>284</v>
      </c>
      <c r="G1963" t="s">
        <v>7639</v>
      </c>
      <c r="H1963">
        <v>962</v>
      </c>
      <c r="I1963">
        <v>56398162</v>
      </c>
      <c r="J1963" t="s">
        <v>2907</v>
      </c>
      <c r="K1963" t="s">
        <v>5506</v>
      </c>
      <c r="L1963" t="s">
        <v>5019</v>
      </c>
      <c r="M1963">
        <v>28649</v>
      </c>
      <c r="N1963">
        <v>2390</v>
      </c>
      <c r="O1963" t="s">
        <v>11754</v>
      </c>
      <c r="P1963">
        <v>0</v>
      </c>
      <c r="Q1963" t="s">
        <v>11755</v>
      </c>
      <c r="R1963" t="s">
        <v>11756</v>
      </c>
      <c r="S1963">
        <v>185</v>
      </c>
      <c r="T1963" t="s">
        <v>42</v>
      </c>
      <c r="U1963" t="s">
        <v>43</v>
      </c>
      <c r="V1963" t="s">
        <v>44</v>
      </c>
      <c r="W1963">
        <v>20000000</v>
      </c>
      <c r="X1963">
        <v>2002</v>
      </c>
      <c r="Y1963">
        <v>593</v>
      </c>
      <c r="Z1963" s="2">
        <v>5.7</v>
      </c>
      <c r="AA1963">
        <v>2.35</v>
      </c>
      <c r="AB1963">
        <v>2000</v>
      </c>
      <c r="AQ1963">
        <v>107</v>
      </c>
      <c r="AR1963">
        <v>5.8</v>
      </c>
      <c r="BI1963" t="e">
        <f t="shared" si="91"/>
        <v>#DIV/0!</v>
      </c>
      <c r="BJ1963" t="e">
        <f t="shared" si="92"/>
        <v>#DIV/0!</v>
      </c>
      <c r="BP1963">
        <v>250000</v>
      </c>
      <c r="BR1963">
        <f t="shared" si="93"/>
        <v>-250000</v>
      </c>
      <c r="BS1963">
        <f>_xlfn.XLOOKUP(BO1963,I:I,L:L)</f>
        <v>0</v>
      </c>
    </row>
    <row r="1964" spans="1:71" x14ac:dyDescent="0.25">
      <c r="A1964" t="s">
        <v>33</v>
      </c>
      <c r="B1964" t="s">
        <v>5481</v>
      </c>
      <c r="C1964">
        <v>40</v>
      </c>
      <c r="D1964">
        <v>121</v>
      </c>
      <c r="E1964">
        <v>0</v>
      </c>
      <c r="F1964">
        <v>721</v>
      </c>
      <c r="G1964" t="s">
        <v>8799</v>
      </c>
      <c r="H1964">
        <v>2000</v>
      </c>
      <c r="I1964">
        <v>60072596</v>
      </c>
      <c r="J1964" t="s">
        <v>881</v>
      </c>
      <c r="K1964" t="s">
        <v>7650</v>
      </c>
      <c r="L1964" t="s">
        <v>4684</v>
      </c>
      <c r="M1964">
        <v>7664</v>
      </c>
      <c r="N1964">
        <v>6657</v>
      </c>
      <c r="O1964" t="s">
        <v>11367</v>
      </c>
      <c r="P1964">
        <v>8</v>
      </c>
      <c r="Q1964" t="s">
        <v>11757</v>
      </c>
      <c r="R1964" t="s">
        <v>11758</v>
      </c>
      <c r="S1964">
        <v>68</v>
      </c>
      <c r="T1964" t="s">
        <v>42</v>
      </c>
      <c r="U1964" t="s">
        <v>43</v>
      </c>
      <c r="V1964" t="s">
        <v>44</v>
      </c>
      <c r="W1964">
        <v>20000000</v>
      </c>
      <c r="X1964">
        <v>2010</v>
      </c>
      <c r="Y1964">
        <v>907</v>
      </c>
      <c r="Z1964" s="2">
        <v>4.4000000000000004</v>
      </c>
      <c r="AA1964">
        <v>1.85</v>
      </c>
      <c r="AB1964">
        <v>0</v>
      </c>
      <c r="AQ1964">
        <v>118</v>
      </c>
      <c r="AR1964">
        <v>5.7</v>
      </c>
      <c r="BI1964" t="e">
        <f t="shared" si="91"/>
        <v>#DIV/0!</v>
      </c>
      <c r="BJ1964" t="e">
        <f t="shared" si="92"/>
        <v>#DIV/0!</v>
      </c>
      <c r="BO1964">
        <v>243347</v>
      </c>
      <c r="BP1964">
        <v>500000</v>
      </c>
      <c r="BR1964">
        <f t="shared" si="93"/>
        <v>-256653</v>
      </c>
      <c r="BS1964" t="str">
        <f>_xlfn.XLOOKUP(BO1964,I:I,L:L)</f>
        <v>Civil BrandÂ </v>
      </c>
    </row>
    <row r="1965" spans="1:71" x14ac:dyDescent="0.25">
      <c r="A1965" t="s">
        <v>33</v>
      </c>
      <c r="B1965" t="s">
        <v>279</v>
      </c>
      <c r="C1965">
        <v>111</v>
      </c>
      <c r="D1965">
        <v>105</v>
      </c>
      <c r="E1965">
        <v>13000</v>
      </c>
      <c r="F1965">
        <v>658</v>
      </c>
      <c r="G1965" t="s">
        <v>5227</v>
      </c>
      <c r="H1965">
        <v>40000</v>
      </c>
      <c r="I1965">
        <v>56362352</v>
      </c>
      <c r="J1965" t="s">
        <v>4188</v>
      </c>
      <c r="K1965" t="s">
        <v>60</v>
      </c>
      <c r="L1965" t="s">
        <v>5038</v>
      </c>
      <c r="M1965">
        <v>357581</v>
      </c>
      <c r="N1965">
        <v>42330</v>
      </c>
      <c r="O1965" t="s">
        <v>6203</v>
      </c>
      <c r="P1965">
        <v>0</v>
      </c>
      <c r="Q1965" t="s">
        <v>11761</v>
      </c>
      <c r="R1965" t="s">
        <v>11762</v>
      </c>
      <c r="S1965">
        <v>588</v>
      </c>
      <c r="T1965" t="s">
        <v>42</v>
      </c>
      <c r="U1965" t="s">
        <v>43</v>
      </c>
      <c r="V1965" t="s">
        <v>44</v>
      </c>
      <c r="W1965">
        <v>20000000</v>
      </c>
      <c r="X1965">
        <v>1990</v>
      </c>
      <c r="Y1965">
        <v>967</v>
      </c>
      <c r="Z1965" s="2">
        <v>7.9</v>
      </c>
      <c r="AA1965">
        <v>1.85</v>
      </c>
      <c r="AB1965">
        <v>16000</v>
      </c>
      <c r="AQ1965">
        <v>121</v>
      </c>
      <c r="AR1965">
        <v>4.4000000000000004</v>
      </c>
      <c r="BI1965" t="e">
        <f t="shared" si="91"/>
        <v>#DIV/0!</v>
      </c>
      <c r="BJ1965" t="e">
        <f t="shared" si="92"/>
        <v>#DIV/0!</v>
      </c>
      <c r="BO1965">
        <v>40542</v>
      </c>
      <c r="BP1965">
        <v>300000</v>
      </c>
      <c r="BR1965">
        <f t="shared" si="93"/>
        <v>-259458</v>
      </c>
      <c r="BS1965" t="str">
        <f>_xlfn.XLOOKUP(BO1965,I:I,L:L)</f>
        <v>First Love, Last RitesÂ </v>
      </c>
    </row>
    <row r="1966" spans="1:71" x14ac:dyDescent="0.25">
      <c r="A1966" t="s">
        <v>33</v>
      </c>
      <c r="B1966" t="s">
        <v>6113</v>
      </c>
      <c r="C1966">
        <v>151</v>
      </c>
      <c r="D1966">
        <v>110</v>
      </c>
      <c r="E1966">
        <v>17</v>
      </c>
      <c r="F1966">
        <v>418</v>
      </c>
      <c r="G1966" t="s">
        <v>901</v>
      </c>
      <c r="H1966">
        <v>11000</v>
      </c>
      <c r="I1966">
        <v>56154094</v>
      </c>
      <c r="J1966" t="s">
        <v>210</v>
      </c>
      <c r="K1966" t="s">
        <v>205</v>
      </c>
      <c r="L1966" t="s">
        <v>5064</v>
      </c>
      <c r="M1966">
        <v>44723</v>
      </c>
      <c r="N1966">
        <v>21852</v>
      </c>
      <c r="O1966" t="s">
        <v>11764</v>
      </c>
      <c r="P1966">
        <v>0</v>
      </c>
      <c r="Q1966" t="s">
        <v>11765</v>
      </c>
      <c r="R1966" t="s">
        <v>11766</v>
      </c>
      <c r="S1966">
        <v>130</v>
      </c>
      <c r="T1966" t="s">
        <v>42</v>
      </c>
      <c r="U1966" t="s">
        <v>74</v>
      </c>
      <c r="V1966" t="s">
        <v>44</v>
      </c>
      <c r="W1966">
        <v>20000000</v>
      </c>
      <c r="X1966">
        <v>2016</v>
      </c>
      <c r="Y1966">
        <v>10000</v>
      </c>
      <c r="Z1966" s="2">
        <v>7.6</v>
      </c>
      <c r="AA1966">
        <v>2.35</v>
      </c>
      <c r="AB1966">
        <v>51000</v>
      </c>
      <c r="AQ1966">
        <v>105</v>
      </c>
      <c r="AR1966">
        <v>7.9</v>
      </c>
      <c r="BI1966" t="e">
        <f t="shared" si="91"/>
        <v>#DIV/0!</v>
      </c>
      <c r="BJ1966" t="e">
        <f t="shared" si="92"/>
        <v>#DIV/0!</v>
      </c>
      <c r="BO1966">
        <v>237301</v>
      </c>
      <c r="BP1966">
        <v>500000</v>
      </c>
      <c r="BR1966">
        <f t="shared" si="93"/>
        <v>-262699</v>
      </c>
      <c r="BS1966" t="str">
        <f>_xlfn.XLOOKUP(BO1966,I:I,L:L)</f>
        <v>MonstersÂ </v>
      </c>
    </row>
    <row r="1967" spans="1:71" x14ac:dyDescent="0.25">
      <c r="A1967" t="s">
        <v>33</v>
      </c>
      <c r="B1967" t="s">
        <v>5481</v>
      </c>
      <c r="C1967">
        <v>31</v>
      </c>
      <c r="D1967">
        <v>114</v>
      </c>
      <c r="E1967">
        <v>0</v>
      </c>
      <c r="F1967">
        <v>582</v>
      </c>
      <c r="G1967" t="s">
        <v>2162</v>
      </c>
      <c r="H1967">
        <v>982</v>
      </c>
      <c r="I1967">
        <v>65623128</v>
      </c>
      <c r="J1967" t="s">
        <v>3795</v>
      </c>
      <c r="K1967" t="s">
        <v>4116</v>
      </c>
      <c r="L1967" t="s">
        <v>4199</v>
      </c>
      <c r="M1967">
        <v>7354</v>
      </c>
      <c r="N1967">
        <v>2753</v>
      </c>
      <c r="O1967" t="s">
        <v>11768</v>
      </c>
      <c r="P1967">
        <v>5</v>
      </c>
      <c r="Q1967" t="s">
        <v>11769</v>
      </c>
      <c r="R1967" t="s">
        <v>11770</v>
      </c>
      <c r="S1967">
        <v>50</v>
      </c>
      <c r="T1967" t="s">
        <v>42</v>
      </c>
      <c r="U1967" t="s">
        <v>43</v>
      </c>
      <c r="V1967" t="s">
        <v>44</v>
      </c>
      <c r="W1967">
        <v>20000000</v>
      </c>
      <c r="X1967">
        <v>2012</v>
      </c>
      <c r="Y1967">
        <v>618</v>
      </c>
      <c r="Z1967" s="2">
        <v>4.8</v>
      </c>
      <c r="AA1967">
        <v>1.85</v>
      </c>
      <c r="AB1967">
        <v>0</v>
      </c>
      <c r="AQ1967">
        <v>110</v>
      </c>
      <c r="AR1967">
        <v>7.6</v>
      </c>
      <c r="BI1967" t="e">
        <f t="shared" si="91"/>
        <v>#DIV/0!</v>
      </c>
      <c r="BJ1967" t="e">
        <f t="shared" si="92"/>
        <v>#DIV/0!</v>
      </c>
      <c r="BO1967">
        <v>126387</v>
      </c>
      <c r="BP1967">
        <v>400000</v>
      </c>
      <c r="BR1967">
        <f t="shared" si="93"/>
        <v>-273613</v>
      </c>
      <c r="BS1967" t="str">
        <f>_xlfn.XLOOKUP(BO1967,I:I,L:L)</f>
        <v>The BeyondÂ </v>
      </c>
    </row>
    <row r="1968" spans="1:71" x14ac:dyDescent="0.25">
      <c r="A1968" t="s">
        <v>33</v>
      </c>
      <c r="B1968" t="s">
        <v>6121</v>
      </c>
      <c r="C1968">
        <v>81</v>
      </c>
      <c r="D1968">
        <v>100</v>
      </c>
      <c r="E1968">
        <v>24</v>
      </c>
      <c r="F1968">
        <v>851</v>
      </c>
      <c r="G1968" t="s">
        <v>4595</v>
      </c>
      <c r="H1968">
        <v>15000</v>
      </c>
      <c r="I1968">
        <v>55461307</v>
      </c>
      <c r="J1968" t="s">
        <v>1247</v>
      </c>
      <c r="K1968" t="s">
        <v>390</v>
      </c>
      <c r="L1968" t="s">
        <v>5122</v>
      </c>
      <c r="M1968">
        <v>4654</v>
      </c>
      <c r="N1968">
        <v>18786</v>
      </c>
      <c r="O1968" t="s">
        <v>980</v>
      </c>
      <c r="P1968">
        <v>9</v>
      </c>
      <c r="Q1968" t="s">
        <v>11773</v>
      </c>
      <c r="R1968" t="s">
        <v>11774</v>
      </c>
      <c r="S1968">
        <v>46</v>
      </c>
      <c r="T1968" t="s">
        <v>42</v>
      </c>
      <c r="U1968" t="s">
        <v>43</v>
      </c>
      <c r="V1968" t="s">
        <v>811</v>
      </c>
      <c r="W1968">
        <v>20000000</v>
      </c>
      <c r="X1968">
        <v>2016</v>
      </c>
      <c r="Y1968">
        <v>1000</v>
      </c>
      <c r="Z1968" s="2">
        <v>6.7</v>
      </c>
      <c r="AB1968">
        <v>18000</v>
      </c>
      <c r="AQ1968">
        <v>104</v>
      </c>
      <c r="AR1968">
        <v>7.8</v>
      </c>
      <c r="BI1968" t="e">
        <f t="shared" si="91"/>
        <v>#DIV/0!</v>
      </c>
      <c r="BJ1968" t="e">
        <f t="shared" si="92"/>
        <v>#DIV/0!</v>
      </c>
      <c r="BO1968">
        <v>16892</v>
      </c>
      <c r="BP1968">
        <v>300000</v>
      </c>
      <c r="BR1968">
        <f t="shared" si="93"/>
        <v>-283108</v>
      </c>
      <c r="BS1968" t="str">
        <f>_xlfn.XLOOKUP(BO1968,I:I,L:L)</f>
        <v>Ayurveda: Art of BeingÂ </v>
      </c>
    </row>
    <row r="1969" spans="1:71" x14ac:dyDescent="0.25">
      <c r="A1969" t="s">
        <v>33</v>
      </c>
      <c r="B1969" t="s">
        <v>6126</v>
      </c>
      <c r="C1969">
        <v>99</v>
      </c>
      <c r="D1969">
        <v>85</v>
      </c>
      <c r="E1969">
        <v>64</v>
      </c>
      <c r="F1969">
        <v>729</v>
      </c>
      <c r="G1969" t="s">
        <v>3264</v>
      </c>
      <c r="H1969">
        <v>3000</v>
      </c>
      <c r="I1969">
        <v>48546578</v>
      </c>
      <c r="J1969" t="s">
        <v>1027</v>
      </c>
      <c r="K1969" t="s">
        <v>5678</v>
      </c>
      <c r="L1969" t="s">
        <v>6002</v>
      </c>
      <c r="M1969">
        <v>50415</v>
      </c>
      <c r="N1969">
        <v>6539</v>
      </c>
      <c r="O1969" t="s">
        <v>537</v>
      </c>
      <c r="P1969">
        <v>0</v>
      </c>
      <c r="Q1969" t="s">
        <v>11777</v>
      </c>
      <c r="R1969" t="s">
        <v>11778</v>
      </c>
      <c r="S1969">
        <v>613</v>
      </c>
      <c r="T1969" t="s">
        <v>42</v>
      </c>
      <c r="U1969" t="s">
        <v>43</v>
      </c>
      <c r="V1969" t="s">
        <v>44</v>
      </c>
      <c r="W1969">
        <v>20000000</v>
      </c>
      <c r="X1969">
        <v>2006</v>
      </c>
      <c r="Y1969">
        <v>869</v>
      </c>
      <c r="Z1969" s="2">
        <v>2.7</v>
      </c>
      <c r="AA1969">
        <v>1.85</v>
      </c>
      <c r="AB1969">
        <v>806</v>
      </c>
      <c r="AQ1969">
        <v>100</v>
      </c>
      <c r="AR1969">
        <v>6.7</v>
      </c>
      <c r="BI1969" t="e">
        <f t="shared" si="91"/>
        <v>#DIV/0!</v>
      </c>
      <c r="BJ1969" t="e">
        <f t="shared" si="92"/>
        <v>#DIV/0!</v>
      </c>
      <c r="BP1969">
        <v>290000</v>
      </c>
      <c r="BR1969">
        <f t="shared" si="93"/>
        <v>-290000</v>
      </c>
      <c r="BS1969">
        <f>_xlfn.XLOOKUP(BO1969,I:I,L:L)</f>
        <v>0</v>
      </c>
    </row>
    <row r="1970" spans="1:71" x14ac:dyDescent="0.25">
      <c r="A1970" t="s">
        <v>33</v>
      </c>
      <c r="B1970" t="s">
        <v>6134</v>
      </c>
      <c r="C1970">
        <v>80</v>
      </c>
      <c r="D1970">
        <v>72</v>
      </c>
      <c r="E1970">
        <v>2</v>
      </c>
      <c r="F1970">
        <v>434</v>
      </c>
      <c r="G1970" t="s">
        <v>6148</v>
      </c>
      <c r="H1970">
        <v>1000</v>
      </c>
      <c r="I1970">
        <v>48423368</v>
      </c>
      <c r="J1970" t="s">
        <v>452</v>
      </c>
      <c r="K1970" t="s">
        <v>3337</v>
      </c>
      <c r="L1970" t="s">
        <v>6020</v>
      </c>
      <c r="M1970">
        <v>13324</v>
      </c>
      <c r="N1970">
        <v>3402</v>
      </c>
      <c r="O1970" t="s">
        <v>2039</v>
      </c>
      <c r="P1970">
        <v>1</v>
      </c>
      <c r="Q1970" t="s">
        <v>11779</v>
      </c>
      <c r="R1970" t="s">
        <v>11780</v>
      </c>
      <c r="S1970">
        <v>79</v>
      </c>
      <c r="T1970" t="s">
        <v>42</v>
      </c>
      <c r="U1970" t="s">
        <v>43</v>
      </c>
      <c r="V1970" t="s">
        <v>366</v>
      </c>
      <c r="W1970">
        <v>20000000</v>
      </c>
      <c r="X1970">
        <v>2002</v>
      </c>
      <c r="Y1970">
        <v>677</v>
      </c>
      <c r="Z1970" s="2">
        <v>5.8</v>
      </c>
      <c r="AA1970">
        <v>1.66</v>
      </c>
      <c r="AB1970">
        <v>302</v>
      </c>
      <c r="AQ1970">
        <v>85</v>
      </c>
      <c r="AR1970">
        <v>2.7</v>
      </c>
      <c r="BI1970" t="e">
        <f t="shared" si="91"/>
        <v>#DIV/0!</v>
      </c>
      <c r="BJ1970" t="e">
        <f t="shared" si="92"/>
        <v>#DIV/0!</v>
      </c>
      <c r="BO1970">
        <v>2468</v>
      </c>
      <c r="BP1970">
        <v>300000</v>
      </c>
      <c r="BR1970">
        <f t="shared" si="93"/>
        <v>-297532</v>
      </c>
      <c r="BS1970" t="str">
        <f>_xlfn.XLOOKUP(BO1970,I:I,L:L)</f>
        <v>Locker 13Â </v>
      </c>
    </row>
    <row r="1971" spans="1:71" x14ac:dyDescent="0.25">
      <c r="A1971" t="s">
        <v>33</v>
      </c>
      <c r="B1971" t="s">
        <v>6140</v>
      </c>
      <c r="C1971">
        <v>364</v>
      </c>
      <c r="D1971">
        <v>128</v>
      </c>
      <c r="E1971">
        <v>151</v>
      </c>
      <c r="F1971">
        <v>852</v>
      </c>
      <c r="G1971" t="s">
        <v>173</v>
      </c>
      <c r="H1971">
        <v>1000</v>
      </c>
      <c r="I1971">
        <v>52066000</v>
      </c>
      <c r="J1971" t="s">
        <v>2951</v>
      </c>
      <c r="K1971" t="s">
        <v>2550</v>
      </c>
      <c r="L1971" t="s">
        <v>5586</v>
      </c>
      <c r="M1971">
        <v>61114</v>
      </c>
      <c r="N1971">
        <v>3869</v>
      </c>
      <c r="O1971" t="s">
        <v>1107</v>
      </c>
      <c r="P1971">
        <v>0</v>
      </c>
      <c r="Q1971" t="s">
        <v>11782</v>
      </c>
      <c r="R1971" t="s">
        <v>11783</v>
      </c>
      <c r="S1971">
        <v>212</v>
      </c>
      <c r="T1971" t="s">
        <v>42</v>
      </c>
      <c r="U1971" t="s">
        <v>74</v>
      </c>
      <c r="V1971" t="s">
        <v>44</v>
      </c>
      <c r="W1971">
        <v>20000000</v>
      </c>
      <c r="X1971">
        <v>2014</v>
      </c>
      <c r="Y1971">
        <v>1000</v>
      </c>
      <c r="Z1971" s="2">
        <v>7.5</v>
      </c>
      <c r="AA1971">
        <v>2.35</v>
      </c>
      <c r="AB1971">
        <v>22000</v>
      </c>
      <c r="AQ1971">
        <v>72</v>
      </c>
      <c r="AR1971">
        <v>5.8</v>
      </c>
      <c r="BI1971" t="e">
        <f t="shared" si="91"/>
        <v>#DIV/0!</v>
      </c>
      <c r="BJ1971" t="e">
        <f t="shared" si="92"/>
        <v>#DIV/0!</v>
      </c>
      <c r="BO1971">
        <v>4700361</v>
      </c>
      <c r="BP1971">
        <v>5000000</v>
      </c>
      <c r="BR1971">
        <f t="shared" si="93"/>
        <v>-299639</v>
      </c>
      <c r="BS1971" t="str">
        <f>_xlfn.XLOOKUP(BO1971,I:I,L:L)</f>
        <v>90 Minutes in HeavenÂ </v>
      </c>
    </row>
    <row r="1972" spans="1:71" x14ac:dyDescent="0.25">
      <c r="A1972" t="s">
        <v>33</v>
      </c>
      <c r="B1972" t="s">
        <v>6146</v>
      </c>
      <c r="C1972">
        <v>85</v>
      </c>
      <c r="D1972">
        <v>72</v>
      </c>
      <c r="E1972">
        <v>0</v>
      </c>
      <c r="F1972">
        <v>384</v>
      </c>
      <c r="G1972" t="s">
        <v>11785</v>
      </c>
      <c r="H1972">
        <v>3000</v>
      </c>
      <c r="I1972">
        <v>47887943</v>
      </c>
      <c r="J1972" t="s">
        <v>4197</v>
      </c>
      <c r="K1972" t="s">
        <v>2737</v>
      </c>
      <c r="L1972" t="s">
        <v>6068</v>
      </c>
      <c r="M1972">
        <v>11634</v>
      </c>
      <c r="N1972">
        <v>4480</v>
      </c>
      <c r="O1972" t="s">
        <v>11786</v>
      </c>
      <c r="P1972">
        <v>0</v>
      </c>
      <c r="Q1972" t="s">
        <v>11787</v>
      </c>
      <c r="R1972" t="s">
        <v>11788</v>
      </c>
      <c r="S1972">
        <v>58</v>
      </c>
      <c r="T1972" t="s">
        <v>42</v>
      </c>
      <c r="U1972" t="s">
        <v>43</v>
      </c>
      <c r="V1972" t="s">
        <v>366</v>
      </c>
      <c r="W1972">
        <v>20000000</v>
      </c>
      <c r="X1972">
        <v>2003</v>
      </c>
      <c r="Y1972">
        <v>455</v>
      </c>
      <c r="Z1972" s="2">
        <v>5.4</v>
      </c>
      <c r="AA1972">
        <v>1.85</v>
      </c>
      <c r="AB1972">
        <v>227</v>
      </c>
      <c r="AQ1972">
        <v>128</v>
      </c>
      <c r="AR1972">
        <v>7.5</v>
      </c>
      <c r="BI1972" t="e">
        <f t="shared" si="91"/>
        <v>#DIV/0!</v>
      </c>
      <c r="BJ1972" t="e">
        <f t="shared" si="92"/>
        <v>#DIV/0!</v>
      </c>
      <c r="BP1972">
        <v>300000</v>
      </c>
      <c r="BR1972">
        <f t="shared" si="93"/>
        <v>-300000</v>
      </c>
      <c r="BS1972">
        <f>_xlfn.XLOOKUP(BO1972,I:I,L:L)</f>
        <v>0</v>
      </c>
    </row>
    <row r="1973" spans="1:71" x14ac:dyDescent="0.25">
      <c r="A1973" t="s">
        <v>33</v>
      </c>
      <c r="B1973" t="s">
        <v>4070</v>
      </c>
      <c r="C1973">
        <v>140</v>
      </c>
      <c r="D1973">
        <v>89</v>
      </c>
      <c r="E1973">
        <v>19</v>
      </c>
      <c r="F1973">
        <v>349</v>
      </c>
      <c r="G1973" t="s">
        <v>11790</v>
      </c>
      <c r="H1973">
        <v>526</v>
      </c>
      <c r="I1973">
        <v>46363118</v>
      </c>
      <c r="J1973" t="s">
        <v>3015</v>
      </c>
      <c r="K1973" t="s">
        <v>11791</v>
      </c>
      <c r="L1973" t="s">
        <v>6244</v>
      </c>
      <c r="M1973">
        <v>25960</v>
      </c>
      <c r="N1973">
        <v>1383</v>
      </c>
      <c r="O1973" t="s">
        <v>11792</v>
      </c>
      <c r="P1973">
        <v>0</v>
      </c>
      <c r="Q1973" t="s">
        <v>11793</v>
      </c>
      <c r="R1973" t="s">
        <v>11794</v>
      </c>
      <c r="S1973">
        <v>389</v>
      </c>
      <c r="T1973" t="s">
        <v>42</v>
      </c>
      <c r="U1973" t="s">
        <v>43</v>
      </c>
      <c r="V1973" t="s">
        <v>44</v>
      </c>
      <c r="W1973">
        <v>20000000</v>
      </c>
      <c r="X1973">
        <v>2005</v>
      </c>
      <c r="Y1973">
        <v>392</v>
      </c>
      <c r="Z1973" s="2">
        <v>4.0999999999999996</v>
      </c>
      <c r="AA1973">
        <v>1.85</v>
      </c>
      <c r="AB1973">
        <v>1000</v>
      </c>
      <c r="AQ1973">
        <v>72</v>
      </c>
      <c r="AR1973">
        <v>5.4</v>
      </c>
      <c r="BI1973" t="e">
        <f t="shared" si="91"/>
        <v>#DIV/0!</v>
      </c>
      <c r="BJ1973" t="e">
        <f t="shared" si="92"/>
        <v>#DIV/0!</v>
      </c>
      <c r="BP1973">
        <v>300000</v>
      </c>
      <c r="BR1973">
        <f t="shared" si="93"/>
        <v>-300000</v>
      </c>
      <c r="BS1973">
        <f>_xlfn.XLOOKUP(BO1973,I:I,L:L)</f>
        <v>0</v>
      </c>
    </row>
    <row r="1974" spans="1:71" x14ac:dyDescent="0.25">
      <c r="A1974" t="s">
        <v>33</v>
      </c>
      <c r="B1974" t="s">
        <v>6152</v>
      </c>
      <c r="C1974">
        <v>184</v>
      </c>
      <c r="D1974">
        <v>96</v>
      </c>
      <c r="E1974">
        <v>9</v>
      </c>
      <c r="F1974">
        <v>107</v>
      </c>
      <c r="G1974" t="s">
        <v>2626</v>
      </c>
      <c r="H1974">
        <v>826</v>
      </c>
      <c r="I1974">
        <v>47852604</v>
      </c>
      <c r="J1974" t="s">
        <v>1195</v>
      </c>
      <c r="K1974" t="s">
        <v>7603</v>
      </c>
      <c r="L1974" t="s">
        <v>6078</v>
      </c>
      <c r="M1974">
        <v>62364</v>
      </c>
      <c r="N1974">
        <v>1825</v>
      </c>
      <c r="O1974" t="s">
        <v>11795</v>
      </c>
      <c r="P1974">
        <v>0</v>
      </c>
      <c r="Q1974" t="s">
        <v>11796</v>
      </c>
      <c r="R1974" t="s">
        <v>11797</v>
      </c>
      <c r="S1974">
        <v>337</v>
      </c>
      <c r="T1974" t="s">
        <v>42</v>
      </c>
      <c r="U1974" t="s">
        <v>43</v>
      </c>
      <c r="V1974" t="s">
        <v>44</v>
      </c>
      <c r="W1974">
        <v>20000000</v>
      </c>
      <c r="X1974">
        <v>2007</v>
      </c>
      <c r="Y1974">
        <v>626</v>
      </c>
      <c r="Z1974" s="2">
        <v>5.9</v>
      </c>
      <c r="AA1974">
        <v>2.35</v>
      </c>
      <c r="AB1974">
        <v>0</v>
      </c>
      <c r="AQ1974">
        <v>89</v>
      </c>
      <c r="AR1974">
        <v>4.0999999999999996</v>
      </c>
      <c r="BI1974" t="e">
        <f t="shared" si="91"/>
        <v>#DIV/0!</v>
      </c>
      <c r="BJ1974" t="e">
        <f t="shared" si="92"/>
        <v>#DIV/0!</v>
      </c>
      <c r="BP1974">
        <v>300000</v>
      </c>
      <c r="BR1974">
        <f t="shared" si="93"/>
        <v>-300000</v>
      </c>
      <c r="BS1974">
        <f>_xlfn.XLOOKUP(BO1974,I:I,L:L)</f>
        <v>0</v>
      </c>
    </row>
    <row r="1975" spans="1:71" x14ac:dyDescent="0.25">
      <c r="A1975" t="s">
        <v>33</v>
      </c>
      <c r="B1975" t="s">
        <v>6156</v>
      </c>
      <c r="C1975">
        <v>89</v>
      </c>
      <c r="D1975">
        <v>77</v>
      </c>
      <c r="E1975">
        <v>25</v>
      </c>
      <c r="F1975">
        <v>16</v>
      </c>
      <c r="G1975" t="s">
        <v>2216</v>
      </c>
      <c r="H1975">
        <v>304</v>
      </c>
      <c r="I1975">
        <v>45542421</v>
      </c>
      <c r="J1975" t="s">
        <v>4204</v>
      </c>
      <c r="K1975" t="s">
        <v>11799</v>
      </c>
      <c r="L1975" t="s">
        <v>7917</v>
      </c>
      <c r="M1975">
        <v>13319</v>
      </c>
      <c r="N1975">
        <v>575</v>
      </c>
      <c r="O1975" t="s">
        <v>11800</v>
      </c>
      <c r="P1975">
        <v>0</v>
      </c>
      <c r="Q1975" t="s">
        <v>11801</v>
      </c>
      <c r="R1975" t="s">
        <v>11802</v>
      </c>
      <c r="S1975">
        <v>53</v>
      </c>
      <c r="T1975" t="s">
        <v>42</v>
      </c>
      <c r="U1975" t="s">
        <v>43</v>
      </c>
      <c r="V1975" t="s">
        <v>366</v>
      </c>
      <c r="W1975">
        <v>30000000</v>
      </c>
      <c r="X1975">
        <v>2000</v>
      </c>
      <c r="Y1975">
        <v>253</v>
      </c>
      <c r="Z1975" s="2">
        <v>6.3</v>
      </c>
      <c r="AA1975">
        <v>1.78</v>
      </c>
      <c r="AB1975">
        <v>347</v>
      </c>
      <c r="AQ1975">
        <v>96</v>
      </c>
      <c r="AR1975">
        <v>5.9</v>
      </c>
      <c r="BI1975" t="e">
        <f t="shared" si="91"/>
        <v>#DIV/0!</v>
      </c>
      <c r="BJ1975" t="e">
        <f t="shared" si="92"/>
        <v>#DIV/0!</v>
      </c>
      <c r="BP1975">
        <v>300000</v>
      </c>
      <c r="BR1975">
        <f t="shared" si="93"/>
        <v>-300000</v>
      </c>
      <c r="BS1975">
        <f>_xlfn.XLOOKUP(BO1975,I:I,L:L)</f>
        <v>0</v>
      </c>
    </row>
    <row r="1976" spans="1:71" x14ac:dyDescent="0.25">
      <c r="A1976" t="s">
        <v>33</v>
      </c>
      <c r="B1976" t="s">
        <v>4663</v>
      </c>
      <c r="C1976">
        <v>61</v>
      </c>
      <c r="D1976">
        <v>111</v>
      </c>
      <c r="E1976">
        <v>132</v>
      </c>
      <c r="F1976">
        <v>455</v>
      </c>
      <c r="G1976" t="s">
        <v>11803</v>
      </c>
      <c r="H1976">
        <v>1000</v>
      </c>
      <c r="I1976">
        <v>42652003</v>
      </c>
      <c r="J1976" t="s">
        <v>3850</v>
      </c>
      <c r="K1976" t="s">
        <v>4595</v>
      </c>
      <c r="L1976" t="s">
        <v>6729</v>
      </c>
      <c r="M1976">
        <v>18915</v>
      </c>
      <c r="N1976">
        <v>2851</v>
      </c>
      <c r="O1976" t="s">
        <v>9612</v>
      </c>
      <c r="P1976">
        <v>0</v>
      </c>
      <c r="Q1976" t="s">
        <v>11804</v>
      </c>
      <c r="R1976" t="s">
        <v>11805</v>
      </c>
      <c r="S1976">
        <v>87</v>
      </c>
      <c r="T1976" t="s">
        <v>42</v>
      </c>
      <c r="U1976" t="s">
        <v>43</v>
      </c>
      <c r="V1976" t="s">
        <v>115</v>
      </c>
      <c r="W1976">
        <v>20000000</v>
      </c>
      <c r="X1976">
        <v>2015</v>
      </c>
      <c r="Y1976">
        <v>465</v>
      </c>
      <c r="Z1976" s="2">
        <v>6.8</v>
      </c>
      <c r="AA1976">
        <v>2.35</v>
      </c>
      <c r="AB1976">
        <v>33000</v>
      </c>
      <c r="AQ1976">
        <v>77</v>
      </c>
      <c r="AR1976">
        <v>6.3</v>
      </c>
      <c r="BI1976" t="e">
        <f t="shared" si="91"/>
        <v>#DIV/0!</v>
      </c>
      <c r="BJ1976" t="e">
        <f t="shared" si="92"/>
        <v>#DIV/0!</v>
      </c>
      <c r="BP1976">
        <v>300000</v>
      </c>
      <c r="BR1976">
        <f t="shared" si="93"/>
        <v>-300000</v>
      </c>
      <c r="BS1976">
        <f>_xlfn.XLOOKUP(BO1976,I:I,L:L)</f>
        <v>0</v>
      </c>
    </row>
    <row r="1977" spans="1:71" x14ac:dyDescent="0.25">
      <c r="A1977" t="s">
        <v>33</v>
      </c>
      <c r="B1977" t="s">
        <v>4906</v>
      </c>
      <c r="C1977">
        <v>112</v>
      </c>
      <c r="D1977">
        <v>93</v>
      </c>
      <c r="E1977">
        <v>82</v>
      </c>
      <c r="F1977">
        <v>729</v>
      </c>
      <c r="G1977" t="s">
        <v>3264</v>
      </c>
      <c r="H1977">
        <v>926</v>
      </c>
      <c r="I1977">
        <v>39737645</v>
      </c>
      <c r="J1977" t="s">
        <v>2309</v>
      </c>
      <c r="K1977" t="s">
        <v>5739</v>
      </c>
      <c r="L1977" t="s">
        <v>7204</v>
      </c>
      <c r="M1977">
        <v>89687</v>
      </c>
      <c r="N1977">
        <v>4293</v>
      </c>
      <c r="O1977" t="s">
        <v>537</v>
      </c>
      <c r="P1977">
        <v>11</v>
      </c>
      <c r="Q1977" t="s">
        <v>11807</v>
      </c>
      <c r="R1977" t="s">
        <v>11808</v>
      </c>
      <c r="S1977">
        <v>666</v>
      </c>
      <c r="T1977" t="s">
        <v>42</v>
      </c>
      <c r="U1977" t="s">
        <v>43</v>
      </c>
      <c r="V1977" t="s">
        <v>44</v>
      </c>
      <c r="W1977">
        <v>20000000</v>
      </c>
      <c r="X1977">
        <v>2007</v>
      </c>
      <c r="Y1977">
        <v>869</v>
      </c>
      <c r="Z1977" s="2">
        <v>2.2999999999999998</v>
      </c>
      <c r="AA1977">
        <v>1.85</v>
      </c>
      <c r="AB1977">
        <v>0</v>
      </c>
      <c r="AQ1977">
        <v>111</v>
      </c>
      <c r="AR1977">
        <v>6.8</v>
      </c>
      <c r="BI1977" t="e">
        <f t="shared" si="91"/>
        <v>#DIV/0!</v>
      </c>
      <c r="BJ1977" t="e">
        <f t="shared" si="92"/>
        <v>#DIV/0!</v>
      </c>
      <c r="BP1977">
        <v>300000</v>
      </c>
      <c r="BR1977">
        <f t="shared" si="93"/>
        <v>-300000</v>
      </c>
      <c r="BS1977">
        <f>_xlfn.XLOOKUP(BO1977,I:I,L:L)</f>
        <v>0</v>
      </c>
    </row>
    <row r="1978" spans="1:71" x14ac:dyDescent="0.25">
      <c r="A1978" t="s">
        <v>33</v>
      </c>
      <c r="B1978" t="s">
        <v>1659</v>
      </c>
      <c r="C1978">
        <v>166</v>
      </c>
      <c r="D1978">
        <v>129</v>
      </c>
      <c r="E1978">
        <v>468</v>
      </c>
      <c r="F1978">
        <v>183</v>
      </c>
      <c r="G1978" t="s">
        <v>921</v>
      </c>
      <c r="H1978">
        <v>919</v>
      </c>
      <c r="I1978">
        <v>37567440</v>
      </c>
      <c r="J1978" t="s">
        <v>176</v>
      </c>
      <c r="K1978" t="s">
        <v>2858</v>
      </c>
      <c r="L1978" t="s">
        <v>2859</v>
      </c>
      <c r="M1978">
        <v>113068</v>
      </c>
      <c r="N1978">
        <v>2024</v>
      </c>
      <c r="O1978" t="s">
        <v>2860</v>
      </c>
      <c r="P1978">
        <v>0</v>
      </c>
      <c r="Q1978" t="s">
        <v>2861</v>
      </c>
      <c r="R1978" t="s">
        <v>2862</v>
      </c>
      <c r="S1978">
        <v>337</v>
      </c>
      <c r="T1978" t="s">
        <v>42</v>
      </c>
      <c r="U1978" t="s">
        <v>43</v>
      </c>
      <c r="V1978" t="s">
        <v>811</v>
      </c>
      <c r="W1978">
        <v>20000000</v>
      </c>
      <c r="X1978">
        <v>1982</v>
      </c>
      <c r="Y1978">
        <v>691</v>
      </c>
      <c r="Z1978" s="2">
        <v>6.9</v>
      </c>
      <c r="AA1978">
        <v>2.35</v>
      </c>
      <c r="AB1978">
        <v>0</v>
      </c>
      <c r="AQ1978">
        <v>93</v>
      </c>
      <c r="AR1978">
        <v>2.2999999999999998</v>
      </c>
      <c r="BI1978" t="e">
        <f t="shared" si="91"/>
        <v>#DIV/0!</v>
      </c>
      <c r="BJ1978" t="e">
        <f t="shared" si="92"/>
        <v>#DIV/0!</v>
      </c>
      <c r="BO1978">
        <v>16684352</v>
      </c>
      <c r="BP1978">
        <v>17000000</v>
      </c>
      <c r="BR1978">
        <f t="shared" si="93"/>
        <v>-315648</v>
      </c>
      <c r="BS1978" t="str">
        <f>_xlfn.XLOOKUP(BO1978,I:I,L:L)</f>
        <v>To Rome with LoveÂ </v>
      </c>
    </row>
    <row r="1979" spans="1:71" x14ac:dyDescent="0.25">
      <c r="A1979" t="s">
        <v>33</v>
      </c>
      <c r="B1979" t="s">
        <v>557</v>
      </c>
      <c r="C1979">
        <v>474</v>
      </c>
      <c r="D1979">
        <v>128</v>
      </c>
      <c r="E1979">
        <v>310</v>
      </c>
      <c r="F1979">
        <v>77</v>
      </c>
      <c r="G1979" t="s">
        <v>11810</v>
      </c>
      <c r="H1979">
        <v>745</v>
      </c>
      <c r="I1979">
        <v>44988180</v>
      </c>
      <c r="J1979" t="s">
        <v>4209</v>
      </c>
      <c r="K1979" t="s">
        <v>1308</v>
      </c>
      <c r="L1979" t="s">
        <v>6386</v>
      </c>
      <c r="M1979">
        <v>195333</v>
      </c>
      <c r="N1979">
        <v>1058</v>
      </c>
      <c r="O1979" t="s">
        <v>11811</v>
      </c>
      <c r="P1979">
        <v>2</v>
      </c>
      <c r="Q1979" t="s">
        <v>11812</v>
      </c>
      <c r="R1979" t="s">
        <v>11813</v>
      </c>
      <c r="S1979">
        <v>409</v>
      </c>
      <c r="T1979" t="s">
        <v>42</v>
      </c>
      <c r="U1979" t="s">
        <v>43</v>
      </c>
      <c r="V1979" t="s">
        <v>811</v>
      </c>
      <c r="W1979">
        <v>20000000</v>
      </c>
      <c r="X1979">
        <v>2015</v>
      </c>
      <c r="Y1979">
        <v>168</v>
      </c>
      <c r="Z1979" s="2">
        <v>8.1</v>
      </c>
      <c r="AA1979">
        <v>1.85</v>
      </c>
      <c r="AB1979">
        <v>80000</v>
      </c>
      <c r="AQ1979">
        <v>129</v>
      </c>
      <c r="AR1979">
        <v>6.9</v>
      </c>
      <c r="BI1979" t="e">
        <f t="shared" si="91"/>
        <v>#DIV/0!</v>
      </c>
      <c r="BJ1979" t="e">
        <f t="shared" si="92"/>
        <v>#DIV/0!</v>
      </c>
      <c r="BP1979">
        <v>325000</v>
      </c>
      <c r="BR1979">
        <f t="shared" si="93"/>
        <v>-325000</v>
      </c>
      <c r="BS1979">
        <f>_xlfn.XLOOKUP(BO1979,I:I,L:L)</f>
        <v>0</v>
      </c>
    </row>
    <row r="1980" spans="1:71" x14ac:dyDescent="0.25">
      <c r="A1980" t="s">
        <v>33</v>
      </c>
      <c r="B1980" t="s">
        <v>5856</v>
      </c>
      <c r="C1980">
        <v>165</v>
      </c>
      <c r="D1980">
        <v>110</v>
      </c>
      <c r="E1980">
        <v>119</v>
      </c>
      <c r="F1980">
        <v>332</v>
      </c>
      <c r="G1980" t="s">
        <v>7918</v>
      </c>
      <c r="H1980">
        <v>1000</v>
      </c>
      <c r="I1980">
        <v>39263506</v>
      </c>
      <c r="J1980" t="s">
        <v>1338</v>
      </c>
      <c r="K1980" t="s">
        <v>4595</v>
      </c>
      <c r="L1980" t="s">
        <v>7591</v>
      </c>
      <c r="M1980">
        <v>40469</v>
      </c>
      <c r="N1980">
        <v>2382</v>
      </c>
      <c r="O1980" t="s">
        <v>10446</v>
      </c>
      <c r="P1980">
        <v>1</v>
      </c>
      <c r="Q1980" t="s">
        <v>11815</v>
      </c>
      <c r="R1980" t="s">
        <v>11816</v>
      </c>
      <c r="S1980">
        <v>135</v>
      </c>
      <c r="T1980" t="s">
        <v>42</v>
      </c>
      <c r="U1980" t="s">
        <v>43</v>
      </c>
      <c r="V1980" t="s">
        <v>44</v>
      </c>
      <c r="W1980">
        <v>22000000</v>
      </c>
      <c r="X1980">
        <v>2008</v>
      </c>
      <c r="Y1980">
        <v>931</v>
      </c>
      <c r="Z1980" s="2">
        <v>6.1</v>
      </c>
      <c r="AA1980">
        <v>2.35</v>
      </c>
      <c r="AB1980">
        <v>0</v>
      </c>
      <c r="AQ1980">
        <v>128</v>
      </c>
      <c r="AR1980">
        <v>8.1</v>
      </c>
      <c r="BI1980" t="e">
        <f t="shared" si="91"/>
        <v>#DIV/0!</v>
      </c>
      <c r="BJ1980" t="e">
        <f t="shared" si="92"/>
        <v>#DIV/0!</v>
      </c>
      <c r="BO1980">
        <v>2961991</v>
      </c>
      <c r="BP1980">
        <v>3300000</v>
      </c>
      <c r="BR1980">
        <f t="shared" si="93"/>
        <v>-338009</v>
      </c>
      <c r="BS1980" t="str">
        <f>_xlfn.XLOOKUP(BO1980,I:I,L:L)</f>
        <v>BasquiatÂ </v>
      </c>
    </row>
    <row r="1981" spans="1:71" x14ac:dyDescent="0.25">
      <c r="A1981" t="s">
        <v>33</v>
      </c>
      <c r="B1981" t="s">
        <v>6166</v>
      </c>
      <c r="C1981">
        <v>131</v>
      </c>
      <c r="D1981">
        <v>137</v>
      </c>
      <c r="E1981">
        <v>70</v>
      </c>
      <c r="F1981">
        <v>464</v>
      </c>
      <c r="G1981" t="s">
        <v>8141</v>
      </c>
      <c r="H1981">
        <v>4000</v>
      </c>
      <c r="I1981">
        <v>39143839</v>
      </c>
      <c r="J1981" t="s">
        <v>2795</v>
      </c>
      <c r="K1981" t="s">
        <v>3101</v>
      </c>
      <c r="L1981" t="s">
        <v>7330</v>
      </c>
      <c r="M1981">
        <v>38658</v>
      </c>
      <c r="N1981">
        <v>5746</v>
      </c>
      <c r="O1981" t="s">
        <v>11818</v>
      </c>
      <c r="P1981">
        <v>0</v>
      </c>
      <c r="Q1981" t="s">
        <v>11819</v>
      </c>
      <c r="R1981" t="s">
        <v>11820</v>
      </c>
      <c r="S1981">
        <v>284</v>
      </c>
      <c r="T1981" t="s">
        <v>42</v>
      </c>
      <c r="U1981" t="s">
        <v>43</v>
      </c>
      <c r="V1981" t="s">
        <v>44</v>
      </c>
      <c r="W1981">
        <v>20000000</v>
      </c>
      <c r="X1981">
        <v>2006</v>
      </c>
      <c r="Y1981">
        <v>884</v>
      </c>
      <c r="Z1981" s="2">
        <v>5</v>
      </c>
      <c r="AA1981">
        <v>1.85</v>
      </c>
      <c r="AB1981">
        <v>930</v>
      </c>
      <c r="AQ1981">
        <v>110</v>
      </c>
      <c r="AR1981">
        <v>6.1</v>
      </c>
      <c r="BI1981" t="e">
        <f t="shared" si="91"/>
        <v>#DIV/0!</v>
      </c>
      <c r="BJ1981" t="e">
        <f t="shared" si="92"/>
        <v>#DIV/0!</v>
      </c>
      <c r="BO1981">
        <v>19661987</v>
      </c>
      <c r="BP1981">
        <v>20000000</v>
      </c>
      <c r="BR1981">
        <f t="shared" si="93"/>
        <v>-338013</v>
      </c>
      <c r="BS1981" t="str">
        <f>_xlfn.XLOOKUP(BO1981,I:I,L:L)</f>
        <v>Reign Over MeÂ </v>
      </c>
    </row>
    <row r="1982" spans="1:71" x14ac:dyDescent="0.25">
      <c r="A1982" t="s">
        <v>33</v>
      </c>
      <c r="B1982" t="s">
        <v>4368</v>
      </c>
      <c r="C1982">
        <v>29</v>
      </c>
      <c r="D1982">
        <v>124</v>
      </c>
      <c r="E1982">
        <v>8</v>
      </c>
      <c r="F1982">
        <v>232</v>
      </c>
      <c r="G1982" t="s">
        <v>3954</v>
      </c>
      <c r="H1982">
        <v>508</v>
      </c>
      <c r="I1982">
        <v>37672350</v>
      </c>
      <c r="J1982" t="s">
        <v>881</v>
      </c>
      <c r="K1982" t="s">
        <v>11822</v>
      </c>
      <c r="L1982" t="s">
        <v>7540</v>
      </c>
      <c r="M1982">
        <v>5427</v>
      </c>
      <c r="N1982">
        <v>1660</v>
      </c>
      <c r="O1982" t="s">
        <v>3771</v>
      </c>
      <c r="P1982">
        <v>1</v>
      </c>
      <c r="Q1982" t="s">
        <v>11823</v>
      </c>
      <c r="R1982" t="s">
        <v>11824</v>
      </c>
      <c r="S1982">
        <v>51</v>
      </c>
      <c r="T1982" t="s">
        <v>42</v>
      </c>
      <c r="U1982" t="s">
        <v>43</v>
      </c>
      <c r="V1982" t="s">
        <v>811</v>
      </c>
      <c r="W1982">
        <v>20000000</v>
      </c>
      <c r="X1982">
        <v>1998</v>
      </c>
      <c r="Y1982">
        <v>270</v>
      </c>
      <c r="Z1982" s="2">
        <v>5.5</v>
      </c>
      <c r="AA1982">
        <v>1.85</v>
      </c>
      <c r="AB1982">
        <v>0</v>
      </c>
      <c r="AQ1982">
        <v>137</v>
      </c>
      <c r="AR1982">
        <v>5</v>
      </c>
      <c r="BO1982">
        <v>154077</v>
      </c>
      <c r="BP1982">
        <v>500000</v>
      </c>
      <c r="BR1982">
        <f t="shared" si="93"/>
        <v>-345923</v>
      </c>
      <c r="BS1982" t="str">
        <f>_xlfn.XLOOKUP(BO1982,I:I,L:L)</f>
        <v>Lonesome JimÂ </v>
      </c>
    </row>
    <row r="1983" spans="1:71" x14ac:dyDescent="0.25">
      <c r="A1983" t="s">
        <v>33</v>
      </c>
      <c r="B1983" t="s">
        <v>2080</v>
      </c>
      <c r="C1983">
        <v>111</v>
      </c>
      <c r="D1983">
        <v>115</v>
      </c>
      <c r="E1983">
        <v>272</v>
      </c>
      <c r="F1983">
        <v>1000</v>
      </c>
      <c r="G1983" t="s">
        <v>5933</v>
      </c>
      <c r="H1983">
        <v>49000</v>
      </c>
      <c r="I1983">
        <v>37442180</v>
      </c>
      <c r="J1983" t="s">
        <v>3960</v>
      </c>
      <c r="K1983" t="s">
        <v>989</v>
      </c>
      <c r="L1983" t="s">
        <v>7565</v>
      </c>
      <c r="M1983">
        <v>28005</v>
      </c>
      <c r="N1983">
        <v>52571</v>
      </c>
      <c r="O1983" t="s">
        <v>618</v>
      </c>
      <c r="P1983">
        <v>1</v>
      </c>
      <c r="Q1983" t="s">
        <v>11826</v>
      </c>
      <c r="R1983" t="s">
        <v>11827</v>
      </c>
      <c r="S1983">
        <v>236</v>
      </c>
      <c r="T1983" t="s">
        <v>42</v>
      </c>
      <c r="U1983" t="s">
        <v>43</v>
      </c>
      <c r="V1983" t="s">
        <v>44</v>
      </c>
      <c r="W1983">
        <v>20000000</v>
      </c>
      <c r="X1983">
        <v>2006</v>
      </c>
      <c r="Y1983">
        <v>2000</v>
      </c>
      <c r="Z1983" s="2">
        <v>6.2</v>
      </c>
      <c r="AA1983">
        <v>2.35</v>
      </c>
      <c r="AB1983">
        <v>0</v>
      </c>
      <c r="AQ1983">
        <v>124</v>
      </c>
      <c r="AR1983">
        <v>5.5</v>
      </c>
      <c r="BO1983">
        <v>151389</v>
      </c>
      <c r="BP1983">
        <v>500000</v>
      </c>
      <c r="BR1983">
        <f t="shared" si="93"/>
        <v>-348611</v>
      </c>
      <c r="BS1983" t="str">
        <f>_xlfn.XLOOKUP(BO1983,I:I,L:L)</f>
        <v>Deceptive Practice: The Mysteries and Mentors of Ricky JayÂ </v>
      </c>
    </row>
    <row r="1984" spans="1:71" x14ac:dyDescent="0.25">
      <c r="A1984" t="s">
        <v>33</v>
      </c>
      <c r="B1984" t="s">
        <v>6173</v>
      </c>
      <c r="C1984">
        <v>333</v>
      </c>
      <c r="D1984">
        <v>105</v>
      </c>
      <c r="E1984">
        <v>210</v>
      </c>
      <c r="F1984">
        <v>101</v>
      </c>
      <c r="G1984" t="s">
        <v>11830</v>
      </c>
      <c r="H1984">
        <v>978</v>
      </c>
      <c r="I1984">
        <v>35596227</v>
      </c>
      <c r="J1984" t="s">
        <v>1338</v>
      </c>
      <c r="K1984" t="s">
        <v>11831</v>
      </c>
      <c r="L1984" t="s">
        <v>7904</v>
      </c>
      <c r="M1984">
        <v>79461</v>
      </c>
      <c r="N1984">
        <v>1454</v>
      </c>
      <c r="O1984" t="s">
        <v>11832</v>
      </c>
      <c r="P1984">
        <v>1</v>
      </c>
      <c r="Q1984" t="s">
        <v>11833</v>
      </c>
      <c r="R1984" t="s">
        <v>11834</v>
      </c>
      <c r="S1984">
        <v>463</v>
      </c>
      <c r="T1984" t="s">
        <v>42</v>
      </c>
      <c r="U1984" t="s">
        <v>43</v>
      </c>
      <c r="V1984" t="s">
        <v>811</v>
      </c>
      <c r="W1984">
        <v>20000000</v>
      </c>
      <c r="X1984">
        <v>2010</v>
      </c>
      <c r="Y1984">
        <v>191</v>
      </c>
      <c r="Z1984" s="2">
        <v>6.3</v>
      </c>
      <c r="AA1984">
        <v>2.35</v>
      </c>
      <c r="AB1984">
        <v>10000</v>
      </c>
      <c r="AQ1984">
        <v>98</v>
      </c>
      <c r="AR1984">
        <v>5.9</v>
      </c>
      <c r="BP1984">
        <v>350000</v>
      </c>
      <c r="BR1984">
        <f t="shared" si="93"/>
        <v>-350000</v>
      </c>
      <c r="BS1984">
        <f>_xlfn.XLOOKUP(BO1984,I:I,L:L)</f>
        <v>0</v>
      </c>
    </row>
    <row r="1985" spans="1:71" x14ac:dyDescent="0.25">
      <c r="A1985" t="s">
        <v>33</v>
      </c>
      <c r="B1985" t="s">
        <v>6177</v>
      </c>
      <c r="C1985">
        <v>37</v>
      </c>
      <c r="D1985">
        <v>127</v>
      </c>
      <c r="E1985">
        <v>16</v>
      </c>
      <c r="F1985">
        <v>399</v>
      </c>
      <c r="G1985" t="s">
        <v>1488</v>
      </c>
      <c r="H1985">
        <v>565</v>
      </c>
      <c r="I1985">
        <v>35422828</v>
      </c>
      <c r="J1985" t="s">
        <v>2346</v>
      </c>
      <c r="K1985" t="s">
        <v>5980</v>
      </c>
      <c r="L1985" t="s">
        <v>7946</v>
      </c>
      <c r="M1985">
        <v>19126</v>
      </c>
      <c r="N1985">
        <v>1735</v>
      </c>
      <c r="O1985" t="s">
        <v>6700</v>
      </c>
      <c r="P1985">
        <v>1</v>
      </c>
      <c r="Q1985" t="s">
        <v>11835</v>
      </c>
      <c r="R1985" t="s">
        <v>11836</v>
      </c>
      <c r="S1985">
        <v>155</v>
      </c>
      <c r="T1985" t="s">
        <v>42</v>
      </c>
      <c r="U1985" t="s">
        <v>43</v>
      </c>
      <c r="V1985" t="s">
        <v>115</v>
      </c>
      <c r="W1985">
        <v>20000000</v>
      </c>
      <c r="X1985">
        <v>1997</v>
      </c>
      <c r="Y1985">
        <v>441</v>
      </c>
      <c r="Z1985" s="2">
        <v>6.7</v>
      </c>
      <c r="AA1985">
        <v>2.35</v>
      </c>
      <c r="AB1985">
        <v>0</v>
      </c>
      <c r="AQ1985">
        <v>105</v>
      </c>
      <c r="AR1985">
        <v>6.3</v>
      </c>
      <c r="BP1985">
        <v>350000</v>
      </c>
      <c r="BR1985">
        <f t="shared" si="93"/>
        <v>-350000</v>
      </c>
      <c r="BS1985">
        <f>_xlfn.XLOOKUP(BO1985,I:I,L:L)</f>
        <v>0</v>
      </c>
    </row>
    <row r="1986" spans="1:71" x14ac:dyDescent="0.25">
      <c r="A1986" t="s">
        <v>33</v>
      </c>
      <c r="B1986" t="s">
        <v>4906</v>
      </c>
      <c r="C1986">
        <v>122</v>
      </c>
      <c r="D1986">
        <v>82</v>
      </c>
      <c r="E1986">
        <v>82</v>
      </c>
      <c r="F1986">
        <v>354</v>
      </c>
      <c r="G1986" t="s">
        <v>11837</v>
      </c>
      <c r="H1986">
        <v>759</v>
      </c>
      <c r="I1986">
        <v>36658108</v>
      </c>
      <c r="J1986" t="s">
        <v>1247</v>
      </c>
      <c r="K1986" t="s">
        <v>1059</v>
      </c>
      <c r="L1986" t="s">
        <v>7669</v>
      </c>
      <c r="M1986">
        <v>39095</v>
      </c>
      <c r="N1986">
        <v>2898</v>
      </c>
      <c r="O1986" t="s">
        <v>11838</v>
      </c>
      <c r="P1986">
        <v>7</v>
      </c>
      <c r="Q1986" t="s">
        <v>11839</v>
      </c>
      <c r="R1986" t="s">
        <v>11840</v>
      </c>
      <c r="S1986">
        <v>187</v>
      </c>
      <c r="T1986" t="s">
        <v>42</v>
      </c>
      <c r="U1986" t="s">
        <v>43</v>
      </c>
      <c r="V1986" t="s">
        <v>44</v>
      </c>
      <c r="W1986">
        <v>20000000</v>
      </c>
      <c r="X1986">
        <v>2010</v>
      </c>
      <c r="Y1986">
        <v>401</v>
      </c>
      <c r="Z1986" s="2">
        <v>3.5</v>
      </c>
      <c r="AA1986">
        <v>1.85</v>
      </c>
      <c r="AB1986">
        <v>16000</v>
      </c>
      <c r="AQ1986">
        <v>127</v>
      </c>
      <c r="AR1986">
        <v>6.7</v>
      </c>
      <c r="BP1986">
        <v>350000</v>
      </c>
      <c r="BR1986">
        <f t="shared" si="93"/>
        <v>-350000</v>
      </c>
      <c r="BS1986">
        <f>_xlfn.XLOOKUP(BO1986,I:I,L:L)</f>
        <v>0</v>
      </c>
    </row>
    <row r="1987" spans="1:71" x14ac:dyDescent="0.25">
      <c r="A1987" t="s">
        <v>33</v>
      </c>
      <c r="B1987" t="s">
        <v>957</v>
      </c>
      <c r="C1987">
        <v>285</v>
      </c>
      <c r="D1987">
        <v>143</v>
      </c>
      <c r="E1987">
        <v>0</v>
      </c>
      <c r="F1987">
        <v>51</v>
      </c>
      <c r="G1987" t="s">
        <v>11841</v>
      </c>
      <c r="H1987">
        <v>11000</v>
      </c>
      <c r="I1987">
        <v>34300771</v>
      </c>
      <c r="J1987" t="s">
        <v>2007</v>
      </c>
      <c r="K1987" t="s">
        <v>455</v>
      </c>
      <c r="L1987" t="s">
        <v>9036</v>
      </c>
      <c r="M1987">
        <v>243799</v>
      </c>
      <c r="N1987">
        <v>11248</v>
      </c>
      <c r="O1987" t="s">
        <v>11842</v>
      </c>
      <c r="P1987">
        <v>3</v>
      </c>
      <c r="Q1987" t="s">
        <v>11843</v>
      </c>
      <c r="R1987" t="s">
        <v>11844</v>
      </c>
      <c r="S1987">
        <v>908</v>
      </c>
      <c r="T1987" t="s">
        <v>42</v>
      </c>
      <c r="U1987" t="s">
        <v>1816</v>
      </c>
      <c r="V1987" t="s">
        <v>811</v>
      </c>
      <c r="W1987">
        <v>25000000</v>
      </c>
      <c r="X1987">
        <v>2006</v>
      </c>
      <c r="Y1987">
        <v>119</v>
      </c>
      <c r="Z1987" s="2">
        <v>7.5</v>
      </c>
      <c r="AA1987">
        <v>1.85</v>
      </c>
      <c r="AB1987">
        <v>0</v>
      </c>
      <c r="AQ1987">
        <v>82</v>
      </c>
      <c r="AR1987">
        <v>3.5</v>
      </c>
      <c r="BP1987">
        <v>350000</v>
      </c>
      <c r="BR1987">
        <f t="shared" si="93"/>
        <v>-350000</v>
      </c>
      <c r="BS1987">
        <f>_xlfn.XLOOKUP(BO1987,I:I,L:L)</f>
        <v>0</v>
      </c>
    </row>
    <row r="1988" spans="1:71" x14ac:dyDescent="0.25">
      <c r="A1988" t="s">
        <v>33</v>
      </c>
      <c r="B1988" t="s">
        <v>700</v>
      </c>
      <c r="C1988">
        <v>156</v>
      </c>
      <c r="D1988">
        <v>103</v>
      </c>
      <c r="E1988">
        <v>189</v>
      </c>
      <c r="F1988">
        <v>949</v>
      </c>
      <c r="G1988" t="s">
        <v>4637</v>
      </c>
      <c r="H1988">
        <v>2000</v>
      </c>
      <c r="I1988">
        <v>34290142</v>
      </c>
      <c r="J1988" t="s">
        <v>1544</v>
      </c>
      <c r="K1988" t="s">
        <v>5933</v>
      </c>
      <c r="L1988" t="s">
        <v>8109</v>
      </c>
      <c r="M1988">
        <v>54242</v>
      </c>
      <c r="N1988">
        <v>4662</v>
      </c>
      <c r="O1988" t="s">
        <v>6907</v>
      </c>
      <c r="P1988">
        <v>8</v>
      </c>
      <c r="Q1988" t="s">
        <v>11845</v>
      </c>
      <c r="R1988" t="s">
        <v>11846</v>
      </c>
      <c r="S1988">
        <v>145</v>
      </c>
      <c r="T1988" t="s">
        <v>42</v>
      </c>
      <c r="U1988" t="s">
        <v>43</v>
      </c>
      <c r="V1988" t="s">
        <v>811</v>
      </c>
      <c r="W1988">
        <v>19800000</v>
      </c>
      <c r="X1988">
        <v>2014</v>
      </c>
      <c r="Y1988">
        <v>1000</v>
      </c>
      <c r="Z1988" s="2">
        <v>6.6</v>
      </c>
      <c r="AA1988">
        <v>2.35</v>
      </c>
      <c r="AB1988">
        <v>14000</v>
      </c>
      <c r="AQ1988">
        <v>143</v>
      </c>
      <c r="AR1988">
        <v>7.5</v>
      </c>
      <c r="BO1988">
        <v>145540</v>
      </c>
      <c r="BP1988">
        <v>500000</v>
      </c>
      <c r="BR1988">
        <f t="shared" si="93"/>
        <v>-354460</v>
      </c>
      <c r="BS1988" t="str">
        <f>_xlfn.XLOOKUP(BO1988,I:I,L:L)</f>
        <v>MayÂ </v>
      </c>
    </row>
    <row r="1989" spans="1:71" x14ac:dyDescent="0.25">
      <c r="A1989" t="s">
        <v>33</v>
      </c>
      <c r="B1989" t="s">
        <v>6183</v>
      </c>
      <c r="C1989">
        <v>293</v>
      </c>
      <c r="D1989">
        <v>104</v>
      </c>
      <c r="E1989">
        <v>53</v>
      </c>
      <c r="F1989">
        <v>652</v>
      </c>
      <c r="G1989" t="s">
        <v>2982</v>
      </c>
      <c r="H1989">
        <v>22000</v>
      </c>
      <c r="I1989">
        <v>33422556</v>
      </c>
      <c r="J1989" t="s">
        <v>3549</v>
      </c>
      <c r="K1989" t="s">
        <v>854</v>
      </c>
      <c r="L1989" t="s">
        <v>8302</v>
      </c>
      <c r="M1989">
        <v>99236</v>
      </c>
      <c r="N1989">
        <v>33903</v>
      </c>
      <c r="O1989" t="s">
        <v>5348</v>
      </c>
      <c r="P1989">
        <v>0</v>
      </c>
      <c r="Q1989" t="s">
        <v>11848</v>
      </c>
      <c r="R1989" t="s">
        <v>11849</v>
      </c>
      <c r="S1989">
        <v>321</v>
      </c>
      <c r="T1989" t="s">
        <v>42</v>
      </c>
      <c r="U1989" t="s">
        <v>43</v>
      </c>
      <c r="V1989" t="s">
        <v>44</v>
      </c>
      <c r="W1989">
        <v>20000000</v>
      </c>
      <c r="X1989">
        <v>2008</v>
      </c>
      <c r="Y1989">
        <v>11000</v>
      </c>
      <c r="Z1989" s="2">
        <v>7.5</v>
      </c>
      <c r="AA1989">
        <v>1.85</v>
      </c>
      <c r="AB1989">
        <v>0</v>
      </c>
      <c r="AQ1989">
        <v>103</v>
      </c>
      <c r="AR1989">
        <v>6.6</v>
      </c>
      <c r="BO1989">
        <v>13640000</v>
      </c>
      <c r="BP1989">
        <v>14000000</v>
      </c>
      <c r="BR1989">
        <f t="shared" si="93"/>
        <v>-360000</v>
      </c>
      <c r="BS1989" t="str">
        <f>_xlfn.XLOOKUP(BO1989,I:I,L:L)</f>
        <v>CrooklynÂ </v>
      </c>
    </row>
    <row r="1990" spans="1:71" x14ac:dyDescent="0.25">
      <c r="A1990" t="s">
        <v>33</v>
      </c>
      <c r="B1990" t="s">
        <v>6056</v>
      </c>
      <c r="C1990">
        <v>233</v>
      </c>
      <c r="D1990">
        <v>98</v>
      </c>
      <c r="E1990">
        <v>406</v>
      </c>
      <c r="F1990">
        <v>406</v>
      </c>
      <c r="G1990" t="s">
        <v>1013</v>
      </c>
      <c r="H1990">
        <v>860</v>
      </c>
      <c r="I1990">
        <v>32774834</v>
      </c>
      <c r="J1990" t="s">
        <v>1352</v>
      </c>
      <c r="K1990" t="s">
        <v>11851</v>
      </c>
      <c r="L1990" t="s">
        <v>10392</v>
      </c>
      <c r="M1990">
        <v>136048</v>
      </c>
      <c r="N1990">
        <v>2609</v>
      </c>
      <c r="O1990" t="s">
        <v>6056</v>
      </c>
      <c r="P1990">
        <v>5</v>
      </c>
      <c r="Q1990" t="s">
        <v>11852</v>
      </c>
      <c r="R1990" t="s">
        <v>11853</v>
      </c>
      <c r="S1990">
        <v>700</v>
      </c>
      <c r="T1990" t="s">
        <v>42</v>
      </c>
      <c r="U1990" t="s">
        <v>43</v>
      </c>
      <c r="V1990" t="s">
        <v>811</v>
      </c>
      <c r="W1990">
        <v>30000000</v>
      </c>
      <c r="X1990">
        <v>2004</v>
      </c>
      <c r="Y1990">
        <v>523</v>
      </c>
      <c r="Z1990" s="2">
        <v>7.2</v>
      </c>
      <c r="AA1990">
        <v>2.35</v>
      </c>
      <c r="AB1990">
        <v>0</v>
      </c>
      <c r="AQ1990">
        <v>104</v>
      </c>
      <c r="AR1990">
        <v>7.5</v>
      </c>
      <c r="BO1990">
        <v>133778</v>
      </c>
      <c r="BP1990">
        <v>500000</v>
      </c>
      <c r="BR1990">
        <f t="shared" si="93"/>
        <v>-366222</v>
      </c>
      <c r="BS1990" t="str">
        <f>_xlfn.XLOOKUP(BO1990,I:I,L:L)</f>
        <v>The Other Dream TeamÂ </v>
      </c>
    </row>
    <row r="1991" spans="1:71" x14ac:dyDescent="0.25">
      <c r="A1991" t="s">
        <v>33</v>
      </c>
      <c r="B1991" t="s">
        <v>4691</v>
      </c>
      <c r="C1991">
        <v>282</v>
      </c>
      <c r="D1991">
        <v>92</v>
      </c>
      <c r="E1991">
        <v>34</v>
      </c>
      <c r="F1991">
        <v>322</v>
      </c>
      <c r="G1991" t="s">
        <v>11855</v>
      </c>
      <c r="H1991">
        <v>383</v>
      </c>
      <c r="I1991">
        <v>34334256</v>
      </c>
      <c r="J1991" t="s">
        <v>2795</v>
      </c>
      <c r="K1991" t="s">
        <v>11856</v>
      </c>
      <c r="L1991" t="s">
        <v>6641</v>
      </c>
      <c r="M1991">
        <v>35131</v>
      </c>
      <c r="N1991">
        <v>1945</v>
      </c>
      <c r="O1991" t="s">
        <v>11857</v>
      </c>
      <c r="P1991">
        <v>0</v>
      </c>
      <c r="Q1991" t="s">
        <v>11858</v>
      </c>
      <c r="R1991" t="s">
        <v>11859</v>
      </c>
      <c r="S1991">
        <v>255</v>
      </c>
      <c r="T1991" t="s">
        <v>42</v>
      </c>
      <c r="U1991" t="s">
        <v>43</v>
      </c>
      <c r="V1991" t="s">
        <v>811</v>
      </c>
      <c r="W1991">
        <v>11000000</v>
      </c>
      <c r="X1991">
        <v>2013</v>
      </c>
      <c r="Y1991">
        <v>333</v>
      </c>
      <c r="Z1991" s="2">
        <v>4.8</v>
      </c>
      <c r="AA1991">
        <v>2.35</v>
      </c>
      <c r="AB1991">
        <v>16000</v>
      </c>
      <c r="AQ1991">
        <v>98</v>
      </c>
      <c r="AR1991">
        <v>7.2</v>
      </c>
      <c r="BP1991">
        <v>375000</v>
      </c>
      <c r="BR1991">
        <f t="shared" si="93"/>
        <v>-375000</v>
      </c>
      <c r="BS1991">
        <f>_xlfn.XLOOKUP(BO1991,I:I,L:L)</f>
        <v>0</v>
      </c>
    </row>
    <row r="1992" spans="1:71" x14ac:dyDescent="0.25">
      <c r="A1992" t="s">
        <v>33</v>
      </c>
      <c r="B1992" t="s">
        <v>1777</v>
      </c>
      <c r="C1992">
        <v>57</v>
      </c>
      <c r="D1992">
        <v>123</v>
      </c>
      <c r="E1992">
        <v>36</v>
      </c>
      <c r="F1992">
        <v>631</v>
      </c>
      <c r="G1992" t="s">
        <v>2579</v>
      </c>
      <c r="H1992">
        <v>10000</v>
      </c>
      <c r="I1992">
        <v>32051917</v>
      </c>
      <c r="J1992" t="s">
        <v>1359</v>
      </c>
      <c r="K1992" t="s">
        <v>11860</v>
      </c>
      <c r="L1992" t="s">
        <v>8537</v>
      </c>
      <c r="M1992">
        <v>42315</v>
      </c>
      <c r="N1992">
        <v>12338</v>
      </c>
      <c r="O1992" t="s">
        <v>6528</v>
      </c>
      <c r="P1992">
        <v>0</v>
      </c>
      <c r="Q1992" t="s">
        <v>11861</v>
      </c>
      <c r="R1992" t="s">
        <v>11862</v>
      </c>
      <c r="S1992">
        <v>140</v>
      </c>
      <c r="T1992" t="s">
        <v>42</v>
      </c>
      <c r="U1992" t="s">
        <v>43</v>
      </c>
      <c r="V1992" t="s">
        <v>811</v>
      </c>
      <c r="W1992">
        <v>20000000</v>
      </c>
      <c r="X1992">
        <v>1995</v>
      </c>
      <c r="Y1992">
        <v>1000</v>
      </c>
      <c r="Z1992" s="2">
        <v>6.6</v>
      </c>
      <c r="AA1992">
        <v>2.35</v>
      </c>
      <c r="AB1992">
        <v>0</v>
      </c>
      <c r="AQ1992">
        <v>92</v>
      </c>
      <c r="AR1992">
        <v>4.8</v>
      </c>
      <c r="BO1992">
        <v>610991</v>
      </c>
      <c r="BP1992">
        <v>1000000</v>
      </c>
      <c r="BR1992">
        <f t="shared" si="93"/>
        <v>-389009</v>
      </c>
      <c r="BS1992" t="str">
        <f>_xlfn.XLOOKUP(BO1992,I:I,L:L)</f>
        <v>FizaÂ </v>
      </c>
    </row>
    <row r="1993" spans="1:71" x14ac:dyDescent="0.25">
      <c r="A1993" t="s">
        <v>33</v>
      </c>
      <c r="B1993" t="s">
        <v>5288</v>
      </c>
      <c r="C1993">
        <v>153</v>
      </c>
      <c r="D1993">
        <v>88</v>
      </c>
      <c r="E1993">
        <v>92</v>
      </c>
      <c r="F1993">
        <v>636</v>
      </c>
      <c r="G1993" t="s">
        <v>1414</v>
      </c>
      <c r="H1993">
        <v>31000</v>
      </c>
      <c r="I1993">
        <v>32014289</v>
      </c>
      <c r="J1993" t="s">
        <v>1247</v>
      </c>
      <c r="K1993" t="s">
        <v>11864</v>
      </c>
      <c r="L1993" t="s">
        <v>8546</v>
      </c>
      <c r="M1993">
        <v>50337</v>
      </c>
      <c r="N1993">
        <v>34319</v>
      </c>
      <c r="O1993" t="s">
        <v>1650</v>
      </c>
      <c r="P1993">
        <v>8</v>
      </c>
      <c r="Q1993" t="s">
        <v>11865</v>
      </c>
      <c r="R1993" t="s">
        <v>11866</v>
      </c>
      <c r="S1993">
        <v>177</v>
      </c>
      <c r="T1993" t="s">
        <v>42</v>
      </c>
      <c r="U1993" t="s">
        <v>43</v>
      </c>
      <c r="V1993" t="s">
        <v>44</v>
      </c>
      <c r="W1993">
        <v>20000000</v>
      </c>
      <c r="X1993">
        <v>2013</v>
      </c>
      <c r="Y1993">
        <v>881</v>
      </c>
      <c r="Z1993" s="2">
        <v>3.5</v>
      </c>
      <c r="AA1993">
        <v>1.85</v>
      </c>
      <c r="AB1993">
        <v>13000</v>
      </c>
      <c r="AQ1993">
        <v>123</v>
      </c>
      <c r="AR1993">
        <v>6.6</v>
      </c>
      <c r="BO1993">
        <v>6601079</v>
      </c>
      <c r="BP1993">
        <v>7000000</v>
      </c>
      <c r="BR1993">
        <f t="shared" ref="BR1993:BR2053" si="94">BO1993-BP1993</f>
        <v>-398921</v>
      </c>
      <c r="BS1993" t="str">
        <f>_xlfn.XLOOKUP(BO1993,I:I,L:L)</f>
        <v>Bride &amp; PrejudiceÂ </v>
      </c>
    </row>
    <row r="1994" spans="1:71" x14ac:dyDescent="0.25">
      <c r="A1994" t="s">
        <v>33</v>
      </c>
      <c r="B1994" t="s">
        <v>3757</v>
      </c>
      <c r="C1994">
        <v>324</v>
      </c>
      <c r="D1994">
        <v>128</v>
      </c>
      <c r="E1994">
        <v>835</v>
      </c>
      <c r="F1994">
        <v>755</v>
      </c>
      <c r="G1994" t="s">
        <v>5275</v>
      </c>
      <c r="H1994">
        <v>11000</v>
      </c>
      <c r="I1994">
        <v>31838002</v>
      </c>
      <c r="J1994" t="s">
        <v>2951</v>
      </c>
      <c r="K1994" t="s">
        <v>98</v>
      </c>
      <c r="L1994" t="s">
        <v>8563</v>
      </c>
      <c r="M1994">
        <v>136673</v>
      </c>
      <c r="N1994">
        <v>13189</v>
      </c>
      <c r="O1994" t="s">
        <v>11868</v>
      </c>
      <c r="P1994">
        <v>1</v>
      </c>
      <c r="Q1994" t="s">
        <v>11869</v>
      </c>
      <c r="R1994" t="s">
        <v>11870</v>
      </c>
      <c r="S1994">
        <v>281</v>
      </c>
      <c r="T1994" t="s">
        <v>42</v>
      </c>
      <c r="U1994" t="s">
        <v>43</v>
      </c>
      <c r="V1994" t="s">
        <v>811</v>
      </c>
      <c r="W1994">
        <v>20000000</v>
      </c>
      <c r="X1994">
        <v>2008</v>
      </c>
      <c r="Y1994">
        <v>896</v>
      </c>
      <c r="Z1994" s="2">
        <v>7.6</v>
      </c>
      <c r="AA1994">
        <v>1.85</v>
      </c>
      <c r="AB1994">
        <v>10000</v>
      </c>
      <c r="AQ1994">
        <v>158</v>
      </c>
      <c r="AR1994">
        <v>6.7</v>
      </c>
      <c r="BP1994">
        <v>400000</v>
      </c>
      <c r="BR1994">
        <f t="shared" si="94"/>
        <v>-400000</v>
      </c>
      <c r="BS1994">
        <f>_xlfn.XLOOKUP(BO1994,I:I,L:L)</f>
        <v>0</v>
      </c>
    </row>
    <row r="1995" spans="1:71" x14ac:dyDescent="0.25">
      <c r="A1995" t="s">
        <v>33</v>
      </c>
      <c r="B1995" t="s">
        <v>510</v>
      </c>
      <c r="C1995">
        <v>122</v>
      </c>
      <c r="D1995">
        <v>107</v>
      </c>
      <c r="E1995">
        <v>58</v>
      </c>
      <c r="F1995">
        <v>47</v>
      </c>
      <c r="G1995" t="s">
        <v>11871</v>
      </c>
      <c r="H1995">
        <v>141</v>
      </c>
      <c r="I1995">
        <v>36874745</v>
      </c>
      <c r="J1995" t="s">
        <v>4222</v>
      </c>
      <c r="K1995" t="s">
        <v>10980</v>
      </c>
      <c r="L1995" t="s">
        <v>7649</v>
      </c>
      <c r="M1995">
        <v>12276</v>
      </c>
      <c r="N1995">
        <v>389</v>
      </c>
      <c r="O1995" t="s">
        <v>11872</v>
      </c>
      <c r="P1995">
        <v>2</v>
      </c>
      <c r="Q1995" t="s">
        <v>11873</v>
      </c>
      <c r="R1995" t="s">
        <v>11874</v>
      </c>
      <c r="S1995">
        <v>117</v>
      </c>
      <c r="T1995" t="s">
        <v>42</v>
      </c>
      <c r="U1995" t="s">
        <v>43</v>
      </c>
      <c r="V1995" t="s">
        <v>44</v>
      </c>
      <c r="W1995">
        <v>20000000</v>
      </c>
      <c r="X1995">
        <v>2016</v>
      </c>
      <c r="Y1995">
        <v>76</v>
      </c>
      <c r="Z1995" s="2">
        <v>6.3</v>
      </c>
      <c r="AA1995">
        <v>2.35</v>
      </c>
      <c r="AB1995">
        <v>21000</v>
      </c>
      <c r="AQ1995">
        <v>128</v>
      </c>
      <c r="AR1995">
        <v>7.6</v>
      </c>
      <c r="BO1995">
        <v>98017</v>
      </c>
      <c r="BP1995">
        <v>500000</v>
      </c>
      <c r="BR1995">
        <f t="shared" si="94"/>
        <v>-401983</v>
      </c>
      <c r="BS1995" t="str">
        <f>_xlfn.XLOOKUP(BO1995,I:I,L:L)</f>
        <v>RubberÂ </v>
      </c>
    </row>
    <row r="1996" spans="1:71" x14ac:dyDescent="0.25">
      <c r="A1996" t="s">
        <v>33</v>
      </c>
      <c r="B1996" t="s">
        <v>6191</v>
      </c>
      <c r="C1996">
        <v>156</v>
      </c>
      <c r="D1996">
        <v>91</v>
      </c>
      <c r="E1996">
        <v>17</v>
      </c>
      <c r="F1996">
        <v>78</v>
      </c>
      <c r="G1996" t="s">
        <v>10193</v>
      </c>
      <c r="H1996">
        <v>534</v>
      </c>
      <c r="I1996">
        <v>30079316</v>
      </c>
      <c r="J1996" t="s">
        <v>3105</v>
      </c>
      <c r="K1996" t="s">
        <v>11876</v>
      </c>
      <c r="L1996" t="s">
        <v>11877</v>
      </c>
      <c r="M1996">
        <v>75920</v>
      </c>
      <c r="N1996">
        <v>1083</v>
      </c>
      <c r="O1996" t="s">
        <v>11878</v>
      </c>
      <c r="P1996">
        <v>0</v>
      </c>
      <c r="Q1996" t="s">
        <v>11879</v>
      </c>
      <c r="R1996" t="s">
        <v>11880</v>
      </c>
      <c r="S1996">
        <v>474</v>
      </c>
      <c r="T1996" t="s">
        <v>42</v>
      </c>
      <c r="U1996" t="s">
        <v>43</v>
      </c>
      <c r="V1996" t="s">
        <v>811</v>
      </c>
      <c r="W1996">
        <v>35000000</v>
      </c>
      <c r="X1996">
        <v>2002</v>
      </c>
      <c r="Y1996">
        <v>385</v>
      </c>
      <c r="Z1996" s="2">
        <v>5.5</v>
      </c>
      <c r="AA1996">
        <v>1.85</v>
      </c>
      <c r="AB1996">
        <v>0</v>
      </c>
      <c r="AQ1996">
        <v>107</v>
      </c>
      <c r="AR1996">
        <v>6.3</v>
      </c>
      <c r="BO1996">
        <v>442638</v>
      </c>
      <c r="BP1996">
        <v>850000</v>
      </c>
      <c r="BR1996">
        <f t="shared" si="94"/>
        <v>-407362</v>
      </c>
      <c r="BS1996" t="str">
        <f>_xlfn.XLOOKUP(BO1996,I:I,L:L)</f>
        <v>The HammerÂ </v>
      </c>
    </row>
    <row r="1997" spans="1:71" x14ac:dyDescent="0.25">
      <c r="A1997" t="s">
        <v>33</v>
      </c>
      <c r="B1997" t="s">
        <v>6195</v>
      </c>
      <c r="C1997">
        <v>161</v>
      </c>
      <c r="D1997">
        <v>90</v>
      </c>
      <c r="E1997">
        <v>12</v>
      </c>
      <c r="F1997">
        <v>587</v>
      </c>
      <c r="G1997" t="s">
        <v>6208</v>
      </c>
      <c r="H1997">
        <v>786</v>
      </c>
      <c r="I1997">
        <v>35033759</v>
      </c>
      <c r="J1997" t="s">
        <v>2309</v>
      </c>
      <c r="K1997" t="s">
        <v>8406</v>
      </c>
      <c r="L1997" t="s">
        <v>7804</v>
      </c>
      <c r="M1997">
        <v>55008</v>
      </c>
      <c r="N1997">
        <v>2462</v>
      </c>
      <c r="O1997" t="s">
        <v>10472</v>
      </c>
      <c r="P1997">
        <v>4</v>
      </c>
      <c r="Q1997" t="s">
        <v>11882</v>
      </c>
      <c r="R1997" t="s">
        <v>11883</v>
      </c>
      <c r="S1997">
        <v>93</v>
      </c>
      <c r="T1997" t="s">
        <v>42</v>
      </c>
      <c r="U1997" t="s">
        <v>43</v>
      </c>
      <c r="V1997" t="s">
        <v>811</v>
      </c>
      <c r="W1997">
        <v>19000000</v>
      </c>
      <c r="X1997">
        <v>2011</v>
      </c>
      <c r="Y1997">
        <v>651</v>
      </c>
      <c r="Z1997" s="2">
        <v>6.3</v>
      </c>
      <c r="AA1997">
        <v>2.35</v>
      </c>
      <c r="AB1997">
        <v>21000</v>
      </c>
      <c r="AQ1997">
        <v>91</v>
      </c>
      <c r="AR1997">
        <v>5.5</v>
      </c>
      <c r="BO1997">
        <v>34151</v>
      </c>
      <c r="BP1997">
        <v>450000</v>
      </c>
      <c r="BR1997">
        <f t="shared" si="94"/>
        <v>-415849</v>
      </c>
      <c r="BS1997" t="str">
        <f>_xlfn.XLOOKUP(BO1997,I:I,L:L)</f>
        <v>Censored VoicesÂ </v>
      </c>
    </row>
    <row r="1998" spans="1:71" x14ac:dyDescent="0.25">
      <c r="A1998" t="s">
        <v>33</v>
      </c>
      <c r="B1998" t="s">
        <v>6201</v>
      </c>
      <c r="C1998">
        <v>69</v>
      </c>
      <c r="D1998">
        <v>115</v>
      </c>
      <c r="E1998">
        <v>39</v>
      </c>
      <c r="F1998">
        <v>254</v>
      </c>
      <c r="G1998" t="s">
        <v>4780</v>
      </c>
      <c r="H1998">
        <v>13000</v>
      </c>
      <c r="I1998">
        <v>29753944</v>
      </c>
      <c r="J1998" t="s">
        <v>1359</v>
      </c>
      <c r="K1998" t="s">
        <v>702</v>
      </c>
      <c r="L1998" t="s">
        <v>8976</v>
      </c>
      <c r="M1998">
        <v>90677</v>
      </c>
      <c r="N1998">
        <v>14275</v>
      </c>
      <c r="O1998" t="s">
        <v>11885</v>
      </c>
      <c r="P1998">
        <v>3</v>
      </c>
      <c r="Q1998" t="s">
        <v>11886</v>
      </c>
      <c r="R1998" t="s">
        <v>11887</v>
      </c>
      <c r="S1998">
        <v>389</v>
      </c>
      <c r="T1998" t="s">
        <v>42</v>
      </c>
      <c r="U1998" t="s">
        <v>43</v>
      </c>
      <c r="V1998" t="s">
        <v>811</v>
      </c>
      <c r="W1998">
        <v>20000000</v>
      </c>
      <c r="X1998">
        <v>1998</v>
      </c>
      <c r="Y1998">
        <v>481</v>
      </c>
      <c r="Z1998" s="2">
        <v>6.5</v>
      </c>
      <c r="AA1998">
        <v>2.35</v>
      </c>
      <c r="AB1998">
        <v>0</v>
      </c>
      <c r="AQ1998">
        <v>90</v>
      </c>
      <c r="AR1998">
        <v>6.3</v>
      </c>
      <c r="BO1998">
        <v>582024</v>
      </c>
      <c r="BP1998">
        <v>1000000</v>
      </c>
      <c r="BR1998">
        <f t="shared" si="94"/>
        <v>-417976</v>
      </c>
      <c r="BS1998" t="str">
        <f>_xlfn.XLOOKUP(BO1998,I:I,L:L)</f>
        <v>OrgazmoÂ </v>
      </c>
    </row>
    <row r="1999" spans="1:71" x14ac:dyDescent="0.25">
      <c r="A1999" t="s">
        <v>33</v>
      </c>
      <c r="B1999" t="s">
        <v>2895</v>
      </c>
      <c r="C1999">
        <v>258</v>
      </c>
      <c r="D1999">
        <v>113</v>
      </c>
      <c r="E1999">
        <v>108</v>
      </c>
      <c r="F1999">
        <v>22</v>
      </c>
      <c r="G1999" t="s">
        <v>11889</v>
      </c>
      <c r="H1999">
        <v>1000</v>
      </c>
      <c r="I1999">
        <v>31146570</v>
      </c>
      <c r="J1999" t="s">
        <v>2275</v>
      </c>
      <c r="K1999" t="s">
        <v>173</v>
      </c>
      <c r="L1999" t="s">
        <v>8677</v>
      </c>
      <c r="M1999">
        <v>55441</v>
      </c>
      <c r="N1999">
        <v>1136</v>
      </c>
      <c r="O1999" t="s">
        <v>11890</v>
      </c>
      <c r="P1999">
        <v>3</v>
      </c>
      <c r="Q1999" t="s">
        <v>11891</v>
      </c>
      <c r="R1999" t="s">
        <v>11892</v>
      </c>
      <c r="S1999">
        <v>165</v>
      </c>
      <c r="T1999" t="s">
        <v>42</v>
      </c>
      <c r="U1999" t="s">
        <v>43</v>
      </c>
      <c r="V1999" t="s">
        <v>811</v>
      </c>
      <c r="W1999">
        <v>20000000</v>
      </c>
      <c r="X1999">
        <v>2010</v>
      </c>
      <c r="Y1999">
        <v>100</v>
      </c>
      <c r="Z1999" s="2">
        <v>6.9</v>
      </c>
      <c r="AA1999">
        <v>2.35</v>
      </c>
      <c r="AB1999">
        <v>0</v>
      </c>
      <c r="AQ1999">
        <v>115</v>
      </c>
      <c r="AR1999">
        <v>6.5</v>
      </c>
      <c r="BO1999">
        <v>8579684</v>
      </c>
      <c r="BP1999">
        <v>9000000</v>
      </c>
      <c r="BR1999">
        <f t="shared" si="94"/>
        <v>-420316</v>
      </c>
      <c r="BS1999" t="str">
        <f>_xlfn.XLOOKUP(BO1999,I:I,L:L)</f>
        <v>Death at a FuneralÂ </v>
      </c>
    </row>
    <row r="2000" spans="1:71" x14ac:dyDescent="0.25">
      <c r="A2000" t="s">
        <v>33</v>
      </c>
      <c r="B2000" t="s">
        <v>3519</v>
      </c>
      <c r="C2000">
        <v>174</v>
      </c>
      <c r="D2000">
        <v>113</v>
      </c>
      <c r="E2000">
        <v>350</v>
      </c>
      <c r="F2000">
        <v>619</v>
      </c>
      <c r="G2000" t="s">
        <v>3323</v>
      </c>
      <c r="H2000">
        <v>1000</v>
      </c>
      <c r="I2000">
        <v>27277055</v>
      </c>
      <c r="J2000" t="s">
        <v>2907</v>
      </c>
      <c r="K2000" t="s">
        <v>8859</v>
      </c>
      <c r="L2000" t="s">
        <v>9453</v>
      </c>
      <c r="M2000">
        <v>143137</v>
      </c>
      <c r="N2000">
        <v>3141</v>
      </c>
      <c r="O2000" t="s">
        <v>2975</v>
      </c>
      <c r="P2000">
        <v>0</v>
      </c>
      <c r="Q2000" t="s">
        <v>11893</v>
      </c>
      <c r="R2000" t="s">
        <v>11894</v>
      </c>
      <c r="S2000">
        <v>602</v>
      </c>
      <c r="T2000" t="s">
        <v>42</v>
      </c>
      <c r="U2000" t="s">
        <v>74</v>
      </c>
      <c r="V2000" t="s">
        <v>811</v>
      </c>
      <c r="W2000">
        <v>20000000</v>
      </c>
      <c r="X2000">
        <v>2000</v>
      </c>
      <c r="Y2000">
        <v>960</v>
      </c>
      <c r="Z2000" s="2">
        <v>7.6</v>
      </c>
      <c r="AA2000">
        <v>1.85</v>
      </c>
      <c r="AB2000">
        <v>10000</v>
      </c>
      <c r="AQ2000">
        <v>113</v>
      </c>
      <c r="AR2000">
        <v>6.9</v>
      </c>
      <c r="BO2000">
        <v>8579684</v>
      </c>
      <c r="BP2000">
        <v>9000000</v>
      </c>
      <c r="BR2000">
        <f t="shared" si="94"/>
        <v>-420316</v>
      </c>
      <c r="BS2000" t="str">
        <f>_xlfn.XLOOKUP(BO2000,I:I,L:L)</f>
        <v>Death at a FuneralÂ </v>
      </c>
    </row>
    <row r="2001" spans="1:71" x14ac:dyDescent="0.25">
      <c r="A2001" t="s">
        <v>33</v>
      </c>
      <c r="B2001" t="s">
        <v>6206</v>
      </c>
      <c r="C2001">
        <v>141</v>
      </c>
      <c r="D2001">
        <v>87</v>
      </c>
      <c r="E2001">
        <v>2</v>
      </c>
      <c r="F2001">
        <v>270</v>
      </c>
      <c r="G2001" t="s">
        <v>11895</v>
      </c>
      <c r="H2001">
        <v>741</v>
      </c>
      <c r="I2001">
        <v>26876529</v>
      </c>
      <c r="J2001" t="s">
        <v>3057</v>
      </c>
      <c r="K2001" t="s">
        <v>7768</v>
      </c>
      <c r="L2001" t="s">
        <v>11620</v>
      </c>
      <c r="M2001">
        <v>26624</v>
      </c>
      <c r="N2001">
        <v>1834</v>
      </c>
      <c r="O2001" t="s">
        <v>11896</v>
      </c>
      <c r="P2001">
        <v>1</v>
      </c>
      <c r="Q2001" t="s">
        <v>11897</v>
      </c>
      <c r="R2001" t="s">
        <v>11898</v>
      </c>
      <c r="S2001">
        <v>189</v>
      </c>
      <c r="T2001" t="s">
        <v>42</v>
      </c>
      <c r="U2001" t="s">
        <v>3663</v>
      </c>
      <c r="V2001" t="s">
        <v>44</v>
      </c>
      <c r="W2001">
        <v>27000000</v>
      </c>
      <c r="X2001">
        <v>2008</v>
      </c>
      <c r="Y2001">
        <v>297</v>
      </c>
      <c r="Z2001" s="2">
        <v>3.9</v>
      </c>
      <c r="AA2001">
        <v>1.85</v>
      </c>
      <c r="AB2001">
        <v>0</v>
      </c>
      <c r="AQ2001">
        <v>113</v>
      </c>
      <c r="AR2001">
        <v>7.6</v>
      </c>
      <c r="BO2001">
        <v>171988</v>
      </c>
      <c r="BP2001">
        <v>600000</v>
      </c>
      <c r="BR2001">
        <f t="shared" si="94"/>
        <v>-428012</v>
      </c>
      <c r="BS2001" t="str">
        <f>_xlfn.XLOOKUP(BO2001,I:I,L:L)</f>
        <v>Mercy StreetsÂ </v>
      </c>
    </row>
    <row r="2002" spans="1:71" x14ac:dyDescent="0.25">
      <c r="A2002" t="s">
        <v>33</v>
      </c>
      <c r="B2002" t="s">
        <v>5682</v>
      </c>
      <c r="C2002">
        <v>31</v>
      </c>
      <c r="D2002">
        <v>101</v>
      </c>
      <c r="E2002">
        <v>154</v>
      </c>
      <c r="F2002">
        <v>497</v>
      </c>
      <c r="G2002" t="s">
        <v>9365</v>
      </c>
      <c r="H2002">
        <v>1000</v>
      </c>
      <c r="I2002">
        <v>53146000</v>
      </c>
      <c r="J2002" t="s">
        <v>1338</v>
      </c>
      <c r="K2002" t="s">
        <v>416</v>
      </c>
      <c r="L2002" t="s">
        <v>5404</v>
      </c>
      <c r="M2002">
        <v>9845</v>
      </c>
      <c r="N2002">
        <v>3174</v>
      </c>
      <c r="O2002" t="s">
        <v>4386</v>
      </c>
      <c r="P2002">
        <v>1</v>
      </c>
      <c r="Q2002" t="s">
        <v>11900</v>
      </c>
      <c r="R2002" t="s">
        <v>11901</v>
      </c>
      <c r="S2002">
        <v>77</v>
      </c>
      <c r="T2002" t="s">
        <v>42</v>
      </c>
      <c r="U2002" t="s">
        <v>43</v>
      </c>
      <c r="V2002" t="s">
        <v>811</v>
      </c>
      <c r="W2002">
        <v>20000000</v>
      </c>
      <c r="X2002">
        <v>1996</v>
      </c>
      <c r="Y2002">
        <v>816</v>
      </c>
      <c r="Z2002" s="2">
        <v>6.1</v>
      </c>
      <c r="AA2002">
        <v>1.85</v>
      </c>
      <c r="AB2002">
        <v>613</v>
      </c>
      <c r="AQ2002">
        <v>87</v>
      </c>
      <c r="AR2002">
        <v>3.9</v>
      </c>
      <c r="BO2002">
        <v>52850</v>
      </c>
      <c r="BP2002">
        <v>500000</v>
      </c>
      <c r="BR2002">
        <f t="shared" si="94"/>
        <v>-447150</v>
      </c>
      <c r="BS2002" t="str">
        <f>_xlfn.XLOOKUP(BO2002,I:I,L:L)</f>
        <v>Finishing the Game: The Search for a New Bruce LeeÂ </v>
      </c>
    </row>
    <row r="2003" spans="1:71" x14ac:dyDescent="0.25">
      <c r="A2003" t="s">
        <v>33</v>
      </c>
      <c r="B2003" t="s">
        <v>1180</v>
      </c>
      <c r="C2003">
        <v>222</v>
      </c>
      <c r="D2003">
        <v>111</v>
      </c>
      <c r="E2003">
        <v>79</v>
      </c>
      <c r="F2003">
        <v>287</v>
      </c>
      <c r="G2003" t="s">
        <v>5059</v>
      </c>
      <c r="H2003">
        <v>26000</v>
      </c>
      <c r="I2003">
        <v>30028592</v>
      </c>
      <c r="J2003" t="s">
        <v>2710</v>
      </c>
      <c r="K2003" t="s">
        <v>447</v>
      </c>
      <c r="L2003" t="s">
        <v>8916</v>
      </c>
      <c r="M2003">
        <v>152247</v>
      </c>
      <c r="N2003">
        <v>27755</v>
      </c>
      <c r="O2003" t="s">
        <v>7249</v>
      </c>
      <c r="P2003">
        <v>0</v>
      </c>
      <c r="Q2003" t="s">
        <v>11903</v>
      </c>
      <c r="R2003" t="s">
        <v>11904</v>
      </c>
      <c r="S2003">
        <v>189</v>
      </c>
      <c r="T2003" t="s">
        <v>42</v>
      </c>
      <c r="U2003" t="s">
        <v>74</v>
      </c>
      <c r="V2003" t="s">
        <v>811</v>
      </c>
      <c r="W2003">
        <v>20000000</v>
      </c>
      <c r="X2003">
        <v>2008</v>
      </c>
      <c r="Y2003">
        <v>811</v>
      </c>
      <c r="Z2003" s="2">
        <v>7.3</v>
      </c>
      <c r="AA2003">
        <v>2.35</v>
      </c>
      <c r="AB2003">
        <v>0</v>
      </c>
      <c r="AQ2003">
        <v>101</v>
      </c>
      <c r="AR2003">
        <v>6.1</v>
      </c>
      <c r="BP2003">
        <v>450000</v>
      </c>
      <c r="BR2003">
        <f t="shared" si="94"/>
        <v>-450000</v>
      </c>
      <c r="BS2003">
        <f>_xlfn.XLOOKUP(BO2003,I:I,L:L)</f>
        <v>0</v>
      </c>
    </row>
    <row r="2004" spans="1:71" x14ac:dyDescent="0.25">
      <c r="A2004" t="s">
        <v>33</v>
      </c>
      <c r="B2004" t="s">
        <v>1227</v>
      </c>
      <c r="C2004">
        <v>273</v>
      </c>
      <c r="D2004">
        <v>108</v>
      </c>
      <c r="E2004">
        <v>1000</v>
      </c>
      <c r="F2004">
        <v>1000</v>
      </c>
      <c r="G2004" t="s">
        <v>102</v>
      </c>
      <c r="H2004">
        <v>14000</v>
      </c>
      <c r="I2004">
        <v>34126138</v>
      </c>
      <c r="J2004" t="s">
        <v>3249</v>
      </c>
      <c r="K2004" t="s">
        <v>281</v>
      </c>
      <c r="L2004" t="s">
        <v>8183</v>
      </c>
      <c r="M2004">
        <v>666937</v>
      </c>
      <c r="N2004">
        <v>19364</v>
      </c>
      <c r="O2004" t="s">
        <v>173</v>
      </c>
      <c r="P2004">
        <v>1</v>
      </c>
      <c r="Q2004" t="s">
        <v>11905</v>
      </c>
      <c r="R2004" t="s">
        <v>11906</v>
      </c>
      <c r="S2004">
        <v>1514</v>
      </c>
      <c r="T2004" t="s">
        <v>42</v>
      </c>
      <c r="U2004" t="s">
        <v>43</v>
      </c>
      <c r="V2004" t="s">
        <v>811</v>
      </c>
      <c r="W2004">
        <v>20000000</v>
      </c>
      <c r="X2004">
        <v>2004</v>
      </c>
      <c r="Y2004">
        <v>4000</v>
      </c>
      <c r="Z2004" s="2">
        <v>8.3000000000000007</v>
      </c>
      <c r="AA2004">
        <v>1.85</v>
      </c>
      <c r="AB2004">
        <v>52000</v>
      </c>
      <c r="AQ2004">
        <v>111</v>
      </c>
      <c r="AR2004">
        <v>7.3</v>
      </c>
      <c r="BP2004">
        <v>450000</v>
      </c>
      <c r="BR2004">
        <f t="shared" si="94"/>
        <v>-450000</v>
      </c>
      <c r="BS2004">
        <f>_xlfn.XLOOKUP(BO2004,I:I,L:L)</f>
        <v>0</v>
      </c>
    </row>
    <row r="2005" spans="1:71" x14ac:dyDescent="0.25">
      <c r="A2005" t="s">
        <v>33</v>
      </c>
      <c r="B2005" t="s">
        <v>3210</v>
      </c>
      <c r="C2005">
        <v>91</v>
      </c>
      <c r="D2005">
        <v>105</v>
      </c>
      <c r="E2005">
        <v>99</v>
      </c>
      <c r="F2005">
        <v>518</v>
      </c>
      <c r="G2005" t="s">
        <v>11907</v>
      </c>
      <c r="H2005">
        <v>2000</v>
      </c>
      <c r="I2005">
        <v>25677801</v>
      </c>
      <c r="J2005" t="s">
        <v>1638</v>
      </c>
      <c r="K2005" t="s">
        <v>2160</v>
      </c>
      <c r="L2005" t="s">
        <v>9746</v>
      </c>
      <c r="M2005">
        <v>41273</v>
      </c>
      <c r="N2005">
        <v>4813</v>
      </c>
      <c r="O2005" t="s">
        <v>11908</v>
      </c>
      <c r="P2005">
        <v>6</v>
      </c>
      <c r="Q2005" t="s">
        <v>11909</v>
      </c>
      <c r="R2005" t="s">
        <v>11910</v>
      </c>
      <c r="S2005">
        <v>136</v>
      </c>
      <c r="T2005" t="s">
        <v>42</v>
      </c>
      <c r="U2005" t="s">
        <v>43</v>
      </c>
      <c r="V2005" t="s">
        <v>115</v>
      </c>
      <c r="W2005">
        <v>20000000</v>
      </c>
      <c r="X2005">
        <v>2010</v>
      </c>
      <c r="Y2005">
        <v>938</v>
      </c>
      <c r="Z2005" s="2">
        <v>5.8</v>
      </c>
      <c r="AA2005">
        <v>2.35</v>
      </c>
      <c r="AB2005">
        <v>0</v>
      </c>
      <c r="AQ2005">
        <v>108</v>
      </c>
      <c r="AR2005">
        <v>8.3000000000000007</v>
      </c>
      <c r="BO2005">
        <v>48430</v>
      </c>
      <c r="BP2005">
        <v>500000</v>
      </c>
      <c r="BR2005">
        <f t="shared" si="94"/>
        <v>-451570</v>
      </c>
      <c r="BS2005" t="str">
        <f>_xlfn.XLOOKUP(BO2005,I:I,L:L)</f>
        <v>The Perfect HostÂ </v>
      </c>
    </row>
    <row r="2006" spans="1:71" x14ac:dyDescent="0.25">
      <c r="A2006" t="s">
        <v>33</v>
      </c>
      <c r="B2006" t="s">
        <v>484</v>
      </c>
      <c r="C2006">
        <v>190</v>
      </c>
      <c r="D2006">
        <v>109</v>
      </c>
      <c r="E2006">
        <v>453</v>
      </c>
      <c r="F2006">
        <v>2000</v>
      </c>
      <c r="G2006" t="s">
        <v>291</v>
      </c>
      <c r="H2006">
        <v>18000</v>
      </c>
      <c r="I2006">
        <v>26415649</v>
      </c>
      <c r="J2006" t="s">
        <v>313</v>
      </c>
      <c r="K2006" t="s">
        <v>739</v>
      </c>
      <c r="L2006" t="s">
        <v>9610</v>
      </c>
      <c r="M2006">
        <v>94892</v>
      </c>
      <c r="N2006">
        <v>33878</v>
      </c>
      <c r="O2006" t="s">
        <v>6897</v>
      </c>
      <c r="P2006">
        <v>4</v>
      </c>
      <c r="Q2006" t="s">
        <v>11912</v>
      </c>
      <c r="R2006" t="s">
        <v>11913</v>
      </c>
      <c r="S2006">
        <v>189</v>
      </c>
      <c r="T2006" t="s">
        <v>42</v>
      </c>
      <c r="U2006" t="s">
        <v>43</v>
      </c>
      <c r="V2006" t="s">
        <v>811</v>
      </c>
      <c r="W2006">
        <v>20000000</v>
      </c>
      <c r="X2006">
        <v>2008</v>
      </c>
      <c r="Y2006">
        <v>11000</v>
      </c>
      <c r="Z2006" s="2">
        <v>6.8</v>
      </c>
      <c r="AA2006">
        <v>2.35</v>
      </c>
      <c r="AB2006">
        <v>0</v>
      </c>
      <c r="AQ2006">
        <v>105</v>
      </c>
      <c r="AR2006">
        <v>5.8</v>
      </c>
      <c r="BO2006">
        <v>41543207</v>
      </c>
      <c r="BP2006">
        <v>42000000</v>
      </c>
      <c r="BR2006">
        <f t="shared" si="94"/>
        <v>-456793</v>
      </c>
      <c r="BS2006" t="str">
        <f>_xlfn.XLOOKUP(BO2006,I:I,L:L)</f>
        <v>High CrimesÂ </v>
      </c>
    </row>
    <row r="2007" spans="1:71" x14ac:dyDescent="0.25">
      <c r="A2007" t="s">
        <v>33</v>
      </c>
      <c r="B2007" t="s">
        <v>1770</v>
      </c>
      <c r="C2007">
        <v>427</v>
      </c>
      <c r="D2007">
        <v>109</v>
      </c>
      <c r="E2007">
        <v>1000</v>
      </c>
      <c r="F2007">
        <v>24</v>
      </c>
      <c r="G2007" t="s">
        <v>11914</v>
      </c>
      <c r="H2007">
        <v>177</v>
      </c>
      <c r="I2007">
        <v>26003149</v>
      </c>
      <c r="J2007" t="s">
        <v>1179</v>
      </c>
      <c r="K2007" t="s">
        <v>4771</v>
      </c>
      <c r="L2007" t="s">
        <v>9657</v>
      </c>
      <c r="M2007">
        <v>185587</v>
      </c>
      <c r="N2007">
        <v>278</v>
      </c>
      <c r="O2007" t="s">
        <v>11915</v>
      </c>
      <c r="P2007">
        <v>6</v>
      </c>
      <c r="Q2007" t="s">
        <v>11916</v>
      </c>
      <c r="R2007" t="s">
        <v>11917</v>
      </c>
      <c r="S2007">
        <v>401</v>
      </c>
      <c r="T2007" t="s">
        <v>42</v>
      </c>
      <c r="U2007" t="s">
        <v>74</v>
      </c>
      <c r="V2007" t="s">
        <v>811</v>
      </c>
      <c r="W2007">
        <v>20000000</v>
      </c>
      <c r="X2007">
        <v>2013</v>
      </c>
      <c r="Y2007">
        <v>55</v>
      </c>
      <c r="Z2007" s="2">
        <v>7</v>
      </c>
      <c r="AA2007">
        <v>2.35</v>
      </c>
      <c r="AB2007">
        <v>49000</v>
      </c>
      <c r="AQ2007">
        <v>109</v>
      </c>
      <c r="AR2007">
        <v>6.8</v>
      </c>
      <c r="BO2007">
        <v>31937</v>
      </c>
      <c r="BP2007">
        <v>500000</v>
      </c>
      <c r="BR2007">
        <f t="shared" si="94"/>
        <v>-468063</v>
      </c>
      <c r="BS2007" t="str">
        <f>_xlfn.XLOOKUP(BO2007,I:I,L:L)</f>
        <v>Kiss the BrideÂ </v>
      </c>
    </row>
    <row r="2008" spans="1:71" x14ac:dyDescent="0.25">
      <c r="A2008" t="s">
        <v>33</v>
      </c>
      <c r="B2008" t="s">
        <v>6211</v>
      </c>
      <c r="C2008">
        <v>93</v>
      </c>
      <c r="D2008">
        <v>99</v>
      </c>
      <c r="E2008">
        <v>26</v>
      </c>
      <c r="F2008">
        <v>650</v>
      </c>
      <c r="G2008" t="s">
        <v>8428</v>
      </c>
      <c r="H2008">
        <v>720</v>
      </c>
      <c r="I2008">
        <v>25584685</v>
      </c>
      <c r="J2008" t="s">
        <v>4230</v>
      </c>
      <c r="K2008" t="s">
        <v>11919</v>
      </c>
      <c r="L2008" t="s">
        <v>9758</v>
      </c>
      <c r="M2008">
        <v>15877</v>
      </c>
      <c r="N2008">
        <v>3327</v>
      </c>
      <c r="O2008" t="s">
        <v>5212</v>
      </c>
      <c r="P2008">
        <v>5</v>
      </c>
      <c r="Q2008" t="s">
        <v>11920</v>
      </c>
      <c r="R2008" t="s">
        <v>11921</v>
      </c>
      <c r="S2008">
        <v>102</v>
      </c>
      <c r="T2008" t="s">
        <v>42</v>
      </c>
      <c r="U2008" t="s">
        <v>43</v>
      </c>
      <c r="V2008" t="s">
        <v>115</v>
      </c>
      <c r="W2008">
        <v>20000000</v>
      </c>
      <c r="X2008">
        <v>2007</v>
      </c>
      <c r="Y2008">
        <v>669</v>
      </c>
      <c r="Z2008" s="2">
        <v>5.9</v>
      </c>
      <c r="AA2008">
        <v>2.35</v>
      </c>
      <c r="AB2008">
        <v>590</v>
      </c>
      <c r="AQ2008">
        <v>109</v>
      </c>
      <c r="AR2008">
        <v>7</v>
      </c>
      <c r="BO2008">
        <v>34531832</v>
      </c>
      <c r="BP2008">
        <v>35000000</v>
      </c>
      <c r="BR2008">
        <f t="shared" si="94"/>
        <v>-468168</v>
      </c>
      <c r="BS2008" t="str">
        <f>_xlfn.XLOOKUP(BO2008,I:I,L:L)</f>
        <v>ConcussionÂ </v>
      </c>
    </row>
    <row r="2009" spans="1:71" x14ac:dyDescent="0.25">
      <c r="A2009" t="s">
        <v>33</v>
      </c>
      <c r="B2009" t="s">
        <v>6215</v>
      </c>
      <c r="C2009">
        <v>292</v>
      </c>
      <c r="D2009">
        <v>98</v>
      </c>
      <c r="E2009">
        <v>35</v>
      </c>
      <c r="F2009">
        <v>16</v>
      </c>
      <c r="G2009" t="s">
        <v>11922</v>
      </c>
      <c r="H2009">
        <v>125</v>
      </c>
      <c r="I2009">
        <v>29975979</v>
      </c>
      <c r="J2009" t="s">
        <v>2763</v>
      </c>
      <c r="K2009" t="s">
        <v>11923</v>
      </c>
      <c r="L2009" t="s">
        <v>8941</v>
      </c>
      <c r="M2009">
        <v>105797</v>
      </c>
      <c r="N2009">
        <v>189</v>
      </c>
      <c r="O2009" t="s">
        <v>11924</v>
      </c>
      <c r="P2009">
        <v>0</v>
      </c>
      <c r="Q2009" t="s">
        <v>11925</v>
      </c>
      <c r="R2009" t="s">
        <v>11926</v>
      </c>
      <c r="S2009">
        <v>281</v>
      </c>
      <c r="T2009" t="s">
        <v>42</v>
      </c>
      <c r="U2009" t="s">
        <v>490</v>
      </c>
      <c r="V2009" t="s">
        <v>811</v>
      </c>
      <c r="W2009">
        <v>20000000</v>
      </c>
      <c r="X2009">
        <v>2009</v>
      </c>
      <c r="Y2009">
        <v>37</v>
      </c>
      <c r="Z2009" s="2">
        <v>6.5</v>
      </c>
      <c r="AA2009">
        <v>2.35</v>
      </c>
      <c r="AB2009">
        <v>0</v>
      </c>
      <c r="AQ2009">
        <v>99</v>
      </c>
      <c r="AR2009">
        <v>5.9</v>
      </c>
      <c r="BO2009">
        <v>26297</v>
      </c>
      <c r="BP2009">
        <v>500000</v>
      </c>
      <c r="BR2009">
        <f t="shared" si="94"/>
        <v>-473703</v>
      </c>
      <c r="BS2009" t="str">
        <f>_xlfn.XLOOKUP(BO2009,I:I,L:L)</f>
        <v>Kill ListÂ </v>
      </c>
    </row>
    <row r="2010" spans="1:71" x14ac:dyDescent="0.25">
      <c r="A2010" t="s">
        <v>33</v>
      </c>
      <c r="B2010" t="s">
        <v>6219</v>
      </c>
      <c r="C2010">
        <v>180</v>
      </c>
      <c r="D2010">
        <v>104</v>
      </c>
      <c r="E2010">
        <v>14</v>
      </c>
      <c r="F2010">
        <v>756</v>
      </c>
      <c r="G2010" t="s">
        <v>5551</v>
      </c>
      <c r="H2010">
        <v>2000</v>
      </c>
      <c r="I2010">
        <v>31584722</v>
      </c>
      <c r="J2010" t="s">
        <v>1027</v>
      </c>
      <c r="K2010" t="s">
        <v>870</v>
      </c>
      <c r="L2010" t="s">
        <v>8604</v>
      </c>
      <c r="M2010">
        <v>101730</v>
      </c>
      <c r="N2010">
        <v>5707</v>
      </c>
      <c r="O2010" t="s">
        <v>11928</v>
      </c>
      <c r="P2010">
        <v>1</v>
      </c>
      <c r="Q2010" t="s">
        <v>11929</v>
      </c>
      <c r="R2010" t="s">
        <v>11930</v>
      </c>
      <c r="S2010">
        <v>131</v>
      </c>
      <c r="T2010" t="s">
        <v>42</v>
      </c>
      <c r="U2010" t="s">
        <v>43</v>
      </c>
      <c r="V2010" t="s">
        <v>811</v>
      </c>
      <c r="W2010">
        <v>20000000</v>
      </c>
      <c r="X2010">
        <v>2010</v>
      </c>
      <c r="Y2010">
        <v>934</v>
      </c>
      <c r="Z2010" s="2">
        <v>6.4</v>
      </c>
      <c r="AA2010">
        <v>2.35</v>
      </c>
      <c r="AB2010">
        <v>0</v>
      </c>
      <c r="AQ2010">
        <v>98</v>
      </c>
      <c r="AR2010">
        <v>6.5</v>
      </c>
      <c r="BP2010">
        <v>475000</v>
      </c>
      <c r="BR2010">
        <f t="shared" si="94"/>
        <v>-475000</v>
      </c>
      <c r="BS2010">
        <f>_xlfn.XLOOKUP(BO2010,I:I,L:L)</f>
        <v>0</v>
      </c>
    </row>
    <row r="2011" spans="1:71" x14ac:dyDescent="0.25">
      <c r="A2011" t="s">
        <v>33</v>
      </c>
      <c r="B2011" t="s">
        <v>6224</v>
      </c>
      <c r="C2011">
        <v>94</v>
      </c>
      <c r="D2011">
        <v>109</v>
      </c>
      <c r="E2011">
        <v>15</v>
      </c>
      <c r="F2011">
        <v>350</v>
      </c>
      <c r="G2011" t="s">
        <v>10573</v>
      </c>
      <c r="H2011">
        <v>3000</v>
      </c>
      <c r="I2011">
        <v>23179303</v>
      </c>
      <c r="J2011" t="s">
        <v>3967</v>
      </c>
      <c r="K2011" t="s">
        <v>5587</v>
      </c>
      <c r="L2011" t="s">
        <v>10277</v>
      </c>
      <c r="M2011">
        <v>32951</v>
      </c>
      <c r="N2011">
        <v>4257</v>
      </c>
      <c r="O2011" t="s">
        <v>11931</v>
      </c>
      <c r="P2011">
        <v>3</v>
      </c>
      <c r="Q2011" t="s">
        <v>11932</v>
      </c>
      <c r="R2011" t="s">
        <v>11933</v>
      </c>
      <c r="S2011">
        <v>44</v>
      </c>
      <c r="T2011" t="s">
        <v>42</v>
      </c>
      <c r="U2011" t="s">
        <v>11934</v>
      </c>
      <c r="V2011" t="s">
        <v>115</v>
      </c>
      <c r="W2011">
        <v>20000000</v>
      </c>
      <c r="X2011">
        <v>2011</v>
      </c>
      <c r="Y2011">
        <v>775</v>
      </c>
      <c r="Z2011" s="2">
        <v>5.8</v>
      </c>
      <c r="AA2011">
        <v>1.85</v>
      </c>
      <c r="AB2011">
        <v>6000</v>
      </c>
      <c r="AQ2011">
        <v>104</v>
      </c>
      <c r="AR2011">
        <v>6.4</v>
      </c>
      <c r="BO2011">
        <v>23000</v>
      </c>
      <c r="BP2011">
        <v>500000</v>
      </c>
      <c r="BR2011">
        <f t="shared" si="94"/>
        <v>-477000</v>
      </c>
      <c r="BS2011" t="str">
        <f>_xlfn.XLOOKUP(BO2011,I:I,L:L)</f>
        <v>Poultrygeist: Night of the Chicken DeadÂ </v>
      </c>
    </row>
    <row r="2012" spans="1:71" x14ac:dyDescent="0.25">
      <c r="A2012" t="s">
        <v>33</v>
      </c>
      <c r="B2012" t="s">
        <v>6229</v>
      </c>
      <c r="C2012">
        <v>112</v>
      </c>
      <c r="D2012">
        <v>75</v>
      </c>
      <c r="E2012">
        <v>19</v>
      </c>
      <c r="F2012">
        <v>806</v>
      </c>
      <c r="G2012" t="s">
        <v>10487</v>
      </c>
      <c r="H2012">
        <v>1000</v>
      </c>
      <c r="I2012">
        <v>23078294</v>
      </c>
      <c r="J2012" t="s">
        <v>2795</v>
      </c>
      <c r="K2012" t="s">
        <v>3587</v>
      </c>
      <c r="L2012" t="s">
        <v>8190</v>
      </c>
      <c r="M2012">
        <v>25870</v>
      </c>
      <c r="N2012">
        <v>3590</v>
      </c>
      <c r="O2012" t="s">
        <v>10186</v>
      </c>
      <c r="P2012">
        <v>0</v>
      </c>
      <c r="Q2012" t="s">
        <v>11936</v>
      </c>
      <c r="R2012" t="s">
        <v>11937</v>
      </c>
      <c r="S2012">
        <v>281</v>
      </c>
      <c r="T2012" t="s">
        <v>42</v>
      </c>
      <c r="U2012" t="s">
        <v>43</v>
      </c>
      <c r="V2012" t="s">
        <v>44</v>
      </c>
      <c r="W2012">
        <v>9000000</v>
      </c>
      <c r="X2012">
        <v>2006</v>
      </c>
      <c r="Y2012">
        <v>934</v>
      </c>
      <c r="Z2012" s="2">
        <v>5.0999999999999996</v>
      </c>
      <c r="AA2012">
        <v>2.35</v>
      </c>
      <c r="AB2012">
        <v>0</v>
      </c>
      <c r="AQ2012">
        <v>109</v>
      </c>
      <c r="AR2012">
        <v>5.8</v>
      </c>
      <c r="BO2012">
        <v>21199</v>
      </c>
      <c r="BP2012">
        <v>500000</v>
      </c>
      <c r="BR2012">
        <f t="shared" si="94"/>
        <v>-478801</v>
      </c>
      <c r="BS2012" t="str">
        <f>_xlfn.XLOOKUP(BO2012,I:I,L:L)</f>
        <v>Born to Fly: Elizabeth Streb vs. GravityÂ </v>
      </c>
    </row>
    <row r="2013" spans="1:71" x14ac:dyDescent="0.25">
      <c r="A2013" t="s">
        <v>33</v>
      </c>
      <c r="B2013" t="s">
        <v>3683</v>
      </c>
      <c r="C2013">
        <v>20</v>
      </c>
      <c r="D2013">
        <v>119</v>
      </c>
      <c r="E2013">
        <v>23</v>
      </c>
      <c r="F2013">
        <v>748</v>
      </c>
      <c r="G2013" t="s">
        <v>3831</v>
      </c>
      <c r="H2013">
        <v>25000</v>
      </c>
      <c r="I2013">
        <v>21413105</v>
      </c>
      <c r="J2013" t="s">
        <v>4237</v>
      </c>
      <c r="K2013" t="s">
        <v>129</v>
      </c>
      <c r="L2013" t="s">
        <v>10757</v>
      </c>
      <c r="M2013">
        <v>15230</v>
      </c>
      <c r="N2013">
        <v>45841</v>
      </c>
      <c r="O2013" t="s">
        <v>1268</v>
      </c>
      <c r="P2013">
        <v>1</v>
      </c>
      <c r="Q2013" t="s">
        <v>11939</v>
      </c>
      <c r="R2013" t="s">
        <v>11940</v>
      </c>
      <c r="S2013">
        <v>97</v>
      </c>
      <c r="T2013" t="s">
        <v>42</v>
      </c>
      <c r="U2013" t="s">
        <v>490</v>
      </c>
      <c r="V2013" t="s">
        <v>44</v>
      </c>
      <c r="W2013">
        <v>20000000</v>
      </c>
      <c r="X2013">
        <v>1990</v>
      </c>
      <c r="Y2013">
        <v>19000</v>
      </c>
      <c r="Z2013" s="2">
        <v>6.8</v>
      </c>
      <c r="AA2013">
        <v>2.35</v>
      </c>
      <c r="AB2013">
        <v>0</v>
      </c>
      <c r="AQ2013">
        <v>75</v>
      </c>
      <c r="AR2013">
        <v>5.0999999999999996</v>
      </c>
      <c r="BO2013">
        <v>1420578</v>
      </c>
      <c r="BP2013">
        <v>1900000</v>
      </c>
      <c r="BR2013">
        <f t="shared" si="94"/>
        <v>-479422</v>
      </c>
      <c r="BS2013" t="str">
        <f>_xlfn.XLOOKUP(BO2013,I:I,L:L)</f>
        <v>NorthforkÂ </v>
      </c>
    </row>
    <row r="2014" spans="1:71" x14ac:dyDescent="0.25">
      <c r="A2014" t="s">
        <v>33</v>
      </c>
      <c r="B2014" t="s">
        <v>6234</v>
      </c>
      <c r="C2014">
        <v>84</v>
      </c>
      <c r="D2014">
        <v>90</v>
      </c>
      <c r="E2014">
        <v>0</v>
      </c>
      <c r="F2014">
        <v>518</v>
      </c>
      <c r="G2014" t="s">
        <v>3092</v>
      </c>
      <c r="H2014">
        <v>681</v>
      </c>
      <c r="I2014">
        <v>25077977</v>
      </c>
      <c r="J2014" t="s">
        <v>1255</v>
      </c>
      <c r="K2014" t="s">
        <v>2739</v>
      </c>
      <c r="L2014" t="s">
        <v>9859</v>
      </c>
      <c r="M2014">
        <v>10986</v>
      </c>
      <c r="N2014">
        <v>2486</v>
      </c>
      <c r="O2014" t="s">
        <v>11908</v>
      </c>
      <c r="P2014">
        <v>0</v>
      </c>
      <c r="Q2014" t="s">
        <v>11942</v>
      </c>
      <c r="R2014" t="s">
        <v>11943</v>
      </c>
      <c r="S2014">
        <v>84</v>
      </c>
      <c r="T2014" t="s">
        <v>42</v>
      </c>
      <c r="U2014" t="s">
        <v>43</v>
      </c>
      <c r="V2014" t="s">
        <v>115</v>
      </c>
      <c r="W2014">
        <v>20000000</v>
      </c>
      <c r="X2014">
        <v>2010</v>
      </c>
      <c r="Y2014">
        <v>611</v>
      </c>
      <c r="Z2014" s="2">
        <v>5.3</v>
      </c>
      <c r="AA2014">
        <v>1.85</v>
      </c>
      <c r="AB2014">
        <v>0</v>
      </c>
      <c r="AQ2014">
        <v>119</v>
      </c>
      <c r="AR2014">
        <v>6.8</v>
      </c>
      <c r="BO2014">
        <v>13134</v>
      </c>
      <c r="BP2014">
        <v>500000</v>
      </c>
      <c r="BR2014">
        <f t="shared" si="94"/>
        <v>-486866</v>
      </c>
      <c r="BS2014" t="str">
        <f>_xlfn.XLOOKUP(BO2014,I:I,L:L)</f>
        <v>The Slaughter RuleÂ </v>
      </c>
    </row>
    <row r="2015" spans="1:71" x14ac:dyDescent="0.25">
      <c r="A2015" t="s">
        <v>33</v>
      </c>
      <c r="B2015" t="s">
        <v>1564</v>
      </c>
      <c r="C2015">
        <v>120</v>
      </c>
      <c r="D2015">
        <v>97</v>
      </c>
      <c r="E2015">
        <v>212</v>
      </c>
      <c r="F2015">
        <v>637</v>
      </c>
      <c r="G2015" t="s">
        <v>9253</v>
      </c>
      <c r="H2015">
        <v>960</v>
      </c>
      <c r="I2015">
        <v>23292105</v>
      </c>
      <c r="J2015" t="s">
        <v>3727</v>
      </c>
      <c r="K2015" t="s">
        <v>10928</v>
      </c>
      <c r="L2015" t="s">
        <v>10248</v>
      </c>
      <c r="M2015">
        <v>39541</v>
      </c>
      <c r="N2015">
        <v>3261</v>
      </c>
      <c r="O2015" t="s">
        <v>11945</v>
      </c>
      <c r="P2015">
        <v>0</v>
      </c>
      <c r="Q2015" t="s">
        <v>11946</v>
      </c>
      <c r="R2015" t="s">
        <v>11947</v>
      </c>
      <c r="S2015">
        <v>334</v>
      </c>
      <c r="T2015" t="s">
        <v>42</v>
      </c>
      <c r="U2015" t="s">
        <v>43</v>
      </c>
      <c r="V2015" t="s">
        <v>44</v>
      </c>
      <c r="W2015">
        <v>20000000</v>
      </c>
      <c r="X2015">
        <v>2006</v>
      </c>
      <c r="Y2015">
        <v>917</v>
      </c>
      <c r="Z2015" s="2">
        <v>5.3</v>
      </c>
      <c r="AA2015">
        <v>2.35</v>
      </c>
      <c r="AB2015">
        <v>3000</v>
      </c>
      <c r="AQ2015">
        <v>90</v>
      </c>
      <c r="AR2015">
        <v>5.3</v>
      </c>
      <c r="BO2015">
        <v>34507079</v>
      </c>
      <c r="BP2015">
        <v>35000000</v>
      </c>
      <c r="BR2015">
        <f t="shared" si="94"/>
        <v>-492921</v>
      </c>
      <c r="BS2015" t="str">
        <f>_xlfn.XLOOKUP(BO2015,I:I,L:L)</f>
        <v>Hot PursuitÂ </v>
      </c>
    </row>
    <row r="2016" spans="1:71" x14ac:dyDescent="0.25">
      <c r="A2016" t="s">
        <v>33</v>
      </c>
      <c r="B2016" t="s">
        <v>3073</v>
      </c>
      <c r="C2016">
        <v>103</v>
      </c>
      <c r="D2016">
        <v>89</v>
      </c>
      <c r="E2016">
        <v>0</v>
      </c>
      <c r="F2016">
        <v>470</v>
      </c>
      <c r="G2016" t="s">
        <v>689</v>
      </c>
      <c r="H2016">
        <v>87000</v>
      </c>
      <c r="I2016">
        <v>20916309</v>
      </c>
      <c r="J2016" t="s">
        <v>377</v>
      </c>
      <c r="K2016" t="s">
        <v>662</v>
      </c>
      <c r="L2016" t="s">
        <v>11948</v>
      </c>
      <c r="M2016">
        <v>5332</v>
      </c>
      <c r="N2016">
        <v>88422</v>
      </c>
      <c r="O2016" t="s">
        <v>11949</v>
      </c>
      <c r="P2016">
        <v>4</v>
      </c>
      <c r="Q2016" t="s">
        <v>11950</v>
      </c>
      <c r="R2016" t="s">
        <v>11951</v>
      </c>
      <c r="S2016">
        <v>37</v>
      </c>
      <c r="T2016" t="s">
        <v>42</v>
      </c>
      <c r="U2016" t="s">
        <v>43</v>
      </c>
      <c r="V2016" t="s">
        <v>115</v>
      </c>
      <c r="W2016">
        <v>40000000</v>
      </c>
      <c r="X2016">
        <v>2009</v>
      </c>
      <c r="Y2016">
        <v>570</v>
      </c>
      <c r="Z2016" s="2">
        <v>4.9000000000000004</v>
      </c>
      <c r="AA2016">
        <v>1.85</v>
      </c>
      <c r="AB2016">
        <v>431</v>
      </c>
      <c r="AQ2016">
        <v>97</v>
      </c>
      <c r="AR2016">
        <v>5.3</v>
      </c>
      <c r="BO2016">
        <v>1332</v>
      </c>
      <c r="BP2016">
        <v>500000</v>
      </c>
      <c r="BR2016">
        <f t="shared" si="94"/>
        <v>-498668</v>
      </c>
      <c r="BS2016" t="str">
        <f>_xlfn.XLOOKUP(BO2016,I:I,L:L)</f>
        <v>Detention of the DeadÂ </v>
      </c>
    </row>
    <row r="2017" spans="1:71" x14ac:dyDescent="0.25">
      <c r="A2017" t="s">
        <v>33</v>
      </c>
      <c r="B2017" t="s">
        <v>3757</v>
      </c>
      <c r="C2017">
        <v>59</v>
      </c>
      <c r="D2017">
        <v>106</v>
      </c>
      <c r="E2017">
        <v>835</v>
      </c>
      <c r="F2017">
        <v>458</v>
      </c>
      <c r="G2017" t="s">
        <v>1230</v>
      </c>
      <c r="H2017">
        <v>1000</v>
      </c>
      <c r="I2017">
        <v>21200000</v>
      </c>
      <c r="J2017" t="s">
        <v>3795</v>
      </c>
      <c r="K2017" t="s">
        <v>5535</v>
      </c>
      <c r="L2017" t="s">
        <v>10816</v>
      </c>
      <c r="M2017">
        <v>34774</v>
      </c>
      <c r="N2017">
        <v>3598</v>
      </c>
      <c r="O2017" t="s">
        <v>5671</v>
      </c>
      <c r="P2017">
        <v>0</v>
      </c>
      <c r="Q2017" t="s">
        <v>11953</v>
      </c>
      <c r="R2017" t="s">
        <v>11954</v>
      </c>
      <c r="S2017">
        <v>162</v>
      </c>
      <c r="T2017" t="s">
        <v>42</v>
      </c>
      <c r="U2017" t="s">
        <v>43</v>
      </c>
      <c r="V2017" t="s">
        <v>811</v>
      </c>
      <c r="W2017">
        <v>20000000</v>
      </c>
      <c r="X2017">
        <v>1995</v>
      </c>
      <c r="Y2017">
        <v>967</v>
      </c>
      <c r="Z2017" s="2">
        <v>6.8</v>
      </c>
      <c r="AA2017">
        <v>1.85</v>
      </c>
      <c r="AB2017">
        <v>1000</v>
      </c>
      <c r="AQ2017">
        <v>89</v>
      </c>
      <c r="AR2017">
        <v>4.9000000000000004</v>
      </c>
      <c r="BO2017">
        <v>15500000</v>
      </c>
      <c r="BP2017">
        <v>16000000</v>
      </c>
      <c r="BR2017">
        <f t="shared" si="94"/>
        <v>-500000</v>
      </c>
      <c r="BS2017" t="str">
        <f>_xlfn.XLOOKUP(BO2017,I:I,L:L)</f>
        <v>The Thirteenth FloorÂ </v>
      </c>
    </row>
    <row r="2018" spans="1:71" x14ac:dyDescent="0.25">
      <c r="A2018" t="s">
        <v>33</v>
      </c>
      <c r="B2018" t="s">
        <v>6238</v>
      </c>
      <c r="C2018">
        <v>86</v>
      </c>
      <c r="D2018">
        <v>96</v>
      </c>
      <c r="E2018">
        <v>24</v>
      </c>
      <c r="F2018">
        <v>374</v>
      </c>
      <c r="G2018" t="s">
        <v>2748</v>
      </c>
      <c r="H2018">
        <v>646</v>
      </c>
      <c r="I2018">
        <v>28876924</v>
      </c>
      <c r="J2018" t="s">
        <v>4244</v>
      </c>
      <c r="K2018" t="s">
        <v>11956</v>
      </c>
      <c r="L2018" t="s">
        <v>9121</v>
      </c>
      <c r="M2018">
        <v>4303</v>
      </c>
      <c r="N2018">
        <v>1780</v>
      </c>
      <c r="O2018" t="s">
        <v>10938</v>
      </c>
      <c r="P2018">
        <v>0</v>
      </c>
      <c r="Q2018" t="s">
        <v>11957</v>
      </c>
      <c r="R2018" t="s">
        <v>11958</v>
      </c>
      <c r="S2018">
        <v>35</v>
      </c>
      <c r="T2018" t="s">
        <v>42</v>
      </c>
      <c r="U2018" t="s">
        <v>43</v>
      </c>
      <c r="V2018" t="s">
        <v>44</v>
      </c>
      <c r="W2018">
        <v>20000000</v>
      </c>
      <c r="X2018">
        <v>2016</v>
      </c>
      <c r="Y2018">
        <v>441</v>
      </c>
      <c r="Z2018" s="2">
        <v>7.1</v>
      </c>
      <c r="AB2018">
        <v>0</v>
      </c>
      <c r="AQ2018">
        <v>106</v>
      </c>
      <c r="AR2018">
        <v>6.8</v>
      </c>
      <c r="BP2018">
        <v>500000</v>
      </c>
      <c r="BR2018">
        <f t="shared" si="94"/>
        <v>-500000</v>
      </c>
      <c r="BS2018">
        <f>_xlfn.XLOOKUP(BO2018,I:I,L:L)</f>
        <v>0</v>
      </c>
    </row>
    <row r="2019" spans="1:71" x14ac:dyDescent="0.25">
      <c r="A2019" t="s">
        <v>33</v>
      </c>
      <c r="B2019" t="s">
        <v>3371</v>
      </c>
      <c r="C2019">
        <v>114</v>
      </c>
      <c r="D2019">
        <v>104</v>
      </c>
      <c r="E2019">
        <v>0</v>
      </c>
      <c r="F2019">
        <v>877</v>
      </c>
      <c r="G2019" t="s">
        <v>738</v>
      </c>
      <c r="H2019">
        <v>2000</v>
      </c>
      <c r="I2019">
        <v>20241395</v>
      </c>
      <c r="J2019" t="s">
        <v>2615</v>
      </c>
      <c r="K2019" t="s">
        <v>11959</v>
      </c>
      <c r="L2019" t="s">
        <v>11220</v>
      </c>
      <c r="M2019">
        <v>42664</v>
      </c>
      <c r="N2019">
        <v>5123</v>
      </c>
      <c r="O2019" t="s">
        <v>11829</v>
      </c>
      <c r="P2019">
        <v>0</v>
      </c>
      <c r="Q2019" t="s">
        <v>11960</v>
      </c>
      <c r="R2019" t="s">
        <v>11961</v>
      </c>
      <c r="S2019">
        <v>403</v>
      </c>
      <c r="T2019" t="s">
        <v>42</v>
      </c>
      <c r="U2019" t="s">
        <v>43</v>
      </c>
      <c r="V2019" t="s">
        <v>811</v>
      </c>
      <c r="W2019">
        <v>20000000</v>
      </c>
      <c r="X2019">
        <v>1998</v>
      </c>
      <c r="Y2019">
        <v>1000</v>
      </c>
      <c r="Z2019" s="2">
        <v>6.1</v>
      </c>
      <c r="AA2019">
        <v>2.35</v>
      </c>
      <c r="AB2019">
        <v>0</v>
      </c>
      <c r="AQ2019">
        <v>96</v>
      </c>
      <c r="AR2019">
        <v>7.1</v>
      </c>
      <c r="BP2019">
        <v>500000</v>
      </c>
      <c r="BR2019">
        <f t="shared" si="94"/>
        <v>-500000</v>
      </c>
      <c r="BS2019">
        <f>_xlfn.XLOOKUP(BO2019,I:I,L:L)</f>
        <v>0</v>
      </c>
    </row>
    <row r="2020" spans="1:71" x14ac:dyDescent="0.25">
      <c r="A2020" t="s">
        <v>917</v>
      </c>
      <c r="B2020" t="s">
        <v>6243</v>
      </c>
      <c r="C2020">
        <v>290</v>
      </c>
      <c r="D2020">
        <v>108</v>
      </c>
      <c r="E2020">
        <v>13000</v>
      </c>
      <c r="F2020">
        <v>285</v>
      </c>
      <c r="G2020" t="s">
        <v>11962</v>
      </c>
      <c r="H2020">
        <v>606</v>
      </c>
      <c r="I2020">
        <v>32000000</v>
      </c>
      <c r="J2020" t="s">
        <v>1776</v>
      </c>
      <c r="K2020" t="s">
        <v>11963</v>
      </c>
      <c r="L2020" t="s">
        <v>11964</v>
      </c>
      <c r="M2020">
        <v>422432</v>
      </c>
      <c r="N2020">
        <v>1885</v>
      </c>
      <c r="O2020" t="s">
        <v>11965</v>
      </c>
      <c r="P2020">
        <v>2</v>
      </c>
      <c r="Q2020" t="s">
        <v>11966</v>
      </c>
      <c r="R2020" t="s">
        <v>11967</v>
      </c>
      <c r="S2020">
        <v>1040</v>
      </c>
      <c r="T2020" t="s">
        <v>42</v>
      </c>
      <c r="U2020" t="s">
        <v>43</v>
      </c>
      <c r="V2020" t="s">
        <v>811</v>
      </c>
      <c r="W2020">
        <v>806947</v>
      </c>
      <c r="X2020">
        <v>1960</v>
      </c>
      <c r="Y2020">
        <v>332</v>
      </c>
      <c r="Z2020" s="2">
        <v>8.5</v>
      </c>
      <c r="AA2020">
        <v>1.85</v>
      </c>
      <c r="AB2020">
        <v>18000</v>
      </c>
      <c r="AQ2020">
        <v>104</v>
      </c>
      <c r="AR2020">
        <v>6.1</v>
      </c>
      <c r="BP2020">
        <v>500000</v>
      </c>
      <c r="BR2020">
        <f t="shared" si="94"/>
        <v>-500000</v>
      </c>
      <c r="BS2020">
        <f>_xlfn.XLOOKUP(BO2020,I:I,L:L)</f>
        <v>0</v>
      </c>
    </row>
    <row r="2021" spans="1:71" x14ac:dyDescent="0.25">
      <c r="A2021" t="s">
        <v>33</v>
      </c>
      <c r="B2021" t="s">
        <v>3278</v>
      </c>
      <c r="C2021">
        <v>80</v>
      </c>
      <c r="D2021">
        <v>112</v>
      </c>
      <c r="E2021">
        <v>41</v>
      </c>
      <c r="F2021">
        <v>490</v>
      </c>
      <c r="G2021" t="s">
        <v>11968</v>
      </c>
      <c r="H2021">
        <v>1000</v>
      </c>
      <c r="I2021">
        <v>19151864</v>
      </c>
      <c r="J2021" t="s">
        <v>1027</v>
      </c>
      <c r="K2021" t="s">
        <v>7972</v>
      </c>
      <c r="L2021" t="s">
        <v>11969</v>
      </c>
      <c r="M2021">
        <v>36983</v>
      </c>
      <c r="N2021">
        <v>3301</v>
      </c>
      <c r="O2021" t="s">
        <v>11970</v>
      </c>
      <c r="P2021">
        <v>3</v>
      </c>
      <c r="Q2021" t="s">
        <v>11971</v>
      </c>
      <c r="R2021" t="s">
        <v>11972</v>
      </c>
      <c r="S2021">
        <v>100</v>
      </c>
      <c r="T2021" t="s">
        <v>42</v>
      </c>
      <c r="U2021" t="s">
        <v>43</v>
      </c>
      <c r="V2021" t="s">
        <v>811</v>
      </c>
      <c r="W2021">
        <v>40000000</v>
      </c>
      <c r="X2021">
        <v>2008</v>
      </c>
      <c r="Y2021">
        <v>500</v>
      </c>
      <c r="Z2021" s="2">
        <v>5.9</v>
      </c>
      <c r="AA2021">
        <v>1.85</v>
      </c>
      <c r="AB2021">
        <v>0</v>
      </c>
      <c r="AQ2021">
        <v>108</v>
      </c>
      <c r="AR2021">
        <v>8.5</v>
      </c>
      <c r="BP2021">
        <v>500000</v>
      </c>
      <c r="BR2021">
        <f t="shared" si="94"/>
        <v>-500000</v>
      </c>
      <c r="BS2021">
        <f>_xlfn.XLOOKUP(BO2021,I:I,L:L)</f>
        <v>0</v>
      </c>
    </row>
    <row r="2022" spans="1:71" x14ac:dyDescent="0.25">
      <c r="A2022" t="s">
        <v>33</v>
      </c>
      <c r="B2022" t="s">
        <v>6249</v>
      </c>
      <c r="C2022">
        <v>98</v>
      </c>
      <c r="D2022">
        <v>104</v>
      </c>
      <c r="E2022">
        <v>19</v>
      </c>
      <c r="F2022">
        <v>942</v>
      </c>
      <c r="G2022" t="s">
        <v>469</v>
      </c>
      <c r="H2022">
        <v>15000</v>
      </c>
      <c r="I2022">
        <v>23393765</v>
      </c>
      <c r="J2022" t="s">
        <v>210</v>
      </c>
      <c r="K2022" t="s">
        <v>6345</v>
      </c>
      <c r="L2022" t="s">
        <v>10207</v>
      </c>
      <c r="M2022">
        <v>31323</v>
      </c>
      <c r="N2022">
        <v>18760</v>
      </c>
      <c r="O2022" t="s">
        <v>11973</v>
      </c>
      <c r="P2022">
        <v>0</v>
      </c>
      <c r="Q2022" t="s">
        <v>11974</v>
      </c>
      <c r="R2022" t="s">
        <v>11975</v>
      </c>
      <c r="S2022">
        <v>76</v>
      </c>
      <c r="T2022" t="s">
        <v>42</v>
      </c>
      <c r="U2022" t="s">
        <v>43</v>
      </c>
      <c r="V2022" t="s">
        <v>44</v>
      </c>
      <c r="W2022">
        <v>20000000</v>
      </c>
      <c r="X2022">
        <v>2014</v>
      </c>
      <c r="Y2022">
        <v>989</v>
      </c>
      <c r="Z2022" s="2">
        <v>6.3</v>
      </c>
      <c r="AA2022">
        <v>2.35</v>
      </c>
      <c r="AB2022">
        <v>0</v>
      </c>
      <c r="AQ2022">
        <v>112</v>
      </c>
      <c r="AR2022">
        <v>5.9</v>
      </c>
      <c r="BP2022">
        <v>500000</v>
      </c>
      <c r="BR2022">
        <f t="shared" si="94"/>
        <v>-500000</v>
      </c>
      <c r="BS2022">
        <f>_xlfn.XLOOKUP(BO2022,I:I,L:L)</f>
        <v>0</v>
      </c>
    </row>
    <row r="2023" spans="1:71" x14ac:dyDescent="0.25">
      <c r="A2023" t="s">
        <v>33</v>
      </c>
      <c r="B2023" t="s">
        <v>2189</v>
      </c>
      <c r="C2023">
        <v>88</v>
      </c>
      <c r="D2023">
        <v>113</v>
      </c>
      <c r="E2023">
        <v>0</v>
      </c>
      <c r="F2023">
        <v>949</v>
      </c>
      <c r="G2023" t="s">
        <v>11501</v>
      </c>
      <c r="H2023">
        <v>995</v>
      </c>
      <c r="I2023">
        <v>18882880</v>
      </c>
      <c r="J2023" t="s">
        <v>1544</v>
      </c>
      <c r="K2023" t="s">
        <v>4077</v>
      </c>
      <c r="L2023" t="s">
        <v>11976</v>
      </c>
      <c r="M2023">
        <v>20539</v>
      </c>
      <c r="N2023">
        <v>4039</v>
      </c>
      <c r="O2023" t="s">
        <v>6907</v>
      </c>
      <c r="P2023">
        <v>3</v>
      </c>
      <c r="Q2023" t="s">
        <v>11977</v>
      </c>
      <c r="R2023" t="s">
        <v>11978</v>
      </c>
      <c r="S2023">
        <v>125</v>
      </c>
      <c r="T2023" t="s">
        <v>42</v>
      </c>
      <c r="U2023" t="s">
        <v>43</v>
      </c>
      <c r="V2023" t="s">
        <v>811</v>
      </c>
      <c r="W2023">
        <v>20000000</v>
      </c>
      <c r="X2023">
        <v>2007</v>
      </c>
      <c r="Y2023">
        <v>975</v>
      </c>
      <c r="Z2023" s="2">
        <v>5.9</v>
      </c>
      <c r="AA2023">
        <v>2.35</v>
      </c>
      <c r="AB2023">
        <v>681</v>
      </c>
      <c r="AQ2023">
        <v>104</v>
      </c>
      <c r="AR2023">
        <v>6.3</v>
      </c>
      <c r="BP2023">
        <v>500000</v>
      </c>
      <c r="BR2023">
        <f t="shared" si="94"/>
        <v>-500000</v>
      </c>
      <c r="BS2023">
        <f>_xlfn.XLOOKUP(BO2023,I:I,L:L)</f>
        <v>0</v>
      </c>
    </row>
    <row r="2024" spans="1:71" x14ac:dyDescent="0.25">
      <c r="A2024" t="s">
        <v>33</v>
      </c>
      <c r="B2024" t="s">
        <v>6254</v>
      </c>
      <c r="C2024">
        <v>13</v>
      </c>
      <c r="D2024">
        <v>98</v>
      </c>
      <c r="E2024">
        <v>15</v>
      </c>
      <c r="F2024">
        <v>281</v>
      </c>
      <c r="G2024" t="s">
        <v>7821</v>
      </c>
      <c r="H2024">
        <v>691</v>
      </c>
      <c r="I2024">
        <v>8500000</v>
      </c>
      <c r="J2024" t="s">
        <v>1247</v>
      </c>
      <c r="K2024" t="s">
        <v>921</v>
      </c>
      <c r="L2024" t="s">
        <v>11979</v>
      </c>
      <c r="M2024">
        <v>2061</v>
      </c>
      <c r="N2024">
        <v>1761</v>
      </c>
      <c r="O2024" t="s">
        <v>11980</v>
      </c>
      <c r="P2024">
        <v>0</v>
      </c>
      <c r="Q2024" t="s">
        <v>11981</v>
      </c>
      <c r="R2024" t="s">
        <v>11982</v>
      </c>
      <c r="S2024">
        <v>34</v>
      </c>
      <c r="T2024" t="s">
        <v>42</v>
      </c>
      <c r="U2024" t="s">
        <v>43</v>
      </c>
      <c r="V2024" t="s">
        <v>115</v>
      </c>
      <c r="W2024">
        <v>20000000</v>
      </c>
      <c r="X2024">
        <v>1981</v>
      </c>
      <c r="Y2024">
        <v>374</v>
      </c>
      <c r="Z2024" s="2">
        <v>5.4</v>
      </c>
      <c r="AA2024">
        <v>1.78</v>
      </c>
      <c r="AB2024">
        <v>501</v>
      </c>
      <c r="AQ2024">
        <v>113</v>
      </c>
      <c r="AR2024">
        <v>5.9</v>
      </c>
      <c r="BP2024">
        <v>500000</v>
      </c>
      <c r="BR2024">
        <f t="shared" si="94"/>
        <v>-500000</v>
      </c>
      <c r="BS2024">
        <f>_xlfn.XLOOKUP(BO2024,I:I,L:L)</f>
        <v>0</v>
      </c>
    </row>
    <row r="2025" spans="1:71" x14ac:dyDescent="0.25">
      <c r="A2025" t="s">
        <v>33</v>
      </c>
      <c r="B2025" t="s">
        <v>1105</v>
      </c>
      <c r="C2025">
        <v>60</v>
      </c>
      <c r="D2025">
        <v>114</v>
      </c>
      <c r="E2025">
        <v>160</v>
      </c>
      <c r="F2025">
        <v>271</v>
      </c>
      <c r="G2025" t="s">
        <v>11983</v>
      </c>
      <c r="H2025">
        <v>1000</v>
      </c>
      <c r="I2025">
        <v>18252684</v>
      </c>
      <c r="J2025" t="s">
        <v>2241</v>
      </c>
      <c r="K2025" t="s">
        <v>555</v>
      </c>
      <c r="L2025" t="s">
        <v>11984</v>
      </c>
      <c r="M2025">
        <v>18366</v>
      </c>
      <c r="N2025">
        <v>1816</v>
      </c>
      <c r="O2025" t="s">
        <v>545</v>
      </c>
      <c r="P2025">
        <v>2</v>
      </c>
      <c r="Q2025" t="s">
        <v>11985</v>
      </c>
      <c r="R2025" t="s">
        <v>11986</v>
      </c>
      <c r="S2025">
        <v>219</v>
      </c>
      <c r="T2025" t="s">
        <v>42</v>
      </c>
      <c r="U2025" t="s">
        <v>43</v>
      </c>
      <c r="V2025" t="s">
        <v>115</v>
      </c>
      <c r="W2025">
        <v>30000000</v>
      </c>
      <c r="X2025">
        <v>1998</v>
      </c>
      <c r="Y2025">
        <v>367</v>
      </c>
      <c r="Z2025" s="2">
        <v>6.9</v>
      </c>
      <c r="AA2025">
        <v>1.85</v>
      </c>
      <c r="AB2025">
        <v>0</v>
      </c>
      <c r="AQ2025">
        <v>121</v>
      </c>
      <c r="AR2025">
        <v>7</v>
      </c>
      <c r="BP2025">
        <v>500000</v>
      </c>
      <c r="BR2025">
        <f t="shared" si="94"/>
        <v>-500000</v>
      </c>
      <c r="BS2025">
        <f>_xlfn.XLOOKUP(BO2025,I:I,L:L)</f>
        <v>0</v>
      </c>
    </row>
    <row r="2026" spans="1:71" x14ac:dyDescent="0.25">
      <c r="A2026" t="s">
        <v>33</v>
      </c>
      <c r="B2026" t="s">
        <v>6259</v>
      </c>
      <c r="C2026">
        <v>154</v>
      </c>
      <c r="D2026">
        <v>124</v>
      </c>
      <c r="E2026">
        <v>57</v>
      </c>
      <c r="F2026">
        <v>905</v>
      </c>
      <c r="G2026" t="s">
        <v>335</v>
      </c>
      <c r="H2026">
        <v>11000</v>
      </c>
      <c r="I2026">
        <v>19661987</v>
      </c>
      <c r="J2026" t="s">
        <v>2007</v>
      </c>
      <c r="K2026" t="s">
        <v>2729</v>
      </c>
      <c r="L2026" t="s">
        <v>11821</v>
      </c>
      <c r="M2026">
        <v>83786</v>
      </c>
      <c r="N2026">
        <v>17050</v>
      </c>
      <c r="O2026" t="s">
        <v>7096</v>
      </c>
      <c r="P2026">
        <v>2</v>
      </c>
      <c r="Q2026" t="s">
        <v>11987</v>
      </c>
      <c r="R2026" t="s">
        <v>11988</v>
      </c>
      <c r="S2026">
        <v>231</v>
      </c>
      <c r="T2026" t="s">
        <v>42</v>
      </c>
      <c r="U2026" t="s">
        <v>43</v>
      </c>
      <c r="V2026" t="s">
        <v>811</v>
      </c>
      <c r="W2026">
        <v>20000000</v>
      </c>
      <c r="X2026">
        <v>2007</v>
      </c>
      <c r="Y2026">
        <v>3000</v>
      </c>
      <c r="Z2026" s="2">
        <v>7.5</v>
      </c>
      <c r="AA2026">
        <v>2.35</v>
      </c>
      <c r="AB2026">
        <v>0</v>
      </c>
      <c r="AQ2026">
        <v>114</v>
      </c>
      <c r="AR2026">
        <v>6.9</v>
      </c>
      <c r="BP2026">
        <v>500000</v>
      </c>
      <c r="BR2026">
        <f t="shared" si="94"/>
        <v>-500000</v>
      </c>
      <c r="BS2026">
        <f>_xlfn.XLOOKUP(BO2026,I:I,L:L)</f>
        <v>0</v>
      </c>
    </row>
    <row r="2027" spans="1:71" x14ac:dyDescent="0.25">
      <c r="A2027" t="s">
        <v>33</v>
      </c>
      <c r="B2027" t="s">
        <v>3665</v>
      </c>
      <c r="C2027">
        <v>274</v>
      </c>
      <c r="D2027">
        <v>148</v>
      </c>
      <c r="E2027">
        <v>0</v>
      </c>
      <c r="F2027">
        <v>826</v>
      </c>
      <c r="G2027" t="s">
        <v>245</v>
      </c>
      <c r="H2027">
        <v>17000</v>
      </c>
      <c r="I2027">
        <v>18352454</v>
      </c>
      <c r="J2027" t="s">
        <v>4256</v>
      </c>
      <c r="K2027" t="s">
        <v>715</v>
      </c>
      <c r="L2027" t="s">
        <v>10217</v>
      </c>
      <c r="M2027">
        <v>426359</v>
      </c>
      <c r="N2027">
        <v>18752</v>
      </c>
      <c r="O2027" t="s">
        <v>3114</v>
      </c>
      <c r="P2027">
        <v>0</v>
      </c>
      <c r="Q2027" t="s">
        <v>11989</v>
      </c>
      <c r="R2027" t="s">
        <v>11990</v>
      </c>
      <c r="S2027">
        <v>760</v>
      </c>
      <c r="T2027" t="s">
        <v>42</v>
      </c>
      <c r="U2027" t="s">
        <v>43</v>
      </c>
      <c r="V2027" t="s">
        <v>811</v>
      </c>
      <c r="W2027">
        <v>15000000</v>
      </c>
      <c r="X2027">
        <v>2007</v>
      </c>
      <c r="Y2027">
        <v>882</v>
      </c>
      <c r="Z2027" s="2">
        <v>8.1999999999999993</v>
      </c>
      <c r="AA2027">
        <v>2.35</v>
      </c>
      <c r="AB2027">
        <v>76000</v>
      </c>
      <c r="AQ2027">
        <v>124</v>
      </c>
      <c r="AR2027">
        <v>7.5</v>
      </c>
      <c r="BP2027">
        <v>500000</v>
      </c>
      <c r="BR2027">
        <f t="shared" si="94"/>
        <v>-500000</v>
      </c>
      <c r="BS2027">
        <f>_xlfn.XLOOKUP(BO2027,I:I,L:L)</f>
        <v>0</v>
      </c>
    </row>
    <row r="2028" spans="1:71" x14ac:dyDescent="0.25">
      <c r="A2028" t="s">
        <v>33</v>
      </c>
      <c r="B2028" t="s">
        <v>6262</v>
      </c>
      <c r="C2028">
        <v>173</v>
      </c>
      <c r="D2028">
        <v>95</v>
      </c>
      <c r="E2028">
        <v>83</v>
      </c>
      <c r="F2028">
        <v>206</v>
      </c>
      <c r="G2028" t="s">
        <v>6245</v>
      </c>
      <c r="H2028">
        <v>991</v>
      </c>
      <c r="I2028">
        <v>17529157</v>
      </c>
      <c r="J2028" t="s">
        <v>4264</v>
      </c>
      <c r="K2028" t="s">
        <v>4165</v>
      </c>
      <c r="L2028" t="s">
        <v>11991</v>
      </c>
      <c r="M2028">
        <v>49888</v>
      </c>
      <c r="N2028">
        <v>2173</v>
      </c>
      <c r="O2028" t="s">
        <v>5293</v>
      </c>
      <c r="P2028">
        <v>0</v>
      </c>
      <c r="Q2028" t="s">
        <v>11992</v>
      </c>
      <c r="R2028" t="s">
        <v>11993</v>
      </c>
      <c r="S2028">
        <v>220</v>
      </c>
      <c r="T2028" t="s">
        <v>42</v>
      </c>
      <c r="U2028" t="s">
        <v>1816</v>
      </c>
      <c r="V2028" t="s">
        <v>811</v>
      </c>
      <c r="W2028">
        <v>20000000</v>
      </c>
      <c r="X2028">
        <v>2012</v>
      </c>
      <c r="Y2028">
        <v>494</v>
      </c>
      <c r="Z2028" s="2">
        <v>5</v>
      </c>
      <c r="AA2028">
        <v>2.35</v>
      </c>
      <c r="AB2028">
        <v>25000</v>
      </c>
      <c r="AQ2028">
        <v>148</v>
      </c>
      <c r="AR2028">
        <v>8.1999999999999993</v>
      </c>
      <c r="BP2028">
        <v>500000</v>
      </c>
      <c r="BR2028">
        <f t="shared" si="94"/>
        <v>-500000</v>
      </c>
      <c r="BS2028">
        <f>_xlfn.XLOOKUP(BO2028,I:I,L:L)</f>
        <v>0</v>
      </c>
    </row>
    <row r="2029" spans="1:71" x14ac:dyDescent="0.25">
      <c r="A2029" t="s">
        <v>33</v>
      </c>
      <c r="B2029" t="s">
        <v>3073</v>
      </c>
      <c r="C2029">
        <v>165</v>
      </c>
      <c r="D2029">
        <v>108</v>
      </c>
      <c r="E2029">
        <v>0</v>
      </c>
      <c r="F2029">
        <v>844</v>
      </c>
      <c r="G2029" t="s">
        <v>638</v>
      </c>
      <c r="H2029">
        <v>16000</v>
      </c>
      <c r="I2029">
        <v>25753840</v>
      </c>
      <c r="J2029" t="s">
        <v>4271</v>
      </c>
      <c r="K2029" t="s">
        <v>1345</v>
      </c>
      <c r="L2029" t="s">
        <v>9561</v>
      </c>
      <c r="M2029">
        <v>219091</v>
      </c>
      <c r="N2029">
        <v>23296</v>
      </c>
      <c r="O2029" t="s">
        <v>4071</v>
      </c>
      <c r="P2029">
        <v>2</v>
      </c>
      <c r="Q2029" t="s">
        <v>11994</v>
      </c>
      <c r="R2029" t="s">
        <v>11995</v>
      </c>
      <c r="S2029">
        <v>592</v>
      </c>
      <c r="T2029" t="s">
        <v>42</v>
      </c>
      <c r="U2029" t="s">
        <v>43</v>
      </c>
      <c r="V2029" t="s">
        <v>811</v>
      </c>
      <c r="W2029">
        <v>19000000</v>
      </c>
      <c r="X2029">
        <v>1996</v>
      </c>
      <c r="Y2029">
        <v>4000</v>
      </c>
      <c r="Z2029" s="2">
        <v>7.3</v>
      </c>
      <c r="AA2029">
        <v>1.85</v>
      </c>
      <c r="AB2029">
        <v>12000</v>
      </c>
      <c r="AQ2029">
        <v>95</v>
      </c>
      <c r="AR2029">
        <v>5</v>
      </c>
      <c r="BP2029">
        <v>500000</v>
      </c>
      <c r="BR2029">
        <f t="shared" si="94"/>
        <v>-500000</v>
      </c>
      <c r="BS2029">
        <f>_xlfn.XLOOKUP(BO2029,I:I,L:L)</f>
        <v>0</v>
      </c>
    </row>
    <row r="2030" spans="1:71" x14ac:dyDescent="0.25">
      <c r="A2030" t="s">
        <v>33</v>
      </c>
      <c r="B2030" t="s">
        <v>6266</v>
      </c>
      <c r="C2030">
        <v>45</v>
      </c>
      <c r="D2030">
        <v>68</v>
      </c>
      <c r="E2030">
        <v>0</v>
      </c>
      <c r="F2030">
        <v>253</v>
      </c>
      <c r="G2030" t="s">
        <v>9592</v>
      </c>
      <c r="H2030">
        <v>304</v>
      </c>
      <c r="I2030">
        <v>18081626</v>
      </c>
      <c r="J2030" t="s">
        <v>4279</v>
      </c>
      <c r="K2030" t="s">
        <v>11799</v>
      </c>
      <c r="L2030" t="s">
        <v>11996</v>
      </c>
      <c r="M2030">
        <v>4180</v>
      </c>
      <c r="N2030">
        <v>861</v>
      </c>
      <c r="O2030" t="s">
        <v>2216</v>
      </c>
      <c r="P2030">
        <v>0</v>
      </c>
      <c r="Q2030" t="s">
        <v>11997</v>
      </c>
      <c r="R2030" t="s">
        <v>11998</v>
      </c>
      <c r="S2030">
        <v>32</v>
      </c>
      <c r="T2030" t="s">
        <v>42</v>
      </c>
      <c r="U2030" t="s">
        <v>43</v>
      </c>
      <c r="V2030" t="s">
        <v>366</v>
      </c>
      <c r="W2030">
        <v>20000000</v>
      </c>
      <c r="X2030">
        <v>2005</v>
      </c>
      <c r="Y2030">
        <v>286</v>
      </c>
      <c r="Z2030" s="2">
        <v>6.4</v>
      </c>
      <c r="AA2030">
        <v>1.85</v>
      </c>
      <c r="AB2030">
        <v>264</v>
      </c>
      <c r="AQ2030">
        <v>108</v>
      </c>
      <c r="AR2030">
        <v>7.3</v>
      </c>
      <c r="BO2030">
        <v>31493782</v>
      </c>
      <c r="BP2030">
        <v>32000000</v>
      </c>
      <c r="BR2030">
        <f t="shared" si="94"/>
        <v>-506218</v>
      </c>
      <c r="BS2030" t="str">
        <f>_xlfn.XLOOKUP(BO2030,I:I,L:L)</f>
        <v>A History of ViolenceÂ </v>
      </c>
    </row>
    <row r="2031" spans="1:71" x14ac:dyDescent="0.25">
      <c r="A2031" t="s">
        <v>33</v>
      </c>
      <c r="B2031" t="s">
        <v>5376</v>
      </c>
      <c r="C2031">
        <v>45</v>
      </c>
      <c r="D2031">
        <v>103</v>
      </c>
      <c r="E2031">
        <v>0</v>
      </c>
      <c r="F2031">
        <v>801</v>
      </c>
      <c r="G2031" t="s">
        <v>2579</v>
      </c>
      <c r="H2031">
        <v>21000</v>
      </c>
      <c r="I2031">
        <v>17518220</v>
      </c>
      <c r="J2031" t="s">
        <v>881</v>
      </c>
      <c r="K2031" t="s">
        <v>119</v>
      </c>
      <c r="L2031" t="s">
        <v>11999</v>
      </c>
      <c r="M2031">
        <v>9105</v>
      </c>
      <c r="N2031">
        <v>25263</v>
      </c>
      <c r="O2031" t="s">
        <v>12000</v>
      </c>
      <c r="P2031">
        <v>1</v>
      </c>
      <c r="Q2031" t="s">
        <v>12001</v>
      </c>
      <c r="R2031" t="s">
        <v>12002</v>
      </c>
      <c r="S2031">
        <v>76</v>
      </c>
      <c r="T2031" t="s">
        <v>42</v>
      </c>
      <c r="U2031" t="s">
        <v>43</v>
      </c>
      <c r="V2031" t="s">
        <v>44</v>
      </c>
      <c r="W2031">
        <v>20000000</v>
      </c>
      <c r="X2031">
        <v>1995</v>
      </c>
      <c r="Y2031">
        <v>1000</v>
      </c>
      <c r="Z2031" s="2">
        <v>6.6</v>
      </c>
      <c r="AA2031">
        <v>1.85</v>
      </c>
      <c r="AB2031">
        <v>0</v>
      </c>
      <c r="AQ2031">
        <v>68</v>
      </c>
      <c r="AR2031">
        <v>6.4</v>
      </c>
      <c r="BO2031">
        <v>484221</v>
      </c>
      <c r="BP2031">
        <v>1000000</v>
      </c>
      <c r="BR2031">
        <f t="shared" si="94"/>
        <v>-515779</v>
      </c>
      <c r="BS2031" t="str">
        <f>_xlfn.XLOOKUP(BO2031,I:I,L:L)</f>
        <v>The Act of KillingÂ </v>
      </c>
    </row>
    <row r="2032" spans="1:71" x14ac:dyDescent="0.25">
      <c r="A2032" t="s">
        <v>33</v>
      </c>
      <c r="B2032" t="s">
        <v>6272</v>
      </c>
      <c r="C2032">
        <v>377</v>
      </c>
      <c r="D2032">
        <v>99</v>
      </c>
      <c r="E2032">
        <v>0</v>
      </c>
      <c r="F2032">
        <v>59</v>
      </c>
      <c r="G2032" t="s">
        <v>12004</v>
      </c>
      <c r="H2032">
        <v>264</v>
      </c>
      <c r="I2032">
        <v>17104669</v>
      </c>
      <c r="J2032" t="s">
        <v>4287</v>
      </c>
      <c r="K2032" t="s">
        <v>12005</v>
      </c>
      <c r="L2032" t="s">
        <v>12006</v>
      </c>
      <c r="M2032">
        <v>99353</v>
      </c>
      <c r="N2032">
        <v>537</v>
      </c>
      <c r="O2032" t="s">
        <v>12007</v>
      </c>
      <c r="P2032">
        <v>1</v>
      </c>
      <c r="Q2032" t="s">
        <v>12008</v>
      </c>
      <c r="R2032" t="s">
        <v>12009</v>
      </c>
      <c r="S2032">
        <v>354</v>
      </c>
      <c r="T2032" t="s">
        <v>163</v>
      </c>
      <c r="U2032" t="s">
        <v>4790</v>
      </c>
      <c r="V2032" t="s">
        <v>811</v>
      </c>
      <c r="W2032">
        <v>20000000</v>
      </c>
      <c r="X2032">
        <v>2004</v>
      </c>
      <c r="Y2032">
        <v>62</v>
      </c>
      <c r="Z2032" s="2">
        <v>7.8</v>
      </c>
      <c r="AA2032">
        <v>2.35</v>
      </c>
      <c r="AB2032">
        <v>0</v>
      </c>
      <c r="AQ2032">
        <v>103</v>
      </c>
      <c r="AR2032">
        <v>6.6</v>
      </c>
      <c r="BO2032">
        <v>1477002</v>
      </c>
      <c r="BP2032">
        <v>2000000</v>
      </c>
      <c r="BR2032">
        <f t="shared" si="94"/>
        <v>-522998</v>
      </c>
      <c r="BS2032" t="str">
        <f>_xlfn.XLOOKUP(BO2032,I:I,L:L)</f>
        <v>The Diary of a Teenage GirlÂ </v>
      </c>
    </row>
    <row r="2033" spans="1:71" x14ac:dyDescent="0.25">
      <c r="A2033" t="s">
        <v>33</v>
      </c>
      <c r="B2033" t="s">
        <v>6277</v>
      </c>
      <c r="C2033">
        <v>43</v>
      </c>
      <c r="D2033">
        <v>88</v>
      </c>
      <c r="E2033">
        <v>0</v>
      </c>
      <c r="F2033">
        <v>939</v>
      </c>
      <c r="G2033" t="s">
        <v>10087</v>
      </c>
      <c r="H2033">
        <v>3000</v>
      </c>
      <c r="I2033">
        <v>16988996</v>
      </c>
      <c r="J2033" t="s">
        <v>4296</v>
      </c>
      <c r="K2033" t="s">
        <v>2737</v>
      </c>
      <c r="L2033" t="s">
        <v>12011</v>
      </c>
      <c r="M2033">
        <v>3875</v>
      </c>
      <c r="N2033">
        <v>8189</v>
      </c>
      <c r="O2033" t="s">
        <v>1423</v>
      </c>
      <c r="P2033">
        <v>1</v>
      </c>
      <c r="Q2033" t="s">
        <v>12012</v>
      </c>
      <c r="R2033" t="s">
        <v>12013</v>
      </c>
      <c r="S2033">
        <v>75</v>
      </c>
      <c r="T2033" t="s">
        <v>42</v>
      </c>
      <c r="U2033" t="s">
        <v>43</v>
      </c>
      <c r="V2033" t="s">
        <v>366</v>
      </c>
      <c r="W2033">
        <v>35000000</v>
      </c>
      <c r="X2033">
        <v>2002</v>
      </c>
      <c r="Y2033">
        <v>968</v>
      </c>
      <c r="Z2033" s="2">
        <v>4</v>
      </c>
      <c r="AA2033">
        <v>1.85</v>
      </c>
      <c r="AB2033">
        <v>422</v>
      </c>
      <c r="AQ2033">
        <v>99</v>
      </c>
      <c r="AR2033">
        <v>7.8</v>
      </c>
      <c r="BO2033">
        <v>9473382</v>
      </c>
      <c r="BP2033">
        <v>10000000</v>
      </c>
      <c r="BR2033">
        <f t="shared" si="94"/>
        <v>-526618</v>
      </c>
      <c r="BS2033" t="str">
        <f>_xlfn.XLOOKUP(BO2033,I:I,L:L)</f>
        <v>The Red ViolinÂ </v>
      </c>
    </row>
    <row r="2034" spans="1:71" x14ac:dyDescent="0.25">
      <c r="A2034" t="s">
        <v>33</v>
      </c>
      <c r="B2034" t="s">
        <v>156</v>
      </c>
      <c r="C2034">
        <v>201</v>
      </c>
      <c r="D2034">
        <v>128</v>
      </c>
      <c r="E2034">
        <v>395</v>
      </c>
      <c r="F2034">
        <v>161</v>
      </c>
      <c r="G2034" t="s">
        <v>8744</v>
      </c>
      <c r="H2034">
        <v>283</v>
      </c>
      <c r="I2034">
        <v>15797907</v>
      </c>
      <c r="J2034" t="s">
        <v>2007</v>
      </c>
      <c r="K2034" t="s">
        <v>12015</v>
      </c>
      <c r="L2034" t="s">
        <v>12016</v>
      </c>
      <c r="M2034">
        <v>68119</v>
      </c>
      <c r="N2034">
        <v>904</v>
      </c>
      <c r="O2034" t="s">
        <v>12017</v>
      </c>
      <c r="P2034">
        <v>0</v>
      </c>
      <c r="Q2034" t="s">
        <v>12018</v>
      </c>
      <c r="R2034" t="s">
        <v>12019</v>
      </c>
      <c r="S2034">
        <v>230</v>
      </c>
      <c r="T2034" t="s">
        <v>202</v>
      </c>
      <c r="U2034" t="s">
        <v>43</v>
      </c>
      <c r="V2034" t="s">
        <v>44</v>
      </c>
      <c r="W2034">
        <v>20000000</v>
      </c>
      <c r="X2034">
        <v>2007</v>
      </c>
      <c r="Y2034">
        <v>206</v>
      </c>
      <c r="Z2034" s="2">
        <v>7.6</v>
      </c>
      <c r="AA2034">
        <v>2.35</v>
      </c>
      <c r="AB2034">
        <v>0</v>
      </c>
      <c r="AQ2034">
        <v>88</v>
      </c>
      <c r="AR2034">
        <v>4</v>
      </c>
      <c r="BO2034">
        <v>3468572</v>
      </c>
      <c r="BP2034">
        <v>4000000</v>
      </c>
      <c r="BR2034">
        <f t="shared" si="94"/>
        <v>-531428</v>
      </c>
      <c r="BS2034" t="str">
        <f>_xlfn.XLOOKUP(BO2034,I:I,L:L)</f>
        <v>Talk RadioÂ </v>
      </c>
    </row>
    <row r="2035" spans="1:71" x14ac:dyDescent="0.25">
      <c r="A2035" t="s">
        <v>33</v>
      </c>
      <c r="B2035" t="s">
        <v>957</v>
      </c>
      <c r="C2035">
        <v>192</v>
      </c>
      <c r="D2035">
        <v>124</v>
      </c>
      <c r="E2035">
        <v>0</v>
      </c>
      <c r="F2035">
        <v>430</v>
      </c>
      <c r="G2035" t="s">
        <v>478</v>
      </c>
      <c r="H2035">
        <v>6000</v>
      </c>
      <c r="I2035">
        <v>16248701</v>
      </c>
      <c r="J2035" t="s">
        <v>2007</v>
      </c>
      <c r="K2035" t="s">
        <v>273</v>
      </c>
      <c r="L2035" t="s">
        <v>12021</v>
      </c>
      <c r="M2035">
        <v>189683</v>
      </c>
      <c r="N2035">
        <v>7567</v>
      </c>
      <c r="O2035" t="s">
        <v>3698</v>
      </c>
      <c r="P2035">
        <v>0</v>
      </c>
      <c r="Q2035" t="s">
        <v>12022</v>
      </c>
      <c r="R2035" t="s">
        <v>12023</v>
      </c>
      <c r="S2035">
        <v>559</v>
      </c>
      <c r="T2035" t="s">
        <v>42</v>
      </c>
      <c r="U2035" t="s">
        <v>43</v>
      </c>
      <c r="V2035" t="s">
        <v>811</v>
      </c>
      <c r="W2035">
        <v>20000000</v>
      </c>
      <c r="X2035">
        <v>2003</v>
      </c>
      <c r="Y2035">
        <v>979</v>
      </c>
      <c r="Z2035" s="2">
        <v>7.7</v>
      </c>
      <c r="AA2035">
        <v>1.85</v>
      </c>
      <c r="AB2035">
        <v>0</v>
      </c>
      <c r="AQ2035">
        <v>128</v>
      </c>
      <c r="AR2035">
        <v>7.6</v>
      </c>
      <c r="BO2035">
        <v>464655</v>
      </c>
      <c r="BP2035">
        <v>1000000</v>
      </c>
      <c r="BR2035">
        <f t="shared" si="94"/>
        <v>-535345</v>
      </c>
      <c r="BS2035" t="str">
        <f>_xlfn.XLOOKUP(BO2035,I:I,L:L)</f>
        <v>Dream with the FishesÂ </v>
      </c>
    </row>
    <row r="2036" spans="1:71" x14ac:dyDescent="0.25">
      <c r="A2036" t="s">
        <v>33</v>
      </c>
      <c r="B2036" t="s">
        <v>6282</v>
      </c>
      <c r="C2036">
        <v>77</v>
      </c>
      <c r="D2036">
        <v>84</v>
      </c>
      <c r="E2036">
        <v>2</v>
      </c>
      <c r="F2036">
        <v>472</v>
      </c>
      <c r="G2036" t="s">
        <v>12025</v>
      </c>
      <c r="H2036">
        <v>787</v>
      </c>
      <c r="I2036">
        <v>15712072</v>
      </c>
      <c r="J2036" t="s">
        <v>313</v>
      </c>
      <c r="K2036" t="s">
        <v>2564</v>
      </c>
      <c r="L2036" t="s">
        <v>12026</v>
      </c>
      <c r="M2036">
        <v>13210</v>
      </c>
      <c r="N2036">
        <v>2915</v>
      </c>
      <c r="O2036" t="s">
        <v>12027</v>
      </c>
      <c r="P2036">
        <v>0</v>
      </c>
      <c r="Q2036" t="s">
        <v>12028</v>
      </c>
      <c r="R2036" t="s">
        <v>12029</v>
      </c>
      <c r="S2036">
        <v>138</v>
      </c>
      <c r="T2036" t="s">
        <v>42</v>
      </c>
      <c r="U2036" t="s">
        <v>43</v>
      </c>
      <c r="V2036" t="s">
        <v>44</v>
      </c>
      <c r="W2036">
        <v>20000000</v>
      </c>
      <c r="X2036">
        <v>2004</v>
      </c>
      <c r="Y2036">
        <v>555</v>
      </c>
      <c r="Z2036" s="2">
        <v>5.8</v>
      </c>
      <c r="AA2036">
        <v>2.35</v>
      </c>
      <c r="AB2036">
        <v>269</v>
      </c>
      <c r="AQ2036">
        <v>124</v>
      </c>
      <c r="AR2036">
        <v>7.7</v>
      </c>
      <c r="BO2036">
        <v>464126</v>
      </c>
      <c r="BP2036">
        <v>1000000</v>
      </c>
      <c r="BR2036">
        <f t="shared" si="94"/>
        <v>-535874</v>
      </c>
      <c r="BS2036" t="str">
        <f>_xlfn.XLOOKUP(BO2036,I:I,L:L)</f>
        <v>Blue CarÂ </v>
      </c>
    </row>
    <row r="2037" spans="1:71" x14ac:dyDescent="0.25">
      <c r="A2037" t="s">
        <v>33</v>
      </c>
      <c r="B2037" t="s">
        <v>3816</v>
      </c>
      <c r="C2037">
        <v>350</v>
      </c>
      <c r="D2037">
        <v>122</v>
      </c>
      <c r="E2037">
        <v>308</v>
      </c>
      <c r="F2037">
        <v>10000</v>
      </c>
      <c r="G2037" t="s">
        <v>1379</v>
      </c>
      <c r="H2037">
        <v>17000</v>
      </c>
      <c r="I2037">
        <v>191449475</v>
      </c>
      <c r="J2037" t="s">
        <v>1477</v>
      </c>
      <c r="K2037" t="s">
        <v>715</v>
      </c>
      <c r="L2037" t="s">
        <v>861</v>
      </c>
      <c r="M2037">
        <v>348010</v>
      </c>
      <c r="N2037">
        <v>44061</v>
      </c>
      <c r="O2037" t="s">
        <v>3076</v>
      </c>
      <c r="P2037">
        <v>1</v>
      </c>
      <c r="Q2037" t="s">
        <v>8425</v>
      </c>
      <c r="R2037" t="s">
        <v>8426</v>
      </c>
      <c r="S2037">
        <v>1535</v>
      </c>
      <c r="T2037" t="s">
        <v>42</v>
      </c>
      <c r="U2037" t="s">
        <v>43</v>
      </c>
      <c r="V2037" t="s">
        <v>44</v>
      </c>
      <c r="W2037">
        <v>37000000</v>
      </c>
      <c r="X2037">
        <v>2008</v>
      </c>
      <c r="Y2037">
        <v>12000</v>
      </c>
      <c r="Z2037" s="2">
        <v>5.2</v>
      </c>
      <c r="AA2037">
        <v>2.35</v>
      </c>
      <c r="AB2037">
        <v>19000</v>
      </c>
      <c r="AQ2037">
        <v>84</v>
      </c>
      <c r="AR2037">
        <v>5.8</v>
      </c>
      <c r="BP2037">
        <v>550000</v>
      </c>
      <c r="BR2037">
        <f t="shared" si="94"/>
        <v>-550000</v>
      </c>
      <c r="BS2037">
        <f>_xlfn.XLOOKUP(BO2037,I:I,L:L)</f>
        <v>0</v>
      </c>
    </row>
    <row r="2038" spans="1:71" x14ac:dyDescent="0.25">
      <c r="A2038" t="s">
        <v>33</v>
      </c>
      <c r="B2038" t="s">
        <v>6287</v>
      </c>
      <c r="C2038">
        <v>81</v>
      </c>
      <c r="D2038">
        <v>101</v>
      </c>
      <c r="E2038">
        <v>13</v>
      </c>
      <c r="F2038">
        <v>499</v>
      </c>
      <c r="G2038" t="s">
        <v>6726</v>
      </c>
      <c r="H2038">
        <v>651</v>
      </c>
      <c r="I2038">
        <v>15408822</v>
      </c>
      <c r="J2038" t="s">
        <v>1027</v>
      </c>
      <c r="K2038" t="s">
        <v>6208</v>
      </c>
      <c r="L2038" t="s">
        <v>12031</v>
      </c>
      <c r="M2038">
        <v>14147</v>
      </c>
      <c r="N2038">
        <v>2698</v>
      </c>
      <c r="O2038" t="s">
        <v>8152</v>
      </c>
      <c r="P2038">
        <v>3</v>
      </c>
      <c r="Q2038" t="s">
        <v>12032</v>
      </c>
      <c r="R2038" t="s">
        <v>12033</v>
      </c>
      <c r="S2038">
        <v>92</v>
      </c>
      <c r="T2038" t="s">
        <v>42</v>
      </c>
      <c r="U2038" t="s">
        <v>43</v>
      </c>
      <c r="V2038" t="s">
        <v>44</v>
      </c>
      <c r="W2038">
        <v>20000000</v>
      </c>
      <c r="X2038">
        <v>2003</v>
      </c>
      <c r="Y2038">
        <v>555</v>
      </c>
      <c r="Z2038" s="2">
        <v>5.6</v>
      </c>
      <c r="AA2038">
        <v>1.85</v>
      </c>
      <c r="AB2038">
        <v>401</v>
      </c>
      <c r="AQ2038">
        <v>122</v>
      </c>
      <c r="AR2038">
        <v>5.2</v>
      </c>
      <c r="BP2038">
        <v>550000</v>
      </c>
      <c r="BR2038">
        <f t="shared" si="94"/>
        <v>-550000</v>
      </c>
      <c r="BS2038">
        <f>_xlfn.XLOOKUP(BO2038,I:I,L:L)</f>
        <v>0</v>
      </c>
    </row>
    <row r="2039" spans="1:71" x14ac:dyDescent="0.25">
      <c r="A2039" t="s">
        <v>33</v>
      </c>
      <c r="B2039" t="s">
        <v>6292</v>
      </c>
      <c r="C2039">
        <v>81</v>
      </c>
      <c r="D2039">
        <v>98</v>
      </c>
      <c r="E2039">
        <v>143</v>
      </c>
      <c r="F2039">
        <v>153</v>
      </c>
      <c r="G2039" t="s">
        <v>12034</v>
      </c>
      <c r="H2039">
        <v>302</v>
      </c>
      <c r="I2039">
        <v>15464026</v>
      </c>
      <c r="J2039" t="s">
        <v>1027</v>
      </c>
      <c r="K2039" t="s">
        <v>6791</v>
      </c>
      <c r="L2039" t="s">
        <v>12035</v>
      </c>
      <c r="M2039">
        <v>23076</v>
      </c>
      <c r="N2039">
        <v>1189</v>
      </c>
      <c r="O2039" t="s">
        <v>12036</v>
      </c>
      <c r="P2039">
        <v>2</v>
      </c>
      <c r="Q2039" t="s">
        <v>12037</v>
      </c>
      <c r="R2039" t="s">
        <v>12038</v>
      </c>
      <c r="S2039">
        <v>158</v>
      </c>
      <c r="T2039" t="s">
        <v>42</v>
      </c>
      <c r="U2039" t="s">
        <v>43</v>
      </c>
      <c r="V2039" t="s">
        <v>44</v>
      </c>
      <c r="W2039">
        <v>20000000</v>
      </c>
      <c r="X2039">
        <v>2000</v>
      </c>
      <c r="Y2039">
        <v>216</v>
      </c>
      <c r="Z2039" s="2">
        <v>5.3</v>
      </c>
      <c r="AA2039">
        <v>1.85</v>
      </c>
      <c r="AB2039">
        <v>1000</v>
      </c>
      <c r="AQ2039">
        <v>101</v>
      </c>
      <c r="AR2039">
        <v>5.6</v>
      </c>
      <c r="BO2039">
        <v>2245</v>
      </c>
      <c r="BP2039">
        <v>560000</v>
      </c>
      <c r="BR2039">
        <f t="shared" si="94"/>
        <v>-557755</v>
      </c>
      <c r="BS2039" t="str">
        <f>_xlfn.XLOOKUP(BO2039,I:I,L:L)</f>
        <v>The Harvest/La CosechaÂ </v>
      </c>
    </row>
    <row r="2040" spans="1:71" x14ac:dyDescent="0.25">
      <c r="A2040" t="s">
        <v>33</v>
      </c>
      <c r="B2040" t="s">
        <v>6298</v>
      </c>
      <c r="C2040">
        <v>27</v>
      </c>
      <c r="D2040">
        <v>225</v>
      </c>
      <c r="E2040">
        <v>126</v>
      </c>
      <c r="F2040">
        <v>202</v>
      </c>
      <c r="G2040" t="s">
        <v>12040</v>
      </c>
      <c r="H2040">
        <v>940</v>
      </c>
      <c r="I2040">
        <v>8000000</v>
      </c>
      <c r="J2040" t="s">
        <v>2951</v>
      </c>
      <c r="K2040" t="s">
        <v>4022</v>
      </c>
      <c r="L2040" t="s">
        <v>10046</v>
      </c>
      <c r="M2040">
        <v>6484</v>
      </c>
      <c r="N2040">
        <v>1934</v>
      </c>
      <c r="O2040" t="s">
        <v>7066</v>
      </c>
      <c r="P2040">
        <v>6</v>
      </c>
      <c r="Q2040" t="s">
        <v>12041</v>
      </c>
      <c r="R2040" t="s">
        <v>12042</v>
      </c>
      <c r="S2040">
        <v>100</v>
      </c>
      <c r="T2040" t="s">
        <v>42</v>
      </c>
      <c r="U2040" t="s">
        <v>43</v>
      </c>
      <c r="V2040" t="s">
        <v>366</v>
      </c>
      <c r="W2040">
        <v>20000000</v>
      </c>
      <c r="X2040">
        <v>1965</v>
      </c>
      <c r="Y2040">
        <v>208</v>
      </c>
      <c r="Z2040" s="2">
        <v>6.6</v>
      </c>
      <c r="AA2040">
        <v>2.76</v>
      </c>
      <c r="AB2040">
        <v>1000</v>
      </c>
      <c r="AQ2040">
        <v>98</v>
      </c>
      <c r="AR2040">
        <v>5.3</v>
      </c>
      <c r="BO2040">
        <v>35688</v>
      </c>
      <c r="BP2040">
        <v>600000</v>
      </c>
      <c r="BR2040">
        <f t="shared" si="94"/>
        <v>-564312</v>
      </c>
      <c r="BS2040" t="str">
        <f>_xlfn.XLOOKUP(BO2040,I:I,L:L)</f>
        <v>Not CoolÂ </v>
      </c>
    </row>
    <row r="2041" spans="1:71" x14ac:dyDescent="0.25">
      <c r="A2041" t="s">
        <v>33</v>
      </c>
      <c r="B2041" t="s">
        <v>4906</v>
      </c>
      <c r="C2041">
        <v>111</v>
      </c>
      <c r="D2041">
        <v>88</v>
      </c>
      <c r="E2041">
        <v>82</v>
      </c>
      <c r="F2041">
        <v>329</v>
      </c>
      <c r="G2041" t="s">
        <v>6142</v>
      </c>
      <c r="H2041">
        <v>869</v>
      </c>
      <c r="I2041">
        <v>14174654</v>
      </c>
      <c r="J2041" t="s">
        <v>1247</v>
      </c>
      <c r="K2041" t="s">
        <v>3264</v>
      </c>
      <c r="L2041" t="s">
        <v>12046</v>
      </c>
      <c r="M2041">
        <v>74945</v>
      </c>
      <c r="N2041">
        <v>2857</v>
      </c>
      <c r="O2041" t="s">
        <v>656</v>
      </c>
      <c r="P2041">
        <v>0</v>
      </c>
      <c r="Q2041" t="s">
        <v>12047</v>
      </c>
      <c r="R2041" t="s">
        <v>12048</v>
      </c>
      <c r="S2041">
        <v>359</v>
      </c>
      <c r="T2041" t="s">
        <v>42</v>
      </c>
      <c r="U2041" t="s">
        <v>43</v>
      </c>
      <c r="V2041" t="s">
        <v>44</v>
      </c>
      <c r="W2041">
        <v>25000000</v>
      </c>
      <c r="X2041">
        <v>2008</v>
      </c>
      <c r="Y2041">
        <v>624</v>
      </c>
      <c r="Z2041" s="2">
        <v>1.9</v>
      </c>
      <c r="AA2041">
        <v>1.85</v>
      </c>
      <c r="AB2041">
        <v>0</v>
      </c>
      <c r="AQ2041">
        <v>111</v>
      </c>
      <c r="AR2041">
        <v>6.2</v>
      </c>
      <c r="BO2041">
        <v>428535</v>
      </c>
      <c r="BP2041">
        <v>1000000</v>
      </c>
      <c r="BR2041">
        <f t="shared" si="94"/>
        <v>-571465</v>
      </c>
      <c r="BS2041" t="str">
        <f>_xlfn.XLOOKUP(BO2041,I:I,L:L)</f>
        <v>LuminariasÂ </v>
      </c>
    </row>
    <row r="2042" spans="1:71" x14ac:dyDescent="0.25">
      <c r="A2042" t="s">
        <v>33</v>
      </c>
      <c r="B2042" t="s">
        <v>3944</v>
      </c>
      <c r="C2042">
        <v>107</v>
      </c>
      <c r="D2042">
        <v>88</v>
      </c>
      <c r="E2042">
        <v>190</v>
      </c>
      <c r="F2042">
        <v>163</v>
      </c>
      <c r="G2042" t="s">
        <v>4948</v>
      </c>
      <c r="H2042">
        <v>137000</v>
      </c>
      <c r="I2042">
        <v>15988876</v>
      </c>
      <c r="J2042" t="s">
        <v>268</v>
      </c>
      <c r="K2042" t="s">
        <v>7624</v>
      </c>
      <c r="L2042" t="s">
        <v>12050</v>
      </c>
      <c r="M2042">
        <v>26236</v>
      </c>
      <c r="N2042">
        <v>137712</v>
      </c>
      <c r="O2042" t="s">
        <v>12051</v>
      </c>
      <c r="P2042">
        <v>6</v>
      </c>
      <c r="Q2042" t="s">
        <v>12052</v>
      </c>
      <c r="R2042" t="s">
        <v>12053</v>
      </c>
      <c r="S2042">
        <v>110</v>
      </c>
      <c r="T2042" t="s">
        <v>42</v>
      </c>
      <c r="U2042" t="s">
        <v>43</v>
      </c>
      <c r="V2042" t="s">
        <v>44</v>
      </c>
      <c r="W2042">
        <v>27000000</v>
      </c>
      <c r="X2042">
        <v>2009</v>
      </c>
      <c r="Y2042">
        <v>459</v>
      </c>
      <c r="Z2042" s="2">
        <v>5.7</v>
      </c>
      <c r="AA2042">
        <v>2.35</v>
      </c>
      <c r="AB2042">
        <v>0</v>
      </c>
      <c r="AQ2042">
        <v>88</v>
      </c>
      <c r="AR2042">
        <v>1.9</v>
      </c>
      <c r="BO2042">
        <v>15427192</v>
      </c>
      <c r="BP2042">
        <v>16000000</v>
      </c>
      <c r="BR2042">
        <f t="shared" si="94"/>
        <v>-572808</v>
      </c>
      <c r="BS2042" t="str">
        <f>_xlfn.XLOOKUP(BO2042,I:I,L:L)</f>
        <v>Drowning MonaÂ </v>
      </c>
    </row>
    <row r="2043" spans="1:71" x14ac:dyDescent="0.25">
      <c r="A2043" t="s">
        <v>33</v>
      </c>
      <c r="B2043" t="s">
        <v>1777</v>
      </c>
      <c r="C2043">
        <v>34</v>
      </c>
      <c r="D2043">
        <v>94</v>
      </c>
      <c r="E2043">
        <v>36</v>
      </c>
      <c r="F2043">
        <v>507</v>
      </c>
      <c r="G2043" t="s">
        <v>5947</v>
      </c>
      <c r="H2043">
        <v>13000</v>
      </c>
      <c r="I2043">
        <v>13801755</v>
      </c>
      <c r="J2043" t="s">
        <v>294</v>
      </c>
      <c r="K2043" t="s">
        <v>702</v>
      </c>
      <c r="L2043" t="s">
        <v>12055</v>
      </c>
      <c r="M2043">
        <v>23928</v>
      </c>
      <c r="N2043">
        <v>15183</v>
      </c>
      <c r="O2043" t="s">
        <v>12056</v>
      </c>
      <c r="P2043">
        <v>1</v>
      </c>
      <c r="Q2043" t="s">
        <v>12057</v>
      </c>
      <c r="R2043" t="s">
        <v>12058</v>
      </c>
      <c r="S2043">
        <v>100</v>
      </c>
      <c r="T2043" t="s">
        <v>42</v>
      </c>
      <c r="U2043" t="s">
        <v>43</v>
      </c>
      <c r="V2043" t="s">
        <v>115</v>
      </c>
      <c r="W2043">
        <v>20000000</v>
      </c>
      <c r="X2043">
        <v>1997</v>
      </c>
      <c r="Y2043">
        <v>828</v>
      </c>
      <c r="Z2043" s="2">
        <v>6.6</v>
      </c>
      <c r="AA2043">
        <v>1.85</v>
      </c>
      <c r="AB2043">
        <v>0</v>
      </c>
      <c r="AQ2043">
        <v>88</v>
      </c>
      <c r="AR2043">
        <v>5.7</v>
      </c>
      <c r="BO2043">
        <v>23616</v>
      </c>
      <c r="BP2043">
        <v>600000</v>
      </c>
      <c r="BR2043">
        <f t="shared" si="94"/>
        <v>-576384</v>
      </c>
      <c r="BS2043" t="str">
        <f>_xlfn.XLOOKUP(BO2043,I:I,L:L)</f>
        <v>Arnolds ParkÂ </v>
      </c>
    </row>
    <row r="2044" spans="1:71" x14ac:dyDescent="0.25">
      <c r="A2044" t="s">
        <v>33</v>
      </c>
      <c r="B2044" t="s">
        <v>6312</v>
      </c>
      <c r="C2044">
        <v>151</v>
      </c>
      <c r="D2044">
        <v>117</v>
      </c>
      <c r="E2044">
        <v>20</v>
      </c>
      <c r="F2044">
        <v>783</v>
      </c>
      <c r="G2044" t="s">
        <v>12060</v>
      </c>
      <c r="H2044">
        <v>11000</v>
      </c>
      <c r="I2044">
        <v>13987482</v>
      </c>
      <c r="J2044" t="s">
        <v>1027</v>
      </c>
      <c r="K2044" t="s">
        <v>291</v>
      </c>
      <c r="L2044" t="s">
        <v>12061</v>
      </c>
      <c r="M2044">
        <v>58957</v>
      </c>
      <c r="N2044">
        <v>15713</v>
      </c>
      <c r="O2044" t="s">
        <v>1199</v>
      </c>
      <c r="P2044">
        <v>1</v>
      </c>
      <c r="Q2044" t="s">
        <v>12062</v>
      </c>
      <c r="R2044" t="s">
        <v>12063</v>
      </c>
      <c r="S2044">
        <v>91</v>
      </c>
      <c r="T2044" t="s">
        <v>42</v>
      </c>
      <c r="U2044" t="s">
        <v>43</v>
      </c>
      <c r="V2044" t="s">
        <v>811</v>
      </c>
      <c r="W2044">
        <v>20000000</v>
      </c>
      <c r="X2044">
        <v>2011</v>
      </c>
      <c r="Y2044">
        <v>904</v>
      </c>
      <c r="Z2044" s="2">
        <v>6</v>
      </c>
      <c r="AA2044">
        <v>1.85</v>
      </c>
      <c r="AB2044">
        <v>0</v>
      </c>
      <c r="AQ2044">
        <v>94</v>
      </c>
      <c r="AR2044">
        <v>6.6</v>
      </c>
      <c r="BO2044">
        <v>13493</v>
      </c>
      <c r="BP2044">
        <v>600000</v>
      </c>
      <c r="BR2044">
        <f t="shared" si="94"/>
        <v>-586507</v>
      </c>
      <c r="BS2044" t="str">
        <f>_xlfn.XLOOKUP(BO2044,I:I,L:L)</f>
        <v>Broken VesselsÂ </v>
      </c>
    </row>
    <row r="2045" spans="1:71" x14ac:dyDescent="0.25">
      <c r="A2045" t="s">
        <v>33</v>
      </c>
      <c r="B2045" t="s">
        <v>6316</v>
      </c>
      <c r="C2045">
        <v>289</v>
      </c>
      <c r="D2045">
        <v>95</v>
      </c>
      <c r="E2045">
        <v>4</v>
      </c>
      <c r="F2045">
        <v>80</v>
      </c>
      <c r="G2045" t="s">
        <v>4872</v>
      </c>
      <c r="H2045">
        <v>788</v>
      </c>
      <c r="I2045">
        <v>14291570</v>
      </c>
      <c r="J2045" t="s">
        <v>220</v>
      </c>
      <c r="K2045" t="s">
        <v>3535</v>
      </c>
      <c r="L2045" t="s">
        <v>12065</v>
      </c>
      <c r="M2045">
        <v>82082</v>
      </c>
      <c r="N2045">
        <v>1414</v>
      </c>
      <c r="O2045" t="s">
        <v>12066</v>
      </c>
      <c r="P2045">
        <v>2</v>
      </c>
      <c r="Q2045" t="s">
        <v>12067</v>
      </c>
      <c r="R2045" t="s">
        <v>12068</v>
      </c>
      <c r="S2045">
        <v>236</v>
      </c>
      <c r="T2045" t="s">
        <v>42</v>
      </c>
      <c r="U2045" t="s">
        <v>1816</v>
      </c>
      <c r="V2045" t="s">
        <v>44</v>
      </c>
      <c r="W2045">
        <v>20000000</v>
      </c>
      <c r="X2045">
        <v>2012</v>
      </c>
      <c r="Y2045">
        <v>447</v>
      </c>
      <c r="Z2045" s="2">
        <v>6.1</v>
      </c>
      <c r="AA2045">
        <v>2.35</v>
      </c>
      <c r="AB2045">
        <v>10000</v>
      </c>
      <c r="AQ2045">
        <v>117</v>
      </c>
      <c r="AR2045">
        <v>6</v>
      </c>
      <c r="BP2045">
        <v>600000</v>
      </c>
      <c r="BR2045">
        <f t="shared" si="94"/>
        <v>-600000</v>
      </c>
      <c r="BS2045">
        <f>_xlfn.XLOOKUP(BO2045,I:I,L:L)</f>
        <v>0</v>
      </c>
    </row>
    <row r="2046" spans="1:71" x14ac:dyDescent="0.25">
      <c r="A2046" t="s">
        <v>33</v>
      </c>
      <c r="B2046" t="s">
        <v>2080</v>
      </c>
      <c r="C2046">
        <v>76</v>
      </c>
      <c r="D2046">
        <v>99</v>
      </c>
      <c r="E2046">
        <v>272</v>
      </c>
      <c r="F2046">
        <v>62</v>
      </c>
      <c r="G2046" t="s">
        <v>5444</v>
      </c>
      <c r="H2046">
        <v>1000</v>
      </c>
      <c r="I2046">
        <v>12181484</v>
      </c>
      <c r="J2046" t="s">
        <v>1247</v>
      </c>
      <c r="K2046" t="s">
        <v>618</v>
      </c>
      <c r="L2046" t="s">
        <v>12069</v>
      </c>
      <c r="M2046">
        <v>26390</v>
      </c>
      <c r="N2046">
        <v>1189</v>
      </c>
      <c r="O2046" t="s">
        <v>12070</v>
      </c>
      <c r="P2046">
        <v>1</v>
      </c>
      <c r="Q2046" t="s">
        <v>12071</v>
      </c>
      <c r="R2046" t="s">
        <v>12072</v>
      </c>
      <c r="S2046">
        <v>176</v>
      </c>
      <c r="T2046" t="s">
        <v>42</v>
      </c>
      <c r="U2046" t="s">
        <v>43</v>
      </c>
      <c r="V2046" t="s">
        <v>44</v>
      </c>
      <c r="W2046">
        <v>40000000</v>
      </c>
      <c r="X2046">
        <v>2004</v>
      </c>
      <c r="Y2046">
        <v>87</v>
      </c>
      <c r="Z2046" s="2">
        <v>4.8</v>
      </c>
      <c r="AA2046">
        <v>1.85</v>
      </c>
      <c r="AB2046">
        <v>713</v>
      </c>
      <c r="AQ2046">
        <v>95</v>
      </c>
      <c r="AR2046">
        <v>6.1</v>
      </c>
      <c r="BO2046">
        <v>396035</v>
      </c>
      <c r="BP2046">
        <v>1000000</v>
      </c>
      <c r="BR2046">
        <f t="shared" si="94"/>
        <v>-603965</v>
      </c>
      <c r="BS2046" t="str">
        <f>_xlfn.XLOOKUP(BO2046,I:I,L:L)</f>
        <v>YesÂ </v>
      </c>
    </row>
    <row r="2047" spans="1:71" x14ac:dyDescent="0.25">
      <c r="A2047" t="s">
        <v>33</v>
      </c>
      <c r="B2047" t="s">
        <v>2892</v>
      </c>
      <c r="C2047">
        <v>150</v>
      </c>
      <c r="D2047">
        <v>96</v>
      </c>
      <c r="E2047">
        <v>83</v>
      </c>
      <c r="F2047">
        <v>926</v>
      </c>
      <c r="G2047" t="s">
        <v>503</v>
      </c>
      <c r="H2047">
        <v>26000</v>
      </c>
      <c r="I2047">
        <v>13630226</v>
      </c>
      <c r="J2047" t="s">
        <v>868</v>
      </c>
      <c r="K2047" t="s">
        <v>447</v>
      </c>
      <c r="L2047" t="s">
        <v>12074</v>
      </c>
      <c r="M2047">
        <v>112516</v>
      </c>
      <c r="N2047">
        <v>30541</v>
      </c>
      <c r="O2047" t="s">
        <v>5739</v>
      </c>
      <c r="P2047">
        <v>0</v>
      </c>
      <c r="Q2047" t="s">
        <v>12075</v>
      </c>
      <c r="R2047" t="s">
        <v>12076</v>
      </c>
      <c r="S2047">
        <v>223</v>
      </c>
      <c r="T2047" t="s">
        <v>42</v>
      </c>
      <c r="U2047" t="s">
        <v>43</v>
      </c>
      <c r="V2047" t="s">
        <v>811</v>
      </c>
      <c r="W2047">
        <v>20000000</v>
      </c>
      <c r="X2047">
        <v>2009</v>
      </c>
      <c r="Y2047">
        <v>968</v>
      </c>
      <c r="Z2047" s="2">
        <v>6.2</v>
      </c>
      <c r="AA2047">
        <v>1.85</v>
      </c>
      <c r="AB2047">
        <v>0</v>
      </c>
      <c r="AQ2047">
        <v>99</v>
      </c>
      <c r="AR2047">
        <v>4.8</v>
      </c>
      <c r="BO2047">
        <v>695229</v>
      </c>
      <c r="BP2047">
        <v>1300000</v>
      </c>
      <c r="BR2047">
        <f t="shared" si="94"/>
        <v>-604771</v>
      </c>
      <c r="BS2047" t="str">
        <f>_xlfn.XLOOKUP(BO2047,I:I,L:L)</f>
        <v>Trees LoungeÂ </v>
      </c>
    </row>
    <row r="2048" spans="1:71" x14ac:dyDescent="0.25">
      <c r="A2048" t="s">
        <v>33</v>
      </c>
      <c r="B2048" t="s">
        <v>4860</v>
      </c>
      <c r="C2048">
        <v>67</v>
      </c>
      <c r="D2048">
        <v>98</v>
      </c>
      <c r="E2048">
        <v>11000</v>
      </c>
      <c r="F2048">
        <v>967</v>
      </c>
      <c r="G2048" t="s">
        <v>2059</v>
      </c>
      <c r="H2048">
        <v>1000</v>
      </c>
      <c r="I2048">
        <v>13383737</v>
      </c>
      <c r="J2048" t="s">
        <v>635</v>
      </c>
      <c r="K2048" t="s">
        <v>522</v>
      </c>
      <c r="L2048" t="s">
        <v>12078</v>
      </c>
      <c r="M2048">
        <v>29385</v>
      </c>
      <c r="N2048">
        <v>4302</v>
      </c>
      <c r="O2048" t="s">
        <v>5227</v>
      </c>
      <c r="P2048">
        <v>4</v>
      </c>
      <c r="Q2048" t="s">
        <v>12079</v>
      </c>
      <c r="R2048" t="s">
        <v>12080</v>
      </c>
      <c r="S2048">
        <v>86</v>
      </c>
      <c r="T2048" t="s">
        <v>42</v>
      </c>
      <c r="U2048" t="s">
        <v>43</v>
      </c>
      <c r="V2048" t="s">
        <v>811</v>
      </c>
      <c r="W2048">
        <v>20000000</v>
      </c>
      <c r="X2048">
        <v>1994</v>
      </c>
      <c r="Y2048">
        <v>979</v>
      </c>
      <c r="Z2048" s="2">
        <v>7.5</v>
      </c>
      <c r="AA2048">
        <v>1.85</v>
      </c>
      <c r="AB2048">
        <v>979</v>
      </c>
      <c r="AQ2048">
        <v>96</v>
      </c>
      <c r="AR2048">
        <v>6.2</v>
      </c>
      <c r="BO2048">
        <v>594904</v>
      </c>
      <c r="BP2048">
        <v>1200000</v>
      </c>
      <c r="BR2048">
        <f t="shared" si="94"/>
        <v>-605096</v>
      </c>
      <c r="BS2048" t="str">
        <f>_xlfn.XLOOKUP(BO2048,I:I,L:L)</f>
        <v>Blue Like JazzÂ </v>
      </c>
    </row>
    <row r="2049" spans="1:71" x14ac:dyDescent="0.25">
      <c r="A2049" t="s">
        <v>33</v>
      </c>
      <c r="B2049" t="s">
        <v>6322</v>
      </c>
      <c r="C2049">
        <v>36</v>
      </c>
      <c r="D2049">
        <v>123</v>
      </c>
      <c r="E2049">
        <v>6</v>
      </c>
      <c r="F2049">
        <v>85</v>
      </c>
      <c r="G2049" t="s">
        <v>12082</v>
      </c>
      <c r="H2049">
        <v>541</v>
      </c>
      <c r="I2049">
        <v>13391174</v>
      </c>
      <c r="J2049" t="s">
        <v>2951</v>
      </c>
      <c r="K2049" t="s">
        <v>12083</v>
      </c>
      <c r="L2049" t="s">
        <v>12084</v>
      </c>
      <c r="M2049">
        <v>5796</v>
      </c>
      <c r="N2049">
        <v>908</v>
      </c>
      <c r="O2049" t="s">
        <v>12085</v>
      </c>
      <c r="P2049">
        <v>0</v>
      </c>
      <c r="Q2049" t="s">
        <v>12086</v>
      </c>
      <c r="R2049" t="s">
        <v>12087</v>
      </c>
      <c r="S2049">
        <v>177</v>
      </c>
      <c r="T2049" t="s">
        <v>42</v>
      </c>
      <c r="U2049" t="s">
        <v>43</v>
      </c>
      <c r="V2049" t="s">
        <v>115</v>
      </c>
      <c r="W2049">
        <v>20000000</v>
      </c>
      <c r="X2049">
        <v>2006</v>
      </c>
      <c r="Y2049">
        <v>249</v>
      </c>
      <c r="Z2049" s="2">
        <v>6.3</v>
      </c>
      <c r="AA2049">
        <v>2.35</v>
      </c>
      <c r="AB2049">
        <v>0</v>
      </c>
      <c r="AQ2049">
        <v>98</v>
      </c>
      <c r="AR2049">
        <v>7.5</v>
      </c>
      <c r="BP2049">
        <v>625000</v>
      </c>
      <c r="BR2049">
        <f t="shared" si="94"/>
        <v>-625000</v>
      </c>
      <c r="BS2049">
        <f>_xlfn.XLOOKUP(BO2049,I:I,L:L)</f>
        <v>0</v>
      </c>
    </row>
    <row r="2050" spans="1:71" x14ac:dyDescent="0.25">
      <c r="A2050" t="s">
        <v>33</v>
      </c>
      <c r="B2050" t="s">
        <v>1002</v>
      </c>
      <c r="C2050">
        <v>149</v>
      </c>
      <c r="D2050">
        <v>101</v>
      </c>
      <c r="E2050">
        <v>176</v>
      </c>
      <c r="F2050">
        <v>83</v>
      </c>
      <c r="G2050" t="s">
        <v>546</v>
      </c>
      <c r="H2050">
        <v>3000</v>
      </c>
      <c r="I2050">
        <v>12987647</v>
      </c>
      <c r="J2050" t="s">
        <v>4303</v>
      </c>
      <c r="K2050" t="s">
        <v>645</v>
      </c>
      <c r="L2050" t="s">
        <v>12088</v>
      </c>
      <c r="M2050">
        <v>24019</v>
      </c>
      <c r="N2050">
        <v>3431</v>
      </c>
      <c r="O2050" t="s">
        <v>9249</v>
      </c>
      <c r="P2050">
        <v>2</v>
      </c>
      <c r="Q2050" t="s">
        <v>12089</v>
      </c>
      <c r="R2050" t="s">
        <v>12090</v>
      </c>
      <c r="S2050">
        <v>199</v>
      </c>
      <c r="T2050" t="s">
        <v>42</v>
      </c>
      <c r="U2050" t="s">
        <v>74</v>
      </c>
      <c r="V2050" t="s">
        <v>811</v>
      </c>
      <c r="W2050">
        <v>30000000</v>
      </c>
      <c r="X2050">
        <v>2002</v>
      </c>
      <c r="Y2050">
        <v>268</v>
      </c>
      <c r="Z2050" s="2">
        <v>7.1</v>
      </c>
      <c r="AA2050">
        <v>2.35</v>
      </c>
      <c r="AB2050">
        <v>983</v>
      </c>
      <c r="AQ2050">
        <v>123</v>
      </c>
      <c r="AR2050">
        <v>6.3</v>
      </c>
      <c r="BO2050">
        <v>104374107</v>
      </c>
      <c r="BP2050">
        <v>105000000</v>
      </c>
      <c r="BR2050">
        <f t="shared" si="94"/>
        <v>-625893</v>
      </c>
      <c r="BS2050" t="str">
        <f>_xlfn.XLOOKUP(BO2050,I:I,L:L)</f>
        <v>The Princess and the FrogÂ </v>
      </c>
    </row>
    <row r="2051" spans="1:71" x14ac:dyDescent="0.25">
      <c r="A2051" t="s">
        <v>33</v>
      </c>
      <c r="B2051" t="s">
        <v>57</v>
      </c>
      <c r="C2051">
        <v>156</v>
      </c>
      <c r="D2051">
        <v>102</v>
      </c>
      <c r="E2051">
        <v>563</v>
      </c>
      <c r="F2051">
        <v>385</v>
      </c>
      <c r="G2051" t="s">
        <v>9349</v>
      </c>
      <c r="H2051">
        <v>12000</v>
      </c>
      <c r="I2051">
        <v>12469811</v>
      </c>
      <c r="J2051" t="s">
        <v>1544</v>
      </c>
      <c r="K2051" t="s">
        <v>863</v>
      </c>
      <c r="L2051" t="s">
        <v>12091</v>
      </c>
      <c r="M2051">
        <v>69172</v>
      </c>
      <c r="N2051">
        <v>13156</v>
      </c>
      <c r="O2051" t="s">
        <v>2169</v>
      </c>
      <c r="P2051">
        <v>1</v>
      </c>
      <c r="Q2051" t="s">
        <v>12092</v>
      </c>
      <c r="R2051" t="s">
        <v>12093</v>
      </c>
      <c r="S2051">
        <v>316</v>
      </c>
      <c r="T2051" t="s">
        <v>42</v>
      </c>
      <c r="U2051" t="s">
        <v>43</v>
      </c>
      <c r="V2051" t="s">
        <v>811</v>
      </c>
      <c r="W2051">
        <v>22000000</v>
      </c>
      <c r="X2051">
        <v>2005</v>
      </c>
      <c r="Y2051">
        <v>442</v>
      </c>
      <c r="Z2051" s="2">
        <v>6.6</v>
      </c>
      <c r="AA2051">
        <v>1.85</v>
      </c>
      <c r="AB2051">
        <v>0</v>
      </c>
      <c r="AQ2051">
        <v>101</v>
      </c>
      <c r="AR2051">
        <v>7.1</v>
      </c>
      <c r="BO2051">
        <v>18469</v>
      </c>
      <c r="BP2051">
        <v>650000</v>
      </c>
      <c r="BR2051">
        <f t="shared" si="94"/>
        <v>-631531</v>
      </c>
      <c r="BS2051" t="str">
        <f>_xlfn.XLOOKUP(BO2051,I:I,L:L)</f>
        <v>Stake LandÂ </v>
      </c>
    </row>
    <row r="2052" spans="1:71" x14ac:dyDescent="0.25">
      <c r="A2052" t="s">
        <v>917</v>
      </c>
      <c r="B2052" t="s">
        <v>2796</v>
      </c>
      <c r="C2052">
        <v>64</v>
      </c>
      <c r="D2052">
        <v>94</v>
      </c>
      <c r="E2052">
        <v>394</v>
      </c>
      <c r="F2052">
        <v>565</v>
      </c>
      <c r="G2052" t="s">
        <v>39</v>
      </c>
      <c r="H2052">
        <v>922</v>
      </c>
      <c r="I2052">
        <v>12398628</v>
      </c>
      <c r="J2052" t="s">
        <v>4309</v>
      </c>
      <c r="K2052" t="s">
        <v>7374</v>
      </c>
      <c r="L2052" t="s">
        <v>12095</v>
      </c>
      <c r="M2052">
        <v>21542</v>
      </c>
      <c r="N2052">
        <v>2880</v>
      </c>
      <c r="O2052" t="s">
        <v>5980</v>
      </c>
      <c r="P2052">
        <v>2</v>
      </c>
      <c r="Q2052" t="s">
        <v>12096</v>
      </c>
      <c r="R2052" t="s">
        <v>12097</v>
      </c>
      <c r="S2052">
        <v>88</v>
      </c>
      <c r="T2052" t="s">
        <v>42</v>
      </c>
      <c r="U2052" t="s">
        <v>43</v>
      </c>
      <c r="V2052" t="s">
        <v>811</v>
      </c>
      <c r="W2052">
        <v>20000000</v>
      </c>
      <c r="X2052">
        <v>2002</v>
      </c>
      <c r="Y2052">
        <v>855</v>
      </c>
      <c r="Z2052" s="2">
        <v>6.1</v>
      </c>
      <c r="AA2052">
        <v>2.35</v>
      </c>
      <c r="AB2052">
        <v>977</v>
      </c>
      <c r="AQ2052">
        <v>102</v>
      </c>
      <c r="AR2052">
        <v>6.6</v>
      </c>
      <c r="BO2052">
        <v>79363785</v>
      </c>
      <c r="BP2052">
        <v>80000000</v>
      </c>
      <c r="BR2052">
        <f t="shared" si="94"/>
        <v>-636215</v>
      </c>
      <c r="BS2052" t="str">
        <f>_xlfn.XLOOKUP(BO2052,I:I,L:L)</f>
        <v>The Day the Earth Stood StillÂ </v>
      </c>
    </row>
    <row r="2053" spans="1:71" x14ac:dyDescent="0.25">
      <c r="A2053" t="s">
        <v>33</v>
      </c>
      <c r="B2053" t="s">
        <v>1564</v>
      </c>
      <c r="C2053">
        <v>113</v>
      </c>
      <c r="D2053">
        <v>108</v>
      </c>
      <c r="E2053">
        <v>212</v>
      </c>
      <c r="F2053">
        <v>347</v>
      </c>
      <c r="G2053" t="s">
        <v>5627</v>
      </c>
      <c r="H2053">
        <v>969</v>
      </c>
      <c r="I2053">
        <v>12232937</v>
      </c>
      <c r="J2053" t="s">
        <v>268</v>
      </c>
      <c r="K2053" t="s">
        <v>12098</v>
      </c>
      <c r="L2053" t="s">
        <v>12099</v>
      </c>
      <c r="M2053">
        <v>22823</v>
      </c>
      <c r="N2053">
        <v>2799</v>
      </c>
      <c r="O2053" t="s">
        <v>6905</v>
      </c>
      <c r="P2053">
        <v>1</v>
      </c>
      <c r="Q2053" t="s">
        <v>12100</v>
      </c>
      <c r="R2053" t="s">
        <v>12101</v>
      </c>
      <c r="S2053">
        <v>113</v>
      </c>
      <c r="T2053" t="s">
        <v>42</v>
      </c>
      <c r="U2053" t="s">
        <v>43</v>
      </c>
      <c r="V2053" t="s">
        <v>44</v>
      </c>
      <c r="W2053">
        <v>22000000</v>
      </c>
      <c r="X2053">
        <v>2009</v>
      </c>
      <c r="Y2053">
        <v>794</v>
      </c>
      <c r="Z2053" s="2">
        <v>5.6</v>
      </c>
      <c r="AA2053">
        <v>2.35</v>
      </c>
      <c r="AB2053">
        <v>0</v>
      </c>
      <c r="AQ2053">
        <v>94</v>
      </c>
      <c r="AR2053">
        <v>6.1</v>
      </c>
      <c r="BO2053">
        <v>79363785</v>
      </c>
      <c r="BP2053">
        <v>80000000</v>
      </c>
      <c r="BR2053">
        <f t="shared" si="94"/>
        <v>-636215</v>
      </c>
      <c r="BS2053" t="str">
        <f>_xlfn.XLOOKUP(BO2053,I:I,L:L)</f>
        <v>The Day the Earth Stood StillÂ </v>
      </c>
    </row>
    <row r="2054" spans="1:71" x14ac:dyDescent="0.25">
      <c r="A2054" t="s">
        <v>33</v>
      </c>
      <c r="B2054" t="s">
        <v>543</v>
      </c>
      <c r="C2054">
        <v>390</v>
      </c>
      <c r="D2054">
        <v>116</v>
      </c>
      <c r="E2054">
        <v>198</v>
      </c>
      <c r="F2054">
        <v>884</v>
      </c>
      <c r="G2054" t="s">
        <v>5513</v>
      </c>
      <c r="H2054">
        <v>17000</v>
      </c>
      <c r="I2054">
        <v>12134420</v>
      </c>
      <c r="J2054" t="s">
        <v>4315</v>
      </c>
      <c r="K2054" t="s">
        <v>631</v>
      </c>
      <c r="L2054" t="s">
        <v>12102</v>
      </c>
      <c r="M2054">
        <v>92237</v>
      </c>
      <c r="N2054">
        <v>20258</v>
      </c>
      <c r="O2054" t="s">
        <v>732</v>
      </c>
      <c r="P2054">
        <v>0</v>
      </c>
      <c r="Q2054" t="s">
        <v>12103</v>
      </c>
      <c r="R2054" t="s">
        <v>12104</v>
      </c>
      <c r="S2054">
        <v>366</v>
      </c>
      <c r="T2054" t="s">
        <v>42</v>
      </c>
      <c r="U2054" t="s">
        <v>74</v>
      </c>
      <c r="V2054" t="s">
        <v>811</v>
      </c>
      <c r="W2054">
        <v>20000000</v>
      </c>
      <c r="X2054">
        <v>2010</v>
      </c>
      <c r="Y2054">
        <v>1000</v>
      </c>
      <c r="Z2054" s="2">
        <v>7.2</v>
      </c>
      <c r="AA2054">
        <v>2.35</v>
      </c>
      <c r="AB2054">
        <v>25000</v>
      </c>
      <c r="AQ2054">
        <v>108</v>
      </c>
      <c r="AR2054">
        <v>5.6</v>
      </c>
      <c r="BO2054">
        <v>5359774</v>
      </c>
      <c r="BP2054">
        <v>6000000</v>
      </c>
      <c r="BR2054">
        <f t="shared" ref="BR2054:BR2107" si="95">BO2054-BP2054</f>
        <v>-640226</v>
      </c>
      <c r="BS2054" t="str">
        <f>_xlfn.XLOOKUP(BO2054,I:I,L:L)</f>
        <v>The GuardÂ </v>
      </c>
    </row>
    <row r="2055" spans="1:71" x14ac:dyDescent="0.25">
      <c r="A2055" t="s">
        <v>33</v>
      </c>
      <c r="B2055" t="s">
        <v>6329</v>
      </c>
      <c r="C2055">
        <v>5</v>
      </c>
      <c r="D2055">
        <v>93</v>
      </c>
      <c r="E2055">
        <v>18</v>
      </c>
      <c r="F2055">
        <v>181</v>
      </c>
      <c r="G2055" t="s">
        <v>12106</v>
      </c>
      <c r="H2055">
        <v>400</v>
      </c>
      <c r="I2055">
        <v>11784000</v>
      </c>
      <c r="J2055" t="s">
        <v>3750</v>
      </c>
      <c r="K2055" t="s">
        <v>4247</v>
      </c>
      <c r="L2055" t="s">
        <v>12107</v>
      </c>
      <c r="M2055">
        <v>6701</v>
      </c>
      <c r="N2055">
        <v>1151</v>
      </c>
      <c r="O2055" t="s">
        <v>12108</v>
      </c>
      <c r="P2055">
        <v>0</v>
      </c>
      <c r="Q2055" t="s">
        <v>12109</v>
      </c>
      <c r="R2055" t="s">
        <v>12110</v>
      </c>
      <c r="S2055">
        <v>26</v>
      </c>
      <c r="T2055" t="s">
        <v>42</v>
      </c>
      <c r="U2055" t="s">
        <v>43</v>
      </c>
      <c r="V2055" t="s">
        <v>115</v>
      </c>
      <c r="W2055">
        <v>20000000</v>
      </c>
      <c r="X2055">
        <v>1994</v>
      </c>
      <c r="Y2055">
        <v>220</v>
      </c>
      <c r="Z2055" s="2">
        <v>4.3</v>
      </c>
      <c r="AA2055">
        <v>1.85</v>
      </c>
      <c r="AB2055">
        <v>444</v>
      </c>
      <c r="AQ2055">
        <v>116</v>
      </c>
      <c r="AR2055">
        <v>7.2</v>
      </c>
      <c r="BP2055">
        <v>650000</v>
      </c>
      <c r="BR2055">
        <f t="shared" si="95"/>
        <v>-650000</v>
      </c>
      <c r="BS2055">
        <f>_xlfn.XLOOKUP(BO2055,I:I,L:L)</f>
        <v>0</v>
      </c>
    </row>
    <row r="2056" spans="1:71" x14ac:dyDescent="0.25">
      <c r="A2056" t="s">
        <v>33</v>
      </c>
      <c r="B2056" t="s">
        <v>1227</v>
      </c>
      <c r="C2056">
        <v>248</v>
      </c>
      <c r="D2056">
        <v>102</v>
      </c>
      <c r="E2056">
        <v>1000</v>
      </c>
      <c r="F2056">
        <v>270</v>
      </c>
      <c r="G2056" t="s">
        <v>3553</v>
      </c>
      <c r="H2056">
        <v>734</v>
      </c>
      <c r="I2056">
        <v>11169531</v>
      </c>
      <c r="J2056" t="s">
        <v>1247</v>
      </c>
      <c r="K2056" t="s">
        <v>8532</v>
      </c>
      <c r="L2056" t="s">
        <v>12111</v>
      </c>
      <c r="M2056">
        <v>79855</v>
      </c>
      <c r="N2056">
        <v>1778</v>
      </c>
      <c r="O2056" t="s">
        <v>12112</v>
      </c>
      <c r="P2056">
        <v>2</v>
      </c>
      <c r="Q2056" t="s">
        <v>12113</v>
      </c>
      <c r="R2056" t="s">
        <v>12114</v>
      </c>
      <c r="S2056">
        <v>235</v>
      </c>
      <c r="T2056" t="s">
        <v>42</v>
      </c>
      <c r="U2056" t="s">
        <v>74</v>
      </c>
      <c r="V2056" t="s">
        <v>44</v>
      </c>
      <c r="W2056">
        <v>20000000</v>
      </c>
      <c r="X2056">
        <v>2008</v>
      </c>
      <c r="Y2056">
        <v>563</v>
      </c>
      <c r="Z2056" s="2">
        <v>6.4</v>
      </c>
      <c r="AA2056">
        <v>2.35</v>
      </c>
      <c r="AB2056">
        <v>0</v>
      </c>
      <c r="AQ2056">
        <v>93</v>
      </c>
      <c r="AR2056">
        <v>4.3</v>
      </c>
      <c r="BP2056">
        <v>650000</v>
      </c>
      <c r="BR2056">
        <f t="shared" si="95"/>
        <v>-650000</v>
      </c>
      <c r="BS2056">
        <f>_xlfn.XLOOKUP(BO2056,I:I,L:L)</f>
        <v>0</v>
      </c>
    </row>
    <row r="2057" spans="1:71" x14ac:dyDescent="0.25">
      <c r="A2057" t="s">
        <v>33</v>
      </c>
      <c r="B2057" t="s">
        <v>3519</v>
      </c>
      <c r="C2057">
        <v>137</v>
      </c>
      <c r="D2057">
        <v>103</v>
      </c>
      <c r="E2057">
        <v>350</v>
      </c>
      <c r="F2057">
        <v>99</v>
      </c>
      <c r="G2057" t="s">
        <v>7796</v>
      </c>
      <c r="H2057">
        <v>5000</v>
      </c>
      <c r="I2057">
        <v>11034436</v>
      </c>
      <c r="J2057" t="s">
        <v>4322</v>
      </c>
      <c r="K2057" t="s">
        <v>3010</v>
      </c>
      <c r="L2057" t="s">
        <v>12115</v>
      </c>
      <c r="M2057">
        <v>13505</v>
      </c>
      <c r="N2057">
        <v>5637</v>
      </c>
      <c r="O2057" t="s">
        <v>12116</v>
      </c>
      <c r="P2057">
        <v>1</v>
      </c>
      <c r="Q2057" t="s">
        <v>12117</v>
      </c>
      <c r="R2057" t="s">
        <v>12118</v>
      </c>
      <c r="S2057">
        <v>180</v>
      </c>
      <c r="T2057" t="s">
        <v>42</v>
      </c>
      <c r="U2057" t="s">
        <v>74</v>
      </c>
      <c r="V2057" t="s">
        <v>811</v>
      </c>
      <c r="W2057">
        <v>20000000</v>
      </c>
      <c r="X2057">
        <v>2005</v>
      </c>
      <c r="Y2057">
        <v>378</v>
      </c>
      <c r="Z2057" s="2">
        <v>7.1</v>
      </c>
      <c r="AA2057">
        <v>1.85</v>
      </c>
      <c r="AB2057">
        <v>0</v>
      </c>
      <c r="AQ2057">
        <v>102</v>
      </c>
      <c r="AR2057">
        <v>6.4</v>
      </c>
      <c r="BP2057">
        <v>650000</v>
      </c>
      <c r="BR2057">
        <f t="shared" si="95"/>
        <v>-650000</v>
      </c>
      <c r="BS2057">
        <f>_xlfn.XLOOKUP(BO2057,I:I,L:L)</f>
        <v>0</v>
      </c>
    </row>
    <row r="2058" spans="1:71" x14ac:dyDescent="0.25">
      <c r="A2058" t="s">
        <v>33</v>
      </c>
      <c r="B2058" t="s">
        <v>5733</v>
      </c>
      <c r="C2058">
        <v>214</v>
      </c>
      <c r="D2058">
        <v>115</v>
      </c>
      <c r="E2058">
        <v>214</v>
      </c>
      <c r="F2058">
        <v>968</v>
      </c>
      <c r="G2058" t="s">
        <v>5967</v>
      </c>
      <c r="H2058">
        <v>14000</v>
      </c>
      <c r="I2058">
        <v>12626905</v>
      </c>
      <c r="J2058" t="s">
        <v>313</v>
      </c>
      <c r="K2058" t="s">
        <v>281</v>
      </c>
      <c r="L2058" t="s">
        <v>12119</v>
      </c>
      <c r="M2058">
        <v>32567</v>
      </c>
      <c r="N2058">
        <v>27214</v>
      </c>
      <c r="O2058" t="s">
        <v>503</v>
      </c>
      <c r="P2058">
        <v>3</v>
      </c>
      <c r="Q2058" t="s">
        <v>12120</v>
      </c>
      <c r="R2058" t="s">
        <v>12121</v>
      </c>
      <c r="S2058">
        <v>106</v>
      </c>
      <c r="T2058" t="s">
        <v>42</v>
      </c>
      <c r="U2058" t="s">
        <v>43</v>
      </c>
      <c r="V2058" t="s">
        <v>811</v>
      </c>
      <c r="W2058">
        <v>20000000</v>
      </c>
      <c r="X2058">
        <v>2016</v>
      </c>
      <c r="Y2058">
        <v>12000</v>
      </c>
      <c r="Z2058" s="2">
        <v>6.3</v>
      </c>
      <c r="AA2058">
        <v>2.35</v>
      </c>
      <c r="AB2058">
        <v>0</v>
      </c>
      <c r="AQ2058">
        <v>103</v>
      </c>
      <c r="AR2058">
        <v>7.1</v>
      </c>
      <c r="BO2058">
        <v>2848578</v>
      </c>
      <c r="BP2058">
        <v>3500000</v>
      </c>
      <c r="BR2058">
        <f t="shared" si="95"/>
        <v>-651422</v>
      </c>
      <c r="BS2058" t="str">
        <f>_xlfn.XLOOKUP(BO2058,I:I,L:L)</f>
        <v>Letters to GodÂ </v>
      </c>
    </row>
    <row r="2059" spans="1:71" x14ac:dyDescent="0.25">
      <c r="A2059" t="s">
        <v>33</v>
      </c>
      <c r="B2059" t="s">
        <v>4860</v>
      </c>
      <c r="C2059">
        <v>104</v>
      </c>
      <c r="D2059">
        <v>96</v>
      </c>
      <c r="E2059">
        <v>11000</v>
      </c>
      <c r="F2059">
        <v>223</v>
      </c>
      <c r="G2059" t="s">
        <v>12123</v>
      </c>
      <c r="H2059">
        <v>11000</v>
      </c>
      <c r="I2059">
        <v>10569071</v>
      </c>
      <c r="J2059" t="s">
        <v>1247</v>
      </c>
      <c r="K2059" t="s">
        <v>4860</v>
      </c>
      <c r="L2059" t="s">
        <v>12124</v>
      </c>
      <c r="M2059">
        <v>35586</v>
      </c>
      <c r="N2059">
        <v>11867</v>
      </c>
      <c r="O2059" t="s">
        <v>9242</v>
      </c>
      <c r="P2059">
        <v>2</v>
      </c>
      <c r="Q2059" t="s">
        <v>12125</v>
      </c>
      <c r="R2059" t="s">
        <v>12126</v>
      </c>
      <c r="S2059">
        <v>131</v>
      </c>
      <c r="T2059" t="s">
        <v>42</v>
      </c>
      <c r="U2059" t="s">
        <v>43</v>
      </c>
      <c r="V2059" t="s">
        <v>811</v>
      </c>
      <c r="W2059">
        <v>20000000</v>
      </c>
      <c r="X2059">
        <v>1997</v>
      </c>
      <c r="Y2059">
        <v>474</v>
      </c>
      <c r="Z2059" s="2">
        <v>7.4</v>
      </c>
      <c r="AA2059">
        <v>1.85</v>
      </c>
      <c r="AB2059">
        <v>0</v>
      </c>
      <c r="AQ2059">
        <v>115</v>
      </c>
      <c r="AR2059">
        <v>6.3</v>
      </c>
      <c r="BO2059">
        <v>144583</v>
      </c>
      <c r="BP2059">
        <v>800000</v>
      </c>
      <c r="BR2059">
        <f t="shared" si="95"/>
        <v>-655417</v>
      </c>
      <c r="BS2059" t="str">
        <f>_xlfn.XLOOKUP(BO2059,I:I,L:L)</f>
        <v>DeterrenceÂ </v>
      </c>
    </row>
    <row r="2060" spans="1:71" x14ac:dyDescent="0.25">
      <c r="A2060" t="s">
        <v>33</v>
      </c>
      <c r="B2060" t="s">
        <v>6334</v>
      </c>
      <c r="C2060">
        <v>81</v>
      </c>
      <c r="D2060">
        <v>98</v>
      </c>
      <c r="E2060">
        <v>4</v>
      </c>
      <c r="F2060">
        <v>677</v>
      </c>
      <c r="G2060" t="s">
        <v>555</v>
      </c>
      <c r="H2060">
        <v>2000</v>
      </c>
      <c r="I2060">
        <v>10544143</v>
      </c>
      <c r="J2060" t="s">
        <v>1027</v>
      </c>
      <c r="K2060" t="s">
        <v>7614</v>
      </c>
      <c r="L2060" t="s">
        <v>12128</v>
      </c>
      <c r="M2060">
        <v>16372</v>
      </c>
      <c r="N2060">
        <v>4843</v>
      </c>
      <c r="O2060" t="s">
        <v>12129</v>
      </c>
      <c r="P2060">
        <v>2</v>
      </c>
      <c r="Q2060" t="s">
        <v>12130</v>
      </c>
      <c r="R2060" t="s">
        <v>12131</v>
      </c>
      <c r="S2060">
        <v>121</v>
      </c>
      <c r="T2060" t="s">
        <v>42</v>
      </c>
      <c r="U2060" t="s">
        <v>490</v>
      </c>
      <c r="V2060" t="s">
        <v>44</v>
      </c>
      <c r="W2060">
        <v>20000000</v>
      </c>
      <c r="X2060">
        <v>1999</v>
      </c>
      <c r="Y2060">
        <v>1000</v>
      </c>
      <c r="Z2060" s="2">
        <v>6.1</v>
      </c>
      <c r="AA2060">
        <v>1.37</v>
      </c>
      <c r="AB2060">
        <v>311</v>
      </c>
      <c r="AQ2060">
        <v>96</v>
      </c>
      <c r="AR2060">
        <v>7.4</v>
      </c>
      <c r="BO2060">
        <v>16311763</v>
      </c>
      <c r="BP2060">
        <v>17000000</v>
      </c>
      <c r="BR2060">
        <f t="shared" si="95"/>
        <v>-688237</v>
      </c>
      <c r="BS2060" t="str">
        <f>_xlfn.XLOOKUP(BO2060,I:I,L:L)</f>
        <v>A Simple PlanÂ </v>
      </c>
    </row>
    <row r="2061" spans="1:71" x14ac:dyDescent="0.25">
      <c r="A2061" t="s">
        <v>33</v>
      </c>
      <c r="B2061" t="s">
        <v>5599</v>
      </c>
      <c r="C2061">
        <v>175</v>
      </c>
      <c r="D2061">
        <v>101</v>
      </c>
      <c r="E2061">
        <v>53</v>
      </c>
      <c r="F2061">
        <v>580</v>
      </c>
      <c r="G2061" t="s">
        <v>310</v>
      </c>
      <c r="H2061">
        <v>14000</v>
      </c>
      <c r="I2061">
        <v>13650738</v>
      </c>
      <c r="J2061" t="s">
        <v>1544</v>
      </c>
      <c r="K2061" t="s">
        <v>814</v>
      </c>
      <c r="L2061" t="s">
        <v>12133</v>
      </c>
      <c r="M2061">
        <v>61360</v>
      </c>
      <c r="N2061">
        <v>16926</v>
      </c>
      <c r="O2061" t="s">
        <v>12134</v>
      </c>
      <c r="P2061">
        <v>1</v>
      </c>
      <c r="Q2061" t="s">
        <v>12135</v>
      </c>
      <c r="R2061" t="s">
        <v>12136</v>
      </c>
      <c r="S2061">
        <v>129</v>
      </c>
      <c r="T2061" t="s">
        <v>42</v>
      </c>
      <c r="U2061" t="s">
        <v>43</v>
      </c>
      <c r="V2061" t="s">
        <v>811</v>
      </c>
      <c r="W2061">
        <v>20000000</v>
      </c>
      <c r="X2061">
        <v>2015</v>
      </c>
      <c r="Y2061">
        <v>1000</v>
      </c>
      <c r="Z2061" s="2">
        <v>6.6</v>
      </c>
      <c r="AA2061">
        <v>2.35</v>
      </c>
      <c r="AB2061">
        <v>25000</v>
      </c>
      <c r="AQ2061">
        <v>98</v>
      </c>
      <c r="AR2061">
        <v>6.1</v>
      </c>
      <c r="BO2061">
        <v>6013</v>
      </c>
      <c r="BP2061">
        <v>695393</v>
      </c>
      <c r="BR2061">
        <f t="shared" si="95"/>
        <v>-689380</v>
      </c>
      <c r="BS2061" t="str">
        <f>_xlfn.XLOOKUP(BO2061,I:I,L:L)</f>
        <v>Dead Man's ShoesÂ </v>
      </c>
    </row>
    <row r="2062" spans="1:71" x14ac:dyDescent="0.25">
      <c r="A2062" t="s">
        <v>33</v>
      </c>
      <c r="B2062" t="s">
        <v>3158</v>
      </c>
      <c r="C2062">
        <v>20</v>
      </c>
      <c r="D2062">
        <v>106</v>
      </c>
      <c r="E2062">
        <v>277</v>
      </c>
      <c r="F2062">
        <v>383</v>
      </c>
      <c r="G2062" t="s">
        <v>1704</v>
      </c>
      <c r="H2062">
        <v>22000</v>
      </c>
      <c r="I2062">
        <v>10555348</v>
      </c>
      <c r="J2062" t="s">
        <v>635</v>
      </c>
      <c r="K2062" t="s">
        <v>2176</v>
      </c>
      <c r="L2062" t="s">
        <v>12138</v>
      </c>
      <c r="M2062">
        <v>17349</v>
      </c>
      <c r="N2062">
        <v>24887</v>
      </c>
      <c r="O2062" t="s">
        <v>12139</v>
      </c>
      <c r="P2062">
        <v>0</v>
      </c>
      <c r="Q2062" t="s">
        <v>12140</v>
      </c>
      <c r="R2062" t="s">
        <v>12141</v>
      </c>
      <c r="S2062">
        <v>42</v>
      </c>
      <c r="T2062" t="s">
        <v>42</v>
      </c>
      <c r="U2062" t="s">
        <v>43</v>
      </c>
      <c r="V2062" t="s">
        <v>44</v>
      </c>
      <c r="W2062">
        <v>20000000</v>
      </c>
      <c r="X2062">
        <v>1989</v>
      </c>
      <c r="Y2062">
        <v>2000</v>
      </c>
      <c r="Z2062" s="2">
        <v>6</v>
      </c>
      <c r="AA2062">
        <v>2.35</v>
      </c>
      <c r="AB2062">
        <v>855</v>
      </c>
      <c r="AQ2062">
        <v>101</v>
      </c>
      <c r="AR2062">
        <v>6.6</v>
      </c>
      <c r="BO2062">
        <v>10508</v>
      </c>
      <c r="BP2062">
        <v>700000</v>
      </c>
      <c r="BR2062">
        <f t="shared" si="95"/>
        <v>-689492</v>
      </c>
      <c r="BS2062" t="str">
        <f>_xlfn.XLOOKUP(BO2062,I:I,L:L)</f>
        <v>Naturally NativeÂ </v>
      </c>
    </row>
    <row r="2063" spans="1:71" x14ac:dyDescent="0.25">
      <c r="A2063" t="s">
        <v>33</v>
      </c>
      <c r="B2063" t="s">
        <v>4860</v>
      </c>
      <c r="C2063">
        <v>69</v>
      </c>
      <c r="D2063">
        <v>101</v>
      </c>
      <c r="E2063">
        <v>11000</v>
      </c>
      <c r="F2063">
        <v>2</v>
      </c>
      <c r="G2063" t="s">
        <v>2838</v>
      </c>
      <c r="H2063">
        <v>1000</v>
      </c>
      <c r="I2063">
        <v>9714482</v>
      </c>
      <c r="J2063" t="s">
        <v>4329</v>
      </c>
      <c r="K2063" t="s">
        <v>4645</v>
      </c>
      <c r="L2063" t="s">
        <v>12143</v>
      </c>
      <c r="M2063">
        <v>30083</v>
      </c>
      <c r="N2063">
        <v>1614</v>
      </c>
      <c r="O2063" t="s">
        <v>12144</v>
      </c>
      <c r="P2063">
        <v>0</v>
      </c>
      <c r="Q2063" t="s">
        <v>12145</v>
      </c>
      <c r="R2063" t="s">
        <v>12146</v>
      </c>
      <c r="S2063">
        <v>140</v>
      </c>
      <c r="T2063" t="s">
        <v>42</v>
      </c>
      <c r="U2063" t="s">
        <v>43</v>
      </c>
      <c r="V2063" t="s">
        <v>811</v>
      </c>
      <c r="W2063">
        <v>20000000</v>
      </c>
      <c r="X2063">
        <v>1996</v>
      </c>
      <c r="Y2063">
        <v>612</v>
      </c>
      <c r="Z2063" s="2">
        <v>6.8</v>
      </c>
      <c r="AA2063">
        <v>1.85</v>
      </c>
      <c r="AB2063">
        <v>0</v>
      </c>
      <c r="AQ2063">
        <v>106</v>
      </c>
      <c r="AR2063">
        <v>6</v>
      </c>
      <c r="BO2063">
        <v>609042</v>
      </c>
      <c r="BP2063">
        <v>1300000</v>
      </c>
      <c r="BR2063">
        <f t="shared" si="95"/>
        <v>-690958</v>
      </c>
      <c r="BS2063" t="str">
        <f>_xlfn.XLOOKUP(BO2063,I:I,L:L)</f>
        <v>The BasketÂ </v>
      </c>
    </row>
    <row r="2064" spans="1:71" x14ac:dyDescent="0.25">
      <c r="A2064" t="s">
        <v>33</v>
      </c>
      <c r="B2064" t="s">
        <v>1486</v>
      </c>
      <c r="C2064">
        <v>168</v>
      </c>
      <c r="D2064">
        <v>87</v>
      </c>
      <c r="E2064">
        <v>0</v>
      </c>
      <c r="F2064">
        <v>548</v>
      </c>
      <c r="G2064" t="s">
        <v>477</v>
      </c>
      <c r="H2064">
        <v>22000</v>
      </c>
      <c r="I2064">
        <v>8579684</v>
      </c>
      <c r="J2064" t="s">
        <v>1247</v>
      </c>
      <c r="K2064" t="s">
        <v>190</v>
      </c>
      <c r="L2064" t="s">
        <v>11621</v>
      </c>
      <c r="M2064">
        <v>89547</v>
      </c>
      <c r="N2064">
        <v>24324</v>
      </c>
      <c r="O2064" t="s">
        <v>6963</v>
      </c>
      <c r="P2064">
        <v>0</v>
      </c>
      <c r="Q2064" t="s">
        <v>11622</v>
      </c>
      <c r="R2064" t="s">
        <v>11623</v>
      </c>
      <c r="S2064">
        <v>199</v>
      </c>
      <c r="T2064" t="s">
        <v>42</v>
      </c>
      <c r="U2064" t="s">
        <v>43</v>
      </c>
      <c r="V2064" t="s">
        <v>811</v>
      </c>
      <c r="W2064">
        <v>9000000</v>
      </c>
      <c r="X2064">
        <v>2007</v>
      </c>
      <c r="Y2064">
        <v>557</v>
      </c>
      <c r="Z2064" s="2">
        <v>7.4</v>
      </c>
      <c r="AA2064">
        <v>1.85</v>
      </c>
      <c r="AB2064">
        <v>0</v>
      </c>
      <c r="AQ2064">
        <v>101</v>
      </c>
      <c r="AR2064">
        <v>6.8</v>
      </c>
      <c r="BO2064">
        <v>4306697</v>
      </c>
      <c r="BP2064">
        <v>5000000</v>
      </c>
      <c r="BR2064">
        <f t="shared" si="95"/>
        <v>-693303</v>
      </c>
      <c r="BS2064" t="str">
        <f>_xlfn.XLOOKUP(BO2064,I:I,L:L)</f>
        <v>The Sweet HereafterÂ </v>
      </c>
    </row>
    <row r="2065" spans="1:71" x14ac:dyDescent="0.25">
      <c r="A2065" t="s">
        <v>33</v>
      </c>
      <c r="B2065" t="s">
        <v>358</v>
      </c>
      <c r="C2065">
        <v>166</v>
      </c>
      <c r="D2065">
        <v>111</v>
      </c>
      <c r="E2065">
        <v>0</v>
      </c>
      <c r="F2065">
        <v>725</v>
      </c>
      <c r="G2065" t="s">
        <v>2037</v>
      </c>
      <c r="H2065">
        <v>856</v>
      </c>
      <c r="I2065">
        <v>9525276</v>
      </c>
      <c r="J2065" t="s">
        <v>268</v>
      </c>
      <c r="K2065" t="s">
        <v>4519</v>
      </c>
      <c r="L2065" t="s">
        <v>12149</v>
      </c>
      <c r="M2065">
        <v>60156</v>
      </c>
      <c r="N2065">
        <v>3309</v>
      </c>
      <c r="O2065" t="s">
        <v>12150</v>
      </c>
      <c r="P2065">
        <v>0</v>
      </c>
      <c r="Q2065" t="s">
        <v>12151</v>
      </c>
      <c r="R2065" t="s">
        <v>12152</v>
      </c>
      <c r="S2065">
        <v>299</v>
      </c>
      <c r="T2065" t="s">
        <v>42</v>
      </c>
      <c r="U2065" t="s">
        <v>43</v>
      </c>
      <c r="V2065" t="s">
        <v>811</v>
      </c>
      <c r="W2065">
        <v>20000000</v>
      </c>
      <c r="X2065">
        <v>2007</v>
      </c>
      <c r="Y2065">
        <v>742</v>
      </c>
      <c r="Z2065" s="2">
        <v>6.8</v>
      </c>
      <c r="AA2065">
        <v>2.35</v>
      </c>
      <c r="AB2065">
        <v>0</v>
      </c>
      <c r="AQ2065">
        <v>87</v>
      </c>
      <c r="AR2065">
        <v>7.4</v>
      </c>
      <c r="BO2065">
        <v>84303558</v>
      </c>
      <c r="BP2065">
        <v>85000000</v>
      </c>
      <c r="BR2065">
        <f t="shared" si="95"/>
        <v>-696442</v>
      </c>
      <c r="BS2065" t="str">
        <f>_xlfn.XLOOKUP(BO2065,I:I,L:L)</f>
        <v>Open SeasonÂ </v>
      </c>
    </row>
    <row r="2066" spans="1:71" x14ac:dyDescent="0.25">
      <c r="A2066" t="s">
        <v>33</v>
      </c>
      <c r="B2066" t="s">
        <v>4272</v>
      </c>
      <c r="C2066">
        <v>160</v>
      </c>
      <c r="D2066">
        <v>99</v>
      </c>
      <c r="E2066">
        <v>52</v>
      </c>
      <c r="F2066">
        <v>148</v>
      </c>
      <c r="G2066" t="s">
        <v>410</v>
      </c>
      <c r="H2066">
        <v>22000</v>
      </c>
      <c r="I2066">
        <v>8855646</v>
      </c>
      <c r="J2066" t="s">
        <v>4012</v>
      </c>
      <c r="K2066" t="s">
        <v>2176</v>
      </c>
      <c r="L2066" t="s">
        <v>12153</v>
      </c>
      <c r="M2066">
        <v>49855</v>
      </c>
      <c r="N2066">
        <v>23409</v>
      </c>
      <c r="O2066" t="s">
        <v>12154</v>
      </c>
      <c r="P2066">
        <v>1</v>
      </c>
      <c r="Q2066" t="s">
        <v>12155</v>
      </c>
      <c r="R2066" t="s">
        <v>12156</v>
      </c>
      <c r="S2066">
        <v>117</v>
      </c>
      <c r="T2066" t="s">
        <v>42</v>
      </c>
      <c r="U2066" t="s">
        <v>43</v>
      </c>
      <c r="V2066" t="s">
        <v>44</v>
      </c>
      <c r="W2066">
        <v>21000000</v>
      </c>
      <c r="X2066">
        <v>2009</v>
      </c>
      <c r="Y2066">
        <v>1000</v>
      </c>
      <c r="Z2066" s="2">
        <v>7.2</v>
      </c>
      <c r="AA2066">
        <v>2.35</v>
      </c>
      <c r="AB2066">
        <v>10000</v>
      </c>
      <c r="AQ2066">
        <v>111</v>
      </c>
      <c r="AR2066">
        <v>6.8</v>
      </c>
      <c r="BP2066">
        <v>700000</v>
      </c>
      <c r="BR2066">
        <f t="shared" si="95"/>
        <v>-700000</v>
      </c>
      <c r="BS2066">
        <f>_xlfn.XLOOKUP(BO2066,I:I,L:L)</f>
        <v>0</v>
      </c>
    </row>
    <row r="2067" spans="1:71" x14ac:dyDescent="0.25">
      <c r="A2067" t="s">
        <v>33</v>
      </c>
      <c r="B2067" t="s">
        <v>6342</v>
      </c>
      <c r="C2067">
        <v>32</v>
      </c>
      <c r="D2067">
        <v>88</v>
      </c>
      <c r="E2067">
        <v>84</v>
      </c>
      <c r="F2067">
        <v>177</v>
      </c>
      <c r="G2067" t="s">
        <v>12157</v>
      </c>
      <c r="H2067">
        <v>650</v>
      </c>
      <c r="I2067">
        <v>9109322</v>
      </c>
      <c r="J2067" t="s">
        <v>1579</v>
      </c>
      <c r="K2067" t="s">
        <v>12158</v>
      </c>
      <c r="L2067" t="s">
        <v>12159</v>
      </c>
      <c r="M2067">
        <v>25371</v>
      </c>
      <c r="N2067">
        <v>1343</v>
      </c>
      <c r="O2067" t="s">
        <v>12160</v>
      </c>
      <c r="P2067">
        <v>3</v>
      </c>
      <c r="Q2067" t="s">
        <v>12161</v>
      </c>
      <c r="R2067" t="s">
        <v>12162</v>
      </c>
      <c r="S2067">
        <v>129</v>
      </c>
      <c r="T2067" t="s">
        <v>42</v>
      </c>
      <c r="U2067" t="s">
        <v>939</v>
      </c>
      <c r="V2067" t="s">
        <v>115</v>
      </c>
      <c r="W2067">
        <v>20000000</v>
      </c>
      <c r="X2067">
        <v>2004</v>
      </c>
      <c r="Y2067">
        <v>384</v>
      </c>
      <c r="Z2067" s="2">
        <v>1.9</v>
      </c>
      <c r="AA2067">
        <v>2.35</v>
      </c>
      <c r="AB2067">
        <v>0</v>
      </c>
      <c r="AQ2067">
        <v>99</v>
      </c>
      <c r="AR2067">
        <v>7.2</v>
      </c>
      <c r="BO2067">
        <v>3798532</v>
      </c>
      <c r="BP2067">
        <v>4500000</v>
      </c>
      <c r="BR2067">
        <f t="shared" si="95"/>
        <v>-701468</v>
      </c>
      <c r="BS2067" t="str">
        <f>_xlfn.XLOOKUP(BO2067,I:I,L:L)</f>
        <v>BoundÂ </v>
      </c>
    </row>
    <row r="2068" spans="1:71" x14ac:dyDescent="0.25">
      <c r="A2068" t="s">
        <v>33</v>
      </c>
      <c r="B2068" t="s">
        <v>1849</v>
      </c>
      <c r="C2068">
        <v>72</v>
      </c>
      <c r="D2068">
        <v>83</v>
      </c>
      <c r="E2068">
        <v>10</v>
      </c>
      <c r="F2068">
        <v>69</v>
      </c>
      <c r="G2068" t="s">
        <v>12164</v>
      </c>
      <c r="H2068">
        <v>688</v>
      </c>
      <c r="I2068">
        <v>8326035</v>
      </c>
      <c r="J2068" t="s">
        <v>1064</v>
      </c>
      <c r="K2068" t="s">
        <v>12165</v>
      </c>
      <c r="L2068" t="s">
        <v>12166</v>
      </c>
      <c r="M2068">
        <v>21933</v>
      </c>
      <c r="N2068">
        <v>1019</v>
      </c>
      <c r="O2068" t="s">
        <v>12167</v>
      </c>
      <c r="P2068">
        <v>2</v>
      </c>
      <c r="Q2068" t="s">
        <v>12168</v>
      </c>
      <c r="R2068" t="s">
        <v>12169</v>
      </c>
      <c r="S2068">
        <v>76</v>
      </c>
      <c r="T2068" t="s">
        <v>42</v>
      </c>
      <c r="U2068" t="s">
        <v>939</v>
      </c>
      <c r="V2068" t="s">
        <v>44</v>
      </c>
      <c r="W2068">
        <v>33000000</v>
      </c>
      <c r="X2068">
        <v>2005</v>
      </c>
      <c r="Y2068">
        <v>99</v>
      </c>
      <c r="Z2068" s="2">
        <v>5.5</v>
      </c>
      <c r="AA2068">
        <v>1.85</v>
      </c>
      <c r="AB2068">
        <v>676</v>
      </c>
      <c r="AQ2068">
        <v>88</v>
      </c>
      <c r="AR2068">
        <v>1.9</v>
      </c>
      <c r="BO2068">
        <v>47329</v>
      </c>
      <c r="BP2068">
        <v>750000</v>
      </c>
      <c r="BR2068">
        <f t="shared" si="95"/>
        <v>-702671</v>
      </c>
      <c r="BS2068" t="str">
        <f>_xlfn.XLOOKUP(BO2068,I:I,L:L)</f>
        <v>Interview with the AssassinÂ </v>
      </c>
    </row>
    <row r="2069" spans="1:71" x14ac:dyDescent="0.25">
      <c r="A2069" t="s">
        <v>33</v>
      </c>
      <c r="B2069" t="s">
        <v>1849</v>
      </c>
      <c r="C2069">
        <v>53</v>
      </c>
      <c r="D2069">
        <v>91</v>
      </c>
      <c r="E2069">
        <v>10</v>
      </c>
      <c r="F2069">
        <v>436</v>
      </c>
      <c r="G2069" t="s">
        <v>1209</v>
      </c>
      <c r="H2069">
        <v>716</v>
      </c>
      <c r="I2069">
        <v>8104069</v>
      </c>
      <c r="J2069" t="s">
        <v>1064</v>
      </c>
      <c r="K2069" t="s">
        <v>892</v>
      </c>
      <c r="L2069" t="s">
        <v>12171</v>
      </c>
      <c r="M2069">
        <v>9785</v>
      </c>
      <c r="N2069">
        <v>2700</v>
      </c>
      <c r="O2069" t="s">
        <v>983</v>
      </c>
      <c r="P2069">
        <v>3</v>
      </c>
      <c r="Q2069" t="s">
        <v>12172</v>
      </c>
      <c r="R2069" t="s">
        <v>12173</v>
      </c>
      <c r="S2069">
        <v>26</v>
      </c>
      <c r="T2069" t="s">
        <v>42</v>
      </c>
      <c r="U2069" t="s">
        <v>43</v>
      </c>
      <c r="V2069" t="s">
        <v>44</v>
      </c>
      <c r="W2069">
        <v>20000000</v>
      </c>
      <c r="X2069">
        <v>2007</v>
      </c>
      <c r="Y2069">
        <v>537</v>
      </c>
      <c r="Z2069" s="2">
        <v>4.5</v>
      </c>
      <c r="AA2069">
        <v>1.85</v>
      </c>
      <c r="AB2069">
        <v>233</v>
      </c>
      <c r="AQ2069">
        <v>83</v>
      </c>
      <c r="AR2069">
        <v>5.5</v>
      </c>
      <c r="BO2069">
        <v>992238</v>
      </c>
      <c r="BP2069">
        <v>1700000</v>
      </c>
      <c r="BR2069">
        <f t="shared" si="95"/>
        <v>-707762</v>
      </c>
      <c r="BS2069" t="str">
        <f>_xlfn.XLOOKUP(BO2069,I:I,L:L)</f>
        <v>My Summer of LoveÂ </v>
      </c>
    </row>
    <row r="2070" spans="1:71" x14ac:dyDescent="0.25">
      <c r="A2070" t="s">
        <v>33</v>
      </c>
      <c r="B2070" t="s">
        <v>4245</v>
      </c>
      <c r="C2070">
        <v>401</v>
      </c>
      <c r="D2070">
        <v>148</v>
      </c>
      <c r="E2070">
        <v>0</v>
      </c>
      <c r="F2070">
        <v>175</v>
      </c>
      <c r="G2070" t="s">
        <v>12176</v>
      </c>
      <c r="H2070">
        <v>204</v>
      </c>
      <c r="I2070">
        <v>8093318</v>
      </c>
      <c r="J2070" t="s">
        <v>4344</v>
      </c>
      <c r="K2070" t="s">
        <v>12177</v>
      </c>
      <c r="L2070" t="s">
        <v>12178</v>
      </c>
      <c r="M2070">
        <v>61935</v>
      </c>
      <c r="N2070">
        <v>707</v>
      </c>
      <c r="O2070" t="s">
        <v>12179</v>
      </c>
      <c r="P2070">
        <v>0</v>
      </c>
      <c r="Q2070" t="s">
        <v>12180</v>
      </c>
      <c r="R2070" t="s">
        <v>12181</v>
      </c>
      <c r="S2070">
        <v>242</v>
      </c>
      <c r="T2070" t="s">
        <v>42</v>
      </c>
      <c r="U2070" t="s">
        <v>43</v>
      </c>
      <c r="V2070" t="s">
        <v>811</v>
      </c>
      <c r="W2070">
        <v>20000000</v>
      </c>
      <c r="X2070">
        <v>2014</v>
      </c>
      <c r="Y2070">
        <v>178</v>
      </c>
      <c r="Z2070" s="2">
        <v>6.7</v>
      </c>
      <c r="AA2070">
        <v>1.85</v>
      </c>
      <c r="AB2070">
        <v>18000</v>
      </c>
      <c r="AQ2070">
        <v>154</v>
      </c>
      <c r="AR2070">
        <v>7</v>
      </c>
      <c r="BO2070">
        <v>12281500</v>
      </c>
      <c r="BP2070">
        <v>13000000</v>
      </c>
      <c r="BR2070">
        <f t="shared" si="95"/>
        <v>-718500</v>
      </c>
      <c r="BS2070" t="str">
        <f>_xlfn.XLOOKUP(BO2070,I:I,L:L)</f>
        <v>True RomanceÂ </v>
      </c>
    </row>
    <row r="2071" spans="1:71" x14ac:dyDescent="0.25">
      <c r="A2071" t="s">
        <v>33</v>
      </c>
      <c r="B2071" t="s">
        <v>6356</v>
      </c>
      <c r="C2071">
        <v>31</v>
      </c>
      <c r="D2071">
        <v>77</v>
      </c>
      <c r="E2071">
        <v>3</v>
      </c>
      <c r="F2071">
        <v>593</v>
      </c>
      <c r="G2071" t="s">
        <v>6032</v>
      </c>
      <c r="H2071">
        <v>787</v>
      </c>
      <c r="I2071">
        <v>7382993</v>
      </c>
      <c r="J2071" t="s">
        <v>251</v>
      </c>
      <c r="K2071" t="s">
        <v>7847</v>
      </c>
      <c r="L2071" t="s">
        <v>12183</v>
      </c>
      <c r="M2071">
        <v>3851</v>
      </c>
      <c r="N2071">
        <v>2185</v>
      </c>
      <c r="O2071" t="s">
        <v>6163</v>
      </c>
      <c r="P2071">
        <v>0</v>
      </c>
      <c r="Q2071" t="s">
        <v>12184</v>
      </c>
      <c r="R2071" t="s">
        <v>12185</v>
      </c>
      <c r="S2071">
        <v>114</v>
      </c>
      <c r="T2071" t="s">
        <v>42</v>
      </c>
      <c r="U2071" t="s">
        <v>43</v>
      </c>
      <c r="V2071" t="s">
        <v>366</v>
      </c>
      <c r="W2071">
        <v>20000000</v>
      </c>
      <c r="X2071">
        <v>2006</v>
      </c>
      <c r="Y2071">
        <v>690</v>
      </c>
      <c r="Z2071" s="2">
        <v>2.8</v>
      </c>
      <c r="AA2071">
        <v>1.85</v>
      </c>
      <c r="AB2071">
        <v>346</v>
      </c>
      <c r="AQ2071">
        <v>148</v>
      </c>
      <c r="AR2071">
        <v>6.7</v>
      </c>
      <c r="BO2071">
        <v>274661</v>
      </c>
      <c r="BP2071">
        <v>1000000</v>
      </c>
      <c r="BR2071">
        <f t="shared" si="95"/>
        <v>-725339</v>
      </c>
      <c r="BS2071" t="str">
        <f>_xlfn.XLOOKUP(BO2071,I:I,L:L)</f>
        <v>Taxi to the Dark SideÂ </v>
      </c>
    </row>
    <row r="2072" spans="1:71" x14ac:dyDescent="0.25">
      <c r="A2072" t="s">
        <v>33</v>
      </c>
      <c r="B2072" t="s">
        <v>3541</v>
      </c>
      <c r="C2072">
        <v>45</v>
      </c>
      <c r="D2072">
        <v>83</v>
      </c>
      <c r="E2072">
        <v>119</v>
      </c>
      <c r="F2072">
        <v>633</v>
      </c>
      <c r="G2072" t="s">
        <v>12187</v>
      </c>
      <c r="H2072">
        <v>885</v>
      </c>
      <c r="I2072">
        <v>7001720</v>
      </c>
      <c r="J2072" t="s">
        <v>2645</v>
      </c>
      <c r="K2072" t="s">
        <v>12188</v>
      </c>
      <c r="L2072" t="s">
        <v>12189</v>
      </c>
      <c r="M2072">
        <v>8560</v>
      </c>
      <c r="N2072">
        <v>2907</v>
      </c>
      <c r="O2072" t="s">
        <v>12190</v>
      </c>
      <c r="P2072">
        <v>2</v>
      </c>
      <c r="Q2072" t="s">
        <v>12191</v>
      </c>
      <c r="R2072" t="s">
        <v>12192</v>
      </c>
      <c r="S2072">
        <v>205</v>
      </c>
      <c r="T2072" t="s">
        <v>42</v>
      </c>
      <c r="U2072" t="s">
        <v>43</v>
      </c>
      <c r="V2072" t="s">
        <v>44</v>
      </c>
      <c r="W2072">
        <v>12000000</v>
      </c>
      <c r="X2072">
        <v>2008</v>
      </c>
      <c r="Y2072">
        <v>816</v>
      </c>
      <c r="Z2072" s="2">
        <v>4.3</v>
      </c>
      <c r="AA2072">
        <v>2.35</v>
      </c>
      <c r="AB2072">
        <v>797</v>
      </c>
      <c r="AQ2072">
        <v>77</v>
      </c>
      <c r="AR2072">
        <v>2.8</v>
      </c>
      <c r="BO2072">
        <v>4063859</v>
      </c>
      <c r="BP2072">
        <v>4800000</v>
      </c>
      <c r="BR2072">
        <f t="shared" si="95"/>
        <v>-736141</v>
      </c>
      <c r="BS2072" t="str">
        <f>_xlfn.XLOOKUP(BO2072,I:I,L:L)</f>
        <v>Good Bye Lenin!Â </v>
      </c>
    </row>
    <row r="2073" spans="1:71" x14ac:dyDescent="0.25">
      <c r="A2073" t="s">
        <v>33</v>
      </c>
      <c r="B2073" t="s">
        <v>3073</v>
      </c>
      <c r="C2073">
        <v>260</v>
      </c>
      <c r="D2073">
        <v>107</v>
      </c>
      <c r="E2073">
        <v>0</v>
      </c>
      <c r="F2073">
        <v>99</v>
      </c>
      <c r="G2073" t="s">
        <v>7041</v>
      </c>
      <c r="H2073">
        <v>2000</v>
      </c>
      <c r="I2073">
        <v>7268659</v>
      </c>
      <c r="J2073" t="s">
        <v>294</v>
      </c>
      <c r="K2073" t="s">
        <v>7091</v>
      </c>
      <c r="L2073" t="s">
        <v>12194</v>
      </c>
      <c r="M2073">
        <v>59248</v>
      </c>
      <c r="N2073">
        <v>2848</v>
      </c>
      <c r="O2073" t="s">
        <v>12195</v>
      </c>
      <c r="P2073">
        <v>7</v>
      </c>
      <c r="Q2073" t="s">
        <v>12196</v>
      </c>
      <c r="R2073" t="s">
        <v>12197</v>
      </c>
      <c r="S2073">
        <v>164</v>
      </c>
      <c r="T2073" t="s">
        <v>42</v>
      </c>
      <c r="U2073" t="s">
        <v>8442</v>
      </c>
      <c r="V2073" t="s">
        <v>811</v>
      </c>
      <c r="W2073">
        <v>20000000</v>
      </c>
      <c r="X2073">
        <v>2013</v>
      </c>
      <c r="Y2073">
        <v>749</v>
      </c>
      <c r="Z2073" s="2">
        <v>5.6</v>
      </c>
      <c r="AA2073">
        <v>1.85</v>
      </c>
      <c r="AB2073">
        <v>48000</v>
      </c>
      <c r="AQ2073">
        <v>83</v>
      </c>
      <c r="AR2073">
        <v>4.3</v>
      </c>
      <c r="BO2073">
        <v>2956000</v>
      </c>
      <c r="BP2073">
        <v>3700000</v>
      </c>
      <c r="BR2073">
        <f t="shared" si="95"/>
        <v>-744000</v>
      </c>
      <c r="BS2073" t="str">
        <f>_xlfn.XLOOKUP(BO2073,I:I,L:L)</f>
        <v>The PirateÂ </v>
      </c>
    </row>
    <row r="2074" spans="1:71" x14ac:dyDescent="0.25">
      <c r="A2074" t="s">
        <v>33</v>
      </c>
      <c r="B2074" t="s">
        <v>6362</v>
      </c>
      <c r="C2074">
        <v>129</v>
      </c>
      <c r="D2074">
        <v>100</v>
      </c>
      <c r="E2074">
        <v>17</v>
      </c>
      <c r="F2074">
        <v>86</v>
      </c>
      <c r="G2074" t="s">
        <v>10311</v>
      </c>
      <c r="H2074">
        <v>669</v>
      </c>
      <c r="I2074">
        <v>6852144</v>
      </c>
      <c r="J2074" t="s">
        <v>2121</v>
      </c>
      <c r="K2074" t="s">
        <v>8428</v>
      </c>
      <c r="L2074" t="s">
        <v>12199</v>
      </c>
      <c r="M2074">
        <v>15169</v>
      </c>
      <c r="N2074">
        <v>1267</v>
      </c>
      <c r="O2074" t="s">
        <v>12200</v>
      </c>
      <c r="P2074">
        <v>0</v>
      </c>
      <c r="Q2074" t="s">
        <v>12201</v>
      </c>
      <c r="R2074" t="s">
        <v>12202</v>
      </c>
      <c r="S2074">
        <v>213</v>
      </c>
      <c r="T2074" t="s">
        <v>42</v>
      </c>
      <c r="U2074" t="s">
        <v>356</v>
      </c>
      <c r="V2074" t="s">
        <v>44</v>
      </c>
      <c r="W2074">
        <v>22000000</v>
      </c>
      <c r="X2074">
        <v>2003</v>
      </c>
      <c r="Y2074">
        <v>429</v>
      </c>
      <c r="Z2074" s="2">
        <v>6.2</v>
      </c>
      <c r="AA2074">
        <v>2.35</v>
      </c>
      <c r="AB2074">
        <v>0</v>
      </c>
      <c r="AQ2074">
        <v>107</v>
      </c>
      <c r="AR2074">
        <v>5.6</v>
      </c>
      <c r="BO2074">
        <v>41252428</v>
      </c>
      <c r="BP2074">
        <v>42000000</v>
      </c>
      <c r="BR2074">
        <f t="shared" si="95"/>
        <v>-747572</v>
      </c>
      <c r="BS2074" t="str">
        <f>_xlfn.XLOOKUP(BO2074,I:I,L:L)</f>
        <v>The Mirror Has Two FacesÂ </v>
      </c>
    </row>
    <row r="2075" spans="1:71" x14ac:dyDescent="0.25">
      <c r="A2075" t="s">
        <v>33</v>
      </c>
      <c r="B2075" t="s">
        <v>5526</v>
      </c>
      <c r="C2075">
        <v>58</v>
      </c>
      <c r="D2075">
        <v>87</v>
      </c>
      <c r="E2075">
        <v>29</v>
      </c>
      <c r="F2075">
        <v>522</v>
      </c>
      <c r="G2075" t="s">
        <v>5627</v>
      </c>
      <c r="H2075">
        <v>1000</v>
      </c>
      <c r="I2075">
        <v>6563357</v>
      </c>
      <c r="J2075" t="s">
        <v>2309</v>
      </c>
      <c r="K2075" t="s">
        <v>12203</v>
      </c>
      <c r="L2075" t="s">
        <v>12204</v>
      </c>
      <c r="M2075">
        <v>18571</v>
      </c>
      <c r="N2075">
        <v>4218</v>
      </c>
      <c r="O2075" t="s">
        <v>539</v>
      </c>
      <c r="P2075">
        <v>4</v>
      </c>
      <c r="Q2075" t="s">
        <v>12205</v>
      </c>
      <c r="R2075" t="s">
        <v>12206</v>
      </c>
      <c r="S2075">
        <v>120</v>
      </c>
      <c r="T2075" t="s">
        <v>42</v>
      </c>
      <c r="U2075" t="s">
        <v>43</v>
      </c>
      <c r="V2075" t="s">
        <v>811</v>
      </c>
      <c r="W2075">
        <v>20000000</v>
      </c>
      <c r="X2075">
        <v>2008</v>
      </c>
      <c r="Y2075">
        <v>794</v>
      </c>
      <c r="Z2075" s="2">
        <v>5.3</v>
      </c>
      <c r="AA2075">
        <v>2.35</v>
      </c>
      <c r="AB2075">
        <v>847</v>
      </c>
      <c r="AQ2075">
        <v>100</v>
      </c>
      <c r="AR2075">
        <v>6.2</v>
      </c>
      <c r="BP2075">
        <v>750000</v>
      </c>
      <c r="BR2075">
        <f t="shared" si="95"/>
        <v>-750000</v>
      </c>
      <c r="BS2075">
        <f>_xlfn.XLOOKUP(BO2075,I:I,L:L)</f>
        <v>0</v>
      </c>
    </row>
    <row r="2076" spans="1:71" x14ac:dyDescent="0.25">
      <c r="A2076" t="s">
        <v>33</v>
      </c>
      <c r="B2076" t="s">
        <v>6368</v>
      </c>
      <c r="C2076">
        <v>103</v>
      </c>
      <c r="D2076">
        <v>154</v>
      </c>
      <c r="E2076">
        <v>608</v>
      </c>
      <c r="F2076">
        <v>149</v>
      </c>
      <c r="G2076" t="s">
        <v>4268</v>
      </c>
      <c r="H2076">
        <v>1000</v>
      </c>
      <c r="I2076">
        <v>6201757</v>
      </c>
      <c r="J2076" t="s">
        <v>4352</v>
      </c>
      <c r="K2076" t="s">
        <v>522</v>
      </c>
      <c r="L2076" t="s">
        <v>12207</v>
      </c>
      <c r="M2076">
        <v>10037</v>
      </c>
      <c r="N2076">
        <v>1690</v>
      </c>
      <c r="O2076" t="s">
        <v>12208</v>
      </c>
      <c r="P2076">
        <v>1</v>
      </c>
      <c r="Q2076" t="s">
        <v>12209</v>
      </c>
      <c r="R2076" t="s">
        <v>12210</v>
      </c>
      <c r="S2076">
        <v>202</v>
      </c>
      <c r="T2076" t="s">
        <v>42</v>
      </c>
      <c r="U2076" t="s">
        <v>74</v>
      </c>
      <c r="V2076" t="s">
        <v>811</v>
      </c>
      <c r="W2076">
        <v>10000000</v>
      </c>
      <c r="X2076">
        <v>1999</v>
      </c>
      <c r="Y2076">
        <v>452</v>
      </c>
      <c r="Z2076" s="2">
        <v>7.4</v>
      </c>
      <c r="AA2076">
        <v>1.66</v>
      </c>
      <c r="AB2076">
        <v>608</v>
      </c>
      <c r="AQ2076">
        <v>87</v>
      </c>
      <c r="AR2076">
        <v>5.3</v>
      </c>
      <c r="BP2076">
        <v>750000</v>
      </c>
      <c r="BR2076">
        <f t="shared" si="95"/>
        <v>-750000</v>
      </c>
      <c r="BS2076">
        <f>_xlfn.XLOOKUP(BO2076,I:I,L:L)</f>
        <v>0</v>
      </c>
    </row>
    <row r="2077" spans="1:71" x14ac:dyDescent="0.25">
      <c r="A2077" t="s">
        <v>33</v>
      </c>
      <c r="B2077" t="s">
        <v>6373</v>
      </c>
      <c r="C2077">
        <v>45</v>
      </c>
      <c r="D2077">
        <v>106</v>
      </c>
      <c r="E2077">
        <v>38</v>
      </c>
      <c r="F2077">
        <v>975</v>
      </c>
      <c r="G2077" t="s">
        <v>738</v>
      </c>
      <c r="H2077">
        <v>1000</v>
      </c>
      <c r="I2077">
        <v>6420319</v>
      </c>
      <c r="J2077" t="s">
        <v>1999</v>
      </c>
      <c r="K2077" t="s">
        <v>173</v>
      </c>
      <c r="L2077" t="s">
        <v>12211</v>
      </c>
      <c r="M2077">
        <v>15978</v>
      </c>
      <c r="N2077">
        <v>5705</v>
      </c>
      <c r="O2077" t="s">
        <v>3148</v>
      </c>
      <c r="P2077">
        <v>0</v>
      </c>
      <c r="R2077" t="s">
        <v>12212</v>
      </c>
      <c r="S2077">
        <v>122</v>
      </c>
      <c r="T2077" t="s">
        <v>42</v>
      </c>
      <c r="U2077" t="s">
        <v>3584</v>
      </c>
      <c r="V2077" t="s">
        <v>44</v>
      </c>
      <c r="W2077">
        <v>20000000</v>
      </c>
      <c r="X2077">
        <v>2015</v>
      </c>
      <c r="Y2077">
        <v>1000</v>
      </c>
      <c r="Z2077" s="2">
        <v>7.4</v>
      </c>
      <c r="AA2077">
        <v>2.35</v>
      </c>
      <c r="AB2077">
        <v>15000</v>
      </c>
      <c r="AQ2077">
        <v>154</v>
      </c>
      <c r="AR2077">
        <v>7.4</v>
      </c>
      <c r="BP2077">
        <v>750000</v>
      </c>
      <c r="BR2077">
        <f t="shared" si="95"/>
        <v>-750000</v>
      </c>
      <c r="BS2077">
        <f>_xlfn.XLOOKUP(BO2077,I:I,L:L)</f>
        <v>0</v>
      </c>
    </row>
    <row r="2078" spans="1:71" x14ac:dyDescent="0.25">
      <c r="A2078" t="s">
        <v>33</v>
      </c>
      <c r="B2078" t="s">
        <v>3387</v>
      </c>
      <c r="C2078">
        <v>345</v>
      </c>
      <c r="D2078">
        <v>99</v>
      </c>
      <c r="E2078">
        <v>0</v>
      </c>
      <c r="F2078">
        <v>691</v>
      </c>
      <c r="G2078" t="s">
        <v>3489</v>
      </c>
      <c r="H2078">
        <v>13000</v>
      </c>
      <c r="I2078">
        <v>5702083</v>
      </c>
      <c r="J2078" t="s">
        <v>2100</v>
      </c>
      <c r="K2078" t="s">
        <v>594</v>
      </c>
      <c r="L2078" t="s">
        <v>12213</v>
      </c>
      <c r="M2078">
        <v>80617</v>
      </c>
      <c r="N2078">
        <v>23755</v>
      </c>
      <c r="O2078" t="s">
        <v>4225</v>
      </c>
      <c r="P2078">
        <v>3</v>
      </c>
      <c r="Q2078" t="s">
        <v>12214</v>
      </c>
      <c r="R2078" t="s">
        <v>12215</v>
      </c>
      <c r="S2078">
        <v>190</v>
      </c>
      <c r="T2078" t="s">
        <v>42</v>
      </c>
      <c r="U2078" t="s">
        <v>74</v>
      </c>
      <c r="V2078" t="s">
        <v>811</v>
      </c>
      <c r="W2078">
        <v>15000000</v>
      </c>
      <c r="X2078">
        <v>2011</v>
      </c>
      <c r="Y2078">
        <v>10000</v>
      </c>
      <c r="Z2078" s="2">
        <v>6.5</v>
      </c>
      <c r="AA2078">
        <v>1.85</v>
      </c>
      <c r="AB2078">
        <v>36000</v>
      </c>
      <c r="AQ2078">
        <v>106</v>
      </c>
      <c r="AR2078">
        <v>7.4</v>
      </c>
      <c r="BP2078">
        <v>750000</v>
      </c>
      <c r="BR2078">
        <f t="shared" si="95"/>
        <v>-750000</v>
      </c>
      <c r="BS2078">
        <f>_xlfn.XLOOKUP(BO2078,I:I,L:L)</f>
        <v>0</v>
      </c>
    </row>
    <row r="2079" spans="1:71" x14ac:dyDescent="0.25">
      <c r="A2079" t="s">
        <v>33</v>
      </c>
      <c r="B2079" t="s">
        <v>5357</v>
      </c>
      <c r="C2079">
        <v>232</v>
      </c>
      <c r="D2079">
        <v>100</v>
      </c>
      <c r="E2079">
        <v>0</v>
      </c>
      <c r="F2079">
        <v>407</v>
      </c>
      <c r="G2079" t="s">
        <v>739</v>
      </c>
      <c r="H2079">
        <v>21000</v>
      </c>
      <c r="I2079">
        <v>5480996</v>
      </c>
      <c r="J2079" t="s">
        <v>4359</v>
      </c>
      <c r="K2079" t="s">
        <v>119</v>
      </c>
      <c r="L2079" t="s">
        <v>12216</v>
      </c>
      <c r="M2079">
        <v>89383</v>
      </c>
      <c r="N2079">
        <v>39507</v>
      </c>
      <c r="O2079" t="s">
        <v>4300</v>
      </c>
      <c r="P2079">
        <v>0</v>
      </c>
      <c r="Q2079" t="s">
        <v>12217</v>
      </c>
      <c r="R2079" t="s">
        <v>12218</v>
      </c>
      <c r="S2079">
        <v>293</v>
      </c>
      <c r="T2079" t="s">
        <v>42</v>
      </c>
      <c r="U2079" t="s">
        <v>43</v>
      </c>
      <c r="V2079" t="s">
        <v>811</v>
      </c>
      <c r="W2079">
        <v>8700000</v>
      </c>
      <c r="X2079">
        <v>2006</v>
      </c>
      <c r="Y2079">
        <v>18000</v>
      </c>
      <c r="Z2079" s="2">
        <v>7.1</v>
      </c>
      <c r="AA2079">
        <v>1.85</v>
      </c>
      <c r="AB2079">
        <v>0</v>
      </c>
      <c r="AQ2079">
        <v>99</v>
      </c>
      <c r="AR2079">
        <v>6.5</v>
      </c>
      <c r="BP2079">
        <v>750000</v>
      </c>
      <c r="BR2079">
        <f t="shared" si="95"/>
        <v>-750000</v>
      </c>
      <c r="BS2079">
        <f>_xlfn.XLOOKUP(BO2079,I:I,L:L)</f>
        <v>0</v>
      </c>
    </row>
    <row r="2080" spans="1:71" x14ac:dyDescent="0.25">
      <c r="A2080" t="s">
        <v>33</v>
      </c>
      <c r="B2080" t="s">
        <v>676</v>
      </c>
      <c r="C2080">
        <v>116</v>
      </c>
      <c r="D2080">
        <v>116</v>
      </c>
      <c r="E2080">
        <v>150</v>
      </c>
      <c r="F2080">
        <v>956</v>
      </c>
      <c r="G2080" t="s">
        <v>4637</v>
      </c>
      <c r="H2080">
        <v>18000</v>
      </c>
      <c r="I2080">
        <v>6002756</v>
      </c>
      <c r="J2080" t="s">
        <v>994</v>
      </c>
      <c r="K2080" t="s">
        <v>798</v>
      </c>
      <c r="L2080" t="s">
        <v>12219</v>
      </c>
      <c r="M2080">
        <v>24997</v>
      </c>
      <c r="N2080">
        <v>21200</v>
      </c>
      <c r="O2080" t="s">
        <v>2779</v>
      </c>
      <c r="P2080">
        <v>2</v>
      </c>
      <c r="Q2080" t="s">
        <v>12220</v>
      </c>
      <c r="R2080" t="s">
        <v>12221</v>
      </c>
      <c r="S2080">
        <v>75</v>
      </c>
      <c r="T2080" t="s">
        <v>42</v>
      </c>
      <c r="U2080" t="s">
        <v>43</v>
      </c>
      <c r="V2080" t="s">
        <v>115</v>
      </c>
      <c r="W2080">
        <v>20000000</v>
      </c>
      <c r="X2080">
        <v>2012</v>
      </c>
      <c r="Y2080">
        <v>1000</v>
      </c>
      <c r="Z2080" s="2">
        <v>7.2</v>
      </c>
      <c r="AA2080">
        <v>1.85</v>
      </c>
      <c r="AB2080">
        <v>13000</v>
      </c>
      <c r="AQ2080">
        <v>100</v>
      </c>
      <c r="AR2080">
        <v>7.1</v>
      </c>
      <c r="BP2080">
        <v>750000</v>
      </c>
      <c r="BR2080">
        <f t="shared" si="95"/>
        <v>-750000</v>
      </c>
      <c r="BS2080">
        <f>_xlfn.XLOOKUP(BO2080,I:I,L:L)</f>
        <v>0</v>
      </c>
    </row>
    <row r="2081" spans="1:71" x14ac:dyDescent="0.25">
      <c r="A2081" t="s">
        <v>33</v>
      </c>
      <c r="B2081" t="s">
        <v>2842</v>
      </c>
      <c r="C2081">
        <v>148</v>
      </c>
      <c r="D2081">
        <v>94</v>
      </c>
      <c r="E2081">
        <v>892</v>
      </c>
      <c r="F2081">
        <v>81</v>
      </c>
      <c r="G2081" t="s">
        <v>12222</v>
      </c>
      <c r="H2081">
        <v>310</v>
      </c>
      <c r="I2081">
        <v>5132655</v>
      </c>
      <c r="J2081" t="s">
        <v>4087</v>
      </c>
      <c r="K2081" t="s">
        <v>12223</v>
      </c>
      <c r="L2081" t="s">
        <v>12224</v>
      </c>
      <c r="M2081">
        <v>37626</v>
      </c>
      <c r="N2081">
        <v>838</v>
      </c>
      <c r="O2081" t="s">
        <v>12225</v>
      </c>
      <c r="P2081">
        <v>0</v>
      </c>
      <c r="Q2081" t="s">
        <v>12226</v>
      </c>
      <c r="R2081" t="s">
        <v>12227</v>
      </c>
      <c r="S2081">
        <v>521</v>
      </c>
      <c r="T2081" t="s">
        <v>42</v>
      </c>
      <c r="U2081" t="s">
        <v>356</v>
      </c>
      <c r="V2081" t="s">
        <v>811</v>
      </c>
      <c r="W2081">
        <v>20000000</v>
      </c>
      <c r="X2081">
        <v>2005</v>
      </c>
      <c r="Y2081">
        <v>294</v>
      </c>
      <c r="Z2081" s="2">
        <v>2.2999999999999998</v>
      </c>
      <c r="AA2081">
        <v>2.35</v>
      </c>
      <c r="AB2081">
        <v>1000</v>
      </c>
      <c r="AQ2081">
        <v>116</v>
      </c>
      <c r="AR2081">
        <v>7.2</v>
      </c>
      <c r="BO2081">
        <v>14249005</v>
      </c>
      <c r="BP2081">
        <v>15000000</v>
      </c>
      <c r="BR2081">
        <f t="shared" si="95"/>
        <v>-750995</v>
      </c>
      <c r="BS2081" t="str">
        <f>_xlfn.XLOOKUP(BO2081,I:I,L:L)</f>
        <v>Freddy Got FingeredÂ </v>
      </c>
    </row>
    <row r="2082" spans="1:71" x14ac:dyDescent="0.25">
      <c r="A2082" t="s">
        <v>33</v>
      </c>
      <c r="B2082" t="s">
        <v>4211</v>
      </c>
      <c r="C2082">
        <v>79</v>
      </c>
      <c r="D2082">
        <v>111</v>
      </c>
      <c r="E2082">
        <v>650</v>
      </c>
      <c r="F2082">
        <v>181</v>
      </c>
      <c r="G2082" t="s">
        <v>12229</v>
      </c>
      <c r="H2082">
        <v>690</v>
      </c>
      <c r="I2082">
        <v>5205343</v>
      </c>
      <c r="J2082" t="s">
        <v>3581</v>
      </c>
      <c r="K2082" t="s">
        <v>1748</v>
      </c>
      <c r="L2082" t="s">
        <v>12230</v>
      </c>
      <c r="M2082">
        <v>11958</v>
      </c>
      <c r="N2082">
        <v>1573</v>
      </c>
      <c r="O2082" t="s">
        <v>12231</v>
      </c>
      <c r="P2082">
        <v>3</v>
      </c>
      <c r="Q2082" t="s">
        <v>12232</v>
      </c>
      <c r="R2082" t="s">
        <v>12233</v>
      </c>
      <c r="S2082">
        <v>39</v>
      </c>
      <c r="T2082" t="s">
        <v>42</v>
      </c>
      <c r="U2082" t="s">
        <v>43</v>
      </c>
      <c r="V2082" t="s">
        <v>115</v>
      </c>
      <c r="W2082">
        <v>20000000</v>
      </c>
      <c r="X2082">
        <v>2009</v>
      </c>
      <c r="Y2082">
        <v>224</v>
      </c>
      <c r="Z2082" s="2">
        <v>6.4</v>
      </c>
      <c r="AA2082">
        <v>2.35</v>
      </c>
      <c r="AB2082">
        <v>1000</v>
      </c>
      <c r="AQ2082">
        <v>94</v>
      </c>
      <c r="AR2082">
        <v>2.2999999999999998</v>
      </c>
      <c r="BO2082">
        <v>41709</v>
      </c>
      <c r="BP2082">
        <v>800000</v>
      </c>
      <c r="BR2082">
        <f t="shared" si="95"/>
        <v>-758291</v>
      </c>
      <c r="BS2082" t="str">
        <f>_xlfn.XLOOKUP(BO2082,I:I,L:L)</f>
        <v>Dead SnowÂ </v>
      </c>
    </row>
    <row r="2083" spans="1:71" x14ac:dyDescent="0.25">
      <c r="A2083" t="s">
        <v>33</v>
      </c>
      <c r="B2083" t="s">
        <v>6379</v>
      </c>
      <c r="C2083">
        <v>167</v>
      </c>
      <c r="D2083">
        <v>100</v>
      </c>
      <c r="E2083">
        <v>143</v>
      </c>
      <c r="F2083">
        <v>430</v>
      </c>
      <c r="G2083" t="s">
        <v>2836</v>
      </c>
      <c r="H2083">
        <v>829</v>
      </c>
      <c r="I2083">
        <v>5005883</v>
      </c>
      <c r="J2083" t="s">
        <v>1937</v>
      </c>
      <c r="K2083" t="s">
        <v>9777</v>
      </c>
      <c r="L2083" t="s">
        <v>12235</v>
      </c>
      <c r="M2083">
        <v>29649</v>
      </c>
      <c r="N2083">
        <v>2295</v>
      </c>
      <c r="O2083" t="s">
        <v>3698</v>
      </c>
      <c r="P2083">
        <v>1</v>
      </c>
      <c r="Q2083" t="s">
        <v>12236</v>
      </c>
      <c r="R2083" t="s">
        <v>12237</v>
      </c>
      <c r="S2083">
        <v>361</v>
      </c>
      <c r="T2083" t="s">
        <v>42</v>
      </c>
      <c r="U2083" t="s">
        <v>43</v>
      </c>
      <c r="V2083" t="s">
        <v>811</v>
      </c>
      <c r="W2083">
        <v>20000000</v>
      </c>
      <c r="X2083">
        <v>2004</v>
      </c>
      <c r="Y2083">
        <v>681</v>
      </c>
      <c r="Z2083" s="2">
        <v>6.1</v>
      </c>
      <c r="AA2083">
        <v>1.85</v>
      </c>
      <c r="AB2083">
        <v>0</v>
      </c>
      <c r="AQ2083">
        <v>111</v>
      </c>
      <c r="AR2083">
        <v>6.4</v>
      </c>
      <c r="BO2083">
        <v>23225911</v>
      </c>
      <c r="BP2083">
        <v>24000000</v>
      </c>
      <c r="BR2083">
        <f t="shared" si="95"/>
        <v>-774089</v>
      </c>
      <c r="BS2083" t="str">
        <f>_xlfn.XLOOKUP(BO2083,I:I,L:L)</f>
        <v>FasterÂ </v>
      </c>
    </row>
    <row r="2084" spans="1:71" x14ac:dyDescent="0.25">
      <c r="A2084" t="s">
        <v>33</v>
      </c>
      <c r="B2084" t="s">
        <v>6385</v>
      </c>
      <c r="C2084">
        <v>350</v>
      </c>
      <c r="D2084">
        <v>125</v>
      </c>
      <c r="E2084">
        <v>78</v>
      </c>
      <c r="F2084">
        <v>745</v>
      </c>
      <c r="G2084" t="s">
        <v>8715</v>
      </c>
      <c r="H2084">
        <v>1000</v>
      </c>
      <c r="I2084">
        <v>5749134</v>
      </c>
      <c r="J2084" t="s">
        <v>313</v>
      </c>
      <c r="K2084" t="s">
        <v>2550</v>
      </c>
      <c r="L2084" t="s">
        <v>12238</v>
      </c>
      <c r="M2084">
        <v>45799</v>
      </c>
      <c r="N2084">
        <v>3979</v>
      </c>
      <c r="O2084" t="s">
        <v>3660</v>
      </c>
      <c r="P2084">
        <v>0</v>
      </c>
      <c r="Q2084" t="s">
        <v>12239</v>
      </c>
      <c r="R2084" t="s">
        <v>12240</v>
      </c>
      <c r="S2084">
        <v>180</v>
      </c>
      <c r="T2084" t="s">
        <v>42</v>
      </c>
      <c r="U2084" t="s">
        <v>43</v>
      </c>
      <c r="V2084" t="s">
        <v>811</v>
      </c>
      <c r="W2084">
        <v>20000000</v>
      </c>
      <c r="X2084">
        <v>2014</v>
      </c>
      <c r="Y2084">
        <v>969</v>
      </c>
      <c r="Z2084" s="2">
        <v>7</v>
      </c>
      <c r="AA2084">
        <v>2.35</v>
      </c>
      <c r="AB2084">
        <v>0</v>
      </c>
      <c r="AQ2084">
        <v>100</v>
      </c>
      <c r="AR2084">
        <v>6.1</v>
      </c>
      <c r="BO2084">
        <v>2223990</v>
      </c>
      <c r="BP2084">
        <v>3000000</v>
      </c>
      <c r="BR2084">
        <f t="shared" si="95"/>
        <v>-776010</v>
      </c>
      <c r="BS2084" t="str">
        <f>_xlfn.XLOOKUP(BO2084,I:I,L:L)</f>
        <v>DysFunktional FamilyÂ </v>
      </c>
    </row>
    <row r="2085" spans="1:71" x14ac:dyDescent="0.25">
      <c r="A2085" t="s">
        <v>33</v>
      </c>
      <c r="B2085" t="s">
        <v>6397</v>
      </c>
      <c r="C2085">
        <v>99</v>
      </c>
      <c r="D2085">
        <v>119</v>
      </c>
      <c r="E2085">
        <v>18</v>
      </c>
      <c r="F2085">
        <v>9</v>
      </c>
      <c r="G2085" t="s">
        <v>12244</v>
      </c>
      <c r="H2085">
        <v>20</v>
      </c>
      <c r="I2085">
        <v>4234040</v>
      </c>
      <c r="J2085" t="s">
        <v>948</v>
      </c>
      <c r="K2085" t="s">
        <v>12245</v>
      </c>
      <c r="L2085" t="s">
        <v>12246</v>
      </c>
      <c r="M2085">
        <v>14301</v>
      </c>
      <c r="N2085">
        <v>64</v>
      </c>
      <c r="O2085" t="s">
        <v>12247</v>
      </c>
      <c r="P2085">
        <v>0</v>
      </c>
      <c r="Q2085" t="s">
        <v>12248</v>
      </c>
      <c r="R2085" t="s">
        <v>12249</v>
      </c>
      <c r="S2085">
        <v>45</v>
      </c>
      <c r="T2085" t="s">
        <v>42</v>
      </c>
      <c r="U2085" t="s">
        <v>43</v>
      </c>
      <c r="V2085" t="s">
        <v>44</v>
      </c>
      <c r="W2085">
        <v>20000000</v>
      </c>
      <c r="X2085">
        <v>2008</v>
      </c>
      <c r="Y2085">
        <v>18</v>
      </c>
      <c r="Z2085" s="2">
        <v>7</v>
      </c>
      <c r="AA2085">
        <v>2.35</v>
      </c>
      <c r="AB2085">
        <v>0</v>
      </c>
      <c r="AQ2085">
        <v>114</v>
      </c>
      <c r="AR2085">
        <v>6.5</v>
      </c>
      <c r="BO2085">
        <v>712294</v>
      </c>
      <c r="BP2085">
        <v>1500000</v>
      </c>
      <c r="BR2085">
        <f t="shared" si="95"/>
        <v>-787706</v>
      </c>
      <c r="BS2085" t="str">
        <f>_xlfn.XLOOKUP(BO2085,I:I,L:L)</f>
        <v>The Ballad of Jack and RoseÂ </v>
      </c>
    </row>
    <row r="2086" spans="1:71" x14ac:dyDescent="0.25">
      <c r="A2086" t="s">
        <v>917</v>
      </c>
      <c r="B2086" t="s">
        <v>6402</v>
      </c>
      <c r="C2086">
        <v>231</v>
      </c>
      <c r="D2086">
        <v>135</v>
      </c>
      <c r="E2086">
        <v>162</v>
      </c>
      <c r="F2086">
        <v>228</v>
      </c>
      <c r="G2086" t="s">
        <v>602</v>
      </c>
      <c r="H2086">
        <v>23000</v>
      </c>
      <c r="I2086">
        <v>4001121</v>
      </c>
      <c r="J2086" t="s">
        <v>2346</v>
      </c>
      <c r="K2086" t="s">
        <v>78</v>
      </c>
      <c r="L2086" t="s">
        <v>12251</v>
      </c>
      <c r="M2086">
        <v>48346</v>
      </c>
      <c r="N2086">
        <v>36398</v>
      </c>
      <c r="O2086" t="s">
        <v>12252</v>
      </c>
      <c r="P2086">
        <v>0</v>
      </c>
      <c r="Q2086" t="s">
        <v>12253</v>
      </c>
      <c r="R2086" t="s">
        <v>12254</v>
      </c>
      <c r="S2086">
        <v>230</v>
      </c>
      <c r="T2086" t="s">
        <v>42</v>
      </c>
      <c r="U2086" t="s">
        <v>43</v>
      </c>
      <c r="V2086" t="s">
        <v>811</v>
      </c>
      <c r="W2086">
        <v>20000000</v>
      </c>
      <c r="X2086">
        <v>2007</v>
      </c>
      <c r="Y2086">
        <v>13000</v>
      </c>
      <c r="Z2086" s="2">
        <v>7</v>
      </c>
      <c r="AA2086">
        <v>2.35</v>
      </c>
      <c r="AB2086">
        <v>0</v>
      </c>
      <c r="AQ2086">
        <v>119</v>
      </c>
      <c r="AR2086">
        <v>7</v>
      </c>
      <c r="BO2086">
        <v>6712241</v>
      </c>
      <c r="BP2086">
        <v>7500000</v>
      </c>
      <c r="BR2086">
        <f t="shared" si="95"/>
        <v>-787759</v>
      </c>
      <c r="BS2086" t="str">
        <f>_xlfn.XLOOKUP(BO2086,I:I,L:L)</f>
        <v>American History XÂ </v>
      </c>
    </row>
    <row r="2087" spans="1:71" x14ac:dyDescent="0.25">
      <c r="A2087" t="s">
        <v>33</v>
      </c>
      <c r="B2087" t="s">
        <v>6409</v>
      </c>
      <c r="C2087">
        <v>119</v>
      </c>
      <c r="D2087">
        <v>93</v>
      </c>
      <c r="E2087">
        <v>19</v>
      </c>
      <c r="F2087">
        <v>619</v>
      </c>
      <c r="G2087" t="s">
        <v>1207</v>
      </c>
      <c r="H2087">
        <v>15000</v>
      </c>
      <c r="I2087">
        <v>3749061</v>
      </c>
      <c r="J2087" t="s">
        <v>79</v>
      </c>
      <c r="K2087" t="s">
        <v>138</v>
      </c>
      <c r="L2087" t="s">
        <v>12256</v>
      </c>
      <c r="M2087">
        <v>28629</v>
      </c>
      <c r="N2087">
        <v>30134</v>
      </c>
      <c r="O2087" t="s">
        <v>10873</v>
      </c>
      <c r="P2087">
        <v>3</v>
      </c>
      <c r="Q2087" t="s">
        <v>12257</v>
      </c>
      <c r="R2087" t="s">
        <v>12258</v>
      </c>
      <c r="S2087">
        <v>113</v>
      </c>
      <c r="T2087" t="s">
        <v>42</v>
      </c>
      <c r="U2087" t="s">
        <v>43</v>
      </c>
      <c r="V2087" t="s">
        <v>44</v>
      </c>
      <c r="W2087">
        <v>20000000</v>
      </c>
      <c r="X2087">
        <v>2012</v>
      </c>
      <c r="Y2087">
        <v>13000</v>
      </c>
      <c r="Z2087" s="2">
        <v>4.9000000000000004</v>
      </c>
      <c r="AA2087">
        <v>2.35</v>
      </c>
      <c r="AB2087">
        <v>0</v>
      </c>
      <c r="AQ2087">
        <v>135</v>
      </c>
      <c r="AR2087">
        <v>7</v>
      </c>
      <c r="BO2087">
        <v>6200756</v>
      </c>
      <c r="BP2087">
        <v>7000000</v>
      </c>
      <c r="BR2087">
        <f t="shared" si="95"/>
        <v>-799244</v>
      </c>
      <c r="BS2087" t="str">
        <f>_xlfn.XLOOKUP(BO2087,I:I,L:L)</f>
        <v>Ghost WorldÂ </v>
      </c>
    </row>
    <row r="2088" spans="1:71" x14ac:dyDescent="0.25">
      <c r="A2088" t="s">
        <v>33</v>
      </c>
      <c r="B2088" t="s">
        <v>4826</v>
      </c>
      <c r="C2088">
        <v>182</v>
      </c>
      <c r="D2088">
        <v>114</v>
      </c>
      <c r="E2088">
        <v>0</v>
      </c>
      <c r="F2088">
        <v>446</v>
      </c>
      <c r="G2088" t="s">
        <v>11829</v>
      </c>
      <c r="H2088">
        <v>975</v>
      </c>
      <c r="I2088">
        <v>3519627</v>
      </c>
      <c r="J2088" t="s">
        <v>4367</v>
      </c>
      <c r="K2088" t="s">
        <v>11501</v>
      </c>
      <c r="L2088" t="s">
        <v>12260</v>
      </c>
      <c r="M2088">
        <v>41737</v>
      </c>
      <c r="N2088">
        <v>3014</v>
      </c>
      <c r="O2088" t="s">
        <v>12261</v>
      </c>
      <c r="P2088">
        <v>4</v>
      </c>
      <c r="Q2088" t="s">
        <v>12262</v>
      </c>
      <c r="R2088" t="s">
        <v>12263</v>
      </c>
      <c r="S2088">
        <v>105</v>
      </c>
      <c r="T2088" t="s">
        <v>42</v>
      </c>
      <c r="U2088" t="s">
        <v>43</v>
      </c>
      <c r="V2088" t="s">
        <v>44</v>
      </c>
      <c r="W2088">
        <v>20000000</v>
      </c>
      <c r="X2088">
        <v>2008</v>
      </c>
      <c r="Y2088">
        <v>877</v>
      </c>
      <c r="Z2088" s="2">
        <v>6.9</v>
      </c>
      <c r="AA2088">
        <v>2.35</v>
      </c>
      <c r="AB2088">
        <v>0</v>
      </c>
      <c r="AQ2088">
        <v>93</v>
      </c>
      <c r="AR2088">
        <v>4.9000000000000004</v>
      </c>
      <c r="BP2088">
        <v>800000</v>
      </c>
      <c r="BR2088">
        <f t="shared" si="95"/>
        <v>-800000</v>
      </c>
      <c r="BS2088">
        <f>_xlfn.XLOOKUP(BO2088,I:I,L:L)</f>
        <v>0</v>
      </c>
    </row>
    <row r="2089" spans="1:71" x14ac:dyDescent="0.25">
      <c r="A2089" t="s">
        <v>33</v>
      </c>
      <c r="B2089" t="s">
        <v>6416</v>
      </c>
      <c r="C2089">
        <v>245</v>
      </c>
      <c r="D2089">
        <v>124</v>
      </c>
      <c r="E2089">
        <v>0</v>
      </c>
      <c r="F2089">
        <v>631</v>
      </c>
      <c r="G2089" t="s">
        <v>3272</v>
      </c>
      <c r="H2089">
        <v>22000</v>
      </c>
      <c r="I2089">
        <v>3081925</v>
      </c>
      <c r="J2089" t="s">
        <v>881</v>
      </c>
      <c r="K2089" t="s">
        <v>854</v>
      </c>
      <c r="L2089" t="s">
        <v>12264</v>
      </c>
      <c r="M2089">
        <v>55842</v>
      </c>
      <c r="N2089">
        <v>24732</v>
      </c>
      <c r="O2089" t="s">
        <v>88</v>
      </c>
      <c r="P2089">
        <v>0</v>
      </c>
      <c r="Q2089" t="s">
        <v>12265</v>
      </c>
      <c r="R2089" t="s">
        <v>12266</v>
      </c>
      <c r="S2089">
        <v>274</v>
      </c>
      <c r="T2089" t="s">
        <v>42</v>
      </c>
      <c r="U2089" t="s">
        <v>43</v>
      </c>
      <c r="V2089" t="s">
        <v>811</v>
      </c>
      <c r="W2089">
        <v>21000000</v>
      </c>
      <c r="X2089">
        <v>2008</v>
      </c>
      <c r="Y2089">
        <v>1000</v>
      </c>
      <c r="Z2089" s="2">
        <v>7.5</v>
      </c>
      <c r="AA2089">
        <v>2.35</v>
      </c>
      <c r="AB2089">
        <v>13000</v>
      </c>
      <c r="AQ2089">
        <v>114</v>
      </c>
      <c r="AR2089">
        <v>6.9</v>
      </c>
      <c r="BP2089">
        <v>800000</v>
      </c>
      <c r="BR2089">
        <f t="shared" si="95"/>
        <v>-800000</v>
      </c>
      <c r="BS2089">
        <f>_xlfn.XLOOKUP(BO2089,I:I,L:L)</f>
        <v>0</v>
      </c>
    </row>
    <row r="2090" spans="1:71" x14ac:dyDescent="0.25">
      <c r="A2090" t="s">
        <v>33</v>
      </c>
      <c r="B2090" t="s">
        <v>4593</v>
      </c>
      <c r="C2090">
        <v>174</v>
      </c>
      <c r="D2090">
        <v>134</v>
      </c>
      <c r="E2090">
        <v>6000</v>
      </c>
      <c r="F2090">
        <v>745</v>
      </c>
      <c r="G2090" t="s">
        <v>980</v>
      </c>
      <c r="H2090">
        <v>893</v>
      </c>
      <c r="I2090">
        <v>2298191</v>
      </c>
      <c r="J2090" t="s">
        <v>3664</v>
      </c>
      <c r="K2090" t="s">
        <v>4325</v>
      </c>
      <c r="L2090" t="s">
        <v>12267</v>
      </c>
      <c r="M2090">
        <v>221552</v>
      </c>
      <c r="N2090">
        <v>2710</v>
      </c>
      <c r="O2090" t="s">
        <v>1308</v>
      </c>
      <c r="P2090">
        <v>0</v>
      </c>
      <c r="Q2090" t="s">
        <v>12268</v>
      </c>
      <c r="R2090" t="s">
        <v>12269</v>
      </c>
      <c r="S2090">
        <v>570</v>
      </c>
      <c r="T2090" t="s">
        <v>169</v>
      </c>
      <c r="U2090" t="s">
        <v>3663</v>
      </c>
      <c r="V2090" t="s">
        <v>44</v>
      </c>
      <c r="W2090">
        <v>2400000000</v>
      </c>
      <c r="X2090">
        <v>1997</v>
      </c>
      <c r="Y2090">
        <v>851</v>
      </c>
      <c r="Z2090" s="2">
        <v>8.4</v>
      </c>
      <c r="AA2090">
        <v>1.85</v>
      </c>
      <c r="AB2090">
        <v>11000</v>
      </c>
      <c r="AQ2090">
        <v>124</v>
      </c>
      <c r="AR2090">
        <v>7.5</v>
      </c>
      <c r="BP2090">
        <v>800000</v>
      </c>
      <c r="BR2090">
        <f t="shared" si="95"/>
        <v>-800000</v>
      </c>
      <c r="BS2090">
        <f>_xlfn.XLOOKUP(BO2090,I:I,L:L)</f>
        <v>0</v>
      </c>
    </row>
    <row r="2091" spans="1:71" x14ac:dyDescent="0.25">
      <c r="A2091" t="s">
        <v>917</v>
      </c>
      <c r="B2091" t="s">
        <v>6423</v>
      </c>
      <c r="C2091">
        <v>69</v>
      </c>
      <c r="D2091">
        <v>114</v>
      </c>
      <c r="E2091">
        <v>22</v>
      </c>
      <c r="F2091">
        <v>413</v>
      </c>
      <c r="G2091" t="s">
        <v>3955</v>
      </c>
      <c r="H2091">
        <v>572</v>
      </c>
      <c r="I2091">
        <v>2353728</v>
      </c>
      <c r="J2091" t="s">
        <v>4374</v>
      </c>
      <c r="K2091" t="s">
        <v>8012</v>
      </c>
      <c r="L2091" t="s">
        <v>12270</v>
      </c>
      <c r="M2091">
        <v>4293</v>
      </c>
      <c r="N2091">
        <v>1776</v>
      </c>
      <c r="O2091" t="s">
        <v>6461</v>
      </c>
      <c r="P2091">
        <v>5</v>
      </c>
      <c r="Q2091" t="s">
        <v>12271</v>
      </c>
      <c r="R2091" t="s">
        <v>12272</v>
      </c>
      <c r="S2091">
        <v>53</v>
      </c>
      <c r="T2091" t="s">
        <v>75</v>
      </c>
      <c r="U2091" t="s">
        <v>1816</v>
      </c>
      <c r="V2091" t="s">
        <v>44</v>
      </c>
      <c r="W2091">
        <v>20000000</v>
      </c>
      <c r="X2091">
        <v>2003</v>
      </c>
      <c r="Y2091">
        <v>548</v>
      </c>
      <c r="Z2091" s="2">
        <v>6.9</v>
      </c>
      <c r="AA2091">
        <v>2.35</v>
      </c>
      <c r="AB2091">
        <v>235</v>
      </c>
      <c r="AQ2091">
        <v>134</v>
      </c>
      <c r="AR2091">
        <v>8.4</v>
      </c>
      <c r="BP2091">
        <v>800000</v>
      </c>
      <c r="BR2091">
        <f t="shared" si="95"/>
        <v>-800000</v>
      </c>
      <c r="BS2091">
        <f>_xlfn.XLOOKUP(BO2091,I:I,L:L)</f>
        <v>0</v>
      </c>
    </row>
    <row r="2092" spans="1:71" x14ac:dyDescent="0.25">
      <c r="A2092" t="s">
        <v>33</v>
      </c>
      <c r="B2092" t="s">
        <v>6427</v>
      </c>
      <c r="C2092">
        <v>26</v>
      </c>
      <c r="D2092">
        <v>124</v>
      </c>
      <c r="E2092">
        <v>42</v>
      </c>
      <c r="F2092">
        <v>161</v>
      </c>
      <c r="G2092" t="s">
        <v>12273</v>
      </c>
      <c r="H2092">
        <v>801</v>
      </c>
      <c r="I2092">
        <v>2000000</v>
      </c>
      <c r="J2092" t="s">
        <v>4383</v>
      </c>
      <c r="K2092" t="s">
        <v>12000</v>
      </c>
      <c r="L2092" t="s">
        <v>12274</v>
      </c>
      <c r="M2092">
        <v>2998</v>
      </c>
      <c r="N2092">
        <v>1462</v>
      </c>
      <c r="O2092" t="s">
        <v>12275</v>
      </c>
      <c r="P2092">
        <v>0</v>
      </c>
      <c r="Q2092" t="s">
        <v>12276</v>
      </c>
      <c r="R2092" t="s">
        <v>12277</v>
      </c>
      <c r="S2092">
        <v>74</v>
      </c>
      <c r="T2092" t="s">
        <v>42</v>
      </c>
      <c r="U2092" t="s">
        <v>43</v>
      </c>
      <c r="V2092" t="s">
        <v>115</v>
      </c>
      <c r="W2092">
        <v>20000000</v>
      </c>
      <c r="X2092">
        <v>1980</v>
      </c>
      <c r="Y2092">
        <v>174</v>
      </c>
      <c r="Z2092" s="2">
        <v>4.5</v>
      </c>
      <c r="AA2092">
        <v>2.35</v>
      </c>
      <c r="AB2092">
        <v>1000</v>
      </c>
      <c r="AQ2092">
        <v>114</v>
      </c>
      <c r="AR2092">
        <v>6.9</v>
      </c>
      <c r="BO2092">
        <v>258113</v>
      </c>
      <c r="BP2092">
        <v>1066167</v>
      </c>
      <c r="BR2092">
        <f t="shared" si="95"/>
        <v>-808054</v>
      </c>
      <c r="BS2092" t="str">
        <f>_xlfn.XLOOKUP(BO2092,I:I,L:L)</f>
        <v>Blue RuinÂ </v>
      </c>
    </row>
    <row r="2093" spans="1:71" x14ac:dyDescent="0.25">
      <c r="A2093" t="s">
        <v>33</v>
      </c>
      <c r="B2093" t="s">
        <v>5733</v>
      </c>
      <c r="C2093">
        <v>168</v>
      </c>
      <c r="D2093">
        <v>104</v>
      </c>
      <c r="E2093">
        <v>214</v>
      </c>
      <c r="F2093">
        <v>430</v>
      </c>
      <c r="G2093" t="s">
        <v>672</v>
      </c>
      <c r="H2093">
        <v>1000</v>
      </c>
      <c r="I2093">
        <v>1900725</v>
      </c>
      <c r="J2093" t="s">
        <v>4389</v>
      </c>
      <c r="K2093" t="s">
        <v>519</v>
      </c>
      <c r="L2093" t="s">
        <v>11541</v>
      </c>
      <c r="M2093">
        <v>43205</v>
      </c>
      <c r="N2093">
        <v>2129</v>
      </c>
      <c r="O2093" t="s">
        <v>3698</v>
      </c>
      <c r="P2093">
        <v>1</v>
      </c>
      <c r="Q2093" t="s">
        <v>12279</v>
      </c>
      <c r="R2093" t="s">
        <v>12280</v>
      </c>
      <c r="S2093">
        <v>232</v>
      </c>
      <c r="T2093" t="s">
        <v>42</v>
      </c>
      <c r="U2093" t="s">
        <v>490</v>
      </c>
      <c r="V2093" t="s">
        <v>811</v>
      </c>
      <c r="W2093">
        <v>2000000</v>
      </c>
      <c r="X2093">
        <v>2005</v>
      </c>
      <c r="Y2093">
        <v>509</v>
      </c>
      <c r="Z2093" s="2">
        <v>7.4</v>
      </c>
      <c r="AA2093">
        <v>2.35</v>
      </c>
      <c r="AB2093">
        <v>0</v>
      </c>
      <c r="AQ2093">
        <v>124</v>
      </c>
      <c r="AR2093">
        <v>4.5</v>
      </c>
      <c r="BO2093">
        <v>15278</v>
      </c>
      <c r="BP2093">
        <v>825000</v>
      </c>
      <c r="BR2093">
        <f t="shared" si="95"/>
        <v>-809722</v>
      </c>
      <c r="BS2093" t="str">
        <f>_xlfn.XLOOKUP(BO2093,I:I,L:L)</f>
        <v>Time ChangerÂ </v>
      </c>
    </row>
    <row r="2094" spans="1:71" x14ac:dyDescent="0.25">
      <c r="A2094" t="s">
        <v>33</v>
      </c>
      <c r="B2094" t="s">
        <v>5720</v>
      </c>
      <c r="C2094">
        <v>28</v>
      </c>
      <c r="D2094">
        <v>80</v>
      </c>
      <c r="E2094">
        <v>121</v>
      </c>
      <c r="F2094">
        <v>587</v>
      </c>
      <c r="G2094" t="s">
        <v>2998</v>
      </c>
      <c r="H2094">
        <v>836</v>
      </c>
      <c r="I2094">
        <v>1646664</v>
      </c>
      <c r="J2094" t="s">
        <v>3415</v>
      </c>
      <c r="K2094" t="s">
        <v>12282</v>
      </c>
      <c r="L2094" t="s">
        <v>12283</v>
      </c>
      <c r="M2094">
        <v>4518</v>
      </c>
      <c r="N2094">
        <v>2467</v>
      </c>
      <c r="O2094" t="s">
        <v>10472</v>
      </c>
      <c r="P2094">
        <v>2</v>
      </c>
      <c r="Q2094" t="s">
        <v>12284</v>
      </c>
      <c r="R2094" t="s">
        <v>12285</v>
      </c>
      <c r="S2094">
        <v>66</v>
      </c>
      <c r="T2094" t="s">
        <v>42</v>
      </c>
      <c r="U2094" t="s">
        <v>43</v>
      </c>
      <c r="V2094" t="s">
        <v>811</v>
      </c>
      <c r="W2094">
        <v>20000000</v>
      </c>
      <c r="X2094">
        <v>2003</v>
      </c>
      <c r="Y2094">
        <v>624</v>
      </c>
      <c r="Z2094" s="2">
        <v>2.8</v>
      </c>
      <c r="AA2094">
        <v>1.85</v>
      </c>
      <c r="AB2094">
        <v>241</v>
      </c>
      <c r="AQ2094">
        <v>104</v>
      </c>
      <c r="AR2094">
        <v>7.4</v>
      </c>
      <c r="BO2094">
        <v>2181290</v>
      </c>
      <c r="BP2094">
        <v>3000000</v>
      </c>
      <c r="BR2094">
        <f t="shared" si="95"/>
        <v>-818710</v>
      </c>
      <c r="BS2094" t="str">
        <f>_xlfn.XLOOKUP(BO2094,I:I,L:L)</f>
        <v>OldboyÂ </v>
      </c>
    </row>
    <row r="2095" spans="1:71" x14ac:dyDescent="0.25">
      <c r="A2095" t="s">
        <v>33</v>
      </c>
      <c r="B2095" t="s">
        <v>4999</v>
      </c>
      <c r="C2095">
        <v>146</v>
      </c>
      <c r="D2095">
        <v>107</v>
      </c>
      <c r="E2095">
        <v>110</v>
      </c>
      <c r="F2095">
        <v>722</v>
      </c>
      <c r="G2095" t="s">
        <v>3612</v>
      </c>
      <c r="H2095">
        <v>23000</v>
      </c>
      <c r="I2095">
        <v>1190018</v>
      </c>
      <c r="J2095" t="s">
        <v>859</v>
      </c>
      <c r="K2095" t="s">
        <v>78</v>
      </c>
      <c r="L2095" t="s">
        <v>12287</v>
      </c>
      <c r="M2095">
        <v>261317</v>
      </c>
      <c r="N2095">
        <v>25088</v>
      </c>
      <c r="O2095" t="s">
        <v>3910</v>
      </c>
      <c r="P2095">
        <v>2</v>
      </c>
      <c r="Q2095" t="s">
        <v>12288</v>
      </c>
      <c r="R2095" t="s">
        <v>12289</v>
      </c>
      <c r="S2095">
        <v>1137</v>
      </c>
      <c r="T2095" t="s">
        <v>42</v>
      </c>
      <c r="U2095" t="s">
        <v>43</v>
      </c>
      <c r="V2095" t="s">
        <v>811</v>
      </c>
      <c r="W2095">
        <v>20000000</v>
      </c>
      <c r="X2095">
        <v>2002</v>
      </c>
      <c r="Y2095">
        <v>876</v>
      </c>
      <c r="Z2095" s="2">
        <v>7.5</v>
      </c>
      <c r="AA2095">
        <v>2.35</v>
      </c>
      <c r="AB2095">
        <v>20000</v>
      </c>
      <c r="AQ2095">
        <v>80</v>
      </c>
      <c r="AR2095">
        <v>2.8</v>
      </c>
      <c r="BO2095">
        <v>17174870</v>
      </c>
      <c r="BP2095">
        <v>18000000</v>
      </c>
      <c r="BR2095">
        <f t="shared" si="95"/>
        <v>-825130</v>
      </c>
      <c r="BS2095" t="str">
        <f>_xlfn.XLOOKUP(BO2095,I:I,L:L)</f>
        <v>Center StageÂ </v>
      </c>
    </row>
    <row r="2096" spans="1:71" x14ac:dyDescent="0.25">
      <c r="A2096" t="s">
        <v>33</v>
      </c>
      <c r="B2096" t="s">
        <v>1213</v>
      </c>
      <c r="C2096">
        <v>67</v>
      </c>
      <c r="D2096">
        <v>125</v>
      </c>
      <c r="E2096">
        <v>55</v>
      </c>
      <c r="F2096">
        <v>2</v>
      </c>
      <c r="G2096" t="s">
        <v>12291</v>
      </c>
      <c r="H2096">
        <v>991</v>
      </c>
      <c r="I2096">
        <v>1027749</v>
      </c>
      <c r="J2096" t="s">
        <v>1999</v>
      </c>
      <c r="K2096" t="s">
        <v>4165</v>
      </c>
      <c r="L2096" t="s">
        <v>12292</v>
      </c>
      <c r="M2096">
        <v>8087</v>
      </c>
      <c r="N2096">
        <v>1003</v>
      </c>
      <c r="O2096" t="s">
        <v>12293</v>
      </c>
      <c r="P2096">
        <v>4</v>
      </c>
      <c r="Q2096" t="s">
        <v>12294</v>
      </c>
      <c r="R2096" t="s">
        <v>12295</v>
      </c>
      <c r="S2096">
        <v>33</v>
      </c>
      <c r="T2096" t="s">
        <v>42</v>
      </c>
      <c r="U2096" t="s">
        <v>490</v>
      </c>
      <c r="V2096" t="s">
        <v>811</v>
      </c>
      <c r="W2096">
        <v>40000000</v>
      </c>
      <c r="X2096">
        <v>2008</v>
      </c>
      <c r="Y2096">
        <v>10</v>
      </c>
      <c r="Z2096" s="2">
        <v>7.1</v>
      </c>
      <c r="AA2096">
        <v>2.35</v>
      </c>
      <c r="AB2096">
        <v>1000</v>
      </c>
      <c r="AQ2096">
        <v>107</v>
      </c>
      <c r="AR2096">
        <v>7.5</v>
      </c>
      <c r="BO2096">
        <v>6173485</v>
      </c>
      <c r="BP2096">
        <v>7000000</v>
      </c>
      <c r="BR2096">
        <f t="shared" si="95"/>
        <v>-826515</v>
      </c>
      <c r="BS2096" t="str">
        <f>_xlfn.XLOOKUP(BO2096,I:I,L:L)</f>
        <v>Nowhere in AfricaÂ </v>
      </c>
    </row>
    <row r="2097" spans="1:71" x14ac:dyDescent="0.25">
      <c r="A2097" t="s">
        <v>33</v>
      </c>
      <c r="B2097" t="s">
        <v>5238</v>
      </c>
      <c r="C2097">
        <v>93</v>
      </c>
      <c r="D2097">
        <v>115</v>
      </c>
      <c r="E2097">
        <v>115</v>
      </c>
      <c r="F2097">
        <v>977</v>
      </c>
      <c r="G2097" t="s">
        <v>9048</v>
      </c>
      <c r="H2097">
        <v>9000</v>
      </c>
      <c r="I2097">
        <v>882710</v>
      </c>
      <c r="J2097" t="s">
        <v>2710</v>
      </c>
      <c r="K2097" t="s">
        <v>1037</v>
      </c>
      <c r="L2097" t="s">
        <v>12297</v>
      </c>
      <c r="M2097">
        <v>16215</v>
      </c>
      <c r="N2097">
        <v>11433</v>
      </c>
      <c r="O2097" t="s">
        <v>6802</v>
      </c>
      <c r="P2097">
        <v>2</v>
      </c>
      <c r="Q2097" t="s">
        <v>12298</v>
      </c>
      <c r="R2097" t="s">
        <v>12299</v>
      </c>
      <c r="S2097">
        <v>138</v>
      </c>
      <c r="T2097" t="s">
        <v>42</v>
      </c>
      <c r="U2097" t="s">
        <v>43</v>
      </c>
      <c r="V2097" t="s">
        <v>811</v>
      </c>
      <c r="W2097">
        <v>24000000</v>
      </c>
      <c r="X2097">
        <v>2000</v>
      </c>
      <c r="Y2097">
        <v>1000</v>
      </c>
      <c r="Z2097" s="2">
        <v>6.4</v>
      </c>
      <c r="AA2097">
        <v>2.35</v>
      </c>
      <c r="AB2097">
        <v>401</v>
      </c>
      <c r="AQ2097">
        <v>125</v>
      </c>
      <c r="AR2097">
        <v>7.1</v>
      </c>
      <c r="BO2097">
        <v>144431</v>
      </c>
      <c r="BP2097">
        <v>1000000</v>
      </c>
      <c r="BR2097">
        <f t="shared" si="95"/>
        <v>-855569</v>
      </c>
      <c r="BS2097" t="str">
        <f>_xlfn.XLOOKUP(BO2097,I:I,L:L)</f>
        <v>Once in a Lifetime: The Extraordinary Story of the New York CosmosÂ </v>
      </c>
    </row>
    <row r="2098" spans="1:71" x14ac:dyDescent="0.25">
      <c r="A2098" t="s">
        <v>33</v>
      </c>
      <c r="B2098" t="s">
        <v>6433</v>
      </c>
      <c r="C2098">
        <v>28</v>
      </c>
      <c r="D2098">
        <v>88</v>
      </c>
      <c r="E2098">
        <v>12</v>
      </c>
      <c r="F2098">
        <v>231</v>
      </c>
      <c r="G2098" t="s">
        <v>12301</v>
      </c>
      <c r="H2098">
        <v>979</v>
      </c>
      <c r="I2098">
        <v>1064277</v>
      </c>
      <c r="J2098" t="s">
        <v>3974</v>
      </c>
      <c r="K2098" t="s">
        <v>2059</v>
      </c>
      <c r="L2098" t="s">
        <v>12302</v>
      </c>
      <c r="M2098">
        <v>14015</v>
      </c>
      <c r="N2098">
        <v>1978</v>
      </c>
      <c r="O2098" t="s">
        <v>12303</v>
      </c>
      <c r="P2098">
        <v>0</v>
      </c>
      <c r="Q2098" t="s">
        <v>12304</v>
      </c>
      <c r="R2098" t="s">
        <v>12305</v>
      </c>
      <c r="S2098">
        <v>83</v>
      </c>
      <c r="T2098" t="s">
        <v>42</v>
      </c>
      <c r="U2098" t="s">
        <v>43</v>
      </c>
      <c r="V2098" t="s">
        <v>366</v>
      </c>
      <c r="W2098">
        <v>20000000</v>
      </c>
      <c r="X2098">
        <v>2012</v>
      </c>
      <c r="Y2098">
        <v>532</v>
      </c>
      <c r="Z2098" s="2">
        <v>6.7</v>
      </c>
      <c r="AB2098">
        <v>831</v>
      </c>
      <c r="AQ2098">
        <v>115</v>
      </c>
      <c r="AR2098">
        <v>6.4</v>
      </c>
      <c r="BO2098">
        <v>638476</v>
      </c>
      <c r="BP2098">
        <v>1500000</v>
      </c>
      <c r="BR2098">
        <f t="shared" si="95"/>
        <v>-861524</v>
      </c>
      <c r="BS2098" t="str">
        <f>_xlfn.XLOOKUP(BO2098,I:I,L:L)</f>
        <v>The Greatest Movie Ever SoldÂ </v>
      </c>
    </row>
    <row r="2099" spans="1:71" x14ac:dyDescent="0.25">
      <c r="A2099" t="s">
        <v>33</v>
      </c>
      <c r="B2099" t="s">
        <v>723</v>
      </c>
      <c r="C2099">
        <v>131</v>
      </c>
      <c r="D2099">
        <v>122</v>
      </c>
      <c r="E2099">
        <v>11000</v>
      </c>
      <c r="F2099">
        <v>188</v>
      </c>
      <c r="G2099" t="s">
        <v>723</v>
      </c>
      <c r="H2099">
        <v>11000</v>
      </c>
      <c r="I2099">
        <v>531009</v>
      </c>
      <c r="J2099" t="s">
        <v>210</v>
      </c>
      <c r="K2099" t="s">
        <v>455</v>
      </c>
      <c r="L2099" t="s">
        <v>12307</v>
      </c>
      <c r="M2099">
        <v>7976</v>
      </c>
      <c r="N2099">
        <v>22319</v>
      </c>
      <c r="O2099" t="s">
        <v>12308</v>
      </c>
      <c r="P2099">
        <v>0</v>
      </c>
      <c r="Q2099" t="s">
        <v>12309</v>
      </c>
      <c r="R2099" t="s">
        <v>12310</v>
      </c>
      <c r="S2099">
        <v>61</v>
      </c>
      <c r="T2099" t="s">
        <v>42</v>
      </c>
      <c r="U2099" t="s">
        <v>43</v>
      </c>
      <c r="V2099" t="s">
        <v>811</v>
      </c>
      <c r="W2099">
        <v>10000000</v>
      </c>
      <c r="X2099">
        <v>2015</v>
      </c>
      <c r="Y2099">
        <v>11000</v>
      </c>
      <c r="Z2099" s="2">
        <v>5.3</v>
      </c>
      <c r="AA2099">
        <v>2.35</v>
      </c>
      <c r="AB2099">
        <v>0</v>
      </c>
      <c r="AQ2099">
        <v>88</v>
      </c>
      <c r="AR2099">
        <v>6.7</v>
      </c>
      <c r="BO2099">
        <v>1134049</v>
      </c>
      <c r="BP2099">
        <v>2000000</v>
      </c>
      <c r="BR2099">
        <f t="shared" si="95"/>
        <v>-865951</v>
      </c>
      <c r="BS2099" t="str">
        <f>_xlfn.XLOOKUP(BO2099,I:I,L:L)</f>
        <v>In the Shadow of the MoonÂ </v>
      </c>
    </row>
    <row r="2100" spans="1:71" x14ac:dyDescent="0.25">
      <c r="A2100" t="s">
        <v>33</v>
      </c>
      <c r="B2100" t="s">
        <v>6438</v>
      </c>
      <c r="C2100">
        <v>105</v>
      </c>
      <c r="D2100">
        <v>103</v>
      </c>
      <c r="E2100">
        <v>78</v>
      </c>
      <c r="F2100">
        <v>101</v>
      </c>
      <c r="G2100" t="s">
        <v>654</v>
      </c>
      <c r="H2100">
        <v>488</v>
      </c>
      <c r="I2100">
        <v>410388</v>
      </c>
      <c r="J2100" t="s">
        <v>4394</v>
      </c>
      <c r="K2100" t="s">
        <v>8520</v>
      </c>
      <c r="L2100" t="s">
        <v>12312</v>
      </c>
      <c r="M2100">
        <v>13727</v>
      </c>
      <c r="N2100">
        <v>991</v>
      </c>
      <c r="O2100" t="s">
        <v>12313</v>
      </c>
      <c r="P2100">
        <v>1</v>
      </c>
      <c r="Q2100" t="s">
        <v>12314</v>
      </c>
      <c r="R2100" t="s">
        <v>12315</v>
      </c>
      <c r="S2100">
        <v>79</v>
      </c>
      <c r="T2100" t="s">
        <v>169</v>
      </c>
      <c r="U2100" t="s">
        <v>3663</v>
      </c>
      <c r="V2100" t="s">
        <v>44</v>
      </c>
      <c r="W2100">
        <v>2127519898</v>
      </c>
      <c r="X2100">
        <v>2004</v>
      </c>
      <c r="Y2100">
        <v>336</v>
      </c>
      <c r="Z2100" s="2">
        <v>6.9</v>
      </c>
      <c r="AA2100">
        <v>1.85</v>
      </c>
      <c r="AB2100">
        <v>973</v>
      </c>
      <c r="AQ2100">
        <v>122</v>
      </c>
      <c r="AR2100">
        <v>5.3</v>
      </c>
      <c r="BO2100">
        <v>3609278</v>
      </c>
      <c r="BP2100">
        <v>4500000</v>
      </c>
      <c r="BR2100">
        <f t="shared" si="95"/>
        <v>-890722</v>
      </c>
      <c r="BS2100" t="str">
        <f>_xlfn.XLOOKUP(BO2100,I:I,L:L)</f>
        <v>Requiem for a DreamÂ </v>
      </c>
    </row>
    <row r="2101" spans="1:71" x14ac:dyDescent="0.25">
      <c r="A2101" t="s">
        <v>33</v>
      </c>
      <c r="B2101" t="s">
        <v>6444</v>
      </c>
      <c r="C2101">
        <v>21</v>
      </c>
      <c r="D2101">
        <v>101</v>
      </c>
      <c r="E2101">
        <v>25</v>
      </c>
      <c r="F2101">
        <v>407</v>
      </c>
      <c r="G2101" t="s">
        <v>7111</v>
      </c>
      <c r="H2101">
        <v>18000</v>
      </c>
      <c r="I2101">
        <v>375474</v>
      </c>
      <c r="J2101" t="s">
        <v>1440</v>
      </c>
      <c r="K2101" t="s">
        <v>798</v>
      </c>
      <c r="L2101" t="s">
        <v>12317</v>
      </c>
      <c r="M2101">
        <v>2613</v>
      </c>
      <c r="N2101">
        <v>20354</v>
      </c>
      <c r="O2101" t="s">
        <v>12318</v>
      </c>
      <c r="P2101">
        <v>0</v>
      </c>
      <c r="Q2101" t="s">
        <v>12319</v>
      </c>
      <c r="R2101" t="s">
        <v>12320</v>
      </c>
      <c r="S2101">
        <v>46</v>
      </c>
      <c r="T2101" t="s">
        <v>42</v>
      </c>
      <c r="U2101" t="s">
        <v>43</v>
      </c>
      <c r="V2101" t="s">
        <v>115</v>
      </c>
      <c r="W2101">
        <v>20000000</v>
      </c>
      <c r="X2101">
        <v>2005</v>
      </c>
      <c r="Y2101">
        <v>723</v>
      </c>
      <c r="Z2101" s="2">
        <v>6.2</v>
      </c>
      <c r="AA2101">
        <v>2.35</v>
      </c>
      <c r="AB2101">
        <v>445</v>
      </c>
      <c r="AQ2101">
        <v>103</v>
      </c>
      <c r="AR2101">
        <v>6.9</v>
      </c>
      <c r="BO2101">
        <v>6643</v>
      </c>
      <c r="BP2101">
        <v>900000</v>
      </c>
      <c r="BR2101">
        <f t="shared" si="95"/>
        <v>-893357</v>
      </c>
      <c r="BS2101" t="str">
        <f>_xlfn.XLOOKUP(BO2101,I:I,L:L)</f>
        <v>The Brass TeapotÂ </v>
      </c>
    </row>
    <row r="2102" spans="1:71" x14ac:dyDescent="0.25">
      <c r="A2102" t="s">
        <v>33</v>
      </c>
      <c r="B2102" t="s">
        <v>510</v>
      </c>
      <c r="C2102">
        <v>9</v>
      </c>
      <c r="D2102">
        <v>107</v>
      </c>
      <c r="E2102">
        <v>58</v>
      </c>
      <c r="F2102">
        <v>324</v>
      </c>
      <c r="G2102" t="s">
        <v>3194</v>
      </c>
      <c r="H2102">
        <v>699</v>
      </c>
      <c r="I2102">
        <v>305070</v>
      </c>
      <c r="J2102" t="s">
        <v>1709</v>
      </c>
      <c r="K2102" t="s">
        <v>12322</v>
      </c>
      <c r="L2102" t="s">
        <v>12323</v>
      </c>
      <c r="M2102">
        <v>3843</v>
      </c>
      <c r="N2102">
        <v>1592</v>
      </c>
      <c r="O2102" t="s">
        <v>4284</v>
      </c>
      <c r="P2102">
        <v>1</v>
      </c>
      <c r="Q2102" t="s">
        <v>12324</v>
      </c>
      <c r="R2102" t="s">
        <v>12325</v>
      </c>
      <c r="S2102">
        <v>25</v>
      </c>
      <c r="T2102" t="s">
        <v>42</v>
      </c>
      <c r="U2102" t="s">
        <v>43</v>
      </c>
      <c r="V2102" t="s">
        <v>811</v>
      </c>
      <c r="W2102">
        <v>20000000</v>
      </c>
      <c r="X2102">
        <v>1994</v>
      </c>
      <c r="Y2102">
        <v>533</v>
      </c>
      <c r="Z2102" s="2">
        <v>6.4</v>
      </c>
      <c r="AA2102">
        <v>2.35</v>
      </c>
      <c r="AB2102">
        <v>399</v>
      </c>
      <c r="AQ2102">
        <v>101</v>
      </c>
      <c r="AR2102">
        <v>6.2</v>
      </c>
      <c r="BO2102">
        <v>104077</v>
      </c>
      <c r="BP2102">
        <v>1000000</v>
      </c>
      <c r="BR2102">
        <f t="shared" si="95"/>
        <v>-895923</v>
      </c>
      <c r="BS2102" t="str">
        <f>_xlfn.XLOOKUP(BO2102,I:I,L:L)</f>
        <v>Wristcutters: A Love StoryÂ </v>
      </c>
    </row>
    <row r="2103" spans="1:71" x14ac:dyDescent="0.25">
      <c r="A2103" t="s">
        <v>33</v>
      </c>
      <c r="B2103" t="s">
        <v>4128</v>
      </c>
      <c r="C2103">
        <v>8</v>
      </c>
      <c r="D2103">
        <v>118</v>
      </c>
      <c r="E2103">
        <v>8</v>
      </c>
      <c r="F2103">
        <v>11</v>
      </c>
      <c r="G2103" t="s">
        <v>12327</v>
      </c>
      <c r="H2103">
        <v>106</v>
      </c>
      <c r="I2103">
        <v>146072</v>
      </c>
      <c r="J2103" t="s">
        <v>4401</v>
      </c>
      <c r="K2103" t="s">
        <v>12328</v>
      </c>
      <c r="L2103" t="s">
        <v>12329</v>
      </c>
      <c r="M2103">
        <v>7147</v>
      </c>
      <c r="N2103">
        <v>182</v>
      </c>
      <c r="O2103" t="s">
        <v>12330</v>
      </c>
      <c r="P2103">
        <v>0</v>
      </c>
      <c r="Q2103" t="s">
        <v>12331</v>
      </c>
      <c r="R2103" t="s">
        <v>12332</v>
      </c>
      <c r="S2103">
        <v>16</v>
      </c>
      <c r="T2103" t="s">
        <v>75</v>
      </c>
      <c r="U2103" t="s">
        <v>1816</v>
      </c>
      <c r="W2103">
        <v>140000000</v>
      </c>
      <c r="X2103">
        <v>1998</v>
      </c>
      <c r="Y2103">
        <v>56</v>
      </c>
      <c r="Z2103" s="2">
        <v>6</v>
      </c>
      <c r="AA2103">
        <v>2.35</v>
      </c>
      <c r="AB2103">
        <v>136</v>
      </c>
      <c r="AQ2103">
        <v>107</v>
      </c>
      <c r="AR2103">
        <v>6.4</v>
      </c>
      <c r="BP2103">
        <v>900000</v>
      </c>
      <c r="BR2103">
        <f t="shared" si="95"/>
        <v>-900000</v>
      </c>
      <c r="BS2103">
        <f>_xlfn.XLOOKUP(BO2103,I:I,L:L)</f>
        <v>0</v>
      </c>
    </row>
    <row r="2104" spans="1:71" x14ac:dyDescent="0.25">
      <c r="A2104" t="s">
        <v>33</v>
      </c>
      <c r="B2104" t="s">
        <v>4375</v>
      </c>
      <c r="C2104">
        <v>138</v>
      </c>
      <c r="D2104">
        <v>107</v>
      </c>
      <c r="E2104">
        <v>14</v>
      </c>
      <c r="F2104">
        <v>311</v>
      </c>
      <c r="G2104" t="s">
        <v>12333</v>
      </c>
      <c r="H2104">
        <v>403</v>
      </c>
      <c r="I2104">
        <v>1183354</v>
      </c>
      <c r="J2104" t="s">
        <v>4406</v>
      </c>
      <c r="K2104" t="s">
        <v>9153</v>
      </c>
      <c r="L2104" t="s">
        <v>12334</v>
      </c>
      <c r="M2104">
        <v>13026</v>
      </c>
      <c r="N2104">
        <v>1577</v>
      </c>
      <c r="O2104" t="s">
        <v>6887</v>
      </c>
      <c r="P2104">
        <v>1</v>
      </c>
      <c r="Q2104" t="s">
        <v>12335</v>
      </c>
      <c r="R2104" t="s">
        <v>12336</v>
      </c>
      <c r="S2104">
        <v>75</v>
      </c>
      <c r="T2104" t="s">
        <v>42</v>
      </c>
      <c r="U2104" t="s">
        <v>43</v>
      </c>
      <c r="V2104" t="s">
        <v>44</v>
      </c>
      <c r="W2104">
        <v>20000000</v>
      </c>
      <c r="X2104">
        <v>2010</v>
      </c>
      <c r="Y2104">
        <v>368</v>
      </c>
      <c r="Z2104" s="2">
        <v>5.0999999999999996</v>
      </c>
      <c r="AA2104">
        <v>2.35</v>
      </c>
      <c r="AB2104">
        <v>0</v>
      </c>
      <c r="AQ2104">
        <v>118</v>
      </c>
      <c r="AR2104">
        <v>6</v>
      </c>
      <c r="BP2104">
        <v>900000</v>
      </c>
      <c r="BR2104">
        <f t="shared" si="95"/>
        <v>-900000</v>
      </c>
      <c r="BS2104">
        <f>_xlfn.XLOOKUP(BO2104,I:I,L:L)</f>
        <v>0</v>
      </c>
    </row>
    <row r="2105" spans="1:71" x14ac:dyDescent="0.25">
      <c r="A2105" t="s">
        <v>33</v>
      </c>
      <c r="B2105" t="s">
        <v>6450</v>
      </c>
      <c r="C2105">
        <v>42</v>
      </c>
      <c r="D2105">
        <v>100</v>
      </c>
      <c r="E2105">
        <v>3</v>
      </c>
      <c r="F2105">
        <v>442</v>
      </c>
      <c r="G2105" t="s">
        <v>3685</v>
      </c>
      <c r="H2105">
        <v>14000</v>
      </c>
      <c r="I2105">
        <v>121972</v>
      </c>
      <c r="J2105" t="s">
        <v>4415</v>
      </c>
      <c r="K2105" t="s">
        <v>2989</v>
      </c>
      <c r="L2105" t="s">
        <v>12337</v>
      </c>
      <c r="M2105">
        <v>9868</v>
      </c>
      <c r="N2105">
        <v>15612</v>
      </c>
      <c r="O2105" t="s">
        <v>12338</v>
      </c>
      <c r="P2105">
        <v>3</v>
      </c>
      <c r="Q2105" t="s">
        <v>12339</v>
      </c>
      <c r="R2105" t="s">
        <v>12340</v>
      </c>
      <c r="S2105">
        <v>81</v>
      </c>
      <c r="T2105" t="s">
        <v>42</v>
      </c>
      <c r="U2105" t="s">
        <v>43</v>
      </c>
      <c r="V2105" t="s">
        <v>811</v>
      </c>
      <c r="W2105">
        <v>22000000</v>
      </c>
      <c r="X2105">
        <v>2002</v>
      </c>
      <c r="Y2105">
        <v>506</v>
      </c>
      <c r="Z2105" s="2">
        <v>5.5</v>
      </c>
      <c r="AA2105">
        <v>1.85</v>
      </c>
      <c r="AB2105">
        <v>217</v>
      </c>
      <c r="AQ2105">
        <v>107</v>
      </c>
      <c r="AR2105">
        <v>5.0999999999999996</v>
      </c>
      <c r="BO2105">
        <v>1098224</v>
      </c>
      <c r="BP2105">
        <v>2000000</v>
      </c>
      <c r="BR2105">
        <f t="shared" si="95"/>
        <v>-901776</v>
      </c>
      <c r="BS2105" t="str">
        <f>_xlfn.XLOOKUP(BO2105,I:I,L:L)</f>
        <v>The Book of Mormon Movie, Volume 1: The JourneyÂ </v>
      </c>
    </row>
    <row r="2106" spans="1:71" x14ac:dyDescent="0.25">
      <c r="A2106" t="s">
        <v>33</v>
      </c>
      <c r="B2106" t="s">
        <v>3636</v>
      </c>
      <c r="C2106">
        <v>92</v>
      </c>
      <c r="D2106">
        <v>110</v>
      </c>
      <c r="E2106">
        <v>278</v>
      </c>
      <c r="F2106">
        <v>181</v>
      </c>
      <c r="G2106" t="s">
        <v>8478</v>
      </c>
      <c r="H2106">
        <v>3000</v>
      </c>
      <c r="I2106">
        <v>263365</v>
      </c>
      <c r="J2106" t="s">
        <v>1517</v>
      </c>
      <c r="K2106" t="s">
        <v>815</v>
      </c>
      <c r="L2106" t="s">
        <v>12342</v>
      </c>
      <c r="M2106">
        <v>6147</v>
      </c>
      <c r="N2106">
        <v>3785</v>
      </c>
      <c r="O2106" t="s">
        <v>12343</v>
      </c>
      <c r="P2106">
        <v>2</v>
      </c>
      <c r="Q2106" t="s">
        <v>12344</v>
      </c>
      <c r="R2106" t="s">
        <v>12345</v>
      </c>
      <c r="S2106">
        <v>36</v>
      </c>
      <c r="T2106" t="s">
        <v>42</v>
      </c>
      <c r="U2106" t="s">
        <v>43</v>
      </c>
      <c r="V2106" t="s">
        <v>44</v>
      </c>
      <c r="W2106">
        <v>20000000</v>
      </c>
      <c r="X2106">
        <v>2010</v>
      </c>
      <c r="Y2106">
        <v>602</v>
      </c>
      <c r="Z2106" s="2">
        <v>5.4</v>
      </c>
      <c r="AA2106">
        <v>2.35</v>
      </c>
      <c r="AB2106">
        <v>0</v>
      </c>
      <c r="AQ2106">
        <v>100</v>
      </c>
      <c r="AR2106">
        <v>5.5</v>
      </c>
      <c r="BO2106">
        <v>96734</v>
      </c>
      <c r="BP2106">
        <v>1000000</v>
      </c>
      <c r="BR2106">
        <f t="shared" si="95"/>
        <v>-903266</v>
      </c>
      <c r="BS2106" t="str">
        <f>_xlfn.XLOOKUP(BO2106,I:I,L:L)</f>
        <v>HardflipÂ </v>
      </c>
    </row>
    <row r="2107" spans="1:71" x14ac:dyDescent="0.25">
      <c r="A2107" t="s">
        <v>33</v>
      </c>
      <c r="B2107" t="s">
        <v>6042</v>
      </c>
      <c r="C2107">
        <v>143</v>
      </c>
      <c r="D2107">
        <v>125</v>
      </c>
      <c r="E2107">
        <v>43</v>
      </c>
      <c r="F2107">
        <v>7</v>
      </c>
      <c r="G2107" t="s">
        <v>5837</v>
      </c>
      <c r="H2107">
        <v>2000</v>
      </c>
      <c r="I2107">
        <v>8047690</v>
      </c>
      <c r="J2107" t="s">
        <v>210</v>
      </c>
      <c r="K2107" t="s">
        <v>1512</v>
      </c>
      <c r="L2107" t="s">
        <v>12354</v>
      </c>
      <c r="M2107">
        <v>77656</v>
      </c>
      <c r="N2107">
        <v>2608</v>
      </c>
      <c r="O2107" t="s">
        <v>12355</v>
      </c>
      <c r="P2107">
        <v>0</v>
      </c>
      <c r="Q2107" t="s">
        <v>12356</v>
      </c>
      <c r="R2107" t="s">
        <v>12357</v>
      </c>
      <c r="S2107">
        <v>220</v>
      </c>
      <c r="T2107" t="s">
        <v>85</v>
      </c>
      <c r="U2107" t="s">
        <v>1094</v>
      </c>
      <c r="V2107" t="s">
        <v>44</v>
      </c>
      <c r="W2107">
        <v>19400000</v>
      </c>
      <c r="X2107">
        <v>2006</v>
      </c>
      <c r="Y2107">
        <v>594</v>
      </c>
      <c r="Z2107" s="2">
        <v>7.5</v>
      </c>
      <c r="AA2107">
        <v>2.35</v>
      </c>
      <c r="AB2107">
        <v>0</v>
      </c>
      <c r="AQ2107">
        <v>105</v>
      </c>
      <c r="AR2107">
        <v>6.4</v>
      </c>
      <c r="BP2107">
        <v>950000</v>
      </c>
      <c r="BR2107">
        <f t="shared" si="95"/>
        <v>-950000</v>
      </c>
      <c r="BS2107">
        <f>_xlfn.XLOOKUP(BO2107,I:I,L:L)</f>
        <v>0</v>
      </c>
    </row>
    <row r="2108" spans="1:71" x14ac:dyDescent="0.25">
      <c r="A2108" t="s">
        <v>33</v>
      </c>
      <c r="B2108" t="s">
        <v>6001</v>
      </c>
      <c r="C2108">
        <v>160</v>
      </c>
      <c r="D2108">
        <v>184</v>
      </c>
      <c r="E2108">
        <v>34</v>
      </c>
      <c r="F2108">
        <v>155</v>
      </c>
      <c r="G2108" t="s">
        <v>8400</v>
      </c>
      <c r="H2108">
        <v>486</v>
      </c>
      <c r="I2108">
        <v>476270</v>
      </c>
      <c r="J2108" t="s">
        <v>3656</v>
      </c>
      <c r="K2108" t="s">
        <v>3818</v>
      </c>
      <c r="L2108" t="s">
        <v>12358</v>
      </c>
      <c r="M2108">
        <v>29602</v>
      </c>
      <c r="N2108">
        <v>1601</v>
      </c>
      <c r="O2108" t="s">
        <v>12359</v>
      </c>
      <c r="P2108">
        <v>2</v>
      </c>
      <c r="Q2108" t="s">
        <v>12360</v>
      </c>
      <c r="R2108" t="s">
        <v>12361</v>
      </c>
      <c r="S2108">
        <v>110</v>
      </c>
      <c r="T2108" t="s">
        <v>211</v>
      </c>
      <c r="U2108" t="s">
        <v>939</v>
      </c>
      <c r="V2108" t="s">
        <v>811</v>
      </c>
      <c r="W2108">
        <v>20000000</v>
      </c>
      <c r="X2108">
        <v>2008</v>
      </c>
      <c r="Y2108">
        <v>471</v>
      </c>
      <c r="Z2108" s="2">
        <v>7.4</v>
      </c>
      <c r="AA2108">
        <v>1.85</v>
      </c>
      <c r="AB2108">
        <v>0</v>
      </c>
      <c r="AQ2108">
        <v>125</v>
      </c>
      <c r="AR2108">
        <v>7.5</v>
      </c>
      <c r="BP2108">
        <v>950000</v>
      </c>
      <c r="BR2108">
        <f t="shared" ref="BR2108:BR2167" si="96">BO2108-BP2108</f>
        <v>-950000</v>
      </c>
      <c r="BS2108">
        <f>_xlfn.XLOOKUP(BO2108,I:I,L:L)</f>
        <v>0</v>
      </c>
    </row>
    <row r="2109" spans="1:71" x14ac:dyDescent="0.25">
      <c r="A2109" t="s">
        <v>33</v>
      </c>
      <c r="B2109" t="s">
        <v>5388</v>
      </c>
      <c r="C2109">
        <v>92</v>
      </c>
      <c r="D2109">
        <v>236</v>
      </c>
      <c r="E2109">
        <v>0</v>
      </c>
      <c r="F2109">
        <v>232</v>
      </c>
      <c r="G2109" t="s">
        <v>12362</v>
      </c>
      <c r="H2109">
        <v>933</v>
      </c>
      <c r="I2109">
        <v>184208848</v>
      </c>
      <c r="J2109" t="s">
        <v>3001</v>
      </c>
      <c r="K2109" t="s">
        <v>3679</v>
      </c>
      <c r="L2109" t="s">
        <v>730</v>
      </c>
      <c r="M2109">
        <v>186485</v>
      </c>
      <c r="N2109">
        <v>2398</v>
      </c>
      <c r="O2109" t="s">
        <v>4465</v>
      </c>
      <c r="P2109">
        <v>1</v>
      </c>
      <c r="Q2109" t="s">
        <v>12363</v>
      </c>
      <c r="R2109" t="s">
        <v>12364</v>
      </c>
      <c r="S2109">
        <v>382</v>
      </c>
      <c r="T2109" t="s">
        <v>42</v>
      </c>
      <c r="U2109" t="s">
        <v>43</v>
      </c>
      <c r="V2109" t="s">
        <v>44</v>
      </c>
      <c r="W2109">
        <v>22000000</v>
      </c>
      <c r="X2109">
        <v>1990</v>
      </c>
      <c r="Y2109">
        <v>839</v>
      </c>
      <c r="Z2109" s="2">
        <v>8</v>
      </c>
      <c r="AA2109">
        <v>2.35</v>
      </c>
      <c r="AB2109">
        <v>0</v>
      </c>
      <c r="AQ2109">
        <v>184</v>
      </c>
      <c r="AR2109">
        <v>7.4</v>
      </c>
      <c r="BO2109">
        <v>638951</v>
      </c>
      <c r="BP2109">
        <v>1592000</v>
      </c>
      <c r="BR2109">
        <f t="shared" si="96"/>
        <v>-953049</v>
      </c>
      <c r="BS2109" t="str">
        <f>_xlfn.XLOOKUP(BO2109,I:I,L:L)</f>
        <v>Journey from the FallÂ </v>
      </c>
    </row>
    <row r="2110" spans="1:71" x14ac:dyDescent="0.25">
      <c r="A2110" t="s">
        <v>33</v>
      </c>
      <c r="B2110" t="s">
        <v>3988</v>
      </c>
      <c r="C2110">
        <v>286</v>
      </c>
      <c r="D2110">
        <v>97</v>
      </c>
      <c r="E2110">
        <v>52</v>
      </c>
      <c r="F2110">
        <v>384</v>
      </c>
      <c r="G2110" t="s">
        <v>1250</v>
      </c>
      <c r="H2110">
        <v>3000</v>
      </c>
      <c r="I2110">
        <v>100292856</v>
      </c>
      <c r="J2110" t="s">
        <v>1247</v>
      </c>
      <c r="K2110" t="s">
        <v>885</v>
      </c>
      <c r="L2110" t="s">
        <v>2290</v>
      </c>
      <c r="M2110">
        <v>160418</v>
      </c>
      <c r="N2110">
        <v>5547</v>
      </c>
      <c r="O2110" t="s">
        <v>696</v>
      </c>
      <c r="P2110">
        <v>0</v>
      </c>
      <c r="Q2110" t="s">
        <v>12366</v>
      </c>
      <c r="R2110" t="s">
        <v>12367</v>
      </c>
      <c r="S2110">
        <v>296</v>
      </c>
      <c r="T2110" t="s">
        <v>42</v>
      </c>
      <c r="U2110" t="s">
        <v>43</v>
      </c>
      <c r="V2110" t="s">
        <v>811</v>
      </c>
      <c r="W2110">
        <v>20000000</v>
      </c>
      <c r="X2110">
        <v>2011</v>
      </c>
      <c r="Y2110">
        <v>957</v>
      </c>
      <c r="Z2110" s="2">
        <v>5.7</v>
      </c>
      <c r="AA2110">
        <v>1.85</v>
      </c>
      <c r="AB2110">
        <v>16000</v>
      </c>
      <c r="AQ2110">
        <v>236</v>
      </c>
      <c r="AR2110">
        <v>8</v>
      </c>
      <c r="BO2110">
        <v>15045676</v>
      </c>
      <c r="BP2110">
        <v>16000000</v>
      </c>
      <c r="BR2110">
        <f t="shared" si="96"/>
        <v>-954324</v>
      </c>
      <c r="BS2110" t="str">
        <f>_xlfn.XLOOKUP(BO2110,I:I,L:L)</f>
        <v>The BoxÂ </v>
      </c>
    </row>
    <row r="2111" spans="1:71" x14ac:dyDescent="0.25">
      <c r="A2111" t="s">
        <v>33</v>
      </c>
      <c r="B2111" t="s">
        <v>2769</v>
      </c>
      <c r="C2111">
        <v>43</v>
      </c>
      <c r="D2111">
        <v>113</v>
      </c>
      <c r="E2111">
        <v>17</v>
      </c>
      <c r="F2111">
        <v>551</v>
      </c>
      <c r="G2111" t="s">
        <v>927</v>
      </c>
      <c r="H2111">
        <v>14000</v>
      </c>
      <c r="I2111">
        <v>58571513</v>
      </c>
      <c r="J2111" t="s">
        <v>1359</v>
      </c>
      <c r="K2111" t="s">
        <v>2989</v>
      </c>
      <c r="L2111" t="s">
        <v>4713</v>
      </c>
      <c r="M2111">
        <v>30213</v>
      </c>
      <c r="N2111">
        <v>15914</v>
      </c>
      <c r="O2111" t="s">
        <v>5893</v>
      </c>
      <c r="P2111">
        <v>1</v>
      </c>
      <c r="Q2111" t="s">
        <v>12368</v>
      </c>
      <c r="R2111" t="s">
        <v>12369</v>
      </c>
      <c r="S2111">
        <v>112</v>
      </c>
      <c r="T2111" t="s">
        <v>42</v>
      </c>
      <c r="U2111" t="s">
        <v>43</v>
      </c>
      <c r="V2111" t="s">
        <v>811</v>
      </c>
      <c r="W2111">
        <v>19000000</v>
      </c>
      <c r="X2111">
        <v>1989</v>
      </c>
      <c r="Y2111">
        <v>599</v>
      </c>
      <c r="Z2111" s="2">
        <v>6.8</v>
      </c>
      <c r="AA2111">
        <v>1.85</v>
      </c>
      <c r="AB2111">
        <v>0</v>
      </c>
      <c r="AQ2111">
        <v>97</v>
      </c>
      <c r="AR2111">
        <v>5.7</v>
      </c>
      <c r="BO2111">
        <v>24042490</v>
      </c>
      <c r="BP2111">
        <v>25000000</v>
      </c>
      <c r="BR2111">
        <f t="shared" si="96"/>
        <v>-957510</v>
      </c>
      <c r="BS2111" t="str">
        <f>_xlfn.XLOOKUP(BO2111,I:I,L:L)</f>
        <v>Don't Be Afraid of the DarkÂ </v>
      </c>
    </row>
    <row r="2112" spans="1:71" x14ac:dyDescent="0.25">
      <c r="A2112" t="s">
        <v>33</v>
      </c>
      <c r="B2112" t="s">
        <v>6485</v>
      </c>
      <c r="C2112">
        <v>69</v>
      </c>
      <c r="D2112">
        <v>95</v>
      </c>
      <c r="E2112">
        <v>15</v>
      </c>
      <c r="F2112">
        <v>528</v>
      </c>
      <c r="G2112" t="s">
        <v>8605</v>
      </c>
      <c r="H2112">
        <v>1000</v>
      </c>
      <c r="I2112">
        <v>51431160</v>
      </c>
      <c r="J2112" t="s">
        <v>1638</v>
      </c>
      <c r="K2112" t="s">
        <v>12370</v>
      </c>
      <c r="L2112" t="s">
        <v>5659</v>
      </c>
      <c r="M2112">
        <v>62861</v>
      </c>
      <c r="N2112">
        <v>3092</v>
      </c>
      <c r="O2112" t="s">
        <v>10406</v>
      </c>
      <c r="P2112">
        <v>2</v>
      </c>
      <c r="Q2112" t="s">
        <v>12371</v>
      </c>
      <c r="R2112" t="s">
        <v>12372</v>
      </c>
      <c r="S2112">
        <v>232</v>
      </c>
      <c r="T2112" t="s">
        <v>42</v>
      </c>
      <c r="U2112" t="s">
        <v>43</v>
      </c>
      <c r="V2112" t="s">
        <v>115</v>
      </c>
      <c r="W2112">
        <v>20000000</v>
      </c>
      <c r="X2112">
        <v>2004</v>
      </c>
      <c r="Y2112">
        <v>852</v>
      </c>
      <c r="Z2112" s="2">
        <v>5.9</v>
      </c>
      <c r="AA2112">
        <v>1.85</v>
      </c>
      <c r="AB2112">
        <v>0</v>
      </c>
      <c r="AQ2112">
        <v>113</v>
      </c>
      <c r="AR2112">
        <v>6.8</v>
      </c>
      <c r="BO2112">
        <v>4040588</v>
      </c>
      <c r="BP2112">
        <v>5000000</v>
      </c>
      <c r="BR2112">
        <f t="shared" si="96"/>
        <v>-959412</v>
      </c>
      <c r="BS2112" t="str">
        <f>_xlfn.XLOOKUP(BO2112,I:I,L:L)</f>
        <v>Bottle ShockÂ </v>
      </c>
    </row>
    <row r="2113" spans="1:71" x14ac:dyDescent="0.25">
      <c r="A2113" t="s">
        <v>33</v>
      </c>
      <c r="B2113" t="s">
        <v>3908</v>
      </c>
      <c r="C2113">
        <v>242</v>
      </c>
      <c r="D2113">
        <v>103</v>
      </c>
      <c r="E2113">
        <v>0</v>
      </c>
      <c r="F2113">
        <v>157</v>
      </c>
      <c r="G2113" t="s">
        <v>12374</v>
      </c>
      <c r="H2113">
        <v>611</v>
      </c>
      <c r="I2113">
        <v>103001286</v>
      </c>
      <c r="J2113" t="s">
        <v>3057</v>
      </c>
      <c r="K2113" t="s">
        <v>11228</v>
      </c>
      <c r="L2113" t="s">
        <v>2030</v>
      </c>
      <c r="M2113">
        <v>222018</v>
      </c>
      <c r="N2113">
        <v>1212</v>
      </c>
      <c r="O2113" t="s">
        <v>7525</v>
      </c>
      <c r="P2113">
        <v>0</v>
      </c>
      <c r="Q2113" t="s">
        <v>12375</v>
      </c>
      <c r="R2113" t="s">
        <v>12376</v>
      </c>
      <c r="S2113">
        <v>869</v>
      </c>
      <c r="T2113" t="s">
        <v>42</v>
      </c>
      <c r="U2113" t="s">
        <v>43</v>
      </c>
      <c r="V2113" t="s">
        <v>811</v>
      </c>
      <c r="W2113">
        <v>15000000</v>
      </c>
      <c r="X2113">
        <v>1996</v>
      </c>
      <c r="Y2113">
        <v>422</v>
      </c>
      <c r="Z2113" s="2">
        <v>7.2</v>
      </c>
      <c r="AA2113">
        <v>2.35</v>
      </c>
      <c r="AB2113">
        <v>11000</v>
      </c>
      <c r="AQ2113">
        <v>95</v>
      </c>
      <c r="AR2113">
        <v>5.9</v>
      </c>
      <c r="BO2113">
        <v>19539</v>
      </c>
      <c r="BP2113">
        <v>1000000</v>
      </c>
      <c r="BR2113">
        <f t="shared" si="96"/>
        <v>-980461</v>
      </c>
      <c r="BS2113" t="str">
        <f>_xlfn.XLOOKUP(BO2113,I:I,L:L)</f>
        <v>The Hebrew HammerÂ </v>
      </c>
    </row>
    <row r="2114" spans="1:71" x14ac:dyDescent="0.25">
      <c r="A2114" t="s">
        <v>33</v>
      </c>
      <c r="B2114" t="s">
        <v>6191</v>
      </c>
      <c r="C2114">
        <v>149</v>
      </c>
      <c r="D2114">
        <v>91</v>
      </c>
      <c r="E2114">
        <v>17</v>
      </c>
      <c r="F2114">
        <v>670</v>
      </c>
      <c r="G2114" t="s">
        <v>10584</v>
      </c>
      <c r="H2114">
        <v>1000</v>
      </c>
      <c r="I2114">
        <v>41867960</v>
      </c>
      <c r="J2114" t="s">
        <v>3105</v>
      </c>
      <c r="K2114" t="s">
        <v>8873</v>
      </c>
      <c r="L2114" t="s">
        <v>6837</v>
      </c>
      <c r="M2114">
        <v>65512</v>
      </c>
      <c r="N2114">
        <v>3023</v>
      </c>
      <c r="O2114" t="s">
        <v>3023</v>
      </c>
      <c r="P2114">
        <v>0</v>
      </c>
      <c r="Q2114" t="s">
        <v>12378</v>
      </c>
      <c r="R2114" t="s">
        <v>12379</v>
      </c>
      <c r="S2114">
        <v>478</v>
      </c>
      <c r="T2114" t="s">
        <v>42</v>
      </c>
      <c r="U2114" t="s">
        <v>43</v>
      </c>
      <c r="V2114" t="s">
        <v>811</v>
      </c>
      <c r="W2114">
        <v>20000000</v>
      </c>
      <c r="X2114">
        <v>2001</v>
      </c>
      <c r="Y2114">
        <v>795</v>
      </c>
      <c r="Z2114" s="2">
        <v>5.5</v>
      </c>
      <c r="AA2114">
        <v>1.33</v>
      </c>
      <c r="AB2114">
        <v>0</v>
      </c>
      <c r="AQ2114">
        <v>103</v>
      </c>
      <c r="AR2114">
        <v>7.2</v>
      </c>
      <c r="BO2114">
        <v>12996</v>
      </c>
      <c r="BP2114">
        <v>1000000</v>
      </c>
      <c r="BR2114">
        <f t="shared" si="96"/>
        <v>-987004</v>
      </c>
      <c r="BS2114" t="str">
        <f>_xlfn.XLOOKUP(BO2114,I:I,L:L)</f>
        <v>The SpecialsÂ </v>
      </c>
    </row>
    <row r="2115" spans="1:71" x14ac:dyDescent="0.25">
      <c r="A2115" t="s">
        <v>33</v>
      </c>
      <c r="B2115" t="s">
        <v>431</v>
      </c>
      <c r="C2115">
        <v>198</v>
      </c>
      <c r="D2115">
        <v>116</v>
      </c>
      <c r="E2115">
        <v>0</v>
      </c>
      <c r="F2115">
        <v>459</v>
      </c>
      <c r="G2115" t="s">
        <v>7468</v>
      </c>
      <c r="H2115">
        <v>1000</v>
      </c>
      <c r="I2115">
        <v>210609762</v>
      </c>
      <c r="J2115" t="s">
        <v>1156</v>
      </c>
      <c r="K2115" t="s">
        <v>4652</v>
      </c>
      <c r="L2115" t="s">
        <v>553</v>
      </c>
      <c r="M2115">
        <v>732212</v>
      </c>
      <c r="N2115">
        <v>3230</v>
      </c>
      <c r="O2115" t="s">
        <v>12383</v>
      </c>
      <c r="P2115">
        <v>0</v>
      </c>
      <c r="Q2115" t="s">
        <v>12384</v>
      </c>
      <c r="R2115" t="s">
        <v>12385</v>
      </c>
      <c r="S2115">
        <v>809</v>
      </c>
      <c r="T2115" t="s">
        <v>42</v>
      </c>
      <c r="U2115" t="s">
        <v>43</v>
      </c>
      <c r="V2115" t="s">
        <v>115</v>
      </c>
      <c r="W2115">
        <v>19000000</v>
      </c>
      <c r="X2115">
        <v>1985</v>
      </c>
      <c r="Y2115">
        <v>690</v>
      </c>
      <c r="Z2115" s="2">
        <v>8.5</v>
      </c>
      <c r="AA2115">
        <v>1.18</v>
      </c>
      <c r="AB2115">
        <v>39000</v>
      </c>
      <c r="AQ2115">
        <v>146</v>
      </c>
      <c r="AR2115">
        <v>8.4</v>
      </c>
      <c r="BO2115">
        <v>10018</v>
      </c>
      <c r="BP2115">
        <v>1000000</v>
      </c>
      <c r="BR2115">
        <f t="shared" si="96"/>
        <v>-989982</v>
      </c>
      <c r="BS2115" t="str">
        <f>_xlfn.XLOOKUP(BO2115,I:I,L:L)</f>
        <v>Alone with HerÂ </v>
      </c>
    </row>
    <row r="2116" spans="1:71" x14ac:dyDescent="0.25">
      <c r="A2116" t="s">
        <v>33</v>
      </c>
      <c r="B2116" t="s">
        <v>4106</v>
      </c>
      <c r="C2116">
        <v>147</v>
      </c>
      <c r="D2116">
        <v>93</v>
      </c>
      <c r="E2116">
        <v>37</v>
      </c>
      <c r="F2116">
        <v>545</v>
      </c>
      <c r="G2116" t="s">
        <v>5947</v>
      </c>
      <c r="H2116">
        <v>885</v>
      </c>
      <c r="I2116">
        <v>40846082</v>
      </c>
      <c r="J2116" t="s">
        <v>1776</v>
      </c>
      <c r="K2116" t="s">
        <v>8062</v>
      </c>
      <c r="L2116" t="s">
        <v>6844</v>
      </c>
      <c r="M2116">
        <v>45317</v>
      </c>
      <c r="N2116">
        <v>2872</v>
      </c>
      <c r="O2116" t="s">
        <v>8097</v>
      </c>
      <c r="P2116">
        <v>0</v>
      </c>
      <c r="Q2116" t="s">
        <v>12387</v>
      </c>
      <c r="R2116" t="s">
        <v>12388</v>
      </c>
      <c r="S2116">
        <v>536</v>
      </c>
      <c r="T2116" t="s">
        <v>42</v>
      </c>
      <c r="U2116" t="s">
        <v>43</v>
      </c>
      <c r="V2116" t="s">
        <v>811</v>
      </c>
      <c r="W2116">
        <v>19000000</v>
      </c>
      <c r="X2116">
        <v>1999</v>
      </c>
      <c r="Y2116">
        <v>828</v>
      </c>
      <c r="Z2116" s="2">
        <v>5.6</v>
      </c>
      <c r="AA2116">
        <v>1.37</v>
      </c>
      <c r="AB2116">
        <v>0</v>
      </c>
      <c r="AQ2116">
        <v>116</v>
      </c>
      <c r="AR2116">
        <v>8.5</v>
      </c>
      <c r="BP2116">
        <v>990000</v>
      </c>
      <c r="BR2116">
        <f t="shared" si="96"/>
        <v>-990000</v>
      </c>
      <c r="BS2116">
        <f>_xlfn.XLOOKUP(BO2116,I:I,L:L)</f>
        <v>0</v>
      </c>
    </row>
    <row r="2117" spans="1:71" x14ac:dyDescent="0.25">
      <c r="A2117" t="s">
        <v>33</v>
      </c>
      <c r="B2117" t="s">
        <v>5481</v>
      </c>
      <c r="C2117">
        <v>36</v>
      </c>
      <c r="D2117">
        <v>113</v>
      </c>
      <c r="E2117">
        <v>0</v>
      </c>
      <c r="F2117">
        <v>256</v>
      </c>
      <c r="G2117" t="s">
        <v>12389</v>
      </c>
      <c r="H2117">
        <v>607</v>
      </c>
      <c r="I2117">
        <v>51697449</v>
      </c>
      <c r="J2117" t="s">
        <v>1544</v>
      </c>
      <c r="K2117" t="s">
        <v>12390</v>
      </c>
      <c r="L2117" t="s">
        <v>4827</v>
      </c>
      <c r="M2117">
        <v>8346</v>
      </c>
      <c r="N2117">
        <v>1465</v>
      </c>
      <c r="O2117" t="s">
        <v>12391</v>
      </c>
      <c r="P2117">
        <v>6</v>
      </c>
      <c r="Q2117" t="s">
        <v>12392</v>
      </c>
      <c r="R2117" t="s">
        <v>12393</v>
      </c>
      <c r="S2117">
        <v>59</v>
      </c>
      <c r="T2117" t="s">
        <v>42</v>
      </c>
      <c r="U2117" t="s">
        <v>43</v>
      </c>
      <c r="V2117" t="s">
        <v>44</v>
      </c>
      <c r="W2117">
        <v>13000000</v>
      </c>
      <c r="X2117">
        <v>2009</v>
      </c>
      <c r="Y2117">
        <v>269</v>
      </c>
      <c r="Z2117" s="2">
        <v>4.0999999999999996</v>
      </c>
      <c r="AA2117">
        <v>1.85</v>
      </c>
      <c r="AB2117">
        <v>1000</v>
      </c>
      <c r="AQ2117">
        <v>93</v>
      </c>
      <c r="AR2117">
        <v>5.6</v>
      </c>
      <c r="BO2117">
        <v>6387</v>
      </c>
      <c r="BP2117">
        <v>1000000</v>
      </c>
      <c r="BR2117">
        <f t="shared" si="96"/>
        <v>-993613</v>
      </c>
      <c r="BS2117" t="str">
        <f>_xlfn.XLOOKUP(BO2117,I:I,L:L)</f>
        <v>SpecialÂ </v>
      </c>
    </row>
    <row r="2118" spans="1:71" x14ac:dyDescent="0.25">
      <c r="A2118" t="s">
        <v>33</v>
      </c>
      <c r="B2118" t="s">
        <v>2540</v>
      </c>
      <c r="C2118">
        <v>181</v>
      </c>
      <c r="D2118">
        <v>101</v>
      </c>
      <c r="E2118">
        <v>8</v>
      </c>
      <c r="F2118">
        <v>110</v>
      </c>
      <c r="G2118" t="s">
        <v>7491</v>
      </c>
      <c r="H2118">
        <v>544</v>
      </c>
      <c r="I2118">
        <v>27758465</v>
      </c>
      <c r="J2118" t="s">
        <v>881</v>
      </c>
      <c r="K2118" t="s">
        <v>12242</v>
      </c>
      <c r="L2118" t="s">
        <v>9171</v>
      </c>
      <c r="M2118">
        <v>77987</v>
      </c>
      <c r="N2118">
        <v>1292</v>
      </c>
      <c r="O2118" t="s">
        <v>12396</v>
      </c>
      <c r="P2118">
        <v>2</v>
      </c>
      <c r="Q2118" t="s">
        <v>12397</v>
      </c>
      <c r="R2118" t="s">
        <v>12398</v>
      </c>
      <c r="S2118">
        <v>120</v>
      </c>
      <c r="T2118" t="s">
        <v>42</v>
      </c>
      <c r="U2118" t="s">
        <v>43</v>
      </c>
      <c r="V2118" t="s">
        <v>44</v>
      </c>
      <c r="W2118">
        <v>19000000</v>
      </c>
      <c r="X2118">
        <v>2010</v>
      </c>
      <c r="Y2118">
        <v>449</v>
      </c>
      <c r="Z2118" s="2">
        <v>6.1</v>
      </c>
      <c r="AA2118">
        <v>2.35</v>
      </c>
      <c r="AB2118">
        <v>0</v>
      </c>
      <c r="AQ2118">
        <v>90</v>
      </c>
      <c r="AR2118">
        <v>5</v>
      </c>
      <c r="BO2118">
        <v>27000000</v>
      </c>
      <c r="BP2118">
        <v>28000000</v>
      </c>
      <c r="BR2118">
        <f t="shared" si="96"/>
        <v>-1000000</v>
      </c>
      <c r="BS2118" t="str">
        <f>_xlfn.XLOOKUP(BO2118,I:I,L:L)</f>
        <v>Blade RunnerÂ </v>
      </c>
    </row>
    <row r="2119" spans="1:71" x14ac:dyDescent="0.25">
      <c r="A2119" t="s">
        <v>33</v>
      </c>
      <c r="B2119" t="s">
        <v>700</v>
      </c>
      <c r="C2119">
        <v>97</v>
      </c>
      <c r="D2119">
        <v>95</v>
      </c>
      <c r="E2119">
        <v>189</v>
      </c>
      <c r="F2119">
        <v>306</v>
      </c>
      <c r="G2119" t="s">
        <v>12399</v>
      </c>
      <c r="H2119">
        <v>500</v>
      </c>
      <c r="I2119">
        <v>56127162</v>
      </c>
      <c r="J2119" t="s">
        <v>1027</v>
      </c>
      <c r="K2119" t="s">
        <v>11968</v>
      </c>
      <c r="L2119" t="s">
        <v>4877</v>
      </c>
      <c r="M2119">
        <v>57479</v>
      </c>
      <c r="N2119">
        <v>2020</v>
      </c>
      <c r="O2119" t="s">
        <v>12400</v>
      </c>
      <c r="P2119">
        <v>2</v>
      </c>
      <c r="Q2119" t="s">
        <v>12401</v>
      </c>
      <c r="R2119" t="s">
        <v>12402</v>
      </c>
      <c r="S2119">
        <v>205</v>
      </c>
      <c r="T2119" t="s">
        <v>42</v>
      </c>
      <c r="U2119" t="s">
        <v>43</v>
      </c>
      <c r="V2119" t="s">
        <v>44</v>
      </c>
      <c r="W2119">
        <v>18000000</v>
      </c>
      <c r="X2119">
        <v>2003</v>
      </c>
      <c r="Y2119">
        <v>308</v>
      </c>
      <c r="Z2119" s="2">
        <v>5.4</v>
      </c>
      <c r="AA2119">
        <v>1.85</v>
      </c>
      <c r="AB2119">
        <v>0</v>
      </c>
      <c r="AQ2119">
        <v>101</v>
      </c>
      <c r="AR2119">
        <v>6.1</v>
      </c>
      <c r="BP2119">
        <v>1000000</v>
      </c>
      <c r="BR2119">
        <f t="shared" si="96"/>
        <v>-1000000</v>
      </c>
      <c r="BS2119">
        <f>_xlfn.XLOOKUP(BO2119,I:I,L:L)</f>
        <v>0</v>
      </c>
    </row>
    <row r="2120" spans="1:71" x14ac:dyDescent="0.25">
      <c r="A2120" t="s">
        <v>33</v>
      </c>
      <c r="B2120" t="s">
        <v>839</v>
      </c>
      <c r="C2120">
        <v>167</v>
      </c>
      <c r="D2120">
        <v>109</v>
      </c>
      <c r="E2120">
        <v>93</v>
      </c>
      <c r="F2120">
        <v>521</v>
      </c>
      <c r="G2120" t="s">
        <v>893</v>
      </c>
      <c r="H2120">
        <v>31000</v>
      </c>
      <c r="I2120">
        <v>1357042</v>
      </c>
      <c r="J2120" t="s">
        <v>2100</v>
      </c>
      <c r="K2120" t="s">
        <v>12403</v>
      </c>
      <c r="L2120" t="s">
        <v>12404</v>
      </c>
      <c r="M2120">
        <v>53977</v>
      </c>
      <c r="N2120">
        <v>35561</v>
      </c>
      <c r="O2120" t="s">
        <v>11592</v>
      </c>
      <c r="P2120">
        <v>1</v>
      </c>
      <c r="Q2120" t="s">
        <v>12405</v>
      </c>
      <c r="R2120" t="s">
        <v>12406</v>
      </c>
      <c r="S2120">
        <v>125</v>
      </c>
      <c r="T2120" t="s">
        <v>42</v>
      </c>
      <c r="U2120" t="s">
        <v>9127</v>
      </c>
      <c r="V2120" t="s">
        <v>811</v>
      </c>
      <c r="W2120">
        <v>15000000</v>
      </c>
      <c r="X2120">
        <v>2011</v>
      </c>
      <c r="Y2120">
        <v>3000</v>
      </c>
      <c r="Z2120" s="2">
        <v>7.1</v>
      </c>
      <c r="AA2120">
        <v>2.35</v>
      </c>
      <c r="AB2120">
        <v>14000</v>
      </c>
      <c r="AQ2120">
        <v>95</v>
      </c>
      <c r="AR2120">
        <v>5.4</v>
      </c>
      <c r="BP2120">
        <v>1000000</v>
      </c>
      <c r="BR2120">
        <f t="shared" si="96"/>
        <v>-1000000</v>
      </c>
      <c r="BS2120">
        <f>_xlfn.XLOOKUP(BO2120,I:I,L:L)</f>
        <v>0</v>
      </c>
    </row>
    <row r="2121" spans="1:71" x14ac:dyDescent="0.25">
      <c r="A2121" t="s">
        <v>33</v>
      </c>
      <c r="B2121" t="s">
        <v>6494</v>
      </c>
      <c r="C2121">
        <v>47</v>
      </c>
      <c r="D2121">
        <v>85</v>
      </c>
      <c r="E2121">
        <v>2</v>
      </c>
      <c r="F2121">
        <v>402</v>
      </c>
      <c r="G2121" t="s">
        <v>5184</v>
      </c>
      <c r="H2121">
        <v>1000</v>
      </c>
      <c r="I2121">
        <v>15911333</v>
      </c>
      <c r="J2121" t="s">
        <v>1485</v>
      </c>
      <c r="K2121" t="s">
        <v>10203</v>
      </c>
      <c r="L2121" t="s">
        <v>12407</v>
      </c>
      <c r="M2121">
        <v>2855</v>
      </c>
      <c r="N2121">
        <v>2429</v>
      </c>
      <c r="O2121" t="s">
        <v>1691</v>
      </c>
      <c r="P2121">
        <v>1</v>
      </c>
      <c r="Q2121" t="s">
        <v>12408</v>
      </c>
      <c r="R2121" t="s">
        <v>12409</v>
      </c>
      <c r="S2121">
        <v>119</v>
      </c>
      <c r="T2121" t="s">
        <v>42</v>
      </c>
      <c r="U2121" t="s">
        <v>74</v>
      </c>
      <c r="V2121" t="s">
        <v>366</v>
      </c>
      <c r="W2121">
        <v>19000000</v>
      </c>
      <c r="X2121">
        <v>2000</v>
      </c>
      <c r="Y2121">
        <v>539</v>
      </c>
      <c r="Z2121" s="2">
        <v>3.6</v>
      </c>
      <c r="AA2121">
        <v>1.85</v>
      </c>
      <c r="AB2121">
        <v>663</v>
      </c>
      <c r="AQ2121">
        <v>109</v>
      </c>
      <c r="AR2121">
        <v>7.1</v>
      </c>
      <c r="BP2121">
        <v>1000000</v>
      </c>
      <c r="BR2121">
        <f t="shared" si="96"/>
        <v>-1000000</v>
      </c>
      <c r="BS2121">
        <f>_xlfn.XLOOKUP(BO2121,I:I,L:L)</f>
        <v>0</v>
      </c>
    </row>
    <row r="2122" spans="1:71" x14ac:dyDescent="0.25">
      <c r="A2122" t="s">
        <v>33</v>
      </c>
      <c r="B2122" t="s">
        <v>915</v>
      </c>
      <c r="C2122">
        <v>308</v>
      </c>
      <c r="D2122">
        <v>101</v>
      </c>
      <c r="E2122">
        <v>42</v>
      </c>
      <c r="F2122">
        <v>219</v>
      </c>
      <c r="G2122" t="s">
        <v>372</v>
      </c>
      <c r="H2122">
        <v>991</v>
      </c>
      <c r="I2122">
        <v>39103378</v>
      </c>
      <c r="J2122" t="s">
        <v>2795</v>
      </c>
      <c r="K2122" t="s">
        <v>4165</v>
      </c>
      <c r="L2122" t="s">
        <v>7342</v>
      </c>
      <c r="M2122">
        <v>93272</v>
      </c>
      <c r="N2122">
        <v>2609</v>
      </c>
      <c r="O2122" t="s">
        <v>8105</v>
      </c>
      <c r="P2122">
        <v>0</v>
      </c>
      <c r="Q2122" t="s">
        <v>12410</v>
      </c>
      <c r="R2122" t="s">
        <v>12411</v>
      </c>
      <c r="S2122">
        <v>251</v>
      </c>
      <c r="T2122" t="s">
        <v>42</v>
      </c>
      <c r="U2122" t="s">
        <v>43</v>
      </c>
      <c r="V2122" t="s">
        <v>811</v>
      </c>
      <c r="W2122">
        <v>20000000</v>
      </c>
      <c r="X2122">
        <v>2010</v>
      </c>
      <c r="Y2122">
        <v>894</v>
      </c>
      <c r="Z2122" s="2">
        <v>6.5</v>
      </c>
      <c r="AA2122">
        <v>2.35</v>
      </c>
      <c r="AB2122">
        <v>0</v>
      </c>
      <c r="AQ2122">
        <v>85</v>
      </c>
      <c r="AR2122">
        <v>3.6</v>
      </c>
      <c r="BP2122">
        <v>1000000</v>
      </c>
      <c r="BR2122">
        <f t="shared" si="96"/>
        <v>-1000000</v>
      </c>
      <c r="BS2122">
        <f>_xlfn.XLOOKUP(BO2122,I:I,L:L)</f>
        <v>0</v>
      </c>
    </row>
    <row r="2123" spans="1:71" x14ac:dyDescent="0.25">
      <c r="A2123" t="s">
        <v>33</v>
      </c>
      <c r="B2123" t="s">
        <v>4593</v>
      </c>
      <c r="C2123">
        <v>246</v>
      </c>
      <c r="D2123">
        <v>125</v>
      </c>
      <c r="E2123">
        <v>6000</v>
      </c>
      <c r="F2123">
        <v>7</v>
      </c>
      <c r="G2123" t="s">
        <v>12412</v>
      </c>
      <c r="H2123">
        <v>17</v>
      </c>
      <c r="I2123">
        <v>10049886</v>
      </c>
      <c r="J2123" t="s">
        <v>452</v>
      </c>
      <c r="K2123" t="s">
        <v>12413</v>
      </c>
      <c r="L2123" t="s">
        <v>12414</v>
      </c>
      <c r="M2123">
        <v>417971</v>
      </c>
      <c r="N2123">
        <v>44</v>
      </c>
      <c r="O2123" t="s">
        <v>12415</v>
      </c>
      <c r="P2123">
        <v>0</v>
      </c>
      <c r="Q2123" t="s">
        <v>12416</v>
      </c>
      <c r="R2123" t="s">
        <v>12417</v>
      </c>
      <c r="S2123">
        <v>902</v>
      </c>
      <c r="T2123" t="s">
        <v>169</v>
      </c>
      <c r="U2123" t="s">
        <v>3663</v>
      </c>
      <c r="V2123" t="s">
        <v>115</v>
      </c>
      <c r="W2123">
        <v>19000000</v>
      </c>
      <c r="X2123">
        <v>2001</v>
      </c>
      <c r="Y2123">
        <v>10</v>
      </c>
      <c r="Z2123" s="2">
        <v>8.6</v>
      </c>
      <c r="AA2123">
        <v>1.85</v>
      </c>
      <c r="AB2123">
        <v>28000</v>
      </c>
      <c r="AQ2123">
        <v>101</v>
      </c>
      <c r="AR2123">
        <v>6.5</v>
      </c>
      <c r="BP2123">
        <v>1000000</v>
      </c>
      <c r="BR2123">
        <f t="shared" si="96"/>
        <v>-1000000</v>
      </c>
      <c r="BS2123">
        <f>_xlfn.XLOOKUP(BO2123,I:I,L:L)</f>
        <v>0</v>
      </c>
    </row>
    <row r="2124" spans="1:71" x14ac:dyDescent="0.25">
      <c r="A2124" t="s">
        <v>33</v>
      </c>
      <c r="B2124" t="s">
        <v>1180</v>
      </c>
      <c r="C2124">
        <v>29</v>
      </c>
      <c r="D2124">
        <v>132</v>
      </c>
      <c r="E2124">
        <v>79</v>
      </c>
      <c r="F2124">
        <v>1000</v>
      </c>
      <c r="G2124" t="s">
        <v>934</v>
      </c>
      <c r="H2124">
        <v>14000</v>
      </c>
      <c r="I2124">
        <v>8600000</v>
      </c>
      <c r="J2124" t="s">
        <v>1709</v>
      </c>
      <c r="K2124" t="s">
        <v>299</v>
      </c>
      <c r="L2124" t="s">
        <v>12418</v>
      </c>
      <c r="M2124">
        <v>17982</v>
      </c>
      <c r="N2124">
        <v>28094</v>
      </c>
      <c r="O2124" t="s">
        <v>4355</v>
      </c>
      <c r="P2124">
        <v>2</v>
      </c>
      <c r="Q2124" t="s">
        <v>12419</v>
      </c>
      <c r="R2124" t="s">
        <v>12420</v>
      </c>
      <c r="S2124">
        <v>95</v>
      </c>
      <c r="T2124" t="s">
        <v>42</v>
      </c>
      <c r="U2124" t="s">
        <v>74</v>
      </c>
      <c r="V2124" t="s">
        <v>115</v>
      </c>
      <c r="W2124">
        <v>25000000</v>
      </c>
      <c r="X2124">
        <v>1984</v>
      </c>
      <c r="Y2124">
        <v>12000</v>
      </c>
      <c r="Z2124" s="2">
        <v>7</v>
      </c>
      <c r="AA2124">
        <v>2.35</v>
      </c>
      <c r="AB2124">
        <v>1000</v>
      </c>
      <c r="AQ2124">
        <v>125</v>
      </c>
      <c r="AR2124">
        <v>8.6</v>
      </c>
      <c r="BP2124">
        <v>1000000</v>
      </c>
      <c r="BR2124">
        <f t="shared" si="96"/>
        <v>-1000000</v>
      </c>
      <c r="BS2124">
        <f>_xlfn.XLOOKUP(BO2124,I:I,L:L)</f>
        <v>0</v>
      </c>
    </row>
    <row r="2125" spans="1:71" x14ac:dyDescent="0.25">
      <c r="A2125" t="s">
        <v>33</v>
      </c>
      <c r="B2125" t="s">
        <v>6500</v>
      </c>
      <c r="C2125">
        <v>252</v>
      </c>
      <c r="D2125">
        <v>131</v>
      </c>
      <c r="E2125">
        <v>33</v>
      </c>
      <c r="F2125">
        <v>326</v>
      </c>
      <c r="G2125" t="s">
        <v>12421</v>
      </c>
      <c r="H2125">
        <v>876</v>
      </c>
      <c r="I2125">
        <v>21483154</v>
      </c>
      <c r="J2125" t="s">
        <v>1999</v>
      </c>
      <c r="K2125" t="s">
        <v>3612</v>
      </c>
      <c r="L2125" t="s">
        <v>10477</v>
      </c>
      <c r="M2125">
        <v>98741</v>
      </c>
      <c r="N2125">
        <v>1985</v>
      </c>
      <c r="O2125" t="s">
        <v>12422</v>
      </c>
      <c r="P2125">
        <v>1</v>
      </c>
      <c r="Q2125" t="s">
        <v>12423</v>
      </c>
      <c r="R2125" t="s">
        <v>12424</v>
      </c>
      <c r="S2125">
        <v>236</v>
      </c>
      <c r="T2125" t="s">
        <v>42</v>
      </c>
      <c r="U2125" t="s">
        <v>43</v>
      </c>
      <c r="V2125" t="s">
        <v>44</v>
      </c>
      <c r="W2125">
        <v>19000000</v>
      </c>
      <c r="X2125">
        <v>2013</v>
      </c>
      <c r="Y2125">
        <v>526</v>
      </c>
      <c r="Z2125" s="2">
        <v>7.6</v>
      </c>
      <c r="AA2125">
        <v>2.35</v>
      </c>
      <c r="AB2125">
        <v>53000</v>
      </c>
      <c r="AQ2125">
        <v>132</v>
      </c>
      <c r="AR2125">
        <v>7</v>
      </c>
      <c r="BP2125">
        <v>1000000</v>
      </c>
      <c r="BR2125">
        <f t="shared" si="96"/>
        <v>-1000000</v>
      </c>
      <c r="BS2125">
        <f>_xlfn.XLOOKUP(BO2125,I:I,L:L)</f>
        <v>0</v>
      </c>
    </row>
    <row r="2126" spans="1:71" x14ac:dyDescent="0.25">
      <c r="A2126" t="s">
        <v>33</v>
      </c>
      <c r="B2126" t="s">
        <v>2885</v>
      </c>
      <c r="C2126">
        <v>102</v>
      </c>
      <c r="D2126">
        <v>129</v>
      </c>
      <c r="E2126">
        <v>51</v>
      </c>
      <c r="F2126">
        <v>630</v>
      </c>
      <c r="G2126" t="s">
        <v>6398</v>
      </c>
      <c r="H2126">
        <v>948</v>
      </c>
      <c r="I2126">
        <v>8396942</v>
      </c>
      <c r="J2126" t="s">
        <v>4443</v>
      </c>
      <c r="K2126" t="s">
        <v>12425</v>
      </c>
      <c r="L2126" t="s">
        <v>12426</v>
      </c>
      <c r="M2126">
        <v>72715</v>
      </c>
      <c r="N2126">
        <v>4324</v>
      </c>
      <c r="O2126" t="s">
        <v>6098</v>
      </c>
      <c r="P2126">
        <v>1</v>
      </c>
      <c r="Q2126" t="s">
        <v>12427</v>
      </c>
      <c r="R2126" t="s">
        <v>12428</v>
      </c>
      <c r="S2126">
        <v>103</v>
      </c>
      <c r="T2126" t="s">
        <v>42</v>
      </c>
      <c r="U2126" t="s">
        <v>43</v>
      </c>
      <c r="V2126" t="s">
        <v>811</v>
      </c>
      <c r="W2126">
        <v>19000000</v>
      </c>
      <c r="X2126">
        <v>2008</v>
      </c>
      <c r="Y2126">
        <v>822</v>
      </c>
      <c r="Z2126" s="2">
        <v>6.5</v>
      </c>
      <c r="AA2126">
        <v>1.85</v>
      </c>
      <c r="AB2126">
        <v>0</v>
      </c>
      <c r="AQ2126">
        <v>131</v>
      </c>
      <c r="AR2126">
        <v>7.6</v>
      </c>
      <c r="BP2126">
        <v>1000000</v>
      </c>
      <c r="BR2126">
        <f t="shared" si="96"/>
        <v>-1000000</v>
      </c>
      <c r="BS2126">
        <f>_xlfn.XLOOKUP(BO2126,I:I,L:L)</f>
        <v>0</v>
      </c>
    </row>
    <row r="2127" spans="1:71" x14ac:dyDescent="0.25">
      <c r="A2127" t="s">
        <v>33</v>
      </c>
      <c r="B2127" t="s">
        <v>6507</v>
      </c>
      <c r="C2127">
        <v>134</v>
      </c>
      <c r="D2127">
        <v>100</v>
      </c>
      <c r="E2127">
        <v>14</v>
      </c>
      <c r="F2127">
        <v>356</v>
      </c>
      <c r="G2127" t="s">
        <v>12429</v>
      </c>
      <c r="H2127">
        <v>3000</v>
      </c>
      <c r="I2127">
        <v>12561</v>
      </c>
      <c r="J2127" t="s">
        <v>1027</v>
      </c>
      <c r="K2127" t="s">
        <v>1924</v>
      </c>
      <c r="L2127" t="s">
        <v>12430</v>
      </c>
      <c r="M2127">
        <v>71276</v>
      </c>
      <c r="N2127">
        <v>4094</v>
      </c>
      <c r="O2127" t="s">
        <v>12431</v>
      </c>
      <c r="P2127">
        <v>2</v>
      </c>
      <c r="Q2127" t="s">
        <v>12432</v>
      </c>
      <c r="R2127" t="s">
        <v>12433</v>
      </c>
      <c r="S2127">
        <v>181</v>
      </c>
      <c r="T2127" t="s">
        <v>42</v>
      </c>
      <c r="U2127" t="s">
        <v>43</v>
      </c>
      <c r="V2127" t="s">
        <v>115</v>
      </c>
      <c r="W2127">
        <v>19000000</v>
      </c>
      <c r="X2127">
        <v>2010</v>
      </c>
      <c r="Y2127">
        <v>547</v>
      </c>
      <c r="Z2127" s="2">
        <v>6.4</v>
      </c>
      <c r="AA2127">
        <v>2.35</v>
      </c>
      <c r="AB2127">
        <v>13000</v>
      </c>
      <c r="AQ2127">
        <v>129</v>
      </c>
      <c r="AR2127">
        <v>6.5</v>
      </c>
      <c r="BP2127">
        <v>1000000</v>
      </c>
      <c r="BR2127">
        <f t="shared" si="96"/>
        <v>-1000000</v>
      </c>
      <c r="BS2127">
        <f>_xlfn.XLOOKUP(BO2127,I:I,L:L)</f>
        <v>0</v>
      </c>
    </row>
    <row r="2128" spans="1:71" x14ac:dyDescent="0.25">
      <c r="A2128" t="s">
        <v>33</v>
      </c>
      <c r="B2128" t="s">
        <v>6520</v>
      </c>
      <c r="C2128">
        <v>136</v>
      </c>
      <c r="D2128">
        <v>97</v>
      </c>
      <c r="E2128">
        <v>31</v>
      </c>
      <c r="F2128">
        <v>562</v>
      </c>
      <c r="G2128" t="s">
        <v>3716</v>
      </c>
      <c r="H2128">
        <v>2000</v>
      </c>
      <c r="I2128">
        <v>6923891</v>
      </c>
      <c r="J2128" t="s">
        <v>881</v>
      </c>
      <c r="K2128" t="s">
        <v>7697</v>
      </c>
      <c r="L2128" t="s">
        <v>12434</v>
      </c>
      <c r="M2128">
        <v>43867</v>
      </c>
      <c r="N2128">
        <v>5519</v>
      </c>
      <c r="O2128" t="s">
        <v>1144</v>
      </c>
      <c r="P2128">
        <v>4</v>
      </c>
      <c r="Q2128" t="s">
        <v>12435</v>
      </c>
      <c r="R2128" t="s">
        <v>12436</v>
      </c>
      <c r="S2128">
        <v>83</v>
      </c>
      <c r="T2128" t="s">
        <v>42</v>
      </c>
      <c r="U2128" t="s">
        <v>43</v>
      </c>
      <c r="V2128" t="s">
        <v>811</v>
      </c>
      <c r="W2128">
        <v>23000000</v>
      </c>
      <c r="X2128">
        <v>2011</v>
      </c>
      <c r="Y2128">
        <v>2000</v>
      </c>
      <c r="Z2128" s="2">
        <v>6.3</v>
      </c>
      <c r="AA2128">
        <v>2.35</v>
      </c>
      <c r="AB2128">
        <v>0</v>
      </c>
      <c r="AQ2128">
        <v>172</v>
      </c>
      <c r="AR2128">
        <v>6.7</v>
      </c>
      <c r="BP2128">
        <v>1000000</v>
      </c>
      <c r="BR2128">
        <f t="shared" si="96"/>
        <v>-1000000</v>
      </c>
      <c r="BS2128">
        <f>_xlfn.XLOOKUP(BO2128,I:I,L:L)</f>
        <v>0</v>
      </c>
    </row>
    <row r="2129" spans="1:71" x14ac:dyDescent="0.25">
      <c r="A2129" t="s">
        <v>33</v>
      </c>
      <c r="B2129" t="s">
        <v>6527</v>
      </c>
      <c r="C2129">
        <v>10</v>
      </c>
      <c r="D2129">
        <v>92</v>
      </c>
      <c r="E2129">
        <v>22</v>
      </c>
      <c r="F2129">
        <v>0</v>
      </c>
      <c r="G2129" t="s">
        <v>12437</v>
      </c>
      <c r="H2129">
        <v>2</v>
      </c>
      <c r="I2129">
        <v>2119994</v>
      </c>
      <c r="J2129" t="s">
        <v>4448</v>
      </c>
      <c r="K2129" t="s">
        <v>12438</v>
      </c>
      <c r="L2129" t="s">
        <v>12439</v>
      </c>
      <c r="M2129">
        <v>1153</v>
      </c>
      <c r="N2129">
        <v>2</v>
      </c>
      <c r="O2129" t="s">
        <v>12440</v>
      </c>
      <c r="P2129">
        <v>0</v>
      </c>
      <c r="Q2129" t="s">
        <v>12441</v>
      </c>
      <c r="R2129" t="s">
        <v>12442</v>
      </c>
      <c r="S2129">
        <v>15</v>
      </c>
      <c r="T2129" t="s">
        <v>42</v>
      </c>
      <c r="U2129" t="s">
        <v>43</v>
      </c>
      <c r="V2129" t="s">
        <v>366</v>
      </c>
      <c r="W2129">
        <v>19000000</v>
      </c>
      <c r="X2129">
        <v>1993</v>
      </c>
      <c r="Y2129">
        <v>0</v>
      </c>
      <c r="Z2129" s="2">
        <v>5.7</v>
      </c>
      <c r="AA2129">
        <v>1.85</v>
      </c>
      <c r="AB2129">
        <v>238</v>
      </c>
      <c r="AQ2129">
        <v>97</v>
      </c>
      <c r="AR2129">
        <v>6.3</v>
      </c>
      <c r="BP2129">
        <v>1000000</v>
      </c>
      <c r="BR2129">
        <f t="shared" si="96"/>
        <v>-1000000</v>
      </c>
      <c r="BS2129">
        <f>_xlfn.XLOOKUP(BO2129,I:I,L:L)</f>
        <v>0</v>
      </c>
    </row>
    <row r="2130" spans="1:71" x14ac:dyDescent="0.25">
      <c r="A2130" t="s">
        <v>33</v>
      </c>
      <c r="B2130" t="s">
        <v>6533</v>
      </c>
      <c r="C2130">
        <v>31</v>
      </c>
      <c r="D2130">
        <v>116</v>
      </c>
      <c r="E2130">
        <v>500</v>
      </c>
      <c r="F2130">
        <v>530</v>
      </c>
      <c r="G2130" t="s">
        <v>3272</v>
      </c>
      <c r="H2130">
        <v>12000</v>
      </c>
      <c r="I2130">
        <v>1292527</v>
      </c>
      <c r="J2130" t="s">
        <v>4456</v>
      </c>
      <c r="K2130" t="s">
        <v>361</v>
      </c>
      <c r="L2130" t="s">
        <v>12443</v>
      </c>
      <c r="M2130">
        <v>3536</v>
      </c>
      <c r="N2130">
        <v>14579</v>
      </c>
      <c r="O2130" t="s">
        <v>5900</v>
      </c>
      <c r="P2130">
        <v>2</v>
      </c>
      <c r="Q2130" t="s">
        <v>12444</v>
      </c>
      <c r="R2130" t="s">
        <v>12445</v>
      </c>
      <c r="S2130">
        <v>44</v>
      </c>
      <c r="T2130" t="s">
        <v>42</v>
      </c>
      <c r="U2130" t="s">
        <v>1816</v>
      </c>
      <c r="V2130" t="s">
        <v>811</v>
      </c>
      <c r="W2130">
        <v>19000000</v>
      </c>
      <c r="X2130">
        <v>1996</v>
      </c>
      <c r="Y2130">
        <v>1000</v>
      </c>
      <c r="Z2130" s="2">
        <v>6.3</v>
      </c>
      <c r="AA2130">
        <v>1.85</v>
      </c>
      <c r="AB2130">
        <v>228</v>
      </c>
      <c r="AQ2130">
        <v>92</v>
      </c>
      <c r="AR2130">
        <v>5.7</v>
      </c>
      <c r="BP2130">
        <v>1000000</v>
      </c>
      <c r="BR2130">
        <f t="shared" si="96"/>
        <v>-1000000</v>
      </c>
      <c r="BS2130">
        <f>_xlfn.XLOOKUP(BO2130,I:I,L:L)</f>
        <v>0</v>
      </c>
    </row>
    <row r="2131" spans="1:71" x14ac:dyDescent="0.25">
      <c r="A2131" t="s">
        <v>33</v>
      </c>
      <c r="B2131" t="s">
        <v>6538</v>
      </c>
      <c r="C2131">
        <v>220</v>
      </c>
      <c r="D2131">
        <v>90</v>
      </c>
      <c r="E2131">
        <v>15</v>
      </c>
      <c r="F2131">
        <v>16000</v>
      </c>
      <c r="G2131" t="s">
        <v>631</v>
      </c>
      <c r="H2131">
        <v>87000</v>
      </c>
      <c r="I2131">
        <v>64255243</v>
      </c>
      <c r="J2131" t="s">
        <v>3015</v>
      </c>
      <c r="K2131" t="s">
        <v>662</v>
      </c>
      <c r="L2131" t="s">
        <v>4239</v>
      </c>
      <c r="M2131">
        <v>80903</v>
      </c>
      <c r="N2131">
        <v>120797</v>
      </c>
      <c r="O2131" t="s">
        <v>425</v>
      </c>
      <c r="P2131">
        <v>0</v>
      </c>
      <c r="Q2131" t="s">
        <v>12446</v>
      </c>
      <c r="R2131" t="s">
        <v>12447</v>
      </c>
      <c r="S2131">
        <v>518</v>
      </c>
      <c r="T2131" t="s">
        <v>42</v>
      </c>
      <c r="U2131" t="s">
        <v>43</v>
      </c>
      <c r="V2131" t="s">
        <v>811</v>
      </c>
      <c r="W2131">
        <v>19000000</v>
      </c>
      <c r="X2131">
        <v>2005</v>
      </c>
      <c r="Y2131">
        <v>17000</v>
      </c>
      <c r="Z2131" s="2">
        <v>6</v>
      </c>
      <c r="AA2131">
        <v>2.35</v>
      </c>
      <c r="AB2131">
        <v>0</v>
      </c>
      <c r="AQ2131">
        <v>116</v>
      </c>
      <c r="AR2131">
        <v>6.3</v>
      </c>
      <c r="BP2131">
        <v>1000000</v>
      </c>
      <c r="BR2131">
        <f t="shared" si="96"/>
        <v>-1000000</v>
      </c>
      <c r="BS2131">
        <f>_xlfn.XLOOKUP(BO2131,I:I,L:L)</f>
        <v>0</v>
      </c>
    </row>
    <row r="2132" spans="1:71" x14ac:dyDescent="0.25">
      <c r="A2132" t="s">
        <v>33</v>
      </c>
      <c r="B2132" t="s">
        <v>1383</v>
      </c>
      <c r="C2132">
        <v>241</v>
      </c>
      <c r="D2132">
        <v>81</v>
      </c>
      <c r="E2132">
        <v>0</v>
      </c>
      <c r="F2132">
        <v>836</v>
      </c>
      <c r="G2132" t="s">
        <v>2982</v>
      </c>
      <c r="H2132">
        <v>12000</v>
      </c>
      <c r="I2132">
        <v>22245861</v>
      </c>
      <c r="J2132" t="s">
        <v>1544</v>
      </c>
      <c r="K2132" t="s">
        <v>863</v>
      </c>
      <c r="L2132" t="s">
        <v>10264</v>
      </c>
      <c r="M2132">
        <v>143251</v>
      </c>
      <c r="N2132">
        <v>25489</v>
      </c>
      <c r="O2132" t="s">
        <v>1820</v>
      </c>
      <c r="P2132">
        <v>0</v>
      </c>
      <c r="Q2132" t="s">
        <v>12448</v>
      </c>
      <c r="R2132" t="s">
        <v>12449</v>
      </c>
      <c r="S2132">
        <v>710</v>
      </c>
      <c r="T2132" t="s">
        <v>42</v>
      </c>
      <c r="U2132" t="s">
        <v>43</v>
      </c>
      <c r="V2132" t="s">
        <v>811</v>
      </c>
      <c r="W2132">
        <v>19000000</v>
      </c>
      <c r="X2132">
        <v>2002</v>
      </c>
      <c r="Y2132">
        <v>11000</v>
      </c>
      <c r="Z2132" s="2">
        <v>7.7</v>
      </c>
      <c r="AA2132">
        <v>1.85</v>
      </c>
      <c r="AB2132">
        <v>0</v>
      </c>
      <c r="AQ2132">
        <v>90</v>
      </c>
      <c r="AR2132">
        <v>6</v>
      </c>
      <c r="BP2132">
        <v>1000000</v>
      </c>
      <c r="BR2132">
        <f t="shared" si="96"/>
        <v>-1000000</v>
      </c>
      <c r="BS2132">
        <f>_xlfn.XLOOKUP(BO2132,I:I,L:L)</f>
        <v>0</v>
      </c>
    </row>
    <row r="2133" spans="1:71" x14ac:dyDescent="0.25">
      <c r="A2133" t="s">
        <v>917</v>
      </c>
      <c r="B2133" t="s">
        <v>1788</v>
      </c>
      <c r="C2133">
        <v>252</v>
      </c>
      <c r="D2133">
        <v>97</v>
      </c>
      <c r="E2133">
        <v>0</v>
      </c>
      <c r="F2133">
        <v>233</v>
      </c>
      <c r="G2133" t="s">
        <v>5568</v>
      </c>
      <c r="H2133">
        <v>654</v>
      </c>
      <c r="I2133">
        <v>20433940</v>
      </c>
      <c r="J2133" t="s">
        <v>3105</v>
      </c>
      <c r="K2133" t="s">
        <v>9515</v>
      </c>
      <c r="L2133" t="s">
        <v>9786</v>
      </c>
      <c r="M2133">
        <v>78883</v>
      </c>
      <c r="N2133">
        <v>1876</v>
      </c>
      <c r="O2133" t="s">
        <v>12450</v>
      </c>
      <c r="P2133">
        <v>8</v>
      </c>
      <c r="Q2133" t="s">
        <v>12451</v>
      </c>
      <c r="R2133" t="s">
        <v>12452</v>
      </c>
      <c r="S2133">
        <v>662</v>
      </c>
      <c r="T2133" t="s">
        <v>42</v>
      </c>
      <c r="U2133" t="s">
        <v>356</v>
      </c>
      <c r="V2133" t="s">
        <v>811</v>
      </c>
      <c r="W2133">
        <v>15000000</v>
      </c>
      <c r="X2133">
        <v>2005</v>
      </c>
      <c r="Y2133">
        <v>529</v>
      </c>
      <c r="Z2133" s="2">
        <v>6.2</v>
      </c>
      <c r="AA2133">
        <v>2.35</v>
      </c>
      <c r="AB2133">
        <v>0</v>
      </c>
      <c r="AQ2133">
        <v>81</v>
      </c>
      <c r="AR2133">
        <v>7.7</v>
      </c>
      <c r="BP2133">
        <v>1000000</v>
      </c>
      <c r="BR2133">
        <f t="shared" si="96"/>
        <v>-1000000</v>
      </c>
      <c r="BS2133">
        <f>_xlfn.XLOOKUP(BO2133,I:I,L:L)</f>
        <v>0</v>
      </c>
    </row>
    <row r="2134" spans="1:71" x14ac:dyDescent="0.25">
      <c r="A2134" t="s">
        <v>33</v>
      </c>
      <c r="B2134" t="s">
        <v>1922</v>
      </c>
      <c r="C2134">
        <v>156</v>
      </c>
      <c r="D2134">
        <v>118</v>
      </c>
      <c r="E2134">
        <v>0</v>
      </c>
      <c r="F2134">
        <v>551</v>
      </c>
      <c r="G2134" t="s">
        <v>2543</v>
      </c>
      <c r="H2134">
        <v>40000</v>
      </c>
      <c r="I2134">
        <v>10562387</v>
      </c>
      <c r="J2134" t="s">
        <v>2734</v>
      </c>
      <c r="K2134" t="s">
        <v>60</v>
      </c>
      <c r="L2134" t="s">
        <v>12453</v>
      </c>
      <c r="M2134">
        <v>213226</v>
      </c>
      <c r="N2134">
        <v>43105</v>
      </c>
      <c r="O2134" t="s">
        <v>5893</v>
      </c>
      <c r="P2134">
        <v>0</v>
      </c>
      <c r="Q2134" t="s">
        <v>12454</v>
      </c>
      <c r="R2134" t="s">
        <v>12455</v>
      </c>
      <c r="S2134">
        <v>648</v>
      </c>
      <c r="T2134" t="s">
        <v>42</v>
      </c>
      <c r="U2134" t="s">
        <v>43</v>
      </c>
      <c r="V2134" t="s">
        <v>811</v>
      </c>
      <c r="W2134">
        <v>18500000</v>
      </c>
      <c r="X2134">
        <v>1998</v>
      </c>
      <c r="Y2134">
        <v>693</v>
      </c>
      <c r="Z2134" s="2">
        <v>7.7</v>
      </c>
      <c r="AA2134">
        <v>2.35</v>
      </c>
      <c r="AB2134">
        <v>15000</v>
      </c>
      <c r="AQ2134">
        <v>97</v>
      </c>
      <c r="AR2134">
        <v>6.2</v>
      </c>
      <c r="BP2134">
        <v>1000000</v>
      </c>
      <c r="BR2134">
        <f t="shared" si="96"/>
        <v>-1000000</v>
      </c>
      <c r="BS2134">
        <f>_xlfn.XLOOKUP(BO2134,I:I,L:L)</f>
        <v>0</v>
      </c>
    </row>
    <row r="2135" spans="1:71" x14ac:dyDescent="0.25">
      <c r="A2135" t="s">
        <v>33</v>
      </c>
      <c r="B2135" t="s">
        <v>6543</v>
      </c>
      <c r="C2135">
        <v>192</v>
      </c>
      <c r="D2135">
        <v>100</v>
      </c>
      <c r="E2135">
        <v>0</v>
      </c>
      <c r="F2135">
        <v>985</v>
      </c>
      <c r="G2135" t="s">
        <v>5933</v>
      </c>
      <c r="H2135">
        <v>3000</v>
      </c>
      <c r="I2135">
        <v>18439082</v>
      </c>
      <c r="J2135" t="s">
        <v>2116</v>
      </c>
      <c r="K2135" t="s">
        <v>919</v>
      </c>
      <c r="L2135" t="s">
        <v>11500</v>
      </c>
      <c r="M2135">
        <v>94292</v>
      </c>
      <c r="N2135">
        <v>7252</v>
      </c>
      <c r="O2135" t="s">
        <v>10255</v>
      </c>
      <c r="P2135">
        <v>3</v>
      </c>
      <c r="Q2135" t="s">
        <v>12456</v>
      </c>
      <c r="R2135" t="s">
        <v>12457</v>
      </c>
      <c r="S2135">
        <v>287</v>
      </c>
      <c r="T2135" t="s">
        <v>42</v>
      </c>
      <c r="U2135" t="s">
        <v>43</v>
      </c>
      <c r="V2135" t="s">
        <v>44</v>
      </c>
      <c r="W2135">
        <v>18500000</v>
      </c>
      <c r="X2135">
        <v>2009</v>
      </c>
      <c r="Y2135">
        <v>2000</v>
      </c>
      <c r="Z2135" s="2">
        <v>6.4</v>
      </c>
      <c r="AA2135">
        <v>1.85</v>
      </c>
      <c r="AB2135">
        <v>13000</v>
      </c>
      <c r="AQ2135">
        <v>118</v>
      </c>
      <c r="AR2135">
        <v>7.7</v>
      </c>
      <c r="BO2135">
        <v>21973182</v>
      </c>
      <c r="BP2135">
        <v>23000000</v>
      </c>
      <c r="BR2135">
        <f t="shared" si="96"/>
        <v>-1026818</v>
      </c>
      <c r="BS2135" t="str">
        <f>_xlfn.XLOOKUP(BO2135,I:I,L:L)</f>
        <v>Joy RideÂ </v>
      </c>
    </row>
    <row r="2136" spans="1:71" x14ac:dyDescent="0.25">
      <c r="A2136" t="s">
        <v>33</v>
      </c>
      <c r="B2136" t="s">
        <v>4390</v>
      </c>
      <c r="C2136">
        <v>351</v>
      </c>
      <c r="D2136">
        <v>97</v>
      </c>
      <c r="E2136">
        <v>89</v>
      </c>
      <c r="F2136">
        <v>329</v>
      </c>
      <c r="G2136" t="s">
        <v>12458</v>
      </c>
      <c r="H2136">
        <v>920</v>
      </c>
      <c r="I2136">
        <v>150056505</v>
      </c>
      <c r="J2136" t="s">
        <v>1247</v>
      </c>
      <c r="K2136" t="s">
        <v>6212</v>
      </c>
      <c r="L2136" t="s">
        <v>1130</v>
      </c>
      <c r="M2136">
        <v>216581</v>
      </c>
      <c r="N2136">
        <v>2771</v>
      </c>
      <c r="O2136" t="s">
        <v>656</v>
      </c>
      <c r="P2136">
        <v>3</v>
      </c>
      <c r="Q2136" t="s">
        <v>12459</v>
      </c>
      <c r="R2136" t="s">
        <v>12460</v>
      </c>
      <c r="S2136">
        <v>397</v>
      </c>
      <c r="T2136" t="s">
        <v>42</v>
      </c>
      <c r="U2136" t="s">
        <v>43</v>
      </c>
      <c r="V2136" t="s">
        <v>811</v>
      </c>
      <c r="W2136">
        <v>18000000</v>
      </c>
      <c r="X2136">
        <v>2014</v>
      </c>
      <c r="Y2136">
        <v>798</v>
      </c>
      <c r="Z2136" s="2">
        <v>6.4</v>
      </c>
      <c r="AA2136">
        <v>2.35</v>
      </c>
      <c r="AB2136">
        <v>21000</v>
      </c>
      <c r="AQ2136">
        <v>100</v>
      </c>
      <c r="AR2136">
        <v>6.4</v>
      </c>
      <c r="BO2136">
        <v>952620</v>
      </c>
      <c r="BP2136">
        <v>2000000</v>
      </c>
      <c r="BR2136">
        <f t="shared" si="96"/>
        <v>-1047380</v>
      </c>
      <c r="BS2136" t="str">
        <f>_xlfn.XLOOKUP(BO2136,I:I,L:L)</f>
        <v>Diary of the DeadÂ </v>
      </c>
    </row>
    <row r="2137" spans="1:71" x14ac:dyDescent="0.25">
      <c r="A2137" t="s">
        <v>33</v>
      </c>
      <c r="B2137" t="s">
        <v>1339</v>
      </c>
      <c r="C2137">
        <v>57</v>
      </c>
      <c r="D2137">
        <v>114</v>
      </c>
      <c r="E2137">
        <v>55</v>
      </c>
      <c r="F2137">
        <v>360</v>
      </c>
      <c r="G2137" t="s">
        <v>12462</v>
      </c>
      <c r="H2137">
        <v>789</v>
      </c>
      <c r="I2137">
        <v>119938730</v>
      </c>
      <c r="J2137" t="s">
        <v>4287</v>
      </c>
      <c r="K2137" t="s">
        <v>5177</v>
      </c>
      <c r="L2137" t="s">
        <v>1711</v>
      </c>
      <c r="M2137">
        <v>265818</v>
      </c>
      <c r="N2137">
        <v>2085</v>
      </c>
      <c r="O2137" t="s">
        <v>1866</v>
      </c>
      <c r="P2137">
        <v>0</v>
      </c>
      <c r="Q2137" t="s">
        <v>12463</v>
      </c>
      <c r="R2137" t="s">
        <v>12464</v>
      </c>
      <c r="S2137">
        <v>213</v>
      </c>
      <c r="T2137" t="s">
        <v>42</v>
      </c>
      <c r="U2137" t="s">
        <v>43</v>
      </c>
      <c r="V2137" t="s">
        <v>44</v>
      </c>
      <c r="W2137">
        <v>18000000</v>
      </c>
      <c r="X2137">
        <v>1994</v>
      </c>
      <c r="Y2137">
        <v>424</v>
      </c>
      <c r="Z2137" s="2">
        <v>6.9</v>
      </c>
      <c r="AA2137">
        <v>1.85</v>
      </c>
      <c r="AB2137">
        <v>0</v>
      </c>
      <c r="AQ2137">
        <v>97</v>
      </c>
      <c r="AR2137">
        <v>6.4</v>
      </c>
      <c r="BO2137">
        <v>418953</v>
      </c>
      <c r="BP2137">
        <v>1500000</v>
      </c>
      <c r="BR2137">
        <f t="shared" si="96"/>
        <v>-1081047</v>
      </c>
      <c r="BS2137" t="str">
        <f>_xlfn.XLOOKUP(BO2137,I:I,L:L)</f>
        <v>Killing ZoeÂ </v>
      </c>
    </row>
    <row r="2138" spans="1:71" x14ac:dyDescent="0.25">
      <c r="A2138" t="s">
        <v>33</v>
      </c>
      <c r="B2138" t="s">
        <v>3495</v>
      </c>
      <c r="C2138">
        <v>99</v>
      </c>
      <c r="D2138">
        <v>130</v>
      </c>
      <c r="E2138">
        <v>545</v>
      </c>
      <c r="F2138">
        <v>697</v>
      </c>
      <c r="G2138" t="s">
        <v>2437</v>
      </c>
      <c r="H2138">
        <v>15000</v>
      </c>
      <c r="I2138">
        <v>114968774</v>
      </c>
      <c r="J2138" t="s">
        <v>3097</v>
      </c>
      <c r="K2138" t="s">
        <v>434</v>
      </c>
      <c r="L2138" t="s">
        <v>1833</v>
      </c>
      <c r="M2138">
        <v>153468</v>
      </c>
      <c r="N2138">
        <v>28018</v>
      </c>
      <c r="O2138" t="s">
        <v>3948</v>
      </c>
      <c r="P2138">
        <v>1</v>
      </c>
      <c r="Q2138" t="s">
        <v>12466</v>
      </c>
      <c r="R2138" t="s">
        <v>12467</v>
      </c>
      <c r="S2138">
        <v>204</v>
      </c>
      <c r="T2138" t="s">
        <v>42</v>
      </c>
      <c r="U2138" t="s">
        <v>43</v>
      </c>
      <c r="V2138" t="s">
        <v>115</v>
      </c>
      <c r="W2138">
        <v>18000000</v>
      </c>
      <c r="X2138">
        <v>1988</v>
      </c>
      <c r="Y2138">
        <v>11000</v>
      </c>
      <c r="Z2138" s="2">
        <v>7.3</v>
      </c>
      <c r="AA2138">
        <v>1.85</v>
      </c>
      <c r="AB2138">
        <v>0</v>
      </c>
      <c r="AQ2138">
        <v>114</v>
      </c>
      <c r="AR2138">
        <v>6.9</v>
      </c>
      <c r="BO2138">
        <v>110720</v>
      </c>
      <c r="BP2138">
        <v>1200000</v>
      </c>
      <c r="BR2138">
        <f t="shared" si="96"/>
        <v>-1089280</v>
      </c>
      <c r="BS2138" t="str">
        <f>_xlfn.XLOOKUP(BO2138,I:I,L:L)</f>
        <v>The Woman ChaserÂ </v>
      </c>
    </row>
    <row r="2139" spans="1:71" x14ac:dyDescent="0.25">
      <c r="A2139" t="s">
        <v>33</v>
      </c>
      <c r="B2139" t="s">
        <v>2427</v>
      </c>
      <c r="C2139">
        <v>343</v>
      </c>
      <c r="D2139">
        <v>82</v>
      </c>
      <c r="E2139">
        <v>119</v>
      </c>
      <c r="F2139">
        <v>6</v>
      </c>
      <c r="G2139" t="s">
        <v>12469</v>
      </c>
      <c r="H2139">
        <v>332</v>
      </c>
      <c r="I2139">
        <v>128505958</v>
      </c>
      <c r="J2139" t="s">
        <v>1247</v>
      </c>
      <c r="K2139" t="s">
        <v>12470</v>
      </c>
      <c r="L2139" t="s">
        <v>1510</v>
      </c>
      <c r="M2139">
        <v>297014</v>
      </c>
      <c r="N2139">
        <v>505</v>
      </c>
      <c r="O2139" t="s">
        <v>12471</v>
      </c>
      <c r="P2139">
        <v>1</v>
      </c>
      <c r="Q2139" t="s">
        <v>12472</v>
      </c>
      <c r="R2139" t="s">
        <v>12473</v>
      </c>
      <c r="S2139">
        <v>1198</v>
      </c>
      <c r="T2139" t="s">
        <v>42</v>
      </c>
      <c r="U2139" t="s">
        <v>43</v>
      </c>
      <c r="V2139" t="s">
        <v>811</v>
      </c>
      <c r="W2139">
        <v>18000000</v>
      </c>
      <c r="X2139">
        <v>2006</v>
      </c>
      <c r="Y2139">
        <v>165</v>
      </c>
      <c r="Z2139" s="2">
        <v>7.3</v>
      </c>
      <c r="AA2139">
        <v>1.85</v>
      </c>
      <c r="AB2139">
        <v>0</v>
      </c>
      <c r="AQ2139">
        <v>130</v>
      </c>
      <c r="AR2139">
        <v>7.3</v>
      </c>
      <c r="BO2139">
        <v>406035</v>
      </c>
      <c r="BP2139">
        <v>1500000</v>
      </c>
      <c r="BR2139">
        <f t="shared" si="96"/>
        <v>-1093965</v>
      </c>
      <c r="BS2139" t="str">
        <f>_xlfn.XLOOKUP(BO2139,I:I,L:L)</f>
        <v>The BelieverÂ </v>
      </c>
    </row>
    <row r="2140" spans="1:71" x14ac:dyDescent="0.25">
      <c r="A2140" t="s">
        <v>33</v>
      </c>
      <c r="B2140" t="s">
        <v>2065</v>
      </c>
      <c r="C2140">
        <v>163</v>
      </c>
      <c r="D2140">
        <v>96</v>
      </c>
      <c r="E2140">
        <v>126</v>
      </c>
      <c r="F2140">
        <v>584</v>
      </c>
      <c r="G2140" t="s">
        <v>12475</v>
      </c>
      <c r="H2140">
        <v>2000</v>
      </c>
      <c r="I2140">
        <v>95001351</v>
      </c>
      <c r="J2140" t="s">
        <v>1027</v>
      </c>
      <c r="K2140" t="s">
        <v>3100</v>
      </c>
      <c r="L2140" t="s">
        <v>2450</v>
      </c>
      <c r="M2140">
        <v>131801</v>
      </c>
      <c r="N2140">
        <v>4380</v>
      </c>
      <c r="O2140" t="s">
        <v>12476</v>
      </c>
      <c r="P2140">
        <v>1</v>
      </c>
      <c r="Q2140" t="s">
        <v>12477</v>
      </c>
      <c r="R2140" t="s">
        <v>12478</v>
      </c>
      <c r="S2140">
        <v>548</v>
      </c>
      <c r="T2140" t="s">
        <v>42</v>
      </c>
      <c r="U2140" t="s">
        <v>43</v>
      </c>
      <c r="V2140" t="s">
        <v>44</v>
      </c>
      <c r="W2140">
        <v>18000000</v>
      </c>
      <c r="X2140">
        <v>2001</v>
      </c>
      <c r="Y2140">
        <v>788</v>
      </c>
      <c r="Z2140" s="2">
        <v>6.2</v>
      </c>
      <c r="AA2140">
        <v>2.35</v>
      </c>
      <c r="AB2140">
        <v>0</v>
      </c>
      <c r="AQ2140">
        <v>82</v>
      </c>
      <c r="AR2140">
        <v>7.3</v>
      </c>
      <c r="BO2140">
        <v>304124</v>
      </c>
      <c r="BP2140">
        <v>1400000</v>
      </c>
      <c r="BR2140">
        <f t="shared" si="96"/>
        <v>-1095876</v>
      </c>
      <c r="BS2140" t="str">
        <f>_xlfn.XLOOKUP(BO2140,I:I,L:L)</f>
        <v>The Holy GirlÂ </v>
      </c>
    </row>
    <row r="2141" spans="1:71" x14ac:dyDescent="0.25">
      <c r="A2141" t="s">
        <v>33</v>
      </c>
      <c r="B2141" t="s">
        <v>1274</v>
      </c>
      <c r="C2141">
        <v>110</v>
      </c>
      <c r="D2141">
        <v>105</v>
      </c>
      <c r="E2141">
        <v>12000</v>
      </c>
      <c r="F2141">
        <v>643</v>
      </c>
      <c r="G2141" t="s">
        <v>8556</v>
      </c>
      <c r="H2141">
        <v>12000</v>
      </c>
      <c r="I2141">
        <v>76400000</v>
      </c>
      <c r="J2141" t="s">
        <v>89</v>
      </c>
      <c r="K2141" t="s">
        <v>1274</v>
      </c>
      <c r="L2141" t="s">
        <v>2599</v>
      </c>
      <c r="M2141">
        <v>58743</v>
      </c>
      <c r="N2141">
        <v>14762</v>
      </c>
      <c r="O2141" t="s">
        <v>8557</v>
      </c>
      <c r="P2141">
        <v>1</v>
      </c>
      <c r="Q2141" t="s">
        <v>12480</v>
      </c>
      <c r="R2141" t="s">
        <v>12481</v>
      </c>
      <c r="S2141">
        <v>192</v>
      </c>
      <c r="T2141" t="s">
        <v>42</v>
      </c>
      <c r="U2141" t="s">
        <v>43</v>
      </c>
      <c r="V2141" t="s">
        <v>115</v>
      </c>
      <c r="W2141">
        <v>17000000</v>
      </c>
      <c r="X2141">
        <v>1984</v>
      </c>
      <c r="Y2141">
        <v>664</v>
      </c>
      <c r="Z2141" s="2">
        <v>6.6</v>
      </c>
      <c r="AA2141">
        <v>2.35</v>
      </c>
      <c r="AB2141">
        <v>0</v>
      </c>
      <c r="AQ2141">
        <v>96</v>
      </c>
      <c r="AR2141">
        <v>6.2</v>
      </c>
      <c r="BP2141">
        <v>1100000</v>
      </c>
      <c r="BR2141">
        <f t="shared" si="96"/>
        <v>-1100000</v>
      </c>
      <c r="BS2141">
        <f>_xlfn.XLOOKUP(BO2141,I:I,L:L)</f>
        <v>0</v>
      </c>
    </row>
    <row r="2142" spans="1:71" x14ac:dyDescent="0.25">
      <c r="A2142" t="s">
        <v>33</v>
      </c>
      <c r="B2142" t="s">
        <v>1864</v>
      </c>
      <c r="C2142">
        <v>233</v>
      </c>
      <c r="D2142">
        <v>122</v>
      </c>
      <c r="E2142">
        <v>301</v>
      </c>
      <c r="F2142">
        <v>457</v>
      </c>
      <c r="G2142" t="s">
        <v>5184</v>
      </c>
      <c r="H2142">
        <v>1000</v>
      </c>
      <c r="I2142">
        <v>75072454</v>
      </c>
      <c r="J2142" t="s">
        <v>2418</v>
      </c>
      <c r="K2142" t="s">
        <v>173</v>
      </c>
      <c r="L2142" t="s">
        <v>3366</v>
      </c>
      <c r="M2142">
        <v>96569</v>
      </c>
      <c r="N2142">
        <v>2759</v>
      </c>
      <c r="O2142" t="s">
        <v>12482</v>
      </c>
      <c r="P2142">
        <v>0</v>
      </c>
      <c r="Q2142" t="s">
        <v>12483</v>
      </c>
      <c r="R2142" t="s">
        <v>12484</v>
      </c>
      <c r="S2142">
        <v>522</v>
      </c>
      <c r="T2142" t="s">
        <v>42</v>
      </c>
      <c r="U2142" t="s">
        <v>43</v>
      </c>
      <c r="V2142" t="s">
        <v>44</v>
      </c>
      <c r="W2142">
        <v>20000000</v>
      </c>
      <c r="X2142">
        <v>2005</v>
      </c>
      <c r="Y2142">
        <v>539</v>
      </c>
      <c r="Z2142" s="2">
        <v>6.7</v>
      </c>
      <c r="AA2142">
        <v>2.35</v>
      </c>
      <c r="AB2142">
        <v>0</v>
      </c>
      <c r="AQ2142">
        <v>105</v>
      </c>
      <c r="AR2142">
        <v>6.6</v>
      </c>
      <c r="BP2142">
        <v>1100000</v>
      </c>
      <c r="BR2142">
        <f t="shared" si="96"/>
        <v>-1100000</v>
      </c>
      <c r="BS2142">
        <f>_xlfn.XLOOKUP(BO2142,I:I,L:L)</f>
        <v>0</v>
      </c>
    </row>
    <row r="2143" spans="1:71" x14ac:dyDescent="0.25">
      <c r="A2143" t="s">
        <v>33</v>
      </c>
      <c r="B2143" t="s">
        <v>561</v>
      </c>
      <c r="C2143">
        <v>91</v>
      </c>
      <c r="D2143">
        <v>88</v>
      </c>
      <c r="E2143">
        <v>31</v>
      </c>
      <c r="F2143">
        <v>489</v>
      </c>
      <c r="G2143" t="s">
        <v>10730</v>
      </c>
      <c r="H2143">
        <v>1000</v>
      </c>
      <c r="I2143">
        <v>65535067</v>
      </c>
      <c r="J2143" t="s">
        <v>1027</v>
      </c>
      <c r="K2143" t="s">
        <v>618</v>
      </c>
      <c r="L2143" t="s">
        <v>3874</v>
      </c>
      <c r="M2143">
        <v>59380</v>
      </c>
      <c r="N2143">
        <v>2604</v>
      </c>
      <c r="O2143" t="s">
        <v>12485</v>
      </c>
      <c r="P2143">
        <v>1</v>
      </c>
      <c r="Q2143" t="s">
        <v>12486</v>
      </c>
      <c r="R2143" t="s">
        <v>12487</v>
      </c>
      <c r="S2143">
        <v>202</v>
      </c>
      <c r="T2143" t="s">
        <v>42</v>
      </c>
      <c r="U2143" t="s">
        <v>43</v>
      </c>
      <c r="V2143" t="s">
        <v>811</v>
      </c>
      <c r="W2143">
        <v>17000000</v>
      </c>
      <c r="X2143">
        <v>1999</v>
      </c>
      <c r="Y2143">
        <v>489</v>
      </c>
      <c r="Z2143" s="2">
        <v>5.7</v>
      </c>
      <c r="AA2143">
        <v>1.85</v>
      </c>
      <c r="AB2143">
        <v>0</v>
      </c>
      <c r="AQ2143">
        <v>122</v>
      </c>
      <c r="AR2143">
        <v>6.7</v>
      </c>
      <c r="BP2143">
        <v>1100000</v>
      </c>
      <c r="BR2143">
        <f t="shared" si="96"/>
        <v>-1100000</v>
      </c>
      <c r="BS2143">
        <f>_xlfn.XLOOKUP(BO2143,I:I,L:L)</f>
        <v>0</v>
      </c>
    </row>
    <row r="2144" spans="1:71" x14ac:dyDescent="0.25">
      <c r="A2144" t="s">
        <v>33</v>
      </c>
      <c r="B2144" t="s">
        <v>6550</v>
      </c>
      <c r="C2144">
        <v>169</v>
      </c>
      <c r="D2144">
        <v>110</v>
      </c>
      <c r="E2144">
        <v>179</v>
      </c>
      <c r="F2144">
        <v>734</v>
      </c>
      <c r="G2144" t="s">
        <v>4652</v>
      </c>
      <c r="H2144">
        <v>12000</v>
      </c>
      <c r="I2144">
        <v>13998282</v>
      </c>
      <c r="J2144" t="s">
        <v>4462</v>
      </c>
      <c r="K2144" t="s">
        <v>863</v>
      </c>
      <c r="L2144" t="s">
        <v>12488</v>
      </c>
      <c r="M2144">
        <v>24854</v>
      </c>
      <c r="N2144">
        <v>15044</v>
      </c>
      <c r="O2144" t="s">
        <v>8532</v>
      </c>
      <c r="P2144">
        <v>1</v>
      </c>
      <c r="Q2144" t="s">
        <v>12489</v>
      </c>
      <c r="R2144" t="s">
        <v>12490</v>
      </c>
      <c r="S2144">
        <v>374</v>
      </c>
      <c r="T2144" t="s">
        <v>42</v>
      </c>
      <c r="U2144" t="s">
        <v>43</v>
      </c>
      <c r="V2144" t="s">
        <v>44</v>
      </c>
      <c r="W2144">
        <v>16000000</v>
      </c>
      <c r="X2144">
        <v>2014</v>
      </c>
      <c r="Y2144">
        <v>1000</v>
      </c>
      <c r="Z2144" s="2">
        <v>3.1</v>
      </c>
      <c r="AA2144">
        <v>2.35</v>
      </c>
      <c r="AB2144">
        <v>31000</v>
      </c>
      <c r="AQ2144">
        <v>88</v>
      </c>
      <c r="AR2144">
        <v>5.7</v>
      </c>
      <c r="BO2144">
        <v>2892582</v>
      </c>
      <c r="BP2144">
        <v>4000000</v>
      </c>
      <c r="BR2144">
        <f t="shared" si="96"/>
        <v>-1107418</v>
      </c>
      <c r="BS2144" t="str">
        <f>_xlfn.XLOOKUP(BO2144,I:I,L:L)</f>
        <v>Waiting for GuffmanÂ </v>
      </c>
    </row>
    <row r="2145" spans="1:71" x14ac:dyDescent="0.25">
      <c r="A2145" t="s">
        <v>33</v>
      </c>
      <c r="B2145" t="s">
        <v>6224</v>
      </c>
      <c r="C2145">
        <v>142</v>
      </c>
      <c r="D2145">
        <v>103</v>
      </c>
      <c r="E2145">
        <v>15</v>
      </c>
      <c r="F2145">
        <v>172</v>
      </c>
      <c r="G2145" t="s">
        <v>12492</v>
      </c>
      <c r="H2145">
        <v>723</v>
      </c>
      <c r="I2145">
        <v>6061759</v>
      </c>
      <c r="J2145" t="s">
        <v>881</v>
      </c>
      <c r="K2145" t="s">
        <v>2578</v>
      </c>
      <c r="L2145" t="s">
        <v>12493</v>
      </c>
      <c r="M2145">
        <v>49077</v>
      </c>
      <c r="N2145">
        <v>1615</v>
      </c>
      <c r="O2145" t="s">
        <v>10849</v>
      </c>
      <c r="P2145">
        <v>0</v>
      </c>
      <c r="Q2145" t="s">
        <v>12494</v>
      </c>
      <c r="R2145" t="s">
        <v>12495</v>
      </c>
      <c r="S2145">
        <v>475</v>
      </c>
      <c r="T2145" t="s">
        <v>42</v>
      </c>
      <c r="U2145" t="s">
        <v>43</v>
      </c>
      <c r="V2145" t="s">
        <v>44</v>
      </c>
      <c r="W2145">
        <v>17000000</v>
      </c>
      <c r="X2145">
        <v>2005</v>
      </c>
      <c r="Y2145">
        <v>552</v>
      </c>
      <c r="Z2145" s="2">
        <v>6.3</v>
      </c>
      <c r="AA2145">
        <v>1.85</v>
      </c>
      <c r="AB2145">
        <v>0</v>
      </c>
      <c r="AQ2145">
        <v>110</v>
      </c>
      <c r="AR2145">
        <v>3.1</v>
      </c>
      <c r="BO2145">
        <v>18882880</v>
      </c>
      <c r="BP2145">
        <v>20000000</v>
      </c>
      <c r="BR2145">
        <f t="shared" si="96"/>
        <v>-1117120</v>
      </c>
      <c r="BS2145" t="str">
        <f>_xlfn.XLOOKUP(BO2145,I:I,L:L)</f>
        <v>Georgia RuleÂ </v>
      </c>
    </row>
    <row r="2146" spans="1:71" x14ac:dyDescent="0.25">
      <c r="A2146" t="s">
        <v>917</v>
      </c>
      <c r="B2146" t="s">
        <v>4368</v>
      </c>
      <c r="C2146">
        <v>50</v>
      </c>
      <c r="D2146">
        <v>106</v>
      </c>
      <c r="E2146">
        <v>8</v>
      </c>
      <c r="F2146">
        <v>521</v>
      </c>
      <c r="G2146" t="s">
        <v>12496</v>
      </c>
      <c r="H2146">
        <v>748</v>
      </c>
      <c r="I2146">
        <v>64955956</v>
      </c>
      <c r="J2146" t="s">
        <v>1544</v>
      </c>
      <c r="K2146" t="s">
        <v>182</v>
      </c>
      <c r="L2146" t="s">
        <v>4036</v>
      </c>
      <c r="M2146">
        <v>10104</v>
      </c>
      <c r="N2146">
        <v>3956</v>
      </c>
      <c r="O2146" t="s">
        <v>8499</v>
      </c>
      <c r="P2146">
        <v>4</v>
      </c>
      <c r="Q2146" t="s">
        <v>12497</v>
      </c>
      <c r="R2146" t="s">
        <v>12498</v>
      </c>
      <c r="S2146">
        <v>69</v>
      </c>
      <c r="T2146" t="s">
        <v>42</v>
      </c>
      <c r="U2146" t="s">
        <v>43</v>
      </c>
      <c r="V2146" t="s">
        <v>44</v>
      </c>
      <c r="W2146">
        <v>18000000</v>
      </c>
      <c r="X2146">
        <v>2004</v>
      </c>
      <c r="Y2146">
        <v>656</v>
      </c>
      <c r="Z2146" s="2">
        <v>5.7</v>
      </c>
      <c r="AA2146">
        <v>1.85</v>
      </c>
      <c r="AB2146">
        <v>265</v>
      </c>
      <c r="AQ2146">
        <v>103</v>
      </c>
      <c r="AR2146">
        <v>6.3</v>
      </c>
      <c r="BO2146">
        <v>4859475</v>
      </c>
      <c r="BP2146">
        <v>6000000</v>
      </c>
      <c r="BR2146">
        <f t="shared" si="96"/>
        <v>-1140525</v>
      </c>
      <c r="BS2146" t="str">
        <f>_xlfn.XLOOKUP(BO2146,I:I,L:L)</f>
        <v>The Virgin SuicidesÂ </v>
      </c>
    </row>
    <row r="2147" spans="1:71" x14ac:dyDescent="0.25">
      <c r="A2147" t="s">
        <v>33</v>
      </c>
      <c r="B2147" t="s">
        <v>6556</v>
      </c>
      <c r="C2147">
        <v>195</v>
      </c>
      <c r="D2147">
        <v>98</v>
      </c>
      <c r="E2147">
        <v>72</v>
      </c>
      <c r="F2147">
        <v>566</v>
      </c>
      <c r="G2147" t="s">
        <v>6142</v>
      </c>
      <c r="H2147">
        <v>1000</v>
      </c>
      <c r="I2147">
        <v>60057639</v>
      </c>
      <c r="J2147" t="s">
        <v>3795</v>
      </c>
      <c r="K2147" t="s">
        <v>981</v>
      </c>
      <c r="L2147" t="s">
        <v>4512</v>
      </c>
      <c r="M2147">
        <v>107815</v>
      </c>
      <c r="N2147">
        <v>3151</v>
      </c>
      <c r="O2147" t="s">
        <v>2321</v>
      </c>
      <c r="P2147">
        <v>2</v>
      </c>
      <c r="Q2147" t="s">
        <v>12500</v>
      </c>
      <c r="R2147" t="s">
        <v>12501</v>
      </c>
      <c r="S2147">
        <v>485</v>
      </c>
      <c r="T2147" t="s">
        <v>42</v>
      </c>
      <c r="U2147" t="s">
        <v>43</v>
      </c>
      <c r="V2147" t="s">
        <v>811</v>
      </c>
      <c r="W2147">
        <v>18000000</v>
      </c>
      <c r="X2147">
        <v>2003</v>
      </c>
      <c r="Y2147">
        <v>624</v>
      </c>
      <c r="Z2147" s="2">
        <v>7.1</v>
      </c>
      <c r="AA2147">
        <v>1.85</v>
      </c>
      <c r="AB2147">
        <v>10000</v>
      </c>
      <c r="AQ2147">
        <v>106</v>
      </c>
      <c r="AR2147">
        <v>5.7</v>
      </c>
      <c r="BO2147">
        <v>58936</v>
      </c>
      <c r="BP2147">
        <v>1200000</v>
      </c>
      <c r="BR2147">
        <f t="shared" si="96"/>
        <v>-1141064</v>
      </c>
      <c r="BS2147" t="str">
        <f>_xlfn.XLOOKUP(BO2147,I:I,L:L)</f>
        <v>Down and Out with the DollsÂ </v>
      </c>
    </row>
    <row r="2148" spans="1:71" x14ac:dyDescent="0.25">
      <c r="A2148" t="s">
        <v>33</v>
      </c>
      <c r="B2148" t="s">
        <v>1494</v>
      </c>
      <c r="C2148">
        <v>129</v>
      </c>
      <c r="D2148">
        <v>68</v>
      </c>
      <c r="E2148">
        <v>116</v>
      </c>
      <c r="F2148">
        <v>481</v>
      </c>
      <c r="G2148" t="s">
        <v>3381</v>
      </c>
      <c r="H2148">
        <v>8000</v>
      </c>
      <c r="I2148">
        <v>53868030</v>
      </c>
      <c r="J2148" t="s">
        <v>635</v>
      </c>
      <c r="K2148" t="s">
        <v>1554</v>
      </c>
      <c r="L2148" t="s">
        <v>4973</v>
      </c>
      <c r="M2148">
        <v>183425</v>
      </c>
      <c r="N2148">
        <v>10557</v>
      </c>
      <c r="O2148" t="s">
        <v>4780</v>
      </c>
      <c r="P2148">
        <v>2</v>
      </c>
      <c r="Q2148" t="s">
        <v>12503</v>
      </c>
      <c r="R2148" t="s">
        <v>12504</v>
      </c>
      <c r="S2148">
        <v>425</v>
      </c>
      <c r="T2148" t="s">
        <v>42</v>
      </c>
      <c r="U2148" t="s">
        <v>43</v>
      </c>
      <c r="V2148" t="s">
        <v>44</v>
      </c>
      <c r="W2148">
        <v>17000000</v>
      </c>
      <c r="X2148">
        <v>1997</v>
      </c>
      <c r="Y2148">
        <v>503</v>
      </c>
      <c r="Z2148" s="2">
        <v>7</v>
      </c>
      <c r="AA2148">
        <v>2.35</v>
      </c>
      <c r="AB2148">
        <v>0</v>
      </c>
      <c r="AQ2148">
        <v>98</v>
      </c>
      <c r="AR2148">
        <v>7.1</v>
      </c>
      <c r="BO2148">
        <v>18843314</v>
      </c>
      <c r="BP2148">
        <v>20000000</v>
      </c>
      <c r="BR2148">
        <f t="shared" si="96"/>
        <v>-1156686</v>
      </c>
      <c r="BS2148" t="str">
        <f>_xlfn.XLOOKUP(BO2148,I:I,L:L)</f>
        <v>The MarineÂ </v>
      </c>
    </row>
    <row r="2149" spans="1:71" x14ac:dyDescent="0.25">
      <c r="A2149" t="s">
        <v>33</v>
      </c>
      <c r="B2149" t="s">
        <v>4272</v>
      </c>
      <c r="C2149">
        <v>156</v>
      </c>
      <c r="D2149">
        <v>94</v>
      </c>
      <c r="E2149">
        <v>52</v>
      </c>
      <c r="F2149">
        <v>261</v>
      </c>
      <c r="G2149" t="s">
        <v>12506</v>
      </c>
      <c r="H2149">
        <v>567</v>
      </c>
      <c r="I2149">
        <v>59573085</v>
      </c>
      <c r="J2149" t="s">
        <v>1638</v>
      </c>
      <c r="K2149" t="s">
        <v>12507</v>
      </c>
      <c r="L2149" t="s">
        <v>4543</v>
      </c>
      <c r="M2149">
        <v>13562</v>
      </c>
      <c r="N2149">
        <v>2259</v>
      </c>
      <c r="O2149" t="s">
        <v>12508</v>
      </c>
      <c r="P2149">
        <v>10</v>
      </c>
      <c r="Q2149" t="s">
        <v>12509</v>
      </c>
      <c r="R2149" t="s">
        <v>12510</v>
      </c>
      <c r="S2149">
        <v>103</v>
      </c>
      <c r="T2149" t="s">
        <v>42</v>
      </c>
      <c r="U2149" t="s">
        <v>43</v>
      </c>
      <c r="V2149" t="s">
        <v>44</v>
      </c>
      <c r="W2149">
        <v>18000000</v>
      </c>
      <c r="X2149">
        <v>2016</v>
      </c>
      <c r="Y2149">
        <v>312</v>
      </c>
      <c r="Z2149" s="2">
        <v>6.1</v>
      </c>
      <c r="AA2149">
        <v>2.35</v>
      </c>
      <c r="AB2149">
        <v>19000</v>
      </c>
      <c r="AQ2149">
        <v>68</v>
      </c>
      <c r="AR2149">
        <v>7</v>
      </c>
      <c r="BO2149">
        <v>327919</v>
      </c>
      <c r="BP2149">
        <v>1500000</v>
      </c>
      <c r="BR2149">
        <f t="shared" si="96"/>
        <v>-1172081</v>
      </c>
      <c r="BS2149" t="str">
        <f>_xlfn.XLOOKUP(BO2149,I:I,L:L)</f>
        <v>This Is EnglandÂ </v>
      </c>
    </row>
    <row r="2150" spans="1:71" x14ac:dyDescent="0.25">
      <c r="A2150" t="s">
        <v>33</v>
      </c>
      <c r="B2150" t="s">
        <v>819</v>
      </c>
      <c r="C2150">
        <v>103</v>
      </c>
      <c r="D2150">
        <v>99</v>
      </c>
      <c r="E2150">
        <v>42</v>
      </c>
      <c r="F2150">
        <v>557</v>
      </c>
      <c r="G2150" t="s">
        <v>2745</v>
      </c>
      <c r="H2150">
        <v>975</v>
      </c>
      <c r="I2150">
        <v>52691009</v>
      </c>
      <c r="J2150" t="s">
        <v>1787</v>
      </c>
      <c r="K2150" t="s">
        <v>11501</v>
      </c>
      <c r="L2150" t="s">
        <v>5641</v>
      </c>
      <c r="M2150">
        <v>18727</v>
      </c>
      <c r="N2150">
        <v>3567</v>
      </c>
      <c r="O2150" t="s">
        <v>12512</v>
      </c>
      <c r="P2150">
        <v>2</v>
      </c>
      <c r="Q2150" t="s">
        <v>12513</v>
      </c>
      <c r="R2150" t="s">
        <v>12514</v>
      </c>
      <c r="S2150">
        <v>45</v>
      </c>
      <c r="T2150" t="s">
        <v>42</v>
      </c>
      <c r="U2150" t="s">
        <v>43</v>
      </c>
      <c r="V2150" t="s">
        <v>115</v>
      </c>
      <c r="W2150">
        <v>21000000</v>
      </c>
      <c r="X2150">
        <v>2011</v>
      </c>
      <c r="Y2150">
        <v>569</v>
      </c>
      <c r="Z2150" s="2">
        <v>6.6</v>
      </c>
      <c r="AA2150">
        <v>2.35</v>
      </c>
      <c r="AB2150">
        <v>0</v>
      </c>
      <c r="AQ2150">
        <v>94</v>
      </c>
      <c r="AR2150">
        <v>6.1</v>
      </c>
      <c r="BO2150">
        <v>24784</v>
      </c>
      <c r="BP2150">
        <v>1200000</v>
      </c>
      <c r="BR2150">
        <f t="shared" si="96"/>
        <v>-1175216</v>
      </c>
      <c r="BS2150" t="str">
        <f>_xlfn.XLOOKUP(BO2150,I:I,L:L)</f>
        <v>Pink Ribbons, Inc.Â </v>
      </c>
    </row>
    <row r="2151" spans="1:71" x14ac:dyDescent="0.25">
      <c r="A2151" t="s">
        <v>33</v>
      </c>
      <c r="B2151" t="s">
        <v>1074</v>
      </c>
      <c r="C2151">
        <v>217</v>
      </c>
      <c r="D2151">
        <v>107</v>
      </c>
      <c r="E2151">
        <v>323</v>
      </c>
      <c r="F2151">
        <v>794</v>
      </c>
      <c r="G2151" t="s">
        <v>6246</v>
      </c>
      <c r="H2151">
        <v>1000</v>
      </c>
      <c r="I2151">
        <v>59735548</v>
      </c>
      <c r="J2151" t="s">
        <v>2303</v>
      </c>
      <c r="K2151" t="s">
        <v>270</v>
      </c>
      <c r="L2151" t="s">
        <v>4305</v>
      </c>
      <c r="M2151">
        <v>290949</v>
      </c>
      <c r="N2151">
        <v>4223</v>
      </c>
      <c r="O2151" t="s">
        <v>12516</v>
      </c>
      <c r="P2151">
        <v>1</v>
      </c>
      <c r="Q2151" t="s">
        <v>12517</v>
      </c>
      <c r="R2151" t="s">
        <v>12518</v>
      </c>
      <c r="S2151">
        <v>629</v>
      </c>
      <c r="T2151" t="s">
        <v>42</v>
      </c>
      <c r="U2151" t="s">
        <v>43</v>
      </c>
      <c r="V2151" t="s">
        <v>811</v>
      </c>
      <c r="W2151">
        <v>15000000</v>
      </c>
      <c r="X2151">
        <v>1987</v>
      </c>
      <c r="Y2151">
        <v>1000</v>
      </c>
      <c r="Z2151" s="2">
        <v>7.8</v>
      </c>
      <c r="AA2151">
        <v>1.85</v>
      </c>
      <c r="AB2151">
        <v>13000</v>
      </c>
      <c r="AQ2151">
        <v>99</v>
      </c>
      <c r="AR2151">
        <v>6.6</v>
      </c>
      <c r="BO2151">
        <v>7826</v>
      </c>
      <c r="BP2151">
        <v>1200000</v>
      </c>
      <c r="BR2151">
        <f t="shared" si="96"/>
        <v>-1192174</v>
      </c>
      <c r="BS2151" t="str">
        <f>_xlfn.XLOOKUP(BO2151,I:I,L:L)</f>
        <v>Certifiably JonathanÂ </v>
      </c>
    </row>
    <row r="2152" spans="1:71" x14ac:dyDescent="0.25">
      <c r="A2152" t="s">
        <v>33</v>
      </c>
      <c r="B2152" t="s">
        <v>6560</v>
      </c>
      <c r="C2152">
        <v>146</v>
      </c>
      <c r="D2152">
        <v>89</v>
      </c>
      <c r="E2152">
        <v>29</v>
      </c>
      <c r="F2152">
        <v>458</v>
      </c>
      <c r="G2152" t="s">
        <v>1748</v>
      </c>
      <c r="H2152">
        <v>2000</v>
      </c>
      <c r="I2152">
        <v>43818159</v>
      </c>
      <c r="J2152" t="s">
        <v>3057</v>
      </c>
      <c r="K2152" t="s">
        <v>1347</v>
      </c>
      <c r="L2152" t="s">
        <v>6578</v>
      </c>
      <c r="M2152">
        <v>27664</v>
      </c>
      <c r="N2152">
        <v>4867</v>
      </c>
      <c r="O2152" t="s">
        <v>12520</v>
      </c>
      <c r="P2152">
        <v>0</v>
      </c>
      <c r="Q2152" t="s">
        <v>12521</v>
      </c>
      <c r="R2152" t="s">
        <v>12522</v>
      </c>
      <c r="S2152">
        <v>260</v>
      </c>
      <c r="T2152" t="s">
        <v>42</v>
      </c>
      <c r="U2152" t="s">
        <v>43</v>
      </c>
      <c r="V2152" t="s">
        <v>44</v>
      </c>
      <c r="W2152">
        <v>20000000</v>
      </c>
      <c r="X2152">
        <v>2008</v>
      </c>
      <c r="Y2152">
        <v>690</v>
      </c>
      <c r="Z2152" s="2">
        <v>3.9</v>
      </c>
      <c r="AA2152">
        <v>2.35</v>
      </c>
      <c r="AB2152">
        <v>1000</v>
      </c>
      <c r="AQ2152">
        <v>107</v>
      </c>
      <c r="AR2152">
        <v>7.8</v>
      </c>
      <c r="BO2152">
        <v>3830</v>
      </c>
      <c r="BP2152">
        <v>1200000</v>
      </c>
      <c r="BR2152">
        <f t="shared" si="96"/>
        <v>-1196170</v>
      </c>
      <c r="BS2152" t="str">
        <f>_xlfn.XLOOKUP(BO2152,I:I,L:L)</f>
        <v>The Knife of Don JuanÂ </v>
      </c>
    </row>
    <row r="2153" spans="1:71" x14ac:dyDescent="0.25">
      <c r="A2153" t="s">
        <v>33</v>
      </c>
      <c r="B2153" t="s">
        <v>6567</v>
      </c>
      <c r="C2153">
        <v>111</v>
      </c>
      <c r="D2153">
        <v>113</v>
      </c>
      <c r="E2153">
        <v>22</v>
      </c>
      <c r="F2153">
        <v>148</v>
      </c>
      <c r="G2153" t="s">
        <v>12524</v>
      </c>
      <c r="H2153">
        <v>727</v>
      </c>
      <c r="I2153">
        <v>43601508</v>
      </c>
      <c r="J2153" t="s">
        <v>881</v>
      </c>
      <c r="K2153" t="s">
        <v>4145</v>
      </c>
      <c r="L2153" t="s">
        <v>6317</v>
      </c>
      <c r="M2153">
        <v>35718</v>
      </c>
      <c r="N2153">
        <v>1310</v>
      </c>
      <c r="O2153" t="s">
        <v>12525</v>
      </c>
      <c r="P2153">
        <v>1</v>
      </c>
      <c r="Q2153" t="s">
        <v>12526</v>
      </c>
      <c r="R2153" t="s">
        <v>12527</v>
      </c>
      <c r="S2153">
        <v>317</v>
      </c>
      <c r="T2153" t="s">
        <v>42</v>
      </c>
      <c r="U2153" t="s">
        <v>43</v>
      </c>
      <c r="V2153" t="s">
        <v>44</v>
      </c>
      <c r="W2153">
        <v>18000000</v>
      </c>
      <c r="X2153">
        <v>2003</v>
      </c>
      <c r="Y2153">
        <v>171</v>
      </c>
      <c r="Z2153" s="2">
        <v>6.7</v>
      </c>
      <c r="AA2153">
        <v>1.85</v>
      </c>
      <c r="AB2153">
        <v>0</v>
      </c>
      <c r="AQ2153">
        <v>89</v>
      </c>
      <c r="AR2153">
        <v>3.9</v>
      </c>
      <c r="BO2153">
        <v>2800000</v>
      </c>
      <c r="BP2153">
        <v>4000000</v>
      </c>
      <c r="BR2153">
        <f t="shared" si="96"/>
        <v>-1200000</v>
      </c>
      <c r="BS2153" t="str">
        <f>_xlfn.XLOOKUP(BO2153,I:I,L:L)</f>
        <v>Love StinksÂ </v>
      </c>
    </row>
    <row r="2154" spans="1:71" x14ac:dyDescent="0.25">
      <c r="A2154" t="s">
        <v>33</v>
      </c>
      <c r="B2154" t="s">
        <v>6533</v>
      </c>
      <c r="C2154">
        <v>187</v>
      </c>
      <c r="D2154">
        <v>131</v>
      </c>
      <c r="E2154">
        <v>500</v>
      </c>
      <c r="F2154">
        <v>555</v>
      </c>
      <c r="G2154" t="s">
        <v>4138</v>
      </c>
      <c r="H2154">
        <v>1000</v>
      </c>
      <c r="I2154">
        <v>41300105</v>
      </c>
      <c r="J2154" t="s">
        <v>3549</v>
      </c>
      <c r="K2154" t="s">
        <v>265</v>
      </c>
      <c r="L2154" t="s">
        <v>6901</v>
      </c>
      <c r="M2154">
        <v>65201</v>
      </c>
      <c r="N2154">
        <v>3261</v>
      </c>
      <c r="O2154" t="s">
        <v>12025</v>
      </c>
      <c r="P2154">
        <v>0</v>
      </c>
      <c r="Q2154" t="s">
        <v>12529</v>
      </c>
      <c r="R2154" t="s">
        <v>12530</v>
      </c>
      <c r="S2154">
        <v>651</v>
      </c>
      <c r="T2154" t="s">
        <v>42</v>
      </c>
      <c r="U2154" t="s">
        <v>74</v>
      </c>
      <c r="V2154" t="s">
        <v>811</v>
      </c>
      <c r="W2154">
        <v>19800000</v>
      </c>
      <c r="X2154">
        <v>2001</v>
      </c>
      <c r="Y2154">
        <v>559</v>
      </c>
      <c r="Z2154" s="2">
        <v>7.3</v>
      </c>
      <c r="AA2154">
        <v>2.35</v>
      </c>
      <c r="AB2154">
        <v>0</v>
      </c>
      <c r="AQ2154">
        <v>113</v>
      </c>
      <c r="AR2154">
        <v>6.7</v>
      </c>
      <c r="BP2154">
        <v>1200000</v>
      </c>
      <c r="BR2154">
        <f t="shared" si="96"/>
        <v>-1200000</v>
      </c>
      <c r="BS2154">
        <f>_xlfn.XLOOKUP(BO2154,I:I,L:L)</f>
        <v>0</v>
      </c>
    </row>
    <row r="2155" spans="1:71" x14ac:dyDescent="0.25">
      <c r="A2155" t="s">
        <v>33</v>
      </c>
      <c r="B2155" t="s">
        <v>3052</v>
      </c>
      <c r="C2155">
        <v>44</v>
      </c>
      <c r="D2155">
        <v>103</v>
      </c>
      <c r="E2155">
        <v>0</v>
      </c>
      <c r="F2155">
        <v>805</v>
      </c>
      <c r="G2155" t="s">
        <v>4882</v>
      </c>
      <c r="H2155">
        <v>12000</v>
      </c>
      <c r="I2155">
        <v>41382841</v>
      </c>
      <c r="J2155" t="s">
        <v>1517</v>
      </c>
      <c r="K2155" t="s">
        <v>863</v>
      </c>
      <c r="L2155" t="s">
        <v>6625</v>
      </c>
      <c r="M2155">
        <v>27149</v>
      </c>
      <c r="N2155">
        <v>14672</v>
      </c>
      <c r="O2155" t="s">
        <v>2910</v>
      </c>
      <c r="P2155">
        <v>0</v>
      </c>
      <c r="Q2155" t="s">
        <v>12531</v>
      </c>
      <c r="R2155" t="s">
        <v>12532</v>
      </c>
      <c r="S2155">
        <v>96</v>
      </c>
      <c r="T2155" t="s">
        <v>42</v>
      </c>
      <c r="U2155" t="s">
        <v>43</v>
      </c>
      <c r="V2155" t="s">
        <v>44</v>
      </c>
      <c r="W2155">
        <v>18000000</v>
      </c>
      <c r="X2155">
        <v>1986</v>
      </c>
      <c r="Y2155">
        <v>899</v>
      </c>
      <c r="Z2155" s="2">
        <v>6.3</v>
      </c>
      <c r="AA2155">
        <v>1.85</v>
      </c>
      <c r="AB2155">
        <v>0</v>
      </c>
      <c r="AQ2155">
        <v>131</v>
      </c>
      <c r="AR2155">
        <v>7.3</v>
      </c>
      <c r="BP2155">
        <v>1200000</v>
      </c>
      <c r="BR2155">
        <f t="shared" si="96"/>
        <v>-1200000</v>
      </c>
      <c r="BS2155">
        <f>_xlfn.XLOOKUP(BO2155,I:I,L:L)</f>
        <v>0</v>
      </c>
    </row>
    <row r="2156" spans="1:71" x14ac:dyDescent="0.25">
      <c r="A2156" t="s">
        <v>33</v>
      </c>
      <c r="B2156" t="s">
        <v>957</v>
      </c>
      <c r="C2156">
        <v>588</v>
      </c>
      <c r="D2156">
        <v>119</v>
      </c>
      <c r="E2156">
        <v>0</v>
      </c>
      <c r="F2156">
        <v>529</v>
      </c>
      <c r="G2156" t="s">
        <v>273</v>
      </c>
      <c r="H2156">
        <v>15000</v>
      </c>
      <c r="I2156">
        <v>42335698</v>
      </c>
      <c r="J2156" t="s">
        <v>881</v>
      </c>
      <c r="K2156" t="s">
        <v>236</v>
      </c>
      <c r="L2156" t="s">
        <v>6486</v>
      </c>
      <c r="M2156">
        <v>395087</v>
      </c>
      <c r="N2156">
        <v>21668</v>
      </c>
      <c r="O2156" t="s">
        <v>4057</v>
      </c>
      <c r="P2156">
        <v>8</v>
      </c>
      <c r="Q2156" t="s">
        <v>12533</v>
      </c>
      <c r="R2156" t="s">
        <v>12534</v>
      </c>
      <c r="S2156">
        <v>1101</v>
      </c>
      <c r="T2156" t="s">
        <v>42</v>
      </c>
      <c r="U2156" t="s">
        <v>43</v>
      </c>
      <c r="V2156" t="s">
        <v>811</v>
      </c>
      <c r="W2156">
        <v>18000000</v>
      </c>
      <c r="X2156">
        <v>2014</v>
      </c>
      <c r="Y2156">
        <v>6000</v>
      </c>
      <c r="Z2156" s="2">
        <v>7.8</v>
      </c>
      <c r="AA2156">
        <v>1.85</v>
      </c>
      <c r="AB2156">
        <v>114000</v>
      </c>
      <c r="AQ2156">
        <v>103</v>
      </c>
      <c r="AR2156">
        <v>6.3</v>
      </c>
      <c r="BP2156">
        <v>1200000</v>
      </c>
      <c r="BR2156">
        <f t="shared" si="96"/>
        <v>-1200000</v>
      </c>
      <c r="BS2156">
        <f>_xlfn.XLOOKUP(BO2156,I:I,L:L)</f>
        <v>0</v>
      </c>
    </row>
    <row r="2157" spans="1:71" x14ac:dyDescent="0.25">
      <c r="A2157" t="s">
        <v>33</v>
      </c>
      <c r="B2157" t="s">
        <v>972</v>
      </c>
      <c r="C2157">
        <v>279</v>
      </c>
      <c r="D2157">
        <v>111</v>
      </c>
      <c r="E2157">
        <v>521</v>
      </c>
      <c r="F2157">
        <v>64</v>
      </c>
      <c r="G2157" t="s">
        <v>12535</v>
      </c>
      <c r="H2157">
        <v>97</v>
      </c>
      <c r="I2157">
        <v>31471430</v>
      </c>
      <c r="J2157" t="s">
        <v>1678</v>
      </c>
      <c r="K2157" t="s">
        <v>12536</v>
      </c>
      <c r="L2157" t="s">
        <v>7737</v>
      </c>
      <c r="M2157">
        <v>83374</v>
      </c>
      <c r="N2157">
        <v>313</v>
      </c>
      <c r="O2157" t="s">
        <v>12537</v>
      </c>
      <c r="P2157">
        <v>0</v>
      </c>
      <c r="Q2157" t="s">
        <v>12538</v>
      </c>
      <c r="R2157" t="s">
        <v>12539</v>
      </c>
      <c r="S2157">
        <v>828</v>
      </c>
      <c r="T2157" t="s">
        <v>42</v>
      </c>
      <c r="U2157" t="s">
        <v>43</v>
      </c>
      <c r="V2157" t="s">
        <v>811</v>
      </c>
      <c r="W2157">
        <v>15000000</v>
      </c>
      <c r="X2157">
        <v>2006</v>
      </c>
      <c r="Y2157">
        <v>68</v>
      </c>
      <c r="Z2157" s="2">
        <v>7.6</v>
      </c>
      <c r="AA2157">
        <v>2.35</v>
      </c>
      <c r="AB2157">
        <v>0</v>
      </c>
      <c r="AQ2157">
        <v>119</v>
      </c>
      <c r="AR2157">
        <v>7.8</v>
      </c>
      <c r="BP2157">
        <v>1200000</v>
      </c>
      <c r="BR2157">
        <f t="shared" si="96"/>
        <v>-1200000</v>
      </c>
      <c r="BS2157">
        <f>_xlfn.XLOOKUP(BO2157,I:I,L:L)</f>
        <v>0</v>
      </c>
    </row>
    <row r="2158" spans="1:71" x14ac:dyDescent="0.25">
      <c r="A2158" t="s">
        <v>33</v>
      </c>
      <c r="B2158" t="s">
        <v>6572</v>
      </c>
      <c r="C2158">
        <v>97</v>
      </c>
      <c r="D2158">
        <v>94</v>
      </c>
      <c r="E2158">
        <v>23</v>
      </c>
      <c r="F2158">
        <v>582</v>
      </c>
      <c r="G2158" t="s">
        <v>1918</v>
      </c>
      <c r="H2158">
        <v>2000</v>
      </c>
      <c r="I2158">
        <v>30222640</v>
      </c>
      <c r="J2158" t="s">
        <v>3468</v>
      </c>
      <c r="K2158" t="s">
        <v>12540</v>
      </c>
      <c r="L2158" t="s">
        <v>9827</v>
      </c>
      <c r="M2158">
        <v>36666</v>
      </c>
      <c r="N2158">
        <v>4868</v>
      </c>
      <c r="O2158" t="s">
        <v>11768</v>
      </c>
      <c r="P2158">
        <v>2</v>
      </c>
      <c r="Q2158" t="s">
        <v>12541</v>
      </c>
      <c r="R2158" t="s">
        <v>12542</v>
      </c>
      <c r="S2158">
        <v>144</v>
      </c>
      <c r="T2158" t="s">
        <v>42</v>
      </c>
      <c r="U2158" t="s">
        <v>43</v>
      </c>
      <c r="V2158" t="s">
        <v>44</v>
      </c>
      <c r="W2158">
        <v>25000000</v>
      </c>
      <c r="X2158">
        <v>2003</v>
      </c>
      <c r="Y2158">
        <v>1000</v>
      </c>
      <c r="Z2158" s="2">
        <v>5.3</v>
      </c>
      <c r="AA2158">
        <v>1.85</v>
      </c>
      <c r="AB2158">
        <v>0</v>
      </c>
      <c r="AQ2158">
        <v>111</v>
      </c>
      <c r="AR2158">
        <v>7.6</v>
      </c>
      <c r="BP2158">
        <v>1200000</v>
      </c>
      <c r="BR2158">
        <f t="shared" si="96"/>
        <v>-1200000</v>
      </c>
      <c r="BS2158">
        <f>_xlfn.XLOOKUP(BO2158,I:I,L:L)</f>
        <v>0</v>
      </c>
    </row>
    <row r="2159" spans="1:71" x14ac:dyDescent="0.25">
      <c r="A2159" t="s">
        <v>33</v>
      </c>
      <c r="B2159" t="s">
        <v>876</v>
      </c>
      <c r="C2159">
        <v>60</v>
      </c>
      <c r="D2159">
        <v>122</v>
      </c>
      <c r="E2159">
        <v>380</v>
      </c>
      <c r="F2159">
        <v>2000</v>
      </c>
      <c r="G2159" t="s">
        <v>603</v>
      </c>
      <c r="H2159">
        <v>18000</v>
      </c>
      <c r="I2159">
        <v>26830000</v>
      </c>
      <c r="J2159" t="s">
        <v>1239</v>
      </c>
      <c r="K2159" t="s">
        <v>2152</v>
      </c>
      <c r="L2159" t="s">
        <v>9135</v>
      </c>
      <c r="M2159">
        <v>101889</v>
      </c>
      <c r="N2159">
        <v>32930</v>
      </c>
      <c r="O2159" t="s">
        <v>1108</v>
      </c>
      <c r="P2159">
        <v>3</v>
      </c>
      <c r="Q2159" t="s">
        <v>9917</v>
      </c>
      <c r="R2159" t="s">
        <v>9918</v>
      </c>
      <c r="S2159">
        <v>365</v>
      </c>
      <c r="T2159" t="s">
        <v>42</v>
      </c>
      <c r="U2159" t="s">
        <v>43</v>
      </c>
      <c r="V2159" t="s">
        <v>811</v>
      </c>
      <c r="W2159">
        <v>18000000</v>
      </c>
      <c r="X2159">
        <v>1989</v>
      </c>
      <c r="Y2159">
        <v>11000</v>
      </c>
      <c r="Z2159" s="2">
        <v>7.9</v>
      </c>
      <c r="AA2159">
        <v>1.85</v>
      </c>
      <c r="AB2159">
        <v>0</v>
      </c>
      <c r="AQ2159">
        <v>94</v>
      </c>
      <c r="AR2159">
        <v>5.3</v>
      </c>
      <c r="BP2159">
        <v>1200000</v>
      </c>
      <c r="BR2159">
        <f t="shared" si="96"/>
        <v>-1200000</v>
      </c>
      <c r="BS2159">
        <f>_xlfn.XLOOKUP(BO2159,I:I,L:L)</f>
        <v>0</v>
      </c>
    </row>
    <row r="2160" spans="1:71" x14ac:dyDescent="0.25">
      <c r="A2160" t="s">
        <v>33</v>
      </c>
      <c r="B2160" t="s">
        <v>6577</v>
      </c>
      <c r="C2160">
        <v>27</v>
      </c>
      <c r="D2160">
        <v>81</v>
      </c>
      <c r="E2160">
        <v>8</v>
      </c>
      <c r="F2160">
        <v>341</v>
      </c>
      <c r="G2160" t="s">
        <v>12543</v>
      </c>
      <c r="H2160">
        <v>844</v>
      </c>
      <c r="I2160">
        <v>26906039</v>
      </c>
      <c r="J2160" t="s">
        <v>1352</v>
      </c>
      <c r="K2160" t="s">
        <v>12544</v>
      </c>
      <c r="L2160" t="s">
        <v>9116</v>
      </c>
      <c r="M2160">
        <v>29621</v>
      </c>
      <c r="N2160">
        <v>2653</v>
      </c>
      <c r="O2160" t="s">
        <v>12545</v>
      </c>
      <c r="P2160">
        <v>2</v>
      </c>
      <c r="Q2160" t="s">
        <v>12546</v>
      </c>
      <c r="R2160" t="s">
        <v>12547</v>
      </c>
      <c r="S2160">
        <v>76</v>
      </c>
      <c r="T2160" t="s">
        <v>42</v>
      </c>
      <c r="U2160" t="s">
        <v>43</v>
      </c>
      <c r="V2160" t="s">
        <v>44</v>
      </c>
      <c r="W2160">
        <v>18000000</v>
      </c>
      <c r="X2160">
        <v>1996</v>
      </c>
      <c r="Y2160">
        <v>456</v>
      </c>
      <c r="Z2160" s="2">
        <v>5.3</v>
      </c>
      <c r="AA2160">
        <v>1.85</v>
      </c>
      <c r="AB2160">
        <v>588</v>
      </c>
      <c r="AQ2160">
        <v>122</v>
      </c>
      <c r="AR2160">
        <v>7.9</v>
      </c>
      <c r="BP2160">
        <v>1200000</v>
      </c>
      <c r="BR2160">
        <f t="shared" si="96"/>
        <v>-1200000</v>
      </c>
      <c r="BS2160">
        <f>_xlfn.XLOOKUP(BO2160,I:I,L:L)</f>
        <v>0</v>
      </c>
    </row>
    <row r="2161" spans="1:71" x14ac:dyDescent="0.25">
      <c r="A2161" t="s">
        <v>33</v>
      </c>
      <c r="B2161" t="s">
        <v>6582</v>
      </c>
      <c r="C2161">
        <v>110</v>
      </c>
      <c r="D2161">
        <v>106</v>
      </c>
      <c r="E2161">
        <v>80</v>
      </c>
      <c r="F2161">
        <v>723</v>
      </c>
      <c r="G2161" t="s">
        <v>12548</v>
      </c>
      <c r="H2161">
        <v>2000</v>
      </c>
      <c r="I2161">
        <v>43853424</v>
      </c>
      <c r="J2161" t="s">
        <v>4468</v>
      </c>
      <c r="K2161" t="s">
        <v>687</v>
      </c>
      <c r="L2161" t="s">
        <v>6273</v>
      </c>
      <c r="M2161">
        <v>35514</v>
      </c>
      <c r="N2161">
        <v>5024</v>
      </c>
      <c r="O2161" t="s">
        <v>2578</v>
      </c>
      <c r="P2161">
        <v>1</v>
      </c>
      <c r="Q2161" t="s">
        <v>12549</v>
      </c>
      <c r="R2161" t="s">
        <v>12550</v>
      </c>
      <c r="S2161">
        <v>114</v>
      </c>
      <c r="T2161" t="s">
        <v>42</v>
      </c>
      <c r="U2161" t="s">
        <v>43</v>
      </c>
      <c r="V2161" t="s">
        <v>115</v>
      </c>
      <c r="W2161">
        <v>18000000</v>
      </c>
      <c r="X2161">
        <v>2011</v>
      </c>
      <c r="Y2161">
        <v>795</v>
      </c>
      <c r="Z2161" s="2">
        <v>7.1</v>
      </c>
      <c r="AA2161">
        <v>2.35</v>
      </c>
      <c r="AB2161">
        <v>15000</v>
      </c>
      <c r="AQ2161">
        <v>81</v>
      </c>
      <c r="AR2161">
        <v>5.3</v>
      </c>
      <c r="BO2161">
        <v>14792779</v>
      </c>
      <c r="BP2161">
        <v>16000000</v>
      </c>
      <c r="BR2161">
        <f t="shared" si="96"/>
        <v>-1207221</v>
      </c>
      <c r="BS2161" t="str">
        <f>_xlfn.XLOOKUP(BO2161,I:I,L:L)</f>
        <v>Radio DaysÂ </v>
      </c>
    </row>
    <row r="2162" spans="1:71" x14ac:dyDescent="0.25">
      <c r="A2162" t="s">
        <v>33</v>
      </c>
      <c r="B2162" t="s">
        <v>6588</v>
      </c>
      <c r="C2162">
        <v>190</v>
      </c>
      <c r="D2162">
        <v>86</v>
      </c>
      <c r="E2162">
        <v>62</v>
      </c>
      <c r="F2162">
        <v>59</v>
      </c>
      <c r="G2162" t="s">
        <v>1328</v>
      </c>
      <c r="H2162">
        <v>390</v>
      </c>
      <c r="I2162">
        <v>23993605</v>
      </c>
      <c r="J2162" t="s">
        <v>3795</v>
      </c>
      <c r="K2162" t="s">
        <v>8452</v>
      </c>
      <c r="L2162" t="s">
        <v>9667</v>
      </c>
      <c r="M2162">
        <v>52467</v>
      </c>
      <c r="N2162">
        <v>727</v>
      </c>
      <c r="O2162" t="s">
        <v>12553</v>
      </c>
      <c r="P2162">
        <v>1</v>
      </c>
      <c r="Q2162" t="s">
        <v>12554</v>
      </c>
      <c r="R2162" t="s">
        <v>12555</v>
      </c>
      <c r="S2162">
        <v>248</v>
      </c>
      <c r="T2162" t="s">
        <v>42</v>
      </c>
      <c r="U2162" t="s">
        <v>43</v>
      </c>
      <c r="V2162" t="s">
        <v>811</v>
      </c>
      <c r="W2162">
        <v>18000000</v>
      </c>
      <c r="X2162">
        <v>2009</v>
      </c>
      <c r="Y2162">
        <v>258</v>
      </c>
      <c r="Z2162" s="2">
        <v>5.8</v>
      </c>
      <c r="AA2162">
        <v>2.35</v>
      </c>
      <c r="AB2162">
        <v>0</v>
      </c>
      <c r="AQ2162">
        <v>122</v>
      </c>
      <c r="AR2162">
        <v>7.2</v>
      </c>
      <c r="BO2162">
        <v>13782838</v>
      </c>
      <c r="BP2162">
        <v>15000000</v>
      </c>
      <c r="BR2162">
        <f t="shared" si="96"/>
        <v>-1217162</v>
      </c>
      <c r="BS2162" t="str">
        <f>_xlfn.XLOOKUP(BO2162,I:I,L:L)</f>
        <v>The ThingÂ </v>
      </c>
    </row>
    <row r="2163" spans="1:71" x14ac:dyDescent="0.25">
      <c r="A2163" t="s">
        <v>33</v>
      </c>
      <c r="B2163" t="s">
        <v>5579</v>
      </c>
      <c r="C2163">
        <v>77</v>
      </c>
      <c r="D2163">
        <v>103</v>
      </c>
      <c r="E2163">
        <v>130</v>
      </c>
      <c r="F2163">
        <v>406</v>
      </c>
      <c r="G2163" t="s">
        <v>12556</v>
      </c>
      <c r="H2163">
        <v>691</v>
      </c>
      <c r="I2163">
        <v>26400000</v>
      </c>
      <c r="J2163" t="s">
        <v>59</v>
      </c>
      <c r="K2163" t="s">
        <v>921</v>
      </c>
      <c r="L2163" t="s">
        <v>12557</v>
      </c>
      <c r="M2163">
        <v>62009</v>
      </c>
      <c r="N2163">
        <v>2481</v>
      </c>
      <c r="O2163" t="s">
        <v>12558</v>
      </c>
      <c r="P2163">
        <v>1</v>
      </c>
      <c r="Q2163" t="s">
        <v>12559</v>
      </c>
      <c r="R2163" t="s">
        <v>12560</v>
      </c>
      <c r="S2163">
        <v>109</v>
      </c>
      <c r="T2163" t="s">
        <v>42</v>
      </c>
      <c r="U2163" t="s">
        <v>43</v>
      </c>
      <c r="V2163" t="s">
        <v>115</v>
      </c>
      <c r="W2163">
        <v>18000000</v>
      </c>
      <c r="X2163">
        <v>1984</v>
      </c>
      <c r="Y2163">
        <v>476</v>
      </c>
      <c r="Z2163" s="2">
        <v>5.8</v>
      </c>
      <c r="AA2163">
        <v>2.35</v>
      </c>
      <c r="AB2163">
        <v>2000</v>
      </c>
      <c r="AQ2163">
        <v>86</v>
      </c>
      <c r="AR2163">
        <v>5.8</v>
      </c>
      <c r="BO2163">
        <v>1282084</v>
      </c>
      <c r="BP2163">
        <v>2500000</v>
      </c>
      <c r="BR2163">
        <f t="shared" si="96"/>
        <v>-1217916</v>
      </c>
      <c r="BS2163" t="str">
        <f>_xlfn.XLOOKUP(BO2163,I:I,L:L)</f>
        <v>Jesus' SonÂ </v>
      </c>
    </row>
    <row r="2164" spans="1:71" x14ac:dyDescent="0.25">
      <c r="A2164" t="s">
        <v>917</v>
      </c>
      <c r="B2164" t="s">
        <v>467</v>
      </c>
      <c r="C2164">
        <v>151</v>
      </c>
      <c r="D2164">
        <v>121</v>
      </c>
      <c r="E2164">
        <v>17000</v>
      </c>
      <c r="F2164">
        <v>356</v>
      </c>
      <c r="G2164" t="s">
        <v>5333</v>
      </c>
      <c r="H2164">
        <v>22000</v>
      </c>
      <c r="I2164">
        <v>45250</v>
      </c>
      <c r="J2164" t="s">
        <v>994</v>
      </c>
      <c r="K2164" t="s">
        <v>2176</v>
      </c>
      <c r="L2164" t="s">
        <v>12562</v>
      </c>
      <c r="M2164">
        <v>235133</v>
      </c>
      <c r="N2164">
        <v>23008</v>
      </c>
      <c r="O2164" t="s">
        <v>12563</v>
      </c>
      <c r="P2164">
        <v>1</v>
      </c>
      <c r="Q2164" t="s">
        <v>12564</v>
      </c>
      <c r="R2164" t="s">
        <v>12565</v>
      </c>
      <c r="S2164">
        <v>494</v>
      </c>
      <c r="T2164" t="s">
        <v>42</v>
      </c>
      <c r="U2164" t="s">
        <v>43</v>
      </c>
      <c r="V2164" t="s">
        <v>811</v>
      </c>
      <c r="W2164">
        <v>18000000</v>
      </c>
      <c r="X2164">
        <v>1980</v>
      </c>
      <c r="Y2164">
        <v>394</v>
      </c>
      <c r="Z2164" s="2">
        <v>8.3000000000000007</v>
      </c>
      <c r="AA2164">
        <v>1.85</v>
      </c>
      <c r="AB2164">
        <v>0</v>
      </c>
      <c r="AQ2164">
        <v>103</v>
      </c>
      <c r="AR2164">
        <v>5.8</v>
      </c>
      <c r="BO2164">
        <v>768045</v>
      </c>
      <c r="BP2164">
        <v>2000000</v>
      </c>
      <c r="BR2164">
        <f t="shared" si="96"/>
        <v>-1231955</v>
      </c>
      <c r="BS2164" t="str">
        <f>_xlfn.XLOOKUP(BO2164,I:I,L:L)</f>
        <v>Bloody SundayÂ </v>
      </c>
    </row>
    <row r="2165" spans="1:71" x14ac:dyDescent="0.25">
      <c r="A2165" t="s">
        <v>33</v>
      </c>
      <c r="B2165" t="s">
        <v>6592</v>
      </c>
      <c r="C2165">
        <v>111</v>
      </c>
      <c r="D2165">
        <v>109</v>
      </c>
      <c r="E2165">
        <v>7</v>
      </c>
      <c r="F2165">
        <v>827</v>
      </c>
      <c r="G2165" t="s">
        <v>12567</v>
      </c>
      <c r="H2165">
        <v>2000</v>
      </c>
      <c r="I2165">
        <v>22927390</v>
      </c>
      <c r="J2165" t="s">
        <v>210</v>
      </c>
      <c r="K2165" t="s">
        <v>308</v>
      </c>
      <c r="L2165" t="s">
        <v>9905</v>
      </c>
      <c r="M2165">
        <v>25344</v>
      </c>
      <c r="N2165">
        <v>4947</v>
      </c>
      <c r="O2165" t="s">
        <v>1926</v>
      </c>
      <c r="P2165">
        <v>0</v>
      </c>
      <c r="Q2165" t="s">
        <v>12568</v>
      </c>
      <c r="R2165" t="s">
        <v>12569</v>
      </c>
      <c r="S2165">
        <v>77</v>
      </c>
      <c r="T2165" t="s">
        <v>42</v>
      </c>
      <c r="U2165" t="s">
        <v>43</v>
      </c>
      <c r="V2165" t="s">
        <v>44</v>
      </c>
      <c r="W2165">
        <v>18000000</v>
      </c>
      <c r="X2165">
        <v>2009</v>
      </c>
      <c r="Y2165">
        <v>980</v>
      </c>
      <c r="Z2165" s="2">
        <v>5.6</v>
      </c>
      <c r="AA2165">
        <v>1.85</v>
      </c>
      <c r="AB2165">
        <v>0</v>
      </c>
      <c r="AQ2165">
        <v>121</v>
      </c>
      <c r="AR2165">
        <v>8.3000000000000007</v>
      </c>
      <c r="BO2165">
        <v>13766014</v>
      </c>
      <c r="BP2165">
        <v>15000000</v>
      </c>
      <c r="BR2165">
        <f t="shared" si="96"/>
        <v>-1233986</v>
      </c>
      <c r="BS2165" t="str">
        <f>_xlfn.XLOOKUP(BO2165,I:I,L:L)</f>
        <v>One DayÂ </v>
      </c>
    </row>
    <row r="2166" spans="1:71" x14ac:dyDescent="0.25">
      <c r="A2166" t="s">
        <v>33</v>
      </c>
      <c r="B2166" t="s">
        <v>2080</v>
      </c>
      <c r="C2166">
        <v>64</v>
      </c>
      <c r="D2166">
        <v>109</v>
      </c>
      <c r="E2166">
        <v>272</v>
      </c>
      <c r="F2166">
        <v>124</v>
      </c>
      <c r="G2166" t="s">
        <v>12571</v>
      </c>
      <c r="H2166">
        <v>155</v>
      </c>
      <c r="I2166">
        <v>4250320</v>
      </c>
      <c r="J2166" t="s">
        <v>3880</v>
      </c>
      <c r="K2166" t="s">
        <v>12572</v>
      </c>
      <c r="L2166" t="s">
        <v>12573</v>
      </c>
      <c r="M2166">
        <v>14870</v>
      </c>
      <c r="N2166">
        <v>605</v>
      </c>
      <c r="O2166" t="s">
        <v>12574</v>
      </c>
      <c r="P2166">
        <v>1</v>
      </c>
      <c r="Q2166" t="s">
        <v>12575</v>
      </c>
      <c r="R2166" t="s">
        <v>12576</v>
      </c>
      <c r="S2166">
        <v>86</v>
      </c>
      <c r="T2166" t="s">
        <v>42</v>
      </c>
      <c r="U2166" t="s">
        <v>43</v>
      </c>
      <c r="V2166" t="s">
        <v>44</v>
      </c>
      <c r="W2166">
        <v>18000000</v>
      </c>
      <c r="X2166">
        <v>1985</v>
      </c>
      <c r="Y2166">
        <v>144</v>
      </c>
      <c r="Z2166" s="2">
        <v>6.8</v>
      </c>
      <c r="AA2166">
        <v>1.85</v>
      </c>
      <c r="AB2166">
        <v>0</v>
      </c>
      <c r="AQ2166">
        <v>109</v>
      </c>
      <c r="AR2166">
        <v>5.6</v>
      </c>
      <c r="BO2166">
        <v>265107</v>
      </c>
      <c r="BP2166">
        <v>1500000</v>
      </c>
      <c r="BR2166">
        <f t="shared" si="96"/>
        <v>-1234893</v>
      </c>
      <c r="BS2166" t="str">
        <f>_xlfn.XLOOKUP(BO2166,I:I,L:L)</f>
        <v>Psycho Beach PartyÂ </v>
      </c>
    </row>
    <row r="2167" spans="1:71" x14ac:dyDescent="0.25">
      <c r="A2167" t="s">
        <v>33</v>
      </c>
      <c r="B2167" t="s">
        <v>6600</v>
      </c>
      <c r="C2167">
        <v>134</v>
      </c>
      <c r="D2167">
        <v>123</v>
      </c>
      <c r="E2167">
        <v>64</v>
      </c>
      <c r="F2167">
        <v>637</v>
      </c>
      <c r="G2167" t="s">
        <v>11919</v>
      </c>
      <c r="H2167">
        <v>808</v>
      </c>
      <c r="I2167">
        <v>22452209</v>
      </c>
      <c r="J2167" t="s">
        <v>2049</v>
      </c>
      <c r="K2167" t="s">
        <v>350</v>
      </c>
      <c r="L2167" t="s">
        <v>10001</v>
      </c>
      <c r="M2167">
        <v>14062</v>
      </c>
      <c r="N2167">
        <v>5734</v>
      </c>
      <c r="O2167" t="s">
        <v>3919</v>
      </c>
      <c r="P2167">
        <v>0</v>
      </c>
      <c r="Q2167" t="s">
        <v>12578</v>
      </c>
      <c r="R2167" t="s">
        <v>12579</v>
      </c>
      <c r="S2167">
        <v>82</v>
      </c>
      <c r="T2167" t="s">
        <v>42</v>
      </c>
      <c r="U2167" t="s">
        <v>43</v>
      </c>
      <c r="V2167" t="s">
        <v>115</v>
      </c>
      <c r="W2167">
        <v>18000000</v>
      </c>
      <c r="X2167">
        <v>2009</v>
      </c>
      <c r="Y2167">
        <v>720</v>
      </c>
      <c r="Z2167" s="2">
        <v>5</v>
      </c>
      <c r="AA2167">
        <v>2.35</v>
      </c>
      <c r="AB2167">
        <v>0</v>
      </c>
      <c r="AQ2167">
        <v>109</v>
      </c>
      <c r="AR2167">
        <v>6.8</v>
      </c>
      <c r="BP2167">
        <v>1250000</v>
      </c>
      <c r="BR2167">
        <f t="shared" si="96"/>
        <v>-1250000</v>
      </c>
      <c r="BS2167">
        <f>_xlfn.XLOOKUP(BO2167,I:I,L:L)</f>
        <v>0</v>
      </c>
    </row>
    <row r="2168" spans="1:71" x14ac:dyDescent="0.25">
      <c r="A2168" t="s">
        <v>33</v>
      </c>
      <c r="B2168" t="s">
        <v>3335</v>
      </c>
      <c r="C2168">
        <v>450</v>
      </c>
      <c r="D2168">
        <v>94</v>
      </c>
      <c r="E2168">
        <v>0</v>
      </c>
      <c r="F2168">
        <v>223</v>
      </c>
      <c r="G2168" t="s">
        <v>5242</v>
      </c>
      <c r="H2168">
        <v>11000</v>
      </c>
      <c r="I2168">
        <v>18329466</v>
      </c>
      <c r="J2168" t="s">
        <v>3439</v>
      </c>
      <c r="K2168" t="s">
        <v>98</v>
      </c>
      <c r="L2168" t="s">
        <v>11160</v>
      </c>
      <c r="M2168">
        <v>279179</v>
      </c>
      <c r="N2168">
        <v>11984</v>
      </c>
      <c r="O2168" t="s">
        <v>10998</v>
      </c>
      <c r="P2168">
        <v>0</v>
      </c>
      <c r="Q2168" t="s">
        <v>12580</v>
      </c>
      <c r="R2168" t="s">
        <v>12581</v>
      </c>
      <c r="S2168">
        <v>440</v>
      </c>
      <c r="T2168" t="s">
        <v>42</v>
      </c>
      <c r="U2168" t="s">
        <v>43</v>
      </c>
      <c r="V2168" t="s">
        <v>811</v>
      </c>
      <c r="W2168">
        <v>18000000</v>
      </c>
      <c r="X2168">
        <v>2010</v>
      </c>
      <c r="Y2168">
        <v>642</v>
      </c>
      <c r="Z2168" s="2">
        <v>7.6</v>
      </c>
      <c r="AA2168">
        <v>1.85</v>
      </c>
      <c r="AB2168">
        <v>63000</v>
      </c>
      <c r="AQ2168">
        <v>123</v>
      </c>
      <c r="AR2168">
        <v>5</v>
      </c>
      <c r="BP2168">
        <v>1250000</v>
      </c>
      <c r="BR2168">
        <f t="shared" ref="BR2168:BR2221" si="97">BO2168-BP2168</f>
        <v>-1250000</v>
      </c>
      <c r="BS2168">
        <f>_xlfn.XLOOKUP(BO2168,I:I,L:L)</f>
        <v>0</v>
      </c>
    </row>
    <row r="2169" spans="1:71" x14ac:dyDescent="0.25">
      <c r="A2169" t="s">
        <v>33</v>
      </c>
      <c r="B2169" t="s">
        <v>4860</v>
      </c>
      <c r="C2169">
        <v>128</v>
      </c>
      <c r="D2169">
        <v>94</v>
      </c>
      <c r="E2169">
        <v>11000</v>
      </c>
      <c r="F2169">
        <v>975</v>
      </c>
      <c r="G2169" t="s">
        <v>2437</v>
      </c>
      <c r="H2169">
        <v>11000</v>
      </c>
      <c r="I2169">
        <v>17071230</v>
      </c>
      <c r="J2169" t="s">
        <v>635</v>
      </c>
      <c r="K2169" t="s">
        <v>4860</v>
      </c>
      <c r="L2169" t="s">
        <v>12350</v>
      </c>
      <c r="M2169">
        <v>31169</v>
      </c>
      <c r="N2169">
        <v>23283</v>
      </c>
      <c r="O2169" t="s">
        <v>3148</v>
      </c>
      <c r="P2169">
        <v>0</v>
      </c>
      <c r="Q2169" t="s">
        <v>12582</v>
      </c>
      <c r="R2169" t="s">
        <v>12583</v>
      </c>
      <c r="S2169">
        <v>192</v>
      </c>
      <c r="T2169" t="s">
        <v>42</v>
      </c>
      <c r="U2169" t="s">
        <v>43</v>
      </c>
      <c r="V2169" t="s">
        <v>115</v>
      </c>
      <c r="W2169">
        <v>18000000</v>
      </c>
      <c r="X2169">
        <v>2000</v>
      </c>
      <c r="Y2169">
        <v>11000</v>
      </c>
      <c r="Z2169" s="2">
        <v>6.7</v>
      </c>
      <c r="AA2169">
        <v>1.85</v>
      </c>
      <c r="AB2169">
        <v>812</v>
      </c>
      <c r="AQ2169">
        <v>94</v>
      </c>
      <c r="AR2169">
        <v>7.6</v>
      </c>
      <c r="BP2169">
        <v>1250000</v>
      </c>
      <c r="BR2169">
        <f t="shared" si="97"/>
        <v>-1250000</v>
      </c>
      <c r="BS2169">
        <f>_xlfn.XLOOKUP(BO2169,I:I,L:L)</f>
        <v>0</v>
      </c>
    </row>
    <row r="2170" spans="1:71" x14ac:dyDescent="0.25">
      <c r="A2170" t="s">
        <v>33</v>
      </c>
      <c r="B2170" t="s">
        <v>6605</v>
      </c>
      <c r="C2170">
        <v>68</v>
      </c>
      <c r="D2170">
        <v>115</v>
      </c>
      <c r="E2170">
        <v>13</v>
      </c>
      <c r="F2170">
        <v>111</v>
      </c>
      <c r="G2170" t="s">
        <v>12584</v>
      </c>
      <c r="H2170">
        <v>757</v>
      </c>
      <c r="I2170">
        <v>17174870</v>
      </c>
      <c r="J2170" t="s">
        <v>3468</v>
      </c>
      <c r="K2170" t="s">
        <v>12585</v>
      </c>
      <c r="L2170" t="s">
        <v>12290</v>
      </c>
      <c r="M2170">
        <v>15817</v>
      </c>
      <c r="N2170">
        <v>1201</v>
      </c>
      <c r="O2170" t="s">
        <v>12586</v>
      </c>
      <c r="P2170">
        <v>2</v>
      </c>
      <c r="Q2170" t="s">
        <v>12587</v>
      </c>
      <c r="R2170" t="s">
        <v>12588</v>
      </c>
      <c r="S2170">
        <v>210</v>
      </c>
      <c r="T2170" t="s">
        <v>42</v>
      </c>
      <c r="U2170" t="s">
        <v>43</v>
      </c>
      <c r="V2170" t="s">
        <v>44</v>
      </c>
      <c r="W2170">
        <v>18000000</v>
      </c>
      <c r="X2170">
        <v>2000</v>
      </c>
      <c r="Y2170">
        <v>220</v>
      </c>
      <c r="Z2170" s="2">
        <v>6.7</v>
      </c>
      <c r="AA2170">
        <v>2.35</v>
      </c>
      <c r="AB2170">
        <v>0</v>
      </c>
      <c r="AQ2170">
        <v>94</v>
      </c>
      <c r="AR2170">
        <v>6.7</v>
      </c>
      <c r="BP2170">
        <v>1250000</v>
      </c>
      <c r="BR2170">
        <f t="shared" si="97"/>
        <v>-1250000</v>
      </c>
      <c r="BS2170">
        <f>_xlfn.XLOOKUP(BO2170,I:I,L:L)</f>
        <v>0</v>
      </c>
    </row>
    <row r="2171" spans="1:71" x14ac:dyDescent="0.25">
      <c r="A2171" t="s">
        <v>33</v>
      </c>
      <c r="B2171" t="s">
        <v>5971</v>
      </c>
      <c r="C2171">
        <v>97</v>
      </c>
      <c r="D2171">
        <v>107</v>
      </c>
      <c r="E2171">
        <v>24</v>
      </c>
      <c r="F2171">
        <v>85</v>
      </c>
      <c r="G2171" t="s">
        <v>2321</v>
      </c>
      <c r="H2171">
        <v>10000</v>
      </c>
      <c r="I2171">
        <v>26284475</v>
      </c>
      <c r="J2171" t="s">
        <v>1247</v>
      </c>
      <c r="K2171" t="s">
        <v>407</v>
      </c>
      <c r="L2171" t="s">
        <v>9047</v>
      </c>
      <c r="M2171">
        <v>9051</v>
      </c>
      <c r="N2171">
        <v>10691</v>
      </c>
      <c r="O2171" t="s">
        <v>12589</v>
      </c>
      <c r="P2171">
        <v>13</v>
      </c>
      <c r="Q2171" t="s">
        <v>12590</v>
      </c>
      <c r="R2171" t="s">
        <v>12591</v>
      </c>
      <c r="S2171">
        <v>68</v>
      </c>
      <c r="T2171" t="s">
        <v>42</v>
      </c>
      <c r="U2171" t="s">
        <v>43</v>
      </c>
      <c r="V2171" t="s">
        <v>44</v>
      </c>
      <c r="W2171">
        <v>17000000</v>
      </c>
      <c r="X2171">
        <v>2015</v>
      </c>
      <c r="Y2171">
        <v>566</v>
      </c>
      <c r="Z2171" s="2">
        <v>5.7</v>
      </c>
      <c r="AA2171">
        <v>2.35</v>
      </c>
      <c r="AB2171">
        <v>0</v>
      </c>
      <c r="AQ2171">
        <v>115</v>
      </c>
      <c r="AR2171">
        <v>6.7</v>
      </c>
      <c r="BP2171">
        <v>1250000</v>
      </c>
      <c r="BR2171">
        <f t="shared" si="97"/>
        <v>-1250000</v>
      </c>
      <c r="BS2171">
        <f>_xlfn.XLOOKUP(BO2171,I:I,L:L)</f>
        <v>0</v>
      </c>
    </row>
    <row r="2172" spans="1:71" x14ac:dyDescent="0.25">
      <c r="A2172" t="s">
        <v>33</v>
      </c>
      <c r="B2172" t="s">
        <v>6611</v>
      </c>
      <c r="C2172">
        <v>54</v>
      </c>
      <c r="D2172">
        <v>91</v>
      </c>
      <c r="E2172">
        <v>38</v>
      </c>
      <c r="F2172">
        <v>362</v>
      </c>
      <c r="G2172" t="s">
        <v>12592</v>
      </c>
      <c r="H2172">
        <v>17000</v>
      </c>
      <c r="I2172">
        <v>16702864</v>
      </c>
      <c r="J2172" t="s">
        <v>635</v>
      </c>
      <c r="K2172" t="s">
        <v>715</v>
      </c>
      <c r="L2172" t="s">
        <v>12593</v>
      </c>
      <c r="M2172">
        <v>8023</v>
      </c>
      <c r="N2172">
        <v>18711</v>
      </c>
      <c r="O2172" t="s">
        <v>12594</v>
      </c>
      <c r="P2172">
        <v>0</v>
      </c>
      <c r="Q2172" t="s">
        <v>12595</v>
      </c>
      <c r="R2172" t="s">
        <v>12596</v>
      </c>
      <c r="S2172">
        <v>49</v>
      </c>
      <c r="T2172" t="s">
        <v>42</v>
      </c>
      <c r="U2172" t="s">
        <v>43</v>
      </c>
      <c r="V2172" t="s">
        <v>115</v>
      </c>
      <c r="W2172">
        <v>18000000</v>
      </c>
      <c r="X2172">
        <v>2004</v>
      </c>
      <c r="Y2172">
        <v>632</v>
      </c>
      <c r="Z2172" s="2">
        <v>5.2</v>
      </c>
      <c r="AA2172">
        <v>1.85</v>
      </c>
      <c r="AB2172">
        <v>591</v>
      </c>
      <c r="AQ2172">
        <v>107</v>
      </c>
      <c r="AR2172">
        <v>5.7</v>
      </c>
      <c r="BO2172">
        <v>48745150</v>
      </c>
      <c r="BP2172">
        <v>50000000</v>
      </c>
      <c r="BR2172">
        <f t="shared" si="97"/>
        <v>-1254850</v>
      </c>
      <c r="BS2172" t="str">
        <f>_xlfn.XLOOKUP(BO2172,I:I,L:L)</f>
        <v>FirewallÂ </v>
      </c>
    </row>
    <row r="2173" spans="1:71" x14ac:dyDescent="0.25">
      <c r="A2173" t="s">
        <v>33</v>
      </c>
      <c r="B2173" t="s">
        <v>4049</v>
      </c>
      <c r="C2173">
        <v>99</v>
      </c>
      <c r="D2173">
        <v>125</v>
      </c>
      <c r="E2173">
        <v>34</v>
      </c>
      <c r="F2173">
        <v>1000</v>
      </c>
      <c r="G2173" t="s">
        <v>1779</v>
      </c>
      <c r="H2173">
        <v>16000</v>
      </c>
      <c r="I2173">
        <v>15561627</v>
      </c>
      <c r="J2173" t="s">
        <v>2007</v>
      </c>
      <c r="K2173" t="s">
        <v>11696</v>
      </c>
      <c r="L2173" t="s">
        <v>12597</v>
      </c>
      <c r="M2173">
        <v>39105</v>
      </c>
      <c r="N2173">
        <v>21622</v>
      </c>
      <c r="O2173" t="s">
        <v>265</v>
      </c>
      <c r="P2173">
        <v>0</v>
      </c>
      <c r="Q2173" t="s">
        <v>12598</v>
      </c>
      <c r="R2173" t="s">
        <v>12599</v>
      </c>
      <c r="S2173">
        <v>359</v>
      </c>
      <c r="T2173" t="s">
        <v>42</v>
      </c>
      <c r="U2173" t="s">
        <v>43</v>
      </c>
      <c r="V2173" t="s">
        <v>811</v>
      </c>
      <c r="W2173">
        <v>18000000</v>
      </c>
      <c r="X2173">
        <v>2001</v>
      </c>
      <c r="Y2173">
        <v>4000</v>
      </c>
      <c r="Z2173" s="2">
        <v>7.5</v>
      </c>
      <c r="AA2173">
        <v>2.35</v>
      </c>
      <c r="AB2173">
        <v>0</v>
      </c>
      <c r="AQ2173">
        <v>91</v>
      </c>
      <c r="AR2173">
        <v>5.2</v>
      </c>
      <c r="BP2173">
        <v>1288000</v>
      </c>
      <c r="BR2173">
        <f t="shared" si="97"/>
        <v>-1288000</v>
      </c>
      <c r="BS2173">
        <f>_xlfn.XLOOKUP(BO2173,I:I,L:L)</f>
        <v>0</v>
      </c>
    </row>
    <row r="2174" spans="1:71" x14ac:dyDescent="0.25">
      <c r="A2174" t="s">
        <v>33</v>
      </c>
      <c r="B2174" t="s">
        <v>3335</v>
      </c>
      <c r="C2174">
        <v>412</v>
      </c>
      <c r="D2174">
        <v>122</v>
      </c>
      <c r="E2174">
        <v>0</v>
      </c>
      <c r="F2174">
        <v>816</v>
      </c>
      <c r="G2174" t="s">
        <v>594</v>
      </c>
      <c r="H2174">
        <v>14000</v>
      </c>
      <c r="I2174">
        <v>17750583</v>
      </c>
      <c r="J2174" t="s">
        <v>948</v>
      </c>
      <c r="K2174" t="s">
        <v>281</v>
      </c>
      <c r="L2174" t="s">
        <v>12600</v>
      </c>
      <c r="M2174">
        <v>93548</v>
      </c>
      <c r="N2174">
        <v>28933</v>
      </c>
      <c r="O2174" t="s">
        <v>214</v>
      </c>
      <c r="P2174">
        <v>0</v>
      </c>
      <c r="Q2174" t="s">
        <v>12601</v>
      </c>
      <c r="R2174" t="s">
        <v>12602</v>
      </c>
      <c r="S2174">
        <v>307</v>
      </c>
      <c r="T2174" t="s">
        <v>42</v>
      </c>
      <c r="U2174" t="s">
        <v>74</v>
      </c>
      <c r="V2174" t="s">
        <v>811</v>
      </c>
      <c r="W2174">
        <v>30000000</v>
      </c>
      <c r="X2174">
        <v>2015</v>
      </c>
      <c r="Y2174">
        <v>13000</v>
      </c>
      <c r="Z2174" s="2">
        <v>7.2</v>
      </c>
      <c r="AA2174">
        <v>2.35</v>
      </c>
      <c r="AB2174">
        <v>23000</v>
      </c>
      <c r="AQ2174">
        <v>125</v>
      </c>
      <c r="AR2174">
        <v>7.5</v>
      </c>
      <c r="BO2174">
        <v>11278</v>
      </c>
      <c r="BP2174">
        <v>1300000</v>
      </c>
      <c r="BR2174">
        <f t="shared" si="97"/>
        <v>-1288722</v>
      </c>
      <c r="BS2174" t="str">
        <f>_xlfn.XLOOKUP(BO2174,I:I,L:L)</f>
        <v>The Amazing CatfishÂ </v>
      </c>
    </row>
    <row r="2175" spans="1:71" x14ac:dyDescent="0.25">
      <c r="A2175" t="s">
        <v>33</v>
      </c>
      <c r="B2175" t="s">
        <v>1043</v>
      </c>
      <c r="C2175">
        <v>107</v>
      </c>
      <c r="D2175">
        <v>102</v>
      </c>
      <c r="E2175">
        <v>0</v>
      </c>
      <c r="F2175">
        <v>529</v>
      </c>
      <c r="G2175" t="s">
        <v>12604</v>
      </c>
      <c r="H2175">
        <v>946</v>
      </c>
      <c r="I2175">
        <v>14793904</v>
      </c>
      <c r="J2175" t="s">
        <v>1027</v>
      </c>
      <c r="K2175" t="s">
        <v>2887</v>
      </c>
      <c r="L2175" t="s">
        <v>12605</v>
      </c>
      <c r="M2175">
        <v>28209</v>
      </c>
      <c r="N2175">
        <v>4072</v>
      </c>
      <c r="O2175" t="s">
        <v>5568</v>
      </c>
      <c r="P2175">
        <v>1</v>
      </c>
      <c r="Q2175" t="s">
        <v>12606</v>
      </c>
      <c r="R2175" t="s">
        <v>12607</v>
      </c>
      <c r="S2175">
        <v>80</v>
      </c>
      <c r="T2175" t="s">
        <v>42</v>
      </c>
      <c r="U2175" t="s">
        <v>356</v>
      </c>
      <c r="V2175" t="s">
        <v>44</v>
      </c>
      <c r="W2175">
        <v>18000000</v>
      </c>
      <c r="X2175">
        <v>2009</v>
      </c>
      <c r="Y2175">
        <v>800</v>
      </c>
      <c r="Z2175" s="2">
        <v>5.3</v>
      </c>
      <c r="AA2175">
        <v>1.85</v>
      </c>
      <c r="AB2175">
        <v>0</v>
      </c>
      <c r="AQ2175">
        <v>122</v>
      </c>
      <c r="AR2175">
        <v>7.2</v>
      </c>
      <c r="BO2175">
        <v>505295</v>
      </c>
      <c r="BP2175">
        <v>1800000</v>
      </c>
      <c r="BR2175">
        <f t="shared" si="97"/>
        <v>-1294705</v>
      </c>
      <c r="BS2175" t="str">
        <f>_xlfn.XLOOKUP(BO2175,I:I,L:L)</f>
        <v>Travelers and MagiciansÂ </v>
      </c>
    </row>
    <row r="2176" spans="1:71" x14ac:dyDescent="0.25">
      <c r="A2176" t="s">
        <v>33</v>
      </c>
      <c r="B2176" t="s">
        <v>5232</v>
      </c>
      <c r="C2176">
        <v>192</v>
      </c>
      <c r="D2176">
        <v>90</v>
      </c>
      <c r="E2176">
        <v>44</v>
      </c>
      <c r="F2176">
        <v>729</v>
      </c>
      <c r="G2176" t="s">
        <v>12060</v>
      </c>
      <c r="H2176">
        <v>12000</v>
      </c>
      <c r="I2176">
        <v>15281286</v>
      </c>
      <c r="J2176" t="s">
        <v>881</v>
      </c>
      <c r="K2176" t="s">
        <v>361</v>
      </c>
      <c r="L2176" t="s">
        <v>12609</v>
      </c>
      <c r="M2176">
        <v>64646</v>
      </c>
      <c r="N2176">
        <v>16004</v>
      </c>
      <c r="O2176" t="s">
        <v>537</v>
      </c>
      <c r="P2176">
        <v>2</v>
      </c>
      <c r="Q2176" t="s">
        <v>12610</v>
      </c>
      <c r="R2176" t="s">
        <v>12611</v>
      </c>
      <c r="S2176">
        <v>105</v>
      </c>
      <c r="T2176" t="s">
        <v>42</v>
      </c>
      <c r="U2176" t="s">
        <v>43</v>
      </c>
      <c r="V2176" t="s">
        <v>811</v>
      </c>
      <c r="W2176">
        <v>18000000</v>
      </c>
      <c r="X2176">
        <v>2009</v>
      </c>
      <c r="Y2176">
        <v>904</v>
      </c>
      <c r="Z2176" s="2">
        <v>6.5</v>
      </c>
      <c r="AA2176">
        <v>1.85</v>
      </c>
      <c r="AB2176">
        <v>0</v>
      </c>
      <c r="AQ2176">
        <v>102</v>
      </c>
      <c r="AR2176">
        <v>5.3</v>
      </c>
      <c r="BO2176">
        <v>16702864</v>
      </c>
      <c r="BP2176">
        <v>18000000</v>
      </c>
      <c r="BR2176">
        <f t="shared" si="97"/>
        <v>-1297136</v>
      </c>
      <c r="BS2176" t="str">
        <f>_xlfn.XLOOKUP(BO2176,I:I,L:L)</f>
        <v>Catch That KidÂ </v>
      </c>
    </row>
    <row r="2177" spans="1:71" x14ac:dyDescent="0.25">
      <c r="A2177" t="s">
        <v>33</v>
      </c>
      <c r="B2177" t="s">
        <v>6617</v>
      </c>
      <c r="C2177">
        <v>25</v>
      </c>
      <c r="D2177">
        <v>98</v>
      </c>
      <c r="E2177">
        <v>28</v>
      </c>
      <c r="F2177">
        <v>102</v>
      </c>
      <c r="G2177" t="s">
        <v>12612</v>
      </c>
      <c r="H2177">
        <v>372</v>
      </c>
      <c r="I2177">
        <v>8000000</v>
      </c>
      <c r="J2177" t="s">
        <v>153</v>
      </c>
      <c r="K2177" t="s">
        <v>8076</v>
      </c>
      <c r="L2177" t="s">
        <v>12613</v>
      </c>
      <c r="M2177">
        <v>1400</v>
      </c>
      <c r="N2177">
        <v>927</v>
      </c>
      <c r="O2177" t="s">
        <v>12614</v>
      </c>
      <c r="P2177">
        <v>0</v>
      </c>
      <c r="Q2177" t="s">
        <v>12615</v>
      </c>
      <c r="R2177" t="s">
        <v>12616</v>
      </c>
      <c r="S2177">
        <v>41</v>
      </c>
      <c r="T2177" t="s">
        <v>42</v>
      </c>
      <c r="U2177" t="s">
        <v>43</v>
      </c>
      <c r="V2177" t="s">
        <v>115</v>
      </c>
      <c r="W2177">
        <v>18000000</v>
      </c>
      <c r="X2177">
        <v>1981</v>
      </c>
      <c r="Y2177">
        <v>262</v>
      </c>
      <c r="Z2177" s="2">
        <v>5</v>
      </c>
      <c r="AA2177">
        <v>2.35</v>
      </c>
      <c r="AB2177">
        <v>346</v>
      </c>
      <c r="AQ2177">
        <v>90</v>
      </c>
      <c r="AR2177">
        <v>6.5</v>
      </c>
      <c r="BP2177">
        <v>1300000</v>
      </c>
      <c r="BR2177">
        <f t="shared" si="97"/>
        <v>-1300000</v>
      </c>
      <c r="BS2177">
        <f>_xlfn.XLOOKUP(BO2177,I:I,L:L)</f>
        <v>0</v>
      </c>
    </row>
    <row r="2178" spans="1:71" x14ac:dyDescent="0.25">
      <c r="A2178" t="s">
        <v>33</v>
      </c>
      <c r="B2178" t="s">
        <v>6624</v>
      </c>
      <c r="C2178">
        <v>104</v>
      </c>
      <c r="D2178">
        <v>109</v>
      </c>
      <c r="E2178">
        <v>128</v>
      </c>
      <c r="F2178">
        <v>1000</v>
      </c>
      <c r="G2178" t="s">
        <v>2160</v>
      </c>
      <c r="H2178">
        <v>11000</v>
      </c>
      <c r="I2178">
        <v>13491653</v>
      </c>
      <c r="J2178" t="s">
        <v>2275</v>
      </c>
      <c r="K2178" t="s">
        <v>127</v>
      </c>
      <c r="L2178" t="s">
        <v>12617</v>
      </c>
      <c r="M2178">
        <v>23728</v>
      </c>
      <c r="N2178">
        <v>14995</v>
      </c>
      <c r="O2178" t="s">
        <v>2270</v>
      </c>
      <c r="P2178">
        <v>0</v>
      </c>
      <c r="Q2178" t="s">
        <v>12618</v>
      </c>
      <c r="R2178" t="s">
        <v>12619</v>
      </c>
      <c r="S2178">
        <v>213</v>
      </c>
      <c r="T2178" t="s">
        <v>42</v>
      </c>
      <c r="U2178" t="s">
        <v>43</v>
      </c>
      <c r="V2178" t="s">
        <v>811</v>
      </c>
      <c r="W2178">
        <v>18000000</v>
      </c>
      <c r="X2178">
        <v>2001</v>
      </c>
      <c r="Y2178">
        <v>2000</v>
      </c>
      <c r="Z2178" s="2">
        <v>6.1</v>
      </c>
      <c r="AA2178">
        <v>2.35</v>
      </c>
      <c r="AB2178">
        <v>813</v>
      </c>
      <c r="AQ2178">
        <v>98</v>
      </c>
      <c r="AR2178">
        <v>5</v>
      </c>
      <c r="BP2178">
        <v>1300000</v>
      </c>
      <c r="BR2178">
        <f t="shared" si="97"/>
        <v>-1300000</v>
      </c>
      <c r="BS2178">
        <f>_xlfn.XLOOKUP(BO2178,I:I,L:L)</f>
        <v>0</v>
      </c>
    </row>
    <row r="2179" spans="1:71" x14ac:dyDescent="0.25">
      <c r="A2179" t="s">
        <v>33</v>
      </c>
      <c r="B2179" t="s">
        <v>6629</v>
      </c>
      <c r="C2179">
        <v>146</v>
      </c>
      <c r="D2179">
        <v>90</v>
      </c>
      <c r="E2179">
        <v>31</v>
      </c>
      <c r="F2179">
        <v>179</v>
      </c>
      <c r="G2179" t="s">
        <v>12621</v>
      </c>
      <c r="H2179">
        <v>210</v>
      </c>
      <c r="I2179">
        <v>10494494</v>
      </c>
      <c r="J2179" t="s">
        <v>268</v>
      </c>
      <c r="K2179" t="s">
        <v>12622</v>
      </c>
      <c r="L2179" t="s">
        <v>12623</v>
      </c>
      <c r="M2179">
        <v>19586</v>
      </c>
      <c r="N2179">
        <v>676</v>
      </c>
      <c r="O2179" t="s">
        <v>12624</v>
      </c>
      <c r="P2179">
        <v>1</v>
      </c>
      <c r="Q2179" t="s">
        <v>12625</v>
      </c>
      <c r="R2179" t="s">
        <v>12626</v>
      </c>
      <c r="S2179">
        <v>109</v>
      </c>
      <c r="T2179" t="s">
        <v>42</v>
      </c>
      <c r="U2179" t="s">
        <v>43</v>
      </c>
      <c r="V2179" t="s">
        <v>44</v>
      </c>
      <c r="W2179">
        <v>18000000</v>
      </c>
      <c r="X2179">
        <v>2013</v>
      </c>
      <c r="Y2179">
        <v>193</v>
      </c>
      <c r="Z2179" s="2">
        <v>4.4000000000000004</v>
      </c>
      <c r="AA2179">
        <v>2.35</v>
      </c>
      <c r="AB2179">
        <v>4000</v>
      </c>
      <c r="AQ2179">
        <v>107</v>
      </c>
      <c r="AR2179">
        <v>7.4</v>
      </c>
      <c r="BO2179">
        <v>63695760</v>
      </c>
      <c r="BP2179">
        <v>65000000</v>
      </c>
      <c r="BR2179">
        <f t="shared" si="97"/>
        <v>-1304240</v>
      </c>
      <c r="BS2179" t="str">
        <f>_xlfn.XLOOKUP(BO2179,I:I,L:L)</f>
        <v>Mona Lisa SmileÂ </v>
      </c>
    </row>
    <row r="2180" spans="1:71" x14ac:dyDescent="0.25">
      <c r="A2180" t="s">
        <v>33</v>
      </c>
      <c r="B2180" t="s">
        <v>899</v>
      </c>
      <c r="C2180">
        <v>124</v>
      </c>
      <c r="D2180">
        <v>112</v>
      </c>
      <c r="E2180">
        <v>0</v>
      </c>
      <c r="F2180">
        <v>177</v>
      </c>
      <c r="G2180" t="s">
        <v>10998</v>
      </c>
      <c r="H2180">
        <v>805</v>
      </c>
      <c r="I2180">
        <v>7837632</v>
      </c>
      <c r="J2180" t="s">
        <v>2007</v>
      </c>
      <c r="K2180" t="s">
        <v>2910</v>
      </c>
      <c r="L2180" t="s">
        <v>12627</v>
      </c>
      <c r="M2180">
        <v>46396</v>
      </c>
      <c r="N2180">
        <v>1466</v>
      </c>
      <c r="O2180" t="s">
        <v>3336</v>
      </c>
      <c r="P2180">
        <v>0</v>
      </c>
      <c r="Q2180" t="s">
        <v>12628</v>
      </c>
      <c r="R2180" t="s">
        <v>12629</v>
      </c>
      <c r="S2180">
        <v>287</v>
      </c>
      <c r="T2180" t="s">
        <v>42</v>
      </c>
      <c r="U2180" t="s">
        <v>43</v>
      </c>
      <c r="V2180" t="s">
        <v>811</v>
      </c>
      <c r="W2180">
        <v>18000000</v>
      </c>
      <c r="X2180">
        <v>1997</v>
      </c>
      <c r="Y2180">
        <v>223</v>
      </c>
      <c r="Z2180" s="2">
        <v>7.5</v>
      </c>
      <c r="AA2180">
        <v>1.85</v>
      </c>
      <c r="AB2180">
        <v>0</v>
      </c>
      <c r="AQ2180">
        <v>90</v>
      </c>
      <c r="AR2180">
        <v>4.4000000000000004</v>
      </c>
      <c r="BO2180">
        <v>194568</v>
      </c>
      <c r="BP2180">
        <v>1500000</v>
      </c>
      <c r="BR2180">
        <f t="shared" si="97"/>
        <v>-1305432</v>
      </c>
      <c r="BS2180" t="str">
        <f>_xlfn.XLOOKUP(BO2180,I:I,L:L)</f>
        <v>I Want Someone to Eat Cheese WithÂ </v>
      </c>
    </row>
    <row r="2181" spans="1:71" x14ac:dyDescent="0.25">
      <c r="A2181" t="s">
        <v>33</v>
      </c>
      <c r="B2181" t="s">
        <v>2520</v>
      </c>
      <c r="C2181">
        <v>107</v>
      </c>
      <c r="D2181">
        <v>94</v>
      </c>
      <c r="E2181">
        <v>0</v>
      </c>
      <c r="F2181">
        <v>197</v>
      </c>
      <c r="G2181" t="s">
        <v>2230</v>
      </c>
      <c r="H2181">
        <v>712</v>
      </c>
      <c r="I2181">
        <v>15155772</v>
      </c>
      <c r="J2181" t="s">
        <v>881</v>
      </c>
      <c r="K2181" t="s">
        <v>9698</v>
      </c>
      <c r="L2181" t="s">
        <v>12631</v>
      </c>
      <c r="M2181">
        <v>8895</v>
      </c>
      <c r="N2181">
        <v>1673</v>
      </c>
      <c r="O2181" t="s">
        <v>12632</v>
      </c>
      <c r="P2181">
        <v>2</v>
      </c>
      <c r="Q2181" t="s">
        <v>12633</v>
      </c>
      <c r="R2181" t="s">
        <v>12634</v>
      </c>
      <c r="S2181">
        <v>48</v>
      </c>
      <c r="T2181" t="s">
        <v>42</v>
      </c>
      <c r="U2181" t="s">
        <v>43</v>
      </c>
      <c r="V2181" t="s">
        <v>44</v>
      </c>
      <c r="W2181">
        <v>18000000</v>
      </c>
      <c r="X2181">
        <v>2014</v>
      </c>
      <c r="Y2181">
        <v>341</v>
      </c>
      <c r="Z2181" s="2">
        <v>5.7</v>
      </c>
      <c r="AA2181">
        <v>2.35</v>
      </c>
      <c r="AB2181">
        <v>3000</v>
      </c>
      <c r="AQ2181">
        <v>112</v>
      </c>
      <c r="AR2181">
        <v>7.5</v>
      </c>
      <c r="BO2181">
        <v>5694308</v>
      </c>
      <c r="BP2181">
        <v>7000000</v>
      </c>
      <c r="BR2181">
        <f t="shared" si="97"/>
        <v>-1305692</v>
      </c>
      <c r="BS2181" t="str">
        <f>_xlfn.XLOOKUP(BO2181,I:I,L:L)</f>
        <v>Who's Your Caddy?Â </v>
      </c>
    </row>
    <row r="2182" spans="1:71" x14ac:dyDescent="0.25">
      <c r="A2182" t="s">
        <v>33</v>
      </c>
      <c r="B2182" t="s">
        <v>6633</v>
      </c>
      <c r="C2182">
        <v>93</v>
      </c>
      <c r="D2182">
        <v>104</v>
      </c>
      <c r="E2182">
        <v>109</v>
      </c>
      <c r="F2182">
        <v>202</v>
      </c>
      <c r="G2182" t="s">
        <v>12636</v>
      </c>
      <c r="H2182">
        <v>405</v>
      </c>
      <c r="I2182">
        <v>7739049</v>
      </c>
      <c r="J2182" t="s">
        <v>881</v>
      </c>
      <c r="K2182" t="s">
        <v>4956</v>
      </c>
      <c r="L2182" t="s">
        <v>12637</v>
      </c>
      <c r="M2182">
        <v>10680</v>
      </c>
      <c r="N2182">
        <v>847</v>
      </c>
      <c r="O2182" t="s">
        <v>12638</v>
      </c>
      <c r="P2182">
        <v>2</v>
      </c>
      <c r="Q2182" t="s">
        <v>12639</v>
      </c>
      <c r="R2182" t="s">
        <v>12640</v>
      </c>
      <c r="S2182">
        <v>112</v>
      </c>
      <c r="T2182" t="s">
        <v>42</v>
      </c>
      <c r="U2182" t="s">
        <v>356</v>
      </c>
      <c r="V2182" t="s">
        <v>811</v>
      </c>
      <c r="W2182">
        <v>18000000</v>
      </c>
      <c r="X2182">
        <v>2004</v>
      </c>
      <c r="Y2182">
        <v>204</v>
      </c>
      <c r="Z2182" s="2">
        <v>7.1</v>
      </c>
      <c r="AA2182">
        <v>1.85</v>
      </c>
      <c r="AB2182">
        <v>562</v>
      </c>
      <c r="AQ2182">
        <v>94</v>
      </c>
      <c r="AR2182">
        <v>5.7</v>
      </c>
      <c r="BO2182">
        <v>15681020</v>
      </c>
      <c r="BP2182">
        <v>17000000</v>
      </c>
      <c r="BR2182">
        <f t="shared" si="97"/>
        <v>-1318980</v>
      </c>
      <c r="BS2182" t="str">
        <f>_xlfn.XLOOKUP(BO2182,I:I,L:L)</f>
        <v>Superman IV: The Quest for PeaceÂ </v>
      </c>
    </row>
    <row r="2183" spans="1:71" x14ac:dyDescent="0.25">
      <c r="A2183" t="s">
        <v>33</v>
      </c>
      <c r="B2183" t="s">
        <v>3250</v>
      </c>
      <c r="C2183">
        <v>38</v>
      </c>
      <c r="D2183">
        <v>112</v>
      </c>
      <c r="E2183">
        <v>213</v>
      </c>
      <c r="F2183">
        <v>45</v>
      </c>
      <c r="G2183" t="s">
        <v>12642</v>
      </c>
      <c r="H2183">
        <v>567</v>
      </c>
      <c r="I2183">
        <v>6734844</v>
      </c>
      <c r="J2183" t="s">
        <v>210</v>
      </c>
      <c r="K2183" t="s">
        <v>12643</v>
      </c>
      <c r="L2183" t="s">
        <v>12644</v>
      </c>
      <c r="M2183">
        <v>29591</v>
      </c>
      <c r="N2183">
        <v>711</v>
      </c>
      <c r="O2183" t="s">
        <v>12645</v>
      </c>
      <c r="P2183">
        <v>0</v>
      </c>
      <c r="Q2183" t="s">
        <v>12646</v>
      </c>
      <c r="R2183" t="s">
        <v>12647</v>
      </c>
      <c r="S2183">
        <v>118</v>
      </c>
      <c r="T2183" t="s">
        <v>42</v>
      </c>
      <c r="U2183" t="s">
        <v>43</v>
      </c>
      <c r="V2183" t="s">
        <v>811</v>
      </c>
      <c r="W2183">
        <v>17000000</v>
      </c>
      <c r="X2183">
        <v>1986</v>
      </c>
      <c r="Y2183">
        <v>67</v>
      </c>
      <c r="Z2183" s="2">
        <v>5.9</v>
      </c>
      <c r="AA2183">
        <v>1.85</v>
      </c>
      <c r="AB2183">
        <v>0</v>
      </c>
      <c r="AQ2183">
        <v>104</v>
      </c>
      <c r="AR2183">
        <v>7.1</v>
      </c>
      <c r="BO2183">
        <v>173066</v>
      </c>
      <c r="BP2183">
        <v>1500000</v>
      </c>
      <c r="BR2183">
        <f t="shared" si="97"/>
        <v>-1326934</v>
      </c>
      <c r="BS2183" t="str">
        <f>_xlfn.XLOOKUP(BO2183,I:I,L:L)</f>
        <v>My Name Is BruceÂ </v>
      </c>
    </row>
    <row r="2184" spans="1:71" x14ac:dyDescent="0.25">
      <c r="A2184" t="s">
        <v>33</v>
      </c>
      <c r="B2184" t="s">
        <v>6640</v>
      </c>
      <c r="C2184">
        <v>60</v>
      </c>
      <c r="D2184">
        <v>108</v>
      </c>
      <c r="E2184">
        <v>25</v>
      </c>
      <c r="F2184">
        <v>94</v>
      </c>
      <c r="G2184" t="s">
        <v>12649</v>
      </c>
      <c r="H2184">
        <v>1000</v>
      </c>
      <c r="I2184">
        <v>6000000</v>
      </c>
      <c r="J2184" t="s">
        <v>59</v>
      </c>
      <c r="K2184" t="s">
        <v>1804</v>
      </c>
      <c r="L2184" t="s">
        <v>12650</v>
      </c>
      <c r="M2184">
        <v>10832</v>
      </c>
      <c r="N2184">
        <v>1263</v>
      </c>
      <c r="O2184" t="s">
        <v>12651</v>
      </c>
      <c r="P2184">
        <v>0</v>
      </c>
      <c r="Q2184" t="s">
        <v>12652</v>
      </c>
      <c r="R2184" t="s">
        <v>12653</v>
      </c>
      <c r="S2184">
        <v>102</v>
      </c>
      <c r="T2184" t="s">
        <v>42</v>
      </c>
      <c r="U2184" t="s">
        <v>43</v>
      </c>
      <c r="V2184" t="s">
        <v>115</v>
      </c>
      <c r="W2184">
        <v>18000000</v>
      </c>
      <c r="X2184">
        <v>1981</v>
      </c>
      <c r="Y2184">
        <v>115</v>
      </c>
      <c r="Z2184" s="2">
        <v>6.7</v>
      </c>
      <c r="AA2184">
        <v>2.35</v>
      </c>
      <c r="AB2184">
        <v>0</v>
      </c>
      <c r="AQ2184">
        <v>112</v>
      </c>
      <c r="AR2184">
        <v>5.9</v>
      </c>
      <c r="BO2184">
        <v>20668843</v>
      </c>
      <c r="BP2184">
        <v>22000000</v>
      </c>
      <c r="BR2184">
        <f t="shared" si="97"/>
        <v>-1331157</v>
      </c>
      <c r="BS2184" t="str">
        <f>_xlfn.XLOOKUP(BO2184,I:I,L:L)</f>
        <v>Mad MoneyÂ </v>
      </c>
    </row>
    <row r="2185" spans="1:71" x14ac:dyDescent="0.25">
      <c r="A2185" t="s">
        <v>33</v>
      </c>
      <c r="B2185" t="s">
        <v>5440</v>
      </c>
      <c r="C2185">
        <v>184</v>
      </c>
      <c r="D2185">
        <v>112</v>
      </c>
      <c r="E2185">
        <v>97</v>
      </c>
      <c r="F2185">
        <v>231</v>
      </c>
      <c r="G2185" t="s">
        <v>12654</v>
      </c>
      <c r="H2185">
        <v>577</v>
      </c>
      <c r="I2185">
        <v>6615578</v>
      </c>
      <c r="J2185" t="s">
        <v>3072</v>
      </c>
      <c r="K2185" t="s">
        <v>12655</v>
      </c>
      <c r="L2185" t="s">
        <v>12656</v>
      </c>
      <c r="M2185">
        <v>15352</v>
      </c>
      <c r="N2185">
        <v>1341</v>
      </c>
      <c r="O2185" t="s">
        <v>11580</v>
      </c>
      <c r="P2185">
        <v>2</v>
      </c>
      <c r="Q2185" t="s">
        <v>12657</v>
      </c>
      <c r="R2185" t="s">
        <v>12658</v>
      </c>
      <c r="S2185">
        <v>82</v>
      </c>
      <c r="T2185" t="s">
        <v>42</v>
      </c>
      <c r="U2185" t="s">
        <v>939</v>
      </c>
      <c r="V2185" t="s">
        <v>811</v>
      </c>
      <c r="W2185">
        <v>13000000</v>
      </c>
      <c r="X2185">
        <v>2009</v>
      </c>
      <c r="Y2185">
        <v>416</v>
      </c>
      <c r="Z2185" s="2">
        <v>7</v>
      </c>
      <c r="AA2185">
        <v>2.35</v>
      </c>
      <c r="AB2185">
        <v>0</v>
      </c>
      <c r="AQ2185">
        <v>108</v>
      </c>
      <c r="AR2185">
        <v>6.7</v>
      </c>
      <c r="BO2185">
        <v>1163508</v>
      </c>
      <c r="BP2185">
        <v>2500000</v>
      </c>
      <c r="BR2185">
        <f t="shared" si="97"/>
        <v>-1336492</v>
      </c>
      <c r="BS2185" t="str">
        <f>_xlfn.XLOOKUP(BO2185,I:I,L:L)</f>
        <v>The Lords of SalemÂ </v>
      </c>
    </row>
    <row r="2186" spans="1:71" x14ac:dyDescent="0.25">
      <c r="A2186" t="s">
        <v>917</v>
      </c>
      <c r="B2186" t="s">
        <v>279</v>
      </c>
      <c r="C2186">
        <v>148</v>
      </c>
      <c r="D2186">
        <v>127</v>
      </c>
      <c r="E2186">
        <v>13000</v>
      </c>
      <c r="F2186">
        <v>940</v>
      </c>
      <c r="G2186" t="s">
        <v>702</v>
      </c>
      <c r="H2186">
        <v>40000</v>
      </c>
      <c r="I2186">
        <v>5887457</v>
      </c>
      <c r="J2186" t="s">
        <v>2295</v>
      </c>
      <c r="K2186" t="s">
        <v>60</v>
      </c>
      <c r="L2186" t="s">
        <v>12660</v>
      </c>
      <c r="M2186">
        <v>142416</v>
      </c>
      <c r="N2186">
        <v>56585</v>
      </c>
      <c r="O2186" t="s">
        <v>4022</v>
      </c>
      <c r="P2186">
        <v>1</v>
      </c>
      <c r="Q2186" t="s">
        <v>12661</v>
      </c>
      <c r="R2186" t="s">
        <v>12662</v>
      </c>
      <c r="S2186">
        <v>420</v>
      </c>
      <c r="T2186" t="s">
        <v>42</v>
      </c>
      <c r="U2186" t="s">
        <v>43</v>
      </c>
      <c r="V2186" t="s">
        <v>811</v>
      </c>
      <c r="W2186">
        <v>18000000</v>
      </c>
      <c r="X2186">
        <v>1994</v>
      </c>
      <c r="Y2186">
        <v>13000</v>
      </c>
      <c r="Z2186" s="2">
        <v>7.9</v>
      </c>
      <c r="AA2186">
        <v>1.85</v>
      </c>
      <c r="AB2186">
        <v>0</v>
      </c>
      <c r="AQ2186">
        <v>112</v>
      </c>
      <c r="AR2186">
        <v>7</v>
      </c>
      <c r="BO2186">
        <v>163245</v>
      </c>
      <c r="BP2186">
        <v>1500000</v>
      </c>
      <c r="BR2186">
        <f t="shared" si="97"/>
        <v>-1336755</v>
      </c>
      <c r="BS2186" t="str">
        <f>_xlfn.XLOOKUP(BO2186,I:I,L:L)</f>
        <v>Modern TimesÂ </v>
      </c>
    </row>
    <row r="2187" spans="1:71" x14ac:dyDescent="0.25">
      <c r="A2187" t="s">
        <v>33</v>
      </c>
      <c r="B2187" t="s">
        <v>4805</v>
      </c>
      <c r="C2187">
        <v>217</v>
      </c>
      <c r="D2187">
        <v>111</v>
      </c>
      <c r="E2187">
        <v>655</v>
      </c>
      <c r="F2187">
        <v>405</v>
      </c>
      <c r="G2187" t="s">
        <v>281</v>
      </c>
      <c r="H2187">
        <v>24000</v>
      </c>
      <c r="I2187">
        <v>13362308</v>
      </c>
      <c r="J2187" t="s">
        <v>2007</v>
      </c>
      <c r="K2187" t="s">
        <v>100</v>
      </c>
      <c r="L2187" t="s">
        <v>12664</v>
      </c>
      <c r="M2187">
        <v>31898</v>
      </c>
      <c r="N2187">
        <v>39307</v>
      </c>
      <c r="O2187" t="s">
        <v>4259</v>
      </c>
      <c r="P2187">
        <v>1</v>
      </c>
      <c r="Q2187" t="s">
        <v>12665</v>
      </c>
      <c r="R2187" t="s">
        <v>12666</v>
      </c>
      <c r="S2187">
        <v>111</v>
      </c>
      <c r="T2187" t="s">
        <v>42</v>
      </c>
      <c r="U2187" t="s">
        <v>43</v>
      </c>
      <c r="V2187" t="s">
        <v>44</v>
      </c>
      <c r="W2187">
        <v>18000000</v>
      </c>
      <c r="X2187">
        <v>2013</v>
      </c>
      <c r="Y2187">
        <v>14000</v>
      </c>
      <c r="Z2187" s="2">
        <v>6.9</v>
      </c>
      <c r="AA2187">
        <v>2.35</v>
      </c>
      <c r="AB2187">
        <v>0</v>
      </c>
      <c r="AQ2187">
        <v>127</v>
      </c>
      <c r="AR2187">
        <v>7.9</v>
      </c>
      <c r="BO2187">
        <v>73661010</v>
      </c>
      <c r="BP2187">
        <v>75000000</v>
      </c>
      <c r="BR2187">
        <f t="shared" si="97"/>
        <v>-1338990</v>
      </c>
      <c r="BS2187" t="str">
        <f>_xlfn.XLOOKUP(BO2187,I:I,L:L)</f>
        <v>Monster HouseÂ </v>
      </c>
    </row>
    <row r="2188" spans="1:71" x14ac:dyDescent="0.25">
      <c r="A2188" t="s">
        <v>33</v>
      </c>
      <c r="B2188" t="s">
        <v>1057</v>
      </c>
      <c r="C2188">
        <v>209</v>
      </c>
      <c r="D2188">
        <v>114</v>
      </c>
      <c r="E2188">
        <v>0</v>
      </c>
      <c r="F2188">
        <v>1000</v>
      </c>
      <c r="G2188" t="s">
        <v>798</v>
      </c>
      <c r="H2188">
        <v>27000</v>
      </c>
      <c r="I2188">
        <v>5694401</v>
      </c>
      <c r="J2188" t="s">
        <v>268</v>
      </c>
      <c r="K2188" t="s">
        <v>80</v>
      </c>
      <c r="L2188" t="s">
        <v>12667</v>
      </c>
      <c r="M2188">
        <v>194489</v>
      </c>
      <c r="N2188">
        <v>46944</v>
      </c>
      <c r="O2188" t="s">
        <v>173</v>
      </c>
      <c r="P2188">
        <v>4</v>
      </c>
      <c r="Q2188" t="s">
        <v>12668</v>
      </c>
      <c r="R2188" t="s">
        <v>12669</v>
      </c>
      <c r="S2188">
        <v>192</v>
      </c>
      <c r="T2188" t="s">
        <v>42</v>
      </c>
      <c r="U2188" t="s">
        <v>74</v>
      </c>
      <c r="V2188" t="s">
        <v>811</v>
      </c>
      <c r="W2188">
        <v>18000000</v>
      </c>
      <c r="X2188">
        <v>2008</v>
      </c>
      <c r="Y2188">
        <v>18000</v>
      </c>
      <c r="Z2188" s="2">
        <v>7.3</v>
      </c>
      <c r="AA2188">
        <v>2.35</v>
      </c>
      <c r="AB2188">
        <v>12000</v>
      </c>
      <c r="AQ2188">
        <v>111</v>
      </c>
      <c r="AR2188">
        <v>6.9</v>
      </c>
      <c r="BO2188">
        <v>155972</v>
      </c>
      <c r="BP2188">
        <v>1500000</v>
      </c>
      <c r="BR2188">
        <f t="shared" si="97"/>
        <v>-1344028</v>
      </c>
      <c r="BS2188" t="str">
        <f>_xlfn.XLOOKUP(BO2188,I:I,L:L)</f>
        <v>The BubbleÂ </v>
      </c>
    </row>
    <row r="2189" spans="1:71" x14ac:dyDescent="0.25">
      <c r="A2189" t="s">
        <v>33</v>
      </c>
      <c r="B2189" t="s">
        <v>6645</v>
      </c>
      <c r="C2189">
        <v>40</v>
      </c>
      <c r="D2189">
        <v>99</v>
      </c>
      <c r="E2189">
        <v>379</v>
      </c>
      <c r="F2189">
        <v>251</v>
      </c>
      <c r="G2189" t="s">
        <v>12671</v>
      </c>
      <c r="H2189">
        <v>456</v>
      </c>
      <c r="I2189">
        <v>5333658</v>
      </c>
      <c r="J2189" t="s">
        <v>461</v>
      </c>
      <c r="K2189" t="s">
        <v>12543</v>
      </c>
      <c r="L2189" t="s">
        <v>12672</v>
      </c>
      <c r="M2189">
        <v>2541</v>
      </c>
      <c r="N2189">
        <v>1356</v>
      </c>
      <c r="O2189" t="s">
        <v>12673</v>
      </c>
      <c r="P2189">
        <v>2</v>
      </c>
      <c r="Q2189" t="s">
        <v>12674</v>
      </c>
      <c r="R2189" t="s">
        <v>12675</v>
      </c>
      <c r="S2189">
        <v>54</v>
      </c>
      <c r="T2189" t="s">
        <v>42</v>
      </c>
      <c r="U2189" t="s">
        <v>43</v>
      </c>
      <c r="V2189" t="s">
        <v>115</v>
      </c>
      <c r="W2189">
        <v>20000000</v>
      </c>
      <c r="X2189">
        <v>1982</v>
      </c>
      <c r="Y2189">
        <v>278</v>
      </c>
      <c r="Z2189" s="2">
        <v>3.5</v>
      </c>
      <c r="AA2189">
        <v>1.85</v>
      </c>
      <c r="AB2189">
        <v>0</v>
      </c>
      <c r="AQ2189">
        <v>114</v>
      </c>
      <c r="AR2189">
        <v>7.3</v>
      </c>
      <c r="BO2189">
        <v>653621</v>
      </c>
      <c r="BP2189">
        <v>2000000</v>
      </c>
      <c r="BR2189">
        <f t="shared" si="97"/>
        <v>-1346379</v>
      </c>
      <c r="BS2189" t="str">
        <f>_xlfn.XLOOKUP(BO2189,I:I,L:L)</f>
        <v>Inside Deep ThroatÂ </v>
      </c>
    </row>
    <row r="2190" spans="1:71" x14ac:dyDescent="0.25">
      <c r="A2190" t="s">
        <v>33</v>
      </c>
      <c r="B2190" t="s">
        <v>6649</v>
      </c>
      <c r="C2190">
        <v>263</v>
      </c>
      <c r="D2190">
        <v>112</v>
      </c>
      <c r="E2190">
        <v>337</v>
      </c>
      <c r="F2190">
        <v>201</v>
      </c>
      <c r="G2190" t="s">
        <v>1300</v>
      </c>
      <c r="H2190">
        <v>4000</v>
      </c>
      <c r="I2190">
        <v>3707794</v>
      </c>
      <c r="J2190" t="s">
        <v>914</v>
      </c>
      <c r="K2190" t="s">
        <v>102</v>
      </c>
      <c r="L2190" t="s">
        <v>12677</v>
      </c>
      <c r="M2190">
        <v>31359</v>
      </c>
      <c r="N2190">
        <v>5671</v>
      </c>
      <c r="O2190" t="s">
        <v>12678</v>
      </c>
      <c r="P2190">
        <v>0</v>
      </c>
      <c r="Q2190" t="s">
        <v>12679</v>
      </c>
      <c r="R2190" t="s">
        <v>12680</v>
      </c>
      <c r="S2190">
        <v>156</v>
      </c>
      <c r="T2190" t="s">
        <v>42</v>
      </c>
      <c r="U2190" t="s">
        <v>12681</v>
      </c>
      <c r="V2190" t="s">
        <v>44</v>
      </c>
      <c r="W2190">
        <v>18000000</v>
      </c>
      <c r="X2190">
        <v>2016</v>
      </c>
      <c r="Y2190">
        <v>820</v>
      </c>
      <c r="Z2190" s="2">
        <v>6.7</v>
      </c>
      <c r="AA2190">
        <v>2.35</v>
      </c>
      <c r="AB2190">
        <v>0</v>
      </c>
      <c r="AQ2190">
        <v>99</v>
      </c>
      <c r="AR2190">
        <v>3.5</v>
      </c>
      <c r="BO2190">
        <v>28644770</v>
      </c>
      <c r="BP2190">
        <v>30000000</v>
      </c>
      <c r="BR2190">
        <f t="shared" si="97"/>
        <v>-1355230</v>
      </c>
      <c r="BS2190" t="str">
        <f>_xlfn.XLOOKUP(BO2190,I:I,L:L)</f>
        <v>The Five-Year EngagementÂ </v>
      </c>
    </row>
    <row r="2191" spans="1:71" x14ac:dyDescent="0.25">
      <c r="A2191" t="s">
        <v>33</v>
      </c>
      <c r="B2191" t="s">
        <v>4860</v>
      </c>
      <c r="C2191">
        <v>128</v>
      </c>
      <c r="D2191">
        <v>108</v>
      </c>
      <c r="E2191">
        <v>11000</v>
      </c>
      <c r="F2191">
        <v>922</v>
      </c>
      <c r="G2191" t="s">
        <v>5157</v>
      </c>
      <c r="H2191">
        <v>11000</v>
      </c>
      <c r="I2191">
        <v>3203044</v>
      </c>
      <c r="J2191" t="s">
        <v>1027</v>
      </c>
      <c r="K2191" t="s">
        <v>4860</v>
      </c>
      <c r="L2191" t="s">
        <v>12682</v>
      </c>
      <c r="M2191">
        <v>25165</v>
      </c>
      <c r="N2191">
        <v>14843</v>
      </c>
      <c r="O2191" t="s">
        <v>7374</v>
      </c>
      <c r="P2191">
        <v>2</v>
      </c>
      <c r="Q2191" t="s">
        <v>12683</v>
      </c>
      <c r="R2191" t="s">
        <v>12684</v>
      </c>
      <c r="S2191">
        <v>155</v>
      </c>
      <c r="T2191" t="s">
        <v>42</v>
      </c>
      <c r="U2191" t="s">
        <v>43</v>
      </c>
      <c r="V2191" t="s">
        <v>811</v>
      </c>
      <c r="W2191">
        <v>18000000</v>
      </c>
      <c r="X2191">
        <v>2003</v>
      </c>
      <c r="Y2191">
        <v>944</v>
      </c>
      <c r="Z2191" s="2">
        <v>6.4</v>
      </c>
      <c r="AA2191">
        <v>2.35</v>
      </c>
      <c r="AB2191">
        <v>827</v>
      </c>
      <c r="AQ2191">
        <v>112</v>
      </c>
      <c r="AR2191">
        <v>6.7</v>
      </c>
      <c r="BO2191">
        <v>36830</v>
      </c>
      <c r="BP2191">
        <v>1400000</v>
      </c>
      <c r="BR2191">
        <f t="shared" si="97"/>
        <v>-1363170</v>
      </c>
      <c r="BS2191" t="str">
        <f>_xlfn.XLOOKUP(BO2191,I:I,L:L)</f>
        <v>Incident at Loch NessÂ </v>
      </c>
    </row>
    <row r="2192" spans="1:71" x14ac:dyDescent="0.25">
      <c r="A2192" t="s">
        <v>33</v>
      </c>
      <c r="B2192" t="s">
        <v>6657</v>
      </c>
      <c r="C2192">
        <v>186</v>
      </c>
      <c r="D2192">
        <v>116</v>
      </c>
      <c r="E2192">
        <v>6</v>
      </c>
      <c r="F2192">
        <v>212</v>
      </c>
      <c r="G2192" t="s">
        <v>563</v>
      </c>
      <c r="H2192">
        <v>25000</v>
      </c>
      <c r="I2192">
        <v>4435083</v>
      </c>
      <c r="J2192" t="s">
        <v>4481</v>
      </c>
      <c r="K2192" t="s">
        <v>4200</v>
      </c>
      <c r="L2192" t="s">
        <v>12686</v>
      </c>
      <c r="M2192">
        <v>27882</v>
      </c>
      <c r="N2192">
        <v>39463</v>
      </c>
      <c r="O2192" t="s">
        <v>12687</v>
      </c>
      <c r="P2192">
        <v>2</v>
      </c>
      <c r="Q2192" t="s">
        <v>12688</v>
      </c>
      <c r="R2192" t="s">
        <v>12689</v>
      </c>
      <c r="S2192">
        <v>119</v>
      </c>
      <c r="T2192" t="s">
        <v>42</v>
      </c>
      <c r="U2192" t="s">
        <v>490</v>
      </c>
      <c r="V2192" t="s">
        <v>811</v>
      </c>
      <c r="W2192">
        <v>18000000</v>
      </c>
      <c r="X2192">
        <v>2013</v>
      </c>
      <c r="Y2192">
        <v>14000</v>
      </c>
      <c r="Z2192" s="2">
        <v>7.1</v>
      </c>
      <c r="AA2192">
        <v>2.35</v>
      </c>
      <c r="AB2192">
        <v>18000</v>
      </c>
      <c r="AQ2192">
        <v>108</v>
      </c>
      <c r="AR2192">
        <v>6.4</v>
      </c>
      <c r="BP2192">
        <v>1377800</v>
      </c>
      <c r="BR2192">
        <f t="shared" si="97"/>
        <v>-1377800</v>
      </c>
      <c r="BS2192">
        <f>_xlfn.XLOOKUP(BO2192,I:I,L:L)</f>
        <v>0</v>
      </c>
    </row>
    <row r="2193" spans="1:71" x14ac:dyDescent="0.25">
      <c r="A2193" t="s">
        <v>33</v>
      </c>
      <c r="B2193" t="s">
        <v>6662</v>
      </c>
      <c r="C2193">
        <v>70</v>
      </c>
      <c r="D2193">
        <v>93</v>
      </c>
      <c r="E2193">
        <v>28</v>
      </c>
      <c r="F2193">
        <v>415</v>
      </c>
      <c r="G2193" t="s">
        <v>2377</v>
      </c>
      <c r="H2193">
        <v>1000</v>
      </c>
      <c r="I2193">
        <v>3500000</v>
      </c>
      <c r="J2193" t="s">
        <v>4485</v>
      </c>
      <c r="K2193" t="s">
        <v>1649</v>
      </c>
      <c r="L2193" t="s">
        <v>10974</v>
      </c>
      <c r="M2193">
        <v>10082</v>
      </c>
      <c r="N2193">
        <v>2319</v>
      </c>
      <c r="O2193" t="s">
        <v>3928</v>
      </c>
      <c r="P2193">
        <v>2</v>
      </c>
      <c r="Q2193" t="s">
        <v>12690</v>
      </c>
      <c r="R2193" t="s">
        <v>12691</v>
      </c>
      <c r="S2193">
        <v>100</v>
      </c>
      <c r="T2193" t="s">
        <v>42</v>
      </c>
      <c r="U2193" t="s">
        <v>43</v>
      </c>
      <c r="V2193" t="s">
        <v>811</v>
      </c>
      <c r="W2193">
        <v>2700000</v>
      </c>
      <c r="X2193">
        <v>1986</v>
      </c>
      <c r="Y2193">
        <v>695</v>
      </c>
      <c r="Z2193" s="2">
        <v>5.9</v>
      </c>
      <c r="AA2193">
        <v>1.85</v>
      </c>
      <c r="AB2193">
        <v>0</v>
      </c>
      <c r="AQ2193">
        <v>116</v>
      </c>
      <c r="AR2193">
        <v>7.1</v>
      </c>
      <c r="BO2193">
        <v>119841</v>
      </c>
      <c r="BP2193">
        <v>1500000</v>
      </c>
      <c r="BR2193">
        <f t="shared" si="97"/>
        <v>-1380159</v>
      </c>
      <c r="BS2193" t="str">
        <f>_xlfn.XLOOKUP(BO2193,I:I,L:L)</f>
        <v>Stolen SummerÂ </v>
      </c>
    </row>
    <row r="2194" spans="1:71" x14ac:dyDescent="0.25">
      <c r="A2194" t="s">
        <v>33</v>
      </c>
      <c r="B2194" t="s">
        <v>1826</v>
      </c>
      <c r="C2194">
        <v>79</v>
      </c>
      <c r="D2194">
        <v>103</v>
      </c>
      <c r="E2194">
        <v>154</v>
      </c>
      <c r="F2194">
        <v>576</v>
      </c>
      <c r="G2194" t="s">
        <v>4699</v>
      </c>
      <c r="H2194">
        <v>1000</v>
      </c>
      <c r="I2194">
        <v>676698</v>
      </c>
      <c r="J2194" t="s">
        <v>1359</v>
      </c>
      <c r="K2194" t="s">
        <v>3587</v>
      </c>
      <c r="L2194" t="s">
        <v>12693</v>
      </c>
      <c r="M2194">
        <v>26730</v>
      </c>
      <c r="N2194">
        <v>4094</v>
      </c>
      <c r="O2194" t="s">
        <v>2313</v>
      </c>
      <c r="P2194">
        <v>0</v>
      </c>
      <c r="Q2194" t="s">
        <v>12694</v>
      </c>
      <c r="R2194" t="s">
        <v>12695</v>
      </c>
      <c r="S2194">
        <v>180</v>
      </c>
      <c r="T2194" t="s">
        <v>42</v>
      </c>
      <c r="U2194" t="s">
        <v>43</v>
      </c>
      <c r="V2194" t="s">
        <v>811</v>
      </c>
      <c r="W2194">
        <v>18000000</v>
      </c>
      <c r="X2194">
        <v>2002</v>
      </c>
      <c r="Y2194">
        <v>783</v>
      </c>
      <c r="Z2194" s="2">
        <v>7.2</v>
      </c>
      <c r="AA2194">
        <v>1.85</v>
      </c>
      <c r="AB2194">
        <v>2000</v>
      </c>
      <c r="AQ2194">
        <v>93</v>
      </c>
      <c r="AR2194">
        <v>5.9</v>
      </c>
      <c r="BO2194">
        <v>18435</v>
      </c>
      <c r="BP2194">
        <v>1400000</v>
      </c>
      <c r="BR2194">
        <f t="shared" si="97"/>
        <v>-1381565</v>
      </c>
      <c r="BS2194" t="str">
        <f>_xlfn.XLOOKUP(BO2194,I:I,L:L)</f>
        <v>One to AnotherÂ </v>
      </c>
    </row>
    <row r="2195" spans="1:71" x14ac:dyDescent="0.25">
      <c r="A2195" t="s">
        <v>33</v>
      </c>
      <c r="B2195" t="s">
        <v>6677</v>
      </c>
      <c r="C2195">
        <v>10</v>
      </c>
      <c r="D2195">
        <v>121</v>
      </c>
      <c r="E2195">
        <v>0</v>
      </c>
      <c r="F2195">
        <v>353</v>
      </c>
      <c r="G2195" t="s">
        <v>7633</v>
      </c>
      <c r="H2195">
        <v>854</v>
      </c>
      <c r="I2195">
        <v>229311</v>
      </c>
      <c r="J2195" t="s">
        <v>4495</v>
      </c>
      <c r="K2195" t="s">
        <v>5965</v>
      </c>
      <c r="L2195" t="s">
        <v>12699</v>
      </c>
      <c r="M2195">
        <v>899</v>
      </c>
      <c r="N2195">
        <v>2705</v>
      </c>
      <c r="O2195" t="s">
        <v>12700</v>
      </c>
      <c r="P2195">
        <v>2</v>
      </c>
      <c r="Q2195" t="s">
        <v>12701</v>
      </c>
      <c r="R2195" t="s">
        <v>12702</v>
      </c>
      <c r="S2195">
        <v>42</v>
      </c>
      <c r="T2195" t="s">
        <v>42</v>
      </c>
      <c r="U2195" t="s">
        <v>4430</v>
      </c>
      <c r="V2195" t="s">
        <v>811</v>
      </c>
      <c r="W2195">
        <v>11350000</v>
      </c>
      <c r="X2195">
        <v>1999</v>
      </c>
      <c r="Y2195">
        <v>578</v>
      </c>
      <c r="Z2195" s="2">
        <v>6.2</v>
      </c>
      <c r="AA2195">
        <v>2.35</v>
      </c>
      <c r="AB2195">
        <v>271</v>
      </c>
      <c r="AQ2195">
        <v>114</v>
      </c>
      <c r="AR2195">
        <v>5.5</v>
      </c>
      <c r="BO2195">
        <v>100358</v>
      </c>
      <c r="BP2195">
        <v>1500000</v>
      </c>
      <c r="BR2195">
        <f t="shared" si="97"/>
        <v>-1399642</v>
      </c>
      <c r="BS2195" t="str">
        <f>_xlfn.XLOOKUP(BO2195,I:I,L:L)</f>
        <v>Neal 'N' NikkiÂ </v>
      </c>
    </row>
    <row r="2196" spans="1:71" x14ac:dyDescent="0.25">
      <c r="A2196" t="s">
        <v>33</v>
      </c>
      <c r="B2196" t="s">
        <v>6681</v>
      </c>
      <c r="C2196">
        <v>112</v>
      </c>
      <c r="D2196">
        <v>105</v>
      </c>
      <c r="E2196">
        <v>2</v>
      </c>
      <c r="F2196">
        <v>69</v>
      </c>
      <c r="G2196" t="s">
        <v>2809</v>
      </c>
      <c r="H2196">
        <v>805</v>
      </c>
      <c r="I2196">
        <v>63260</v>
      </c>
      <c r="J2196" t="s">
        <v>4499</v>
      </c>
      <c r="K2196" t="s">
        <v>11401</v>
      </c>
      <c r="L2196" t="s">
        <v>12705</v>
      </c>
      <c r="M2196">
        <v>14325</v>
      </c>
      <c r="N2196">
        <v>1185</v>
      </c>
      <c r="O2196" t="s">
        <v>12706</v>
      </c>
      <c r="P2196">
        <v>0</v>
      </c>
      <c r="Q2196" t="s">
        <v>12707</v>
      </c>
      <c r="R2196" t="s">
        <v>12708</v>
      </c>
      <c r="S2196">
        <v>90</v>
      </c>
      <c r="T2196" t="s">
        <v>42</v>
      </c>
      <c r="U2196" t="s">
        <v>1816</v>
      </c>
      <c r="V2196" t="s">
        <v>811</v>
      </c>
      <c r="W2196">
        <v>14000000</v>
      </c>
      <c r="X2196">
        <v>2006</v>
      </c>
      <c r="Y2196">
        <v>306</v>
      </c>
      <c r="Z2196" s="2">
        <v>6.7</v>
      </c>
      <c r="AA2196">
        <v>2.35</v>
      </c>
      <c r="AB2196">
        <v>0</v>
      </c>
      <c r="AQ2196">
        <v>92</v>
      </c>
      <c r="AR2196">
        <v>5.2</v>
      </c>
      <c r="BP2196">
        <v>1400000</v>
      </c>
      <c r="BR2196">
        <f t="shared" si="97"/>
        <v>-1400000</v>
      </c>
      <c r="BS2196">
        <f>_xlfn.XLOOKUP(BO2196,I:I,L:L)</f>
        <v>0</v>
      </c>
    </row>
    <row r="2197" spans="1:71" x14ac:dyDescent="0.25">
      <c r="A2197" t="s">
        <v>33</v>
      </c>
      <c r="B2197" t="s">
        <v>3982</v>
      </c>
      <c r="C2197">
        <v>256</v>
      </c>
      <c r="D2197">
        <v>119</v>
      </c>
      <c r="E2197">
        <v>99</v>
      </c>
      <c r="F2197">
        <v>778</v>
      </c>
      <c r="G2197" t="s">
        <v>776</v>
      </c>
      <c r="H2197">
        <v>15000</v>
      </c>
      <c r="I2197">
        <v>121463226</v>
      </c>
      <c r="J2197" t="s">
        <v>1247</v>
      </c>
      <c r="K2197" t="s">
        <v>236</v>
      </c>
      <c r="L2197" t="s">
        <v>1731</v>
      </c>
      <c r="M2197">
        <v>422606</v>
      </c>
      <c r="N2197">
        <v>17584</v>
      </c>
      <c r="O2197" t="s">
        <v>5422</v>
      </c>
      <c r="P2197">
        <v>2</v>
      </c>
      <c r="Q2197" t="s">
        <v>12711</v>
      </c>
      <c r="R2197" t="s">
        <v>12712</v>
      </c>
      <c r="S2197">
        <v>555</v>
      </c>
      <c r="T2197" t="s">
        <v>42</v>
      </c>
      <c r="U2197" t="s">
        <v>43</v>
      </c>
      <c r="V2197" t="s">
        <v>811</v>
      </c>
      <c r="W2197">
        <v>20000000</v>
      </c>
      <c r="X2197">
        <v>2007</v>
      </c>
      <c r="Y2197">
        <v>833</v>
      </c>
      <c r="Z2197" s="2">
        <v>7.6</v>
      </c>
      <c r="AA2197">
        <v>1.85</v>
      </c>
      <c r="AB2197">
        <v>0</v>
      </c>
      <c r="AQ2197">
        <v>114</v>
      </c>
      <c r="AR2197">
        <v>6.2</v>
      </c>
      <c r="BO2197">
        <v>978908</v>
      </c>
      <c r="BP2197">
        <v>2400000</v>
      </c>
      <c r="BR2197">
        <f t="shared" si="97"/>
        <v>-1421092</v>
      </c>
      <c r="BS2197" t="str">
        <f>_xlfn.XLOOKUP(BO2197,I:I,L:L)</f>
        <v>Thr3eÂ </v>
      </c>
    </row>
    <row r="2198" spans="1:71" x14ac:dyDescent="0.25">
      <c r="A2198" t="s">
        <v>33</v>
      </c>
      <c r="B2198" t="s">
        <v>907</v>
      </c>
      <c r="C2198">
        <v>97</v>
      </c>
      <c r="D2198">
        <v>98</v>
      </c>
      <c r="E2198">
        <v>209</v>
      </c>
      <c r="F2198">
        <v>129</v>
      </c>
      <c r="G2198" t="s">
        <v>12714</v>
      </c>
      <c r="H2198">
        <v>158</v>
      </c>
      <c r="I2198">
        <v>58006147</v>
      </c>
      <c r="J2198" t="s">
        <v>2575</v>
      </c>
      <c r="K2198" t="s">
        <v>12715</v>
      </c>
      <c r="L2198" t="s">
        <v>5204</v>
      </c>
      <c r="M2198">
        <v>67653</v>
      </c>
      <c r="N2198">
        <v>816</v>
      </c>
      <c r="O2198" t="s">
        <v>12716</v>
      </c>
      <c r="P2198">
        <v>2</v>
      </c>
      <c r="Q2198" t="s">
        <v>12717</v>
      </c>
      <c r="R2198" t="s">
        <v>12718</v>
      </c>
      <c r="S2198">
        <v>108</v>
      </c>
      <c r="T2198" t="s">
        <v>42</v>
      </c>
      <c r="U2198" t="s">
        <v>43</v>
      </c>
      <c r="V2198" t="s">
        <v>44</v>
      </c>
      <c r="W2198">
        <v>23000000</v>
      </c>
      <c r="X2198">
        <v>2008</v>
      </c>
      <c r="Y2198">
        <v>152</v>
      </c>
      <c r="Z2198" s="2">
        <v>6.2</v>
      </c>
      <c r="AA2198">
        <v>1.85</v>
      </c>
      <c r="AB2198">
        <v>0</v>
      </c>
      <c r="AQ2198">
        <v>91</v>
      </c>
      <c r="AR2198">
        <v>5.3</v>
      </c>
      <c r="BO2198">
        <v>49000</v>
      </c>
      <c r="BP2198">
        <v>1500000</v>
      </c>
      <c r="BR2198">
        <f t="shared" si="97"/>
        <v>-1451000</v>
      </c>
      <c r="BS2198" t="str">
        <f>_xlfn.XLOOKUP(BO2198,I:I,L:L)</f>
        <v>Chocolate: Deep Dark SecretsÂ </v>
      </c>
    </row>
    <row r="2199" spans="1:71" x14ac:dyDescent="0.25">
      <c r="A2199" t="s">
        <v>33</v>
      </c>
      <c r="B2199" t="s">
        <v>6698</v>
      </c>
      <c r="C2199">
        <v>142</v>
      </c>
      <c r="D2199">
        <v>80</v>
      </c>
      <c r="E2199">
        <v>19</v>
      </c>
      <c r="F2199">
        <v>854</v>
      </c>
      <c r="G2199" t="s">
        <v>2059</v>
      </c>
      <c r="H2199">
        <v>11000</v>
      </c>
      <c r="I2199">
        <v>51053787</v>
      </c>
      <c r="J2199" t="s">
        <v>4506</v>
      </c>
      <c r="K2199" t="s">
        <v>343</v>
      </c>
      <c r="L2199" t="s">
        <v>5346</v>
      </c>
      <c r="M2199">
        <v>45900</v>
      </c>
      <c r="N2199">
        <v>14385</v>
      </c>
      <c r="O2199" t="s">
        <v>4341</v>
      </c>
      <c r="P2199">
        <v>1</v>
      </c>
      <c r="Q2199" t="s">
        <v>12720</v>
      </c>
      <c r="R2199" t="s">
        <v>12721</v>
      </c>
      <c r="S2199">
        <v>247</v>
      </c>
      <c r="T2199" t="s">
        <v>42</v>
      </c>
      <c r="U2199" t="s">
        <v>43</v>
      </c>
      <c r="V2199" t="s">
        <v>115</v>
      </c>
      <c r="W2199">
        <v>17500000</v>
      </c>
      <c r="X2199">
        <v>2005</v>
      </c>
      <c r="Y2199">
        <v>979</v>
      </c>
      <c r="Z2199" s="2">
        <v>6.5</v>
      </c>
      <c r="AA2199">
        <v>1.85</v>
      </c>
      <c r="AB2199">
        <v>0</v>
      </c>
      <c r="AQ2199">
        <v>98</v>
      </c>
      <c r="AR2199">
        <v>6.2</v>
      </c>
      <c r="BO2199">
        <v>444044</v>
      </c>
      <c r="BP2199">
        <v>1900000</v>
      </c>
      <c r="BR2199">
        <f t="shared" si="97"/>
        <v>-1455956</v>
      </c>
      <c r="BS2199" t="str">
        <f>_xlfn.XLOOKUP(BO2199,I:I,L:L)</f>
        <v>Brotherly LoveÂ </v>
      </c>
    </row>
    <row r="2200" spans="1:71" x14ac:dyDescent="0.25">
      <c r="A2200" t="s">
        <v>33</v>
      </c>
      <c r="B2200" t="s">
        <v>6704</v>
      </c>
      <c r="C2200">
        <v>187</v>
      </c>
      <c r="D2200">
        <v>121</v>
      </c>
      <c r="E2200">
        <v>83</v>
      </c>
      <c r="F2200">
        <v>242</v>
      </c>
      <c r="G2200" t="s">
        <v>5147</v>
      </c>
      <c r="H2200">
        <v>3000</v>
      </c>
      <c r="I2200">
        <v>23472900</v>
      </c>
      <c r="J2200" t="s">
        <v>1239</v>
      </c>
      <c r="K2200" t="s">
        <v>335</v>
      </c>
      <c r="L2200" t="s">
        <v>9673</v>
      </c>
      <c r="M2200">
        <v>264533</v>
      </c>
      <c r="N2200">
        <v>4142</v>
      </c>
      <c r="O2200" t="s">
        <v>12723</v>
      </c>
      <c r="P2200">
        <v>1</v>
      </c>
      <c r="Q2200" t="s">
        <v>12724</v>
      </c>
      <c r="R2200" t="s">
        <v>12725</v>
      </c>
      <c r="S2200">
        <v>609</v>
      </c>
      <c r="T2200" t="s">
        <v>42</v>
      </c>
      <c r="U2200" t="s">
        <v>74</v>
      </c>
      <c r="V2200" t="s">
        <v>44</v>
      </c>
      <c r="W2200">
        <v>17500000</v>
      </c>
      <c r="X2200">
        <v>2004</v>
      </c>
      <c r="Y2200">
        <v>460</v>
      </c>
      <c r="Z2200" s="2">
        <v>8.1</v>
      </c>
      <c r="AA2200">
        <v>2.35</v>
      </c>
      <c r="AB2200">
        <v>12000</v>
      </c>
      <c r="AQ2200">
        <v>80</v>
      </c>
      <c r="AR2200">
        <v>6.5</v>
      </c>
      <c r="BO2200">
        <v>38543473</v>
      </c>
      <c r="BP2200">
        <v>40000000</v>
      </c>
      <c r="BR2200">
        <f t="shared" si="97"/>
        <v>-1456527</v>
      </c>
      <c r="BS2200" t="str">
        <f>_xlfn.XLOOKUP(BO2200,I:I,L:L)</f>
        <v>Sex TapeÂ </v>
      </c>
    </row>
    <row r="2201" spans="1:71" x14ac:dyDescent="0.25">
      <c r="A2201" t="s">
        <v>33</v>
      </c>
      <c r="B2201" t="s">
        <v>6709</v>
      </c>
      <c r="C2201">
        <v>193</v>
      </c>
      <c r="D2201">
        <v>94</v>
      </c>
      <c r="E2201">
        <v>87</v>
      </c>
      <c r="F2201">
        <v>280</v>
      </c>
      <c r="G2201" t="s">
        <v>1660</v>
      </c>
      <c r="H2201">
        <v>866</v>
      </c>
      <c r="I2201">
        <v>39687528</v>
      </c>
      <c r="J2201" t="s">
        <v>313</v>
      </c>
      <c r="K2201" t="s">
        <v>12726</v>
      </c>
      <c r="L2201" t="s">
        <v>7874</v>
      </c>
      <c r="M2201">
        <v>140780</v>
      </c>
      <c r="N2201">
        <v>2124</v>
      </c>
      <c r="O2201" t="s">
        <v>5463</v>
      </c>
      <c r="P2201">
        <v>1</v>
      </c>
      <c r="Q2201" t="s">
        <v>12727</v>
      </c>
      <c r="R2201" t="s">
        <v>12728</v>
      </c>
      <c r="S2201">
        <v>376</v>
      </c>
      <c r="T2201" t="s">
        <v>42</v>
      </c>
      <c r="U2201" t="s">
        <v>1816</v>
      </c>
      <c r="V2201" t="s">
        <v>811</v>
      </c>
      <c r="W2201">
        <v>24000000</v>
      </c>
      <c r="X2201">
        <v>2007</v>
      </c>
      <c r="Y2201">
        <v>794</v>
      </c>
      <c r="Z2201" s="2">
        <v>6.3</v>
      </c>
      <c r="AA2201">
        <v>2.35</v>
      </c>
      <c r="AB2201">
        <v>0</v>
      </c>
      <c r="AQ2201">
        <v>121</v>
      </c>
      <c r="AR2201">
        <v>8.1</v>
      </c>
      <c r="BO2201">
        <v>4542775</v>
      </c>
      <c r="BP2201">
        <v>6000000</v>
      </c>
      <c r="BR2201">
        <f t="shared" si="97"/>
        <v>-1457225</v>
      </c>
      <c r="BS2201" t="str">
        <f>_xlfn.XLOOKUP(BO2201,I:I,L:L)</f>
        <v>Miss MarchÂ </v>
      </c>
    </row>
    <row r="2202" spans="1:71" x14ac:dyDescent="0.25">
      <c r="A2202" t="s">
        <v>33</v>
      </c>
      <c r="B2202" t="s">
        <v>6714</v>
      </c>
      <c r="C2202">
        <v>40</v>
      </c>
      <c r="D2202">
        <v>93</v>
      </c>
      <c r="E2202">
        <v>148</v>
      </c>
      <c r="F2202">
        <v>170</v>
      </c>
      <c r="G2202" t="s">
        <v>12389</v>
      </c>
      <c r="H2202">
        <v>549</v>
      </c>
      <c r="I2202">
        <v>7017178</v>
      </c>
      <c r="J2202" t="s">
        <v>4511</v>
      </c>
      <c r="K2202" t="s">
        <v>3803</v>
      </c>
      <c r="L2202" t="s">
        <v>12730</v>
      </c>
      <c r="M2202">
        <v>1633</v>
      </c>
      <c r="N2202">
        <v>1373</v>
      </c>
      <c r="O2202" t="s">
        <v>8603</v>
      </c>
      <c r="P2202">
        <v>5</v>
      </c>
      <c r="Q2202" t="s">
        <v>12731</v>
      </c>
      <c r="R2202" t="s">
        <v>12732</v>
      </c>
      <c r="S2202">
        <v>17</v>
      </c>
      <c r="T2202" t="s">
        <v>42</v>
      </c>
      <c r="U2202" t="s">
        <v>43</v>
      </c>
      <c r="V2202" t="s">
        <v>115</v>
      </c>
      <c r="W2202">
        <v>17500000</v>
      </c>
      <c r="X2202">
        <v>2013</v>
      </c>
      <c r="Y2202">
        <v>269</v>
      </c>
      <c r="Z2202" s="2">
        <v>4.4000000000000004</v>
      </c>
      <c r="AA2202">
        <v>2.35</v>
      </c>
      <c r="AB2202">
        <v>0</v>
      </c>
      <c r="AQ2202">
        <v>94</v>
      </c>
      <c r="AR2202">
        <v>6.3</v>
      </c>
      <c r="BO2202">
        <v>23527955</v>
      </c>
      <c r="BP2202">
        <v>25000000</v>
      </c>
      <c r="BR2202">
        <f t="shared" si="97"/>
        <v>-1472045</v>
      </c>
      <c r="BS2202" t="str">
        <f>_xlfn.XLOOKUP(BO2202,I:I,L:L)</f>
        <v>The LosersÂ </v>
      </c>
    </row>
    <row r="2203" spans="1:71" x14ac:dyDescent="0.25">
      <c r="A2203" t="s">
        <v>33</v>
      </c>
      <c r="B2203" t="s">
        <v>6724</v>
      </c>
      <c r="C2203">
        <v>38</v>
      </c>
      <c r="D2203">
        <v>116</v>
      </c>
      <c r="E2203">
        <v>0</v>
      </c>
      <c r="F2203">
        <v>50</v>
      </c>
      <c r="G2203" t="s">
        <v>12734</v>
      </c>
      <c r="H2203">
        <v>109</v>
      </c>
      <c r="I2203">
        <v>325491</v>
      </c>
      <c r="J2203" t="s">
        <v>1338</v>
      </c>
      <c r="K2203" t="s">
        <v>12735</v>
      </c>
      <c r="L2203" t="s">
        <v>12736</v>
      </c>
      <c r="M2203">
        <v>4387</v>
      </c>
      <c r="N2203">
        <v>245</v>
      </c>
      <c r="O2203" t="s">
        <v>12737</v>
      </c>
      <c r="P2203">
        <v>0</v>
      </c>
      <c r="Q2203" t="s">
        <v>12738</v>
      </c>
      <c r="R2203" t="s">
        <v>12739</v>
      </c>
      <c r="S2203">
        <v>67</v>
      </c>
      <c r="T2203" t="s">
        <v>42</v>
      </c>
      <c r="U2203" t="s">
        <v>43</v>
      </c>
      <c r="V2203" t="s">
        <v>811</v>
      </c>
      <c r="W2203">
        <v>17500000</v>
      </c>
      <c r="X2203">
        <v>2002</v>
      </c>
      <c r="Y2203">
        <v>67</v>
      </c>
      <c r="Z2203" s="2">
        <v>6</v>
      </c>
      <c r="AA2203">
        <v>1.85</v>
      </c>
      <c r="AB2203">
        <v>204</v>
      </c>
      <c r="AQ2203">
        <v>93</v>
      </c>
      <c r="AR2203">
        <v>4.5999999999999996</v>
      </c>
      <c r="BO2203">
        <v>17580</v>
      </c>
      <c r="BP2203">
        <v>1500000</v>
      </c>
      <c r="BR2203">
        <f t="shared" si="97"/>
        <v>-1482420</v>
      </c>
      <c r="BS2203" t="str">
        <f>_xlfn.XLOOKUP(BO2203,I:I,L:L)</f>
        <v>The Missing PersonÂ </v>
      </c>
    </row>
    <row r="2204" spans="1:71" x14ac:dyDescent="0.25">
      <c r="A2204" t="s">
        <v>33</v>
      </c>
      <c r="B2204" t="s">
        <v>2347</v>
      </c>
      <c r="C2204">
        <v>239</v>
      </c>
      <c r="D2204">
        <v>101</v>
      </c>
      <c r="E2204">
        <v>448</v>
      </c>
      <c r="F2204">
        <v>83</v>
      </c>
      <c r="G2204" t="s">
        <v>12741</v>
      </c>
      <c r="H2204">
        <v>482</v>
      </c>
      <c r="I2204">
        <v>96471845</v>
      </c>
      <c r="J2204" t="s">
        <v>3951</v>
      </c>
      <c r="K2204" t="s">
        <v>9516</v>
      </c>
      <c r="L2204" t="s">
        <v>2333</v>
      </c>
      <c r="M2204">
        <v>268581</v>
      </c>
      <c r="N2204">
        <v>956</v>
      </c>
      <c r="O2204" t="s">
        <v>12742</v>
      </c>
      <c r="P2204">
        <v>0</v>
      </c>
      <c r="Q2204" t="s">
        <v>12743</v>
      </c>
      <c r="R2204" t="s">
        <v>12744</v>
      </c>
      <c r="S2204">
        <v>1109</v>
      </c>
      <c r="T2204" t="s">
        <v>42</v>
      </c>
      <c r="U2204" t="s">
        <v>43</v>
      </c>
      <c r="V2204" t="s">
        <v>44</v>
      </c>
      <c r="W2204">
        <v>17000000</v>
      </c>
      <c r="X2204">
        <v>2001</v>
      </c>
      <c r="Y2204">
        <v>203</v>
      </c>
      <c r="Z2204" s="2">
        <v>7.6</v>
      </c>
      <c r="AA2204">
        <v>1.85</v>
      </c>
      <c r="AB2204">
        <v>20000</v>
      </c>
      <c r="AQ2204">
        <v>116</v>
      </c>
      <c r="AR2204">
        <v>6</v>
      </c>
      <c r="BO2204">
        <v>3478</v>
      </c>
      <c r="BP2204">
        <v>1500000</v>
      </c>
      <c r="BR2204">
        <f t="shared" si="97"/>
        <v>-1496522</v>
      </c>
      <c r="BS2204" t="str">
        <f>_xlfn.XLOOKUP(BO2204,I:I,L:L)</f>
        <v>PontypoolÂ </v>
      </c>
    </row>
    <row r="2205" spans="1:71" x14ac:dyDescent="0.25">
      <c r="A2205" t="s">
        <v>33</v>
      </c>
      <c r="B2205" t="s">
        <v>34</v>
      </c>
      <c r="C2205">
        <v>250</v>
      </c>
      <c r="D2205">
        <v>154</v>
      </c>
      <c r="E2205">
        <v>0</v>
      </c>
      <c r="F2205">
        <v>604</v>
      </c>
      <c r="G2205" t="s">
        <v>12746</v>
      </c>
      <c r="H2205">
        <v>2000</v>
      </c>
      <c r="I2205">
        <v>85200000</v>
      </c>
      <c r="J2205" t="s">
        <v>89</v>
      </c>
      <c r="K2205" t="s">
        <v>3716</v>
      </c>
      <c r="L2205" t="s">
        <v>2829</v>
      </c>
      <c r="M2205">
        <v>488537</v>
      </c>
      <c r="N2205">
        <v>4228</v>
      </c>
      <c r="O2205" t="s">
        <v>2139</v>
      </c>
      <c r="P2205">
        <v>1</v>
      </c>
      <c r="Q2205" t="s">
        <v>12747</v>
      </c>
      <c r="R2205" t="s">
        <v>12748</v>
      </c>
      <c r="S2205">
        <v>1076</v>
      </c>
      <c r="T2205" t="s">
        <v>42</v>
      </c>
      <c r="U2205" t="s">
        <v>43</v>
      </c>
      <c r="V2205" t="s">
        <v>811</v>
      </c>
      <c r="W2205">
        <v>18500000</v>
      </c>
      <c r="X2205">
        <v>1986</v>
      </c>
      <c r="Y2205">
        <v>626</v>
      </c>
      <c r="Z2205" s="2">
        <v>8.4</v>
      </c>
      <c r="AA2205">
        <v>1.85</v>
      </c>
      <c r="AB2205">
        <v>18000</v>
      </c>
      <c r="AQ2205">
        <v>101</v>
      </c>
      <c r="AR2205">
        <v>7.6</v>
      </c>
      <c r="BO2205">
        <v>11501093</v>
      </c>
      <c r="BP2205">
        <v>13000000</v>
      </c>
      <c r="BR2205">
        <f t="shared" si="97"/>
        <v>-1498907</v>
      </c>
      <c r="BS2205" t="str">
        <f>_xlfn.XLOOKUP(BO2205,I:I,L:L)</f>
        <v>Army of DarknessÂ </v>
      </c>
    </row>
    <row r="2206" spans="1:71" x14ac:dyDescent="0.25">
      <c r="A2206" t="s">
        <v>33</v>
      </c>
      <c r="B2206" t="s">
        <v>6728</v>
      </c>
      <c r="C2206">
        <v>82</v>
      </c>
      <c r="D2206">
        <v>170</v>
      </c>
      <c r="E2206">
        <v>165</v>
      </c>
      <c r="F2206">
        <v>244</v>
      </c>
      <c r="G2206" t="s">
        <v>12750</v>
      </c>
      <c r="H2206">
        <v>453</v>
      </c>
      <c r="I2206">
        <v>72000000</v>
      </c>
      <c r="J2206" t="s">
        <v>4517</v>
      </c>
      <c r="K2206" t="s">
        <v>12751</v>
      </c>
      <c r="L2206" t="s">
        <v>3396</v>
      </c>
      <c r="M2206">
        <v>66959</v>
      </c>
      <c r="N2206">
        <v>1164</v>
      </c>
      <c r="O2206" t="s">
        <v>12752</v>
      </c>
      <c r="P2206">
        <v>1</v>
      </c>
      <c r="Q2206" t="s">
        <v>12753</v>
      </c>
      <c r="R2206" t="s">
        <v>12754</v>
      </c>
      <c r="S2206">
        <v>258</v>
      </c>
      <c r="T2206" t="s">
        <v>42</v>
      </c>
      <c r="U2206" t="s">
        <v>43</v>
      </c>
      <c r="V2206" t="s">
        <v>7234</v>
      </c>
      <c r="W2206">
        <v>17000000</v>
      </c>
      <c r="X2206">
        <v>1964</v>
      </c>
      <c r="Y2206">
        <v>272</v>
      </c>
      <c r="Z2206" s="2">
        <v>7.9</v>
      </c>
      <c r="AA2206">
        <v>2.2000000000000002</v>
      </c>
      <c r="AB2206">
        <v>0</v>
      </c>
      <c r="AQ2206">
        <v>154</v>
      </c>
      <c r="AR2206">
        <v>8.4</v>
      </c>
      <c r="BO2206">
        <v>703</v>
      </c>
      <c r="BP2206">
        <v>1500000</v>
      </c>
      <c r="BR2206">
        <f t="shared" si="97"/>
        <v>-1499297</v>
      </c>
      <c r="BS2206" t="str">
        <f>_xlfn.XLOOKUP(BO2206,I:I,L:L)</f>
        <v>The Jimmy ShowÂ </v>
      </c>
    </row>
    <row r="2207" spans="1:71" x14ac:dyDescent="0.25">
      <c r="A2207" t="s">
        <v>33</v>
      </c>
      <c r="B2207" t="s">
        <v>3045</v>
      </c>
      <c r="C2207">
        <v>140</v>
      </c>
      <c r="D2207">
        <v>99</v>
      </c>
      <c r="E2207">
        <v>13</v>
      </c>
      <c r="F2207">
        <v>681</v>
      </c>
      <c r="G2207" t="s">
        <v>3101</v>
      </c>
      <c r="H2207">
        <v>45000</v>
      </c>
      <c r="I2207">
        <v>72219395</v>
      </c>
      <c r="J2207" t="s">
        <v>1776</v>
      </c>
      <c r="K2207" t="s">
        <v>6502</v>
      </c>
      <c r="L2207" t="s">
        <v>3344</v>
      </c>
      <c r="M2207">
        <v>105585</v>
      </c>
      <c r="N2207">
        <v>50284</v>
      </c>
      <c r="O2207" t="s">
        <v>2836</v>
      </c>
      <c r="P2207">
        <v>1</v>
      </c>
      <c r="Q2207" t="s">
        <v>12756</v>
      </c>
      <c r="R2207" t="s">
        <v>12757</v>
      </c>
      <c r="S2207">
        <v>419</v>
      </c>
      <c r="T2207" t="s">
        <v>42</v>
      </c>
      <c r="U2207" t="s">
        <v>43</v>
      </c>
      <c r="V2207" t="s">
        <v>811</v>
      </c>
      <c r="W2207">
        <v>17000000</v>
      </c>
      <c r="X2207">
        <v>1997</v>
      </c>
      <c r="Y2207">
        <v>4000</v>
      </c>
      <c r="Z2207" s="2">
        <v>5.6</v>
      </c>
      <c r="AA2207">
        <v>2.35</v>
      </c>
      <c r="AB2207">
        <v>0</v>
      </c>
      <c r="AQ2207">
        <v>170</v>
      </c>
      <c r="AR2207">
        <v>7.9</v>
      </c>
      <c r="BP2207">
        <v>1500000</v>
      </c>
      <c r="BR2207">
        <f t="shared" si="97"/>
        <v>-1500000</v>
      </c>
      <c r="BS2207">
        <f>_xlfn.XLOOKUP(BO2207,I:I,L:L)</f>
        <v>0</v>
      </c>
    </row>
    <row r="2208" spans="1:71" x14ac:dyDescent="0.25">
      <c r="A2208" t="s">
        <v>33</v>
      </c>
      <c r="B2208" t="s">
        <v>4422</v>
      </c>
      <c r="C2208">
        <v>129</v>
      </c>
      <c r="D2208">
        <v>104</v>
      </c>
      <c r="E2208">
        <v>42</v>
      </c>
      <c r="F2208">
        <v>613</v>
      </c>
      <c r="G2208" t="s">
        <v>765</v>
      </c>
      <c r="H2208">
        <v>839</v>
      </c>
      <c r="I2208">
        <v>82389560</v>
      </c>
      <c r="J2208" t="s">
        <v>1247</v>
      </c>
      <c r="K2208" t="s">
        <v>5561</v>
      </c>
      <c r="L2208" t="s">
        <v>2916</v>
      </c>
      <c r="M2208">
        <v>106820</v>
      </c>
      <c r="N2208">
        <v>3627</v>
      </c>
      <c r="O2208" t="s">
        <v>1371</v>
      </c>
      <c r="P2208">
        <v>1</v>
      </c>
      <c r="Q2208" t="s">
        <v>12758</v>
      </c>
      <c r="R2208" t="s">
        <v>12759</v>
      </c>
      <c r="S2208">
        <v>147</v>
      </c>
      <c r="T2208" t="s">
        <v>42</v>
      </c>
      <c r="U2208" t="s">
        <v>43</v>
      </c>
      <c r="V2208" t="s">
        <v>811</v>
      </c>
      <c r="W2208">
        <v>17000000</v>
      </c>
      <c r="X2208">
        <v>2014</v>
      </c>
      <c r="Y2208">
        <v>756</v>
      </c>
      <c r="Z2208" s="2">
        <v>6.5</v>
      </c>
      <c r="AA2208">
        <v>1.85</v>
      </c>
      <c r="AB2208">
        <v>14000</v>
      </c>
      <c r="AQ2208">
        <v>99</v>
      </c>
      <c r="AR2208">
        <v>5.6</v>
      </c>
      <c r="BP2208">
        <v>1500000</v>
      </c>
      <c r="BR2208">
        <f t="shared" si="97"/>
        <v>-1500000</v>
      </c>
      <c r="BS2208">
        <f>_xlfn.XLOOKUP(BO2208,I:I,L:L)</f>
        <v>0</v>
      </c>
    </row>
    <row r="2209" spans="1:71" x14ac:dyDescent="0.25">
      <c r="A2209" t="s">
        <v>33</v>
      </c>
      <c r="B2209" t="s">
        <v>4811</v>
      </c>
      <c r="C2209">
        <v>285</v>
      </c>
      <c r="D2209">
        <v>126</v>
      </c>
      <c r="E2209">
        <v>729</v>
      </c>
      <c r="F2209">
        <v>284</v>
      </c>
      <c r="G2209" t="s">
        <v>12760</v>
      </c>
      <c r="H2209">
        <v>912</v>
      </c>
      <c r="I2209">
        <v>71502303</v>
      </c>
      <c r="J2209" t="s">
        <v>4367</v>
      </c>
      <c r="K2209" t="s">
        <v>3325</v>
      </c>
      <c r="L2209" t="s">
        <v>3126</v>
      </c>
      <c r="M2209">
        <v>149966</v>
      </c>
      <c r="N2209">
        <v>2170</v>
      </c>
      <c r="O2209" t="s">
        <v>112</v>
      </c>
      <c r="P2209">
        <v>0</v>
      </c>
      <c r="Q2209" t="s">
        <v>12761</v>
      </c>
      <c r="R2209" t="s">
        <v>12762</v>
      </c>
      <c r="S2209">
        <v>835</v>
      </c>
      <c r="T2209" t="s">
        <v>42</v>
      </c>
      <c r="U2209" t="s">
        <v>43</v>
      </c>
      <c r="V2209" t="s">
        <v>811</v>
      </c>
      <c r="W2209">
        <v>12000000</v>
      </c>
      <c r="X2209">
        <v>2004</v>
      </c>
      <c r="Y2209">
        <v>306</v>
      </c>
      <c r="Z2209" s="2">
        <v>7.5</v>
      </c>
      <c r="AA2209">
        <v>1.85</v>
      </c>
      <c r="AB2209">
        <v>0</v>
      </c>
      <c r="AQ2209">
        <v>104</v>
      </c>
      <c r="AR2209">
        <v>6.5</v>
      </c>
      <c r="BP2209">
        <v>1500000</v>
      </c>
      <c r="BR2209">
        <f t="shared" si="97"/>
        <v>-1500000</v>
      </c>
      <c r="BS2209">
        <f>_xlfn.XLOOKUP(BO2209,I:I,L:L)</f>
        <v>0</v>
      </c>
    </row>
    <row r="2210" spans="1:71" x14ac:dyDescent="0.25">
      <c r="A2210" t="s">
        <v>33</v>
      </c>
      <c r="B2210" t="s">
        <v>3098</v>
      </c>
      <c r="C2210">
        <v>91</v>
      </c>
      <c r="D2210">
        <v>110</v>
      </c>
      <c r="E2210">
        <v>422</v>
      </c>
      <c r="F2210">
        <v>422</v>
      </c>
      <c r="G2210" t="s">
        <v>12763</v>
      </c>
      <c r="H2210">
        <v>33000</v>
      </c>
      <c r="I2210">
        <v>19179969</v>
      </c>
      <c r="J2210" t="s">
        <v>1247</v>
      </c>
      <c r="K2210" t="s">
        <v>12764</v>
      </c>
      <c r="L2210" t="s">
        <v>10703</v>
      </c>
      <c r="M2210">
        <v>54710</v>
      </c>
      <c r="N2210">
        <v>35345</v>
      </c>
      <c r="O2210" t="s">
        <v>3098</v>
      </c>
      <c r="P2210">
        <v>2</v>
      </c>
      <c r="Q2210" t="s">
        <v>12765</v>
      </c>
      <c r="R2210" t="s">
        <v>12766</v>
      </c>
      <c r="S2210">
        <v>177</v>
      </c>
      <c r="T2210" t="s">
        <v>42</v>
      </c>
      <c r="U2210" t="s">
        <v>43</v>
      </c>
      <c r="V2210" t="s">
        <v>811</v>
      </c>
      <c r="W2210">
        <v>17500000</v>
      </c>
      <c r="X2210">
        <v>2006</v>
      </c>
      <c r="Y2210">
        <v>459</v>
      </c>
      <c r="Z2210" s="2">
        <v>6.3</v>
      </c>
      <c r="AA2210">
        <v>2.35</v>
      </c>
      <c r="AB2210">
        <v>0</v>
      </c>
      <c r="AQ2210">
        <v>126</v>
      </c>
      <c r="AR2210">
        <v>7.5</v>
      </c>
      <c r="BP2210">
        <v>1500000</v>
      </c>
      <c r="BR2210">
        <f t="shared" si="97"/>
        <v>-1500000</v>
      </c>
      <c r="BS2210">
        <f>_xlfn.XLOOKUP(BO2210,I:I,L:L)</f>
        <v>0</v>
      </c>
    </row>
    <row r="2211" spans="1:71" x14ac:dyDescent="0.25">
      <c r="A2211" t="s">
        <v>33</v>
      </c>
      <c r="B2211" t="s">
        <v>3371</v>
      </c>
      <c r="C2211">
        <v>318</v>
      </c>
      <c r="D2211">
        <v>101</v>
      </c>
      <c r="E2211">
        <v>0</v>
      </c>
      <c r="F2211">
        <v>598</v>
      </c>
      <c r="G2211" t="s">
        <v>11273</v>
      </c>
      <c r="H2211">
        <v>2000</v>
      </c>
      <c r="I2211">
        <v>47000000</v>
      </c>
      <c r="J2211" t="s">
        <v>2795</v>
      </c>
      <c r="K2211" t="s">
        <v>2160</v>
      </c>
      <c r="L2211" t="s">
        <v>4064</v>
      </c>
      <c r="M2211">
        <v>157857</v>
      </c>
      <c r="N2211">
        <v>4400</v>
      </c>
      <c r="O2211" t="s">
        <v>6727</v>
      </c>
      <c r="P2211">
        <v>0</v>
      </c>
      <c r="Q2211" t="s">
        <v>12767</v>
      </c>
      <c r="R2211" t="s">
        <v>12768</v>
      </c>
      <c r="S2211">
        <v>1191</v>
      </c>
      <c r="T2211" t="s">
        <v>42</v>
      </c>
      <c r="U2211" t="s">
        <v>43</v>
      </c>
      <c r="V2211" t="s">
        <v>811</v>
      </c>
      <c r="W2211">
        <v>300000</v>
      </c>
      <c r="X2211">
        <v>1978</v>
      </c>
      <c r="Y2211">
        <v>742</v>
      </c>
      <c r="Z2211" s="2">
        <v>7.9</v>
      </c>
      <c r="AA2211">
        <v>2.35</v>
      </c>
      <c r="AB2211">
        <v>12000</v>
      </c>
      <c r="AQ2211">
        <v>110</v>
      </c>
      <c r="AR2211">
        <v>6.3</v>
      </c>
      <c r="BP2211">
        <v>1500000</v>
      </c>
      <c r="BR2211">
        <f t="shared" si="97"/>
        <v>-1500000</v>
      </c>
      <c r="BS2211">
        <f>_xlfn.XLOOKUP(BO2211,I:I,L:L)</f>
        <v>0</v>
      </c>
    </row>
    <row r="2212" spans="1:71" x14ac:dyDescent="0.25">
      <c r="A2212" t="s">
        <v>917</v>
      </c>
      <c r="B2212" t="s">
        <v>1471</v>
      </c>
      <c r="C2212">
        <v>283</v>
      </c>
      <c r="D2212">
        <v>80</v>
      </c>
      <c r="E2212">
        <v>611</v>
      </c>
      <c r="F2212">
        <v>576</v>
      </c>
      <c r="G2212" t="s">
        <v>7386</v>
      </c>
      <c r="H2212">
        <v>5000</v>
      </c>
      <c r="I2212">
        <v>84961</v>
      </c>
      <c r="J2212" t="s">
        <v>818</v>
      </c>
      <c r="K2212" t="s">
        <v>646</v>
      </c>
      <c r="L2212" t="s">
        <v>7387</v>
      </c>
      <c r="M2212">
        <v>149414</v>
      </c>
      <c r="N2212">
        <v>6229</v>
      </c>
      <c r="O2212" t="s">
        <v>7388</v>
      </c>
      <c r="P2212">
        <v>4</v>
      </c>
      <c r="Q2212" t="s">
        <v>7389</v>
      </c>
      <c r="R2212" t="s">
        <v>7390</v>
      </c>
      <c r="S2212">
        <v>841</v>
      </c>
      <c r="T2212" t="s">
        <v>85</v>
      </c>
      <c r="U2212" t="s">
        <v>1094</v>
      </c>
      <c r="V2212" t="s">
        <v>44</v>
      </c>
      <c r="W2212">
        <v>31000000</v>
      </c>
      <c r="X2212">
        <v>2002</v>
      </c>
      <c r="Y2212">
        <v>643</v>
      </c>
      <c r="Z2212" s="2">
        <v>7.9</v>
      </c>
      <c r="AA2212">
        <v>2.35</v>
      </c>
      <c r="AB2212">
        <v>0</v>
      </c>
      <c r="AQ2212">
        <v>101</v>
      </c>
      <c r="AR2212">
        <v>7.9</v>
      </c>
      <c r="BP2212">
        <v>1500000</v>
      </c>
      <c r="BR2212">
        <f t="shared" si="97"/>
        <v>-1500000</v>
      </c>
      <c r="BS2212">
        <f>_xlfn.XLOOKUP(BO2212,I:I,L:L)</f>
        <v>0</v>
      </c>
    </row>
    <row r="2213" spans="1:71" x14ac:dyDescent="0.25">
      <c r="A2213" t="s">
        <v>33</v>
      </c>
      <c r="B2213" t="s">
        <v>6734</v>
      </c>
      <c r="C2213">
        <v>52</v>
      </c>
      <c r="D2213">
        <v>87</v>
      </c>
      <c r="E2213">
        <v>9</v>
      </c>
      <c r="F2213">
        <v>503</v>
      </c>
      <c r="G2213" t="s">
        <v>1650</v>
      </c>
      <c r="H2213">
        <v>818</v>
      </c>
      <c r="I2213">
        <v>37566230</v>
      </c>
      <c r="J2213" t="s">
        <v>4524</v>
      </c>
      <c r="K2213" t="s">
        <v>3274</v>
      </c>
      <c r="L2213" t="s">
        <v>7076</v>
      </c>
      <c r="M2213">
        <v>3407</v>
      </c>
      <c r="N2213">
        <v>2164</v>
      </c>
      <c r="O2213" t="s">
        <v>2731</v>
      </c>
      <c r="P2213">
        <v>1</v>
      </c>
      <c r="Q2213" t="s">
        <v>12769</v>
      </c>
      <c r="R2213" t="s">
        <v>12770</v>
      </c>
      <c r="S2213">
        <v>48</v>
      </c>
      <c r="T2213" t="s">
        <v>42</v>
      </c>
      <c r="U2213" t="s">
        <v>43</v>
      </c>
      <c r="V2213" t="s">
        <v>115</v>
      </c>
      <c r="W2213">
        <v>17000000</v>
      </c>
      <c r="X2213">
        <v>2003</v>
      </c>
      <c r="Y2213">
        <v>636</v>
      </c>
      <c r="Z2213" s="2">
        <v>5.0999999999999996</v>
      </c>
      <c r="AA2213">
        <v>1.85</v>
      </c>
      <c r="AB2213">
        <v>309</v>
      </c>
      <c r="AQ2213">
        <v>80</v>
      </c>
      <c r="AR2213">
        <v>7.9</v>
      </c>
      <c r="BP2213">
        <v>1500000</v>
      </c>
      <c r="BR2213">
        <f t="shared" si="97"/>
        <v>-1500000</v>
      </c>
      <c r="BS2213">
        <f>_xlfn.XLOOKUP(BO2213,I:I,L:L)</f>
        <v>0</v>
      </c>
    </row>
    <row r="2214" spans="1:71" x14ac:dyDescent="0.25">
      <c r="A2214" t="s">
        <v>33</v>
      </c>
      <c r="B2214" t="s">
        <v>5288</v>
      </c>
      <c r="C2214">
        <v>56</v>
      </c>
      <c r="D2214">
        <v>123</v>
      </c>
      <c r="E2214">
        <v>92</v>
      </c>
      <c r="F2214">
        <v>849</v>
      </c>
      <c r="G2214" t="s">
        <v>2792</v>
      </c>
      <c r="H2214">
        <v>1000</v>
      </c>
      <c r="I2214">
        <v>70492685</v>
      </c>
      <c r="J2214" t="s">
        <v>1544</v>
      </c>
      <c r="K2214" t="s">
        <v>6079</v>
      </c>
      <c r="L2214" t="s">
        <v>3496</v>
      </c>
      <c r="M2214">
        <v>11600</v>
      </c>
      <c r="N2214">
        <v>5306</v>
      </c>
      <c r="O2214" t="s">
        <v>9832</v>
      </c>
      <c r="P2214">
        <v>5</v>
      </c>
      <c r="Q2214" t="s">
        <v>12771</v>
      </c>
      <c r="R2214" t="s">
        <v>12772</v>
      </c>
      <c r="S2214">
        <v>64</v>
      </c>
      <c r="T2214" t="s">
        <v>42</v>
      </c>
      <c r="U2214" t="s">
        <v>43</v>
      </c>
      <c r="V2214" t="s">
        <v>811</v>
      </c>
      <c r="W2214">
        <v>17000000</v>
      </c>
      <c r="X2214">
        <v>2013</v>
      </c>
      <c r="Y2214">
        <v>886</v>
      </c>
      <c r="Z2214" s="2">
        <v>6.7</v>
      </c>
      <c r="AA2214">
        <v>2.35</v>
      </c>
      <c r="AB2214">
        <v>7000</v>
      </c>
      <c r="AQ2214">
        <v>87</v>
      </c>
      <c r="AR2214">
        <v>5.0999999999999996</v>
      </c>
      <c r="BP2214">
        <v>1500000</v>
      </c>
      <c r="BR2214">
        <f t="shared" si="97"/>
        <v>-1500000</v>
      </c>
      <c r="BS2214">
        <f>_xlfn.XLOOKUP(BO2214,I:I,L:L)</f>
        <v>0</v>
      </c>
    </row>
    <row r="2215" spans="1:71" x14ac:dyDescent="0.25">
      <c r="A2215" t="s">
        <v>33</v>
      </c>
      <c r="B2215" t="s">
        <v>5482</v>
      </c>
      <c r="C2215">
        <v>186</v>
      </c>
      <c r="D2215">
        <v>109</v>
      </c>
      <c r="E2215">
        <v>248</v>
      </c>
      <c r="F2215">
        <v>968</v>
      </c>
      <c r="G2215" t="s">
        <v>441</v>
      </c>
      <c r="H2215">
        <v>16000</v>
      </c>
      <c r="I2215">
        <v>35635046</v>
      </c>
      <c r="J2215" t="s">
        <v>313</v>
      </c>
      <c r="K2215" t="s">
        <v>425</v>
      </c>
      <c r="L2215" t="s">
        <v>7392</v>
      </c>
      <c r="M2215">
        <v>121058</v>
      </c>
      <c r="N2215">
        <v>19410</v>
      </c>
      <c r="O2215" t="s">
        <v>10087</v>
      </c>
      <c r="P2215">
        <v>0</v>
      </c>
      <c r="Q2215" t="s">
        <v>12773</v>
      </c>
      <c r="R2215" t="s">
        <v>12774</v>
      </c>
      <c r="S2215">
        <v>482</v>
      </c>
      <c r="T2215" t="s">
        <v>42</v>
      </c>
      <c r="U2215" t="s">
        <v>74</v>
      </c>
      <c r="V2215" t="s">
        <v>811</v>
      </c>
      <c r="W2215">
        <v>17000000</v>
      </c>
      <c r="X2215">
        <v>2006</v>
      </c>
      <c r="Y2215">
        <v>988</v>
      </c>
      <c r="Z2215" s="2">
        <v>6.7</v>
      </c>
      <c r="AA2215">
        <v>2.35</v>
      </c>
      <c r="AB2215">
        <v>3000</v>
      </c>
      <c r="AQ2215">
        <v>123</v>
      </c>
      <c r="AR2215">
        <v>6.7</v>
      </c>
      <c r="BP2215">
        <v>1500000</v>
      </c>
      <c r="BR2215">
        <f t="shared" si="97"/>
        <v>-1500000</v>
      </c>
      <c r="BS2215">
        <f>_xlfn.XLOOKUP(BO2215,I:I,L:L)</f>
        <v>0</v>
      </c>
    </row>
    <row r="2216" spans="1:71" x14ac:dyDescent="0.25">
      <c r="A2216" t="s">
        <v>33</v>
      </c>
      <c r="B2216" t="s">
        <v>6741</v>
      </c>
      <c r="C2216">
        <v>178</v>
      </c>
      <c r="D2216">
        <v>90</v>
      </c>
      <c r="E2216">
        <v>52</v>
      </c>
      <c r="F2216">
        <v>298</v>
      </c>
      <c r="G2216" t="s">
        <v>10658</v>
      </c>
      <c r="H2216">
        <v>723</v>
      </c>
      <c r="I2216">
        <v>45670855</v>
      </c>
      <c r="J2216" t="s">
        <v>3057</v>
      </c>
      <c r="K2216" t="s">
        <v>7111</v>
      </c>
      <c r="L2216" t="s">
        <v>6299</v>
      </c>
      <c r="M2216">
        <v>67978</v>
      </c>
      <c r="N2216">
        <v>1978</v>
      </c>
      <c r="O2216" t="s">
        <v>12775</v>
      </c>
      <c r="P2216">
        <v>0</v>
      </c>
      <c r="Q2216" t="s">
        <v>12776</v>
      </c>
      <c r="R2216" t="s">
        <v>12777</v>
      </c>
      <c r="S2216">
        <v>279</v>
      </c>
      <c r="T2216" t="s">
        <v>42</v>
      </c>
      <c r="U2216" t="s">
        <v>356</v>
      </c>
      <c r="V2216" t="s">
        <v>811</v>
      </c>
      <c r="W2216">
        <v>20000000</v>
      </c>
      <c r="X2216">
        <v>2010</v>
      </c>
      <c r="Y2216">
        <v>346</v>
      </c>
      <c r="Z2216" s="2">
        <v>5.6</v>
      </c>
      <c r="AA2216">
        <v>1.85</v>
      </c>
      <c r="AB2216">
        <v>12000</v>
      </c>
      <c r="AQ2216">
        <v>109</v>
      </c>
      <c r="AR2216">
        <v>6.7</v>
      </c>
      <c r="BP2216">
        <v>1500000</v>
      </c>
      <c r="BR2216">
        <f t="shared" si="97"/>
        <v>-1500000</v>
      </c>
      <c r="BS2216">
        <f>_xlfn.XLOOKUP(BO2216,I:I,L:L)</f>
        <v>0</v>
      </c>
    </row>
    <row r="2217" spans="1:71" x14ac:dyDescent="0.25">
      <c r="A2217" t="s">
        <v>33</v>
      </c>
      <c r="B2217" t="s">
        <v>2473</v>
      </c>
      <c r="C2217">
        <v>140</v>
      </c>
      <c r="D2217">
        <v>96</v>
      </c>
      <c r="E2217">
        <v>36</v>
      </c>
      <c r="F2217">
        <v>486</v>
      </c>
      <c r="G2217" t="s">
        <v>4615</v>
      </c>
      <c r="H2217">
        <v>1000</v>
      </c>
      <c r="I2217">
        <v>37939782</v>
      </c>
      <c r="J2217" t="s">
        <v>1027</v>
      </c>
      <c r="K2217" t="s">
        <v>9628</v>
      </c>
      <c r="L2217" t="s">
        <v>7000</v>
      </c>
      <c r="M2217">
        <v>62272</v>
      </c>
      <c r="N2217">
        <v>3294</v>
      </c>
      <c r="O2217" t="s">
        <v>11523</v>
      </c>
      <c r="P2217">
        <v>0</v>
      </c>
      <c r="Q2217" t="s">
        <v>12778</v>
      </c>
      <c r="R2217" t="s">
        <v>12779</v>
      </c>
      <c r="S2217">
        <v>207</v>
      </c>
      <c r="T2217" t="s">
        <v>42</v>
      </c>
      <c r="U2217" t="s">
        <v>43</v>
      </c>
      <c r="V2217" t="s">
        <v>811</v>
      </c>
      <c r="W2217">
        <v>17000000</v>
      </c>
      <c r="X2217">
        <v>2002</v>
      </c>
      <c r="Y2217">
        <v>580</v>
      </c>
      <c r="Z2217" s="2">
        <v>5.6</v>
      </c>
      <c r="AA2217">
        <v>1.85</v>
      </c>
      <c r="AB2217">
        <v>2000</v>
      </c>
      <c r="AQ2217">
        <v>90</v>
      </c>
      <c r="AR2217">
        <v>5.6</v>
      </c>
      <c r="BP2217">
        <v>1500000</v>
      </c>
      <c r="BR2217">
        <f t="shared" si="97"/>
        <v>-1500000</v>
      </c>
      <c r="BS2217">
        <f>_xlfn.XLOOKUP(BO2217,I:I,L:L)</f>
        <v>0</v>
      </c>
    </row>
    <row r="2218" spans="1:71" x14ac:dyDescent="0.25">
      <c r="A2218" t="s">
        <v>33</v>
      </c>
      <c r="B2218" t="s">
        <v>315</v>
      </c>
      <c r="C2218">
        <v>469</v>
      </c>
      <c r="D2218">
        <v>125</v>
      </c>
      <c r="E2218">
        <v>364</v>
      </c>
      <c r="F2218">
        <v>1000</v>
      </c>
      <c r="G2218" t="s">
        <v>407</v>
      </c>
      <c r="H2218">
        <v>12000</v>
      </c>
      <c r="I2218">
        <v>172051787</v>
      </c>
      <c r="J2218" t="s">
        <v>89</v>
      </c>
      <c r="K2218" t="s">
        <v>408</v>
      </c>
      <c r="L2218" t="s">
        <v>409</v>
      </c>
      <c r="M2218">
        <v>264186</v>
      </c>
      <c r="N2218">
        <v>25549</v>
      </c>
      <c r="O2218" t="s">
        <v>410</v>
      </c>
      <c r="P2218">
        <v>0</v>
      </c>
      <c r="Q2218" t="s">
        <v>411</v>
      </c>
      <c r="R2218" t="s">
        <v>412</v>
      </c>
      <c r="S2218">
        <v>665</v>
      </c>
      <c r="T2218" t="s">
        <v>42</v>
      </c>
      <c r="U2218" t="s">
        <v>43</v>
      </c>
      <c r="V2218" t="s">
        <v>115</v>
      </c>
      <c r="W2218">
        <v>170000000</v>
      </c>
      <c r="X2218">
        <v>2010</v>
      </c>
      <c r="Y2218">
        <v>10000</v>
      </c>
      <c r="Z2218" s="2">
        <v>6.8</v>
      </c>
      <c r="AA2218">
        <v>2.35</v>
      </c>
      <c r="AB2218">
        <v>30000</v>
      </c>
      <c r="AQ2218">
        <v>96</v>
      </c>
      <c r="AR2218">
        <v>5.6</v>
      </c>
      <c r="BP2218">
        <v>1500000</v>
      </c>
      <c r="BR2218">
        <f t="shared" si="97"/>
        <v>-1500000</v>
      </c>
      <c r="BS2218">
        <f>_xlfn.XLOOKUP(BO2218,I:I,L:L)</f>
        <v>0</v>
      </c>
    </row>
    <row r="2219" spans="1:71" x14ac:dyDescent="0.25">
      <c r="A2219" t="s">
        <v>33</v>
      </c>
      <c r="B2219" t="s">
        <v>6749</v>
      </c>
      <c r="C2219">
        <v>63</v>
      </c>
      <c r="D2219">
        <v>82</v>
      </c>
      <c r="E2219">
        <v>12</v>
      </c>
      <c r="F2219">
        <v>281</v>
      </c>
      <c r="G2219" t="s">
        <v>12780</v>
      </c>
      <c r="H2219">
        <v>8000</v>
      </c>
      <c r="I2219">
        <v>30324946</v>
      </c>
      <c r="J2219" t="s">
        <v>4529</v>
      </c>
      <c r="K2219" t="s">
        <v>1554</v>
      </c>
      <c r="L2219" t="s">
        <v>8313</v>
      </c>
      <c r="M2219">
        <v>48458</v>
      </c>
      <c r="N2219">
        <v>9271</v>
      </c>
      <c r="O2219" t="s">
        <v>11347</v>
      </c>
      <c r="P2219">
        <v>2</v>
      </c>
      <c r="Q2219" t="s">
        <v>12781</v>
      </c>
      <c r="R2219" t="s">
        <v>12782</v>
      </c>
      <c r="S2219">
        <v>239</v>
      </c>
      <c r="T2219" t="s">
        <v>42</v>
      </c>
      <c r="U2219" t="s">
        <v>43</v>
      </c>
      <c r="V2219" t="s">
        <v>44</v>
      </c>
      <c r="W2219">
        <v>17000000</v>
      </c>
      <c r="X2219">
        <v>1998</v>
      </c>
      <c r="Y2219">
        <v>357</v>
      </c>
      <c r="Z2219" s="2">
        <v>6.2</v>
      </c>
      <c r="AA2219">
        <v>1.85</v>
      </c>
      <c r="AB2219">
        <v>0</v>
      </c>
      <c r="AQ2219">
        <v>125</v>
      </c>
      <c r="AR2219">
        <v>6.8</v>
      </c>
      <c r="BP2219">
        <v>1500000</v>
      </c>
      <c r="BR2219">
        <f t="shared" si="97"/>
        <v>-1500000</v>
      </c>
      <c r="BS2219">
        <f>_xlfn.XLOOKUP(BO2219,I:I,L:L)</f>
        <v>0</v>
      </c>
    </row>
    <row r="2220" spans="1:71" x14ac:dyDescent="0.25">
      <c r="A2220" t="s">
        <v>33</v>
      </c>
      <c r="B2220" t="s">
        <v>6754</v>
      </c>
      <c r="C2220">
        <v>148</v>
      </c>
      <c r="D2220">
        <v>86</v>
      </c>
      <c r="E2220">
        <v>33</v>
      </c>
      <c r="F2220">
        <v>583</v>
      </c>
      <c r="G2220" t="s">
        <v>8041</v>
      </c>
      <c r="H2220">
        <v>15000</v>
      </c>
      <c r="I2220">
        <v>27854896</v>
      </c>
      <c r="J2220" t="s">
        <v>1477</v>
      </c>
      <c r="K2220" t="s">
        <v>6345</v>
      </c>
      <c r="L2220" t="s">
        <v>8759</v>
      </c>
      <c r="M2220">
        <v>64190</v>
      </c>
      <c r="N2220">
        <v>17396</v>
      </c>
      <c r="O2220" t="s">
        <v>12783</v>
      </c>
      <c r="P2220">
        <v>1</v>
      </c>
      <c r="Q2220" t="s">
        <v>12784</v>
      </c>
      <c r="R2220" t="s">
        <v>12785</v>
      </c>
      <c r="S2220">
        <v>129</v>
      </c>
      <c r="T2220" t="s">
        <v>42</v>
      </c>
      <c r="U2220" t="s">
        <v>43</v>
      </c>
      <c r="V2220" t="s">
        <v>44</v>
      </c>
      <c r="W2220">
        <v>17000000</v>
      </c>
      <c r="X2220">
        <v>2011</v>
      </c>
      <c r="Y2220">
        <v>976</v>
      </c>
      <c r="Z2220" s="2">
        <v>5.6</v>
      </c>
      <c r="AA2220">
        <v>2.35</v>
      </c>
      <c r="AB2220">
        <v>16000</v>
      </c>
      <c r="AQ2220">
        <v>82</v>
      </c>
      <c r="AR2220">
        <v>6.2</v>
      </c>
      <c r="BP2220">
        <v>1500000</v>
      </c>
      <c r="BR2220">
        <f t="shared" si="97"/>
        <v>-1500000</v>
      </c>
      <c r="BS2220">
        <f>_xlfn.XLOOKUP(BO2220,I:I,L:L)</f>
        <v>0</v>
      </c>
    </row>
    <row r="2221" spans="1:71" x14ac:dyDescent="0.25">
      <c r="A2221" t="s">
        <v>33</v>
      </c>
      <c r="B2221" t="s">
        <v>4444</v>
      </c>
      <c r="C2221">
        <v>265</v>
      </c>
      <c r="D2221">
        <v>108</v>
      </c>
      <c r="E2221">
        <v>192</v>
      </c>
      <c r="F2221">
        <v>580</v>
      </c>
      <c r="G2221" t="s">
        <v>12704</v>
      </c>
      <c r="H2221">
        <v>1000</v>
      </c>
      <c r="I2221">
        <v>41777564</v>
      </c>
      <c r="J2221" t="s">
        <v>3105</v>
      </c>
      <c r="K2221" t="s">
        <v>12370</v>
      </c>
      <c r="L2221" t="s">
        <v>6187</v>
      </c>
      <c r="M2221">
        <v>129719</v>
      </c>
      <c r="N2221">
        <v>4500</v>
      </c>
      <c r="O2221" t="s">
        <v>4615</v>
      </c>
      <c r="P2221">
        <v>0</v>
      </c>
      <c r="Q2221" t="s">
        <v>12786</v>
      </c>
      <c r="R2221" t="s">
        <v>12787</v>
      </c>
      <c r="S2221">
        <v>855</v>
      </c>
      <c r="T2221" t="s">
        <v>42</v>
      </c>
      <c r="U2221" t="s">
        <v>43</v>
      </c>
      <c r="V2221" t="s">
        <v>811</v>
      </c>
      <c r="W2221">
        <v>15000000</v>
      </c>
      <c r="X2221">
        <v>2006</v>
      </c>
      <c r="Y2221">
        <v>1000</v>
      </c>
      <c r="Z2221" s="2">
        <v>6.4</v>
      </c>
      <c r="AA2221">
        <v>2.35</v>
      </c>
      <c r="AB2221">
        <v>0</v>
      </c>
      <c r="AQ2221">
        <v>86</v>
      </c>
      <c r="AR2221">
        <v>5.6</v>
      </c>
      <c r="BP2221">
        <v>1500000</v>
      </c>
      <c r="BR2221">
        <f t="shared" si="97"/>
        <v>-1500000</v>
      </c>
      <c r="BS2221">
        <f>_xlfn.XLOOKUP(BO2221,I:I,L:L)</f>
        <v>0</v>
      </c>
    </row>
    <row r="2222" spans="1:71" x14ac:dyDescent="0.25">
      <c r="A2222" t="s">
        <v>33</v>
      </c>
      <c r="B2222" t="s">
        <v>2915</v>
      </c>
      <c r="C2222">
        <v>75</v>
      </c>
      <c r="D2222">
        <v>98</v>
      </c>
      <c r="E2222">
        <v>39</v>
      </c>
      <c r="F2222">
        <v>428</v>
      </c>
      <c r="G2222" t="s">
        <v>5850</v>
      </c>
      <c r="H2222">
        <v>593</v>
      </c>
      <c r="I2222">
        <v>22734486</v>
      </c>
      <c r="J2222" t="s">
        <v>1247</v>
      </c>
      <c r="K2222" t="s">
        <v>4727</v>
      </c>
      <c r="L2222" t="s">
        <v>9729</v>
      </c>
      <c r="M2222">
        <v>11815</v>
      </c>
      <c r="N2222">
        <v>2713</v>
      </c>
      <c r="O2222" t="s">
        <v>10191</v>
      </c>
      <c r="P2222">
        <v>1</v>
      </c>
      <c r="Q2222" t="s">
        <v>12788</v>
      </c>
      <c r="R2222" t="s">
        <v>12789</v>
      </c>
      <c r="S2222">
        <v>117</v>
      </c>
      <c r="T2222" t="s">
        <v>42</v>
      </c>
      <c r="U2222" t="s">
        <v>43</v>
      </c>
      <c r="V2222" t="s">
        <v>44</v>
      </c>
      <c r="W2222">
        <v>17000000</v>
      </c>
      <c r="X2222">
        <v>2003</v>
      </c>
      <c r="Y2222">
        <v>517</v>
      </c>
      <c r="Z2222" s="2">
        <v>5.6</v>
      </c>
      <c r="AA2222">
        <v>2.35</v>
      </c>
      <c r="AB2222">
        <v>320</v>
      </c>
      <c r="AQ2222">
        <v>108</v>
      </c>
      <c r="AR2222">
        <v>6.4</v>
      </c>
      <c r="BP2222">
        <v>1500000</v>
      </c>
      <c r="BR2222">
        <f t="shared" ref="BR2222:BR2280" si="98">BO2222-BP2222</f>
        <v>-1500000</v>
      </c>
      <c r="BS2222">
        <f>_xlfn.XLOOKUP(BO2222,I:I,L:L)</f>
        <v>0</v>
      </c>
    </row>
    <row r="2223" spans="1:71" x14ac:dyDescent="0.25">
      <c r="A2223" t="s">
        <v>33</v>
      </c>
      <c r="B2223" t="s">
        <v>5018</v>
      </c>
      <c r="C2223">
        <v>113</v>
      </c>
      <c r="D2223">
        <v>129</v>
      </c>
      <c r="E2223">
        <v>51</v>
      </c>
      <c r="F2223">
        <v>89</v>
      </c>
      <c r="G2223" t="s">
        <v>12790</v>
      </c>
      <c r="H2223">
        <v>427</v>
      </c>
      <c r="I2223">
        <v>44469602</v>
      </c>
      <c r="J2223" t="s">
        <v>994</v>
      </c>
      <c r="K2223" t="s">
        <v>12791</v>
      </c>
      <c r="L2223" t="s">
        <v>6135</v>
      </c>
      <c r="M2223">
        <v>23480</v>
      </c>
      <c r="N2223">
        <v>952</v>
      </c>
      <c r="O2223" t="s">
        <v>12792</v>
      </c>
      <c r="P2223">
        <v>0</v>
      </c>
      <c r="Q2223" t="s">
        <v>12793</v>
      </c>
      <c r="R2223" t="s">
        <v>12794</v>
      </c>
      <c r="S2223">
        <v>83</v>
      </c>
      <c r="T2223" t="s">
        <v>42</v>
      </c>
      <c r="U2223" t="s">
        <v>43</v>
      </c>
      <c r="V2223" t="s">
        <v>115</v>
      </c>
      <c r="W2223">
        <v>17000000</v>
      </c>
      <c r="X2223">
        <v>2015</v>
      </c>
      <c r="Y2223">
        <v>234</v>
      </c>
      <c r="Z2223" s="2">
        <v>7.4</v>
      </c>
      <c r="AA2223">
        <v>2.35</v>
      </c>
      <c r="AB2223">
        <v>21000</v>
      </c>
      <c r="AQ2223">
        <v>98</v>
      </c>
      <c r="AR2223">
        <v>5.6</v>
      </c>
      <c r="BO2223">
        <v>792966</v>
      </c>
      <c r="BP2223">
        <v>2300000</v>
      </c>
      <c r="BR2223">
        <f t="shared" si="98"/>
        <v>-1507034</v>
      </c>
      <c r="BS2223" t="str">
        <f>_xlfn.XLOOKUP(BO2223,I:I,L:L)</f>
        <v>The Toxic Avenger Part IIÂ </v>
      </c>
    </row>
    <row r="2224" spans="1:71" x14ac:dyDescent="0.25">
      <c r="A2224" t="s">
        <v>33</v>
      </c>
      <c r="B2224" t="s">
        <v>6760</v>
      </c>
      <c r="C2224">
        <v>223</v>
      </c>
      <c r="D2224">
        <v>112</v>
      </c>
      <c r="E2224">
        <v>36</v>
      </c>
      <c r="F2224">
        <v>746</v>
      </c>
      <c r="G2224" t="s">
        <v>9987</v>
      </c>
      <c r="H2224">
        <v>10000</v>
      </c>
      <c r="I2224">
        <v>64998368</v>
      </c>
      <c r="J2224" t="s">
        <v>4529</v>
      </c>
      <c r="K2224" t="s">
        <v>3076</v>
      </c>
      <c r="L2224" t="s">
        <v>3929</v>
      </c>
      <c r="M2224">
        <v>213898</v>
      </c>
      <c r="N2224">
        <v>12676</v>
      </c>
      <c r="O2224" t="s">
        <v>12796</v>
      </c>
      <c r="P2224">
        <v>4</v>
      </c>
      <c r="Q2224" t="s">
        <v>12797</v>
      </c>
      <c r="R2224" t="s">
        <v>12798</v>
      </c>
      <c r="S2224">
        <v>250</v>
      </c>
      <c r="T2224" t="s">
        <v>42</v>
      </c>
      <c r="U2224" t="s">
        <v>43</v>
      </c>
      <c r="V2224" t="s">
        <v>44</v>
      </c>
      <c r="W2224">
        <v>17000000</v>
      </c>
      <c r="X2224">
        <v>2012</v>
      </c>
      <c r="Y2224">
        <v>751</v>
      </c>
      <c r="Z2224" s="2">
        <v>7.2</v>
      </c>
      <c r="AA2224">
        <v>1.85</v>
      </c>
      <c r="AB2224">
        <v>36000</v>
      </c>
      <c r="AQ2224">
        <v>129</v>
      </c>
      <c r="AR2224">
        <v>7.4</v>
      </c>
      <c r="BO2224">
        <v>183490</v>
      </c>
      <c r="BP2224">
        <v>1700000</v>
      </c>
      <c r="BR2224">
        <f t="shared" si="98"/>
        <v>-1516510</v>
      </c>
      <c r="BS2224" t="str">
        <f>_xlfn.XLOOKUP(BO2224,I:I,L:L)</f>
        <v>AmigoÂ </v>
      </c>
    </row>
    <row r="2225" spans="1:71" x14ac:dyDescent="0.25">
      <c r="A2225" t="s">
        <v>33</v>
      </c>
      <c r="B2225" t="s">
        <v>4384</v>
      </c>
      <c r="C2225">
        <v>50</v>
      </c>
      <c r="D2225">
        <v>108</v>
      </c>
      <c r="E2225">
        <v>19</v>
      </c>
      <c r="F2225">
        <v>505</v>
      </c>
      <c r="G2225" t="s">
        <v>968</v>
      </c>
      <c r="H2225">
        <v>973</v>
      </c>
      <c r="I2225">
        <v>19693891</v>
      </c>
      <c r="J2225" t="s">
        <v>2472</v>
      </c>
      <c r="K2225" t="s">
        <v>1765</v>
      </c>
      <c r="L2225" t="s">
        <v>12800</v>
      </c>
      <c r="M2225">
        <v>12993</v>
      </c>
      <c r="N2225">
        <v>3344</v>
      </c>
      <c r="O2225" t="s">
        <v>1590</v>
      </c>
      <c r="P2225">
        <v>2</v>
      </c>
      <c r="Q2225" t="s">
        <v>12801</v>
      </c>
      <c r="R2225" t="s">
        <v>12802</v>
      </c>
      <c r="S2225">
        <v>107</v>
      </c>
      <c r="T2225" t="s">
        <v>42</v>
      </c>
      <c r="U2225" t="s">
        <v>43</v>
      </c>
      <c r="V2225" t="s">
        <v>44</v>
      </c>
      <c r="W2225">
        <v>34000000</v>
      </c>
      <c r="X2225">
        <v>2001</v>
      </c>
      <c r="Y2225">
        <v>954</v>
      </c>
      <c r="Z2225" s="2">
        <v>4.9000000000000004</v>
      </c>
      <c r="AA2225">
        <v>1.85</v>
      </c>
      <c r="AB2225">
        <v>476</v>
      </c>
      <c r="AQ2225">
        <v>112</v>
      </c>
      <c r="AR2225">
        <v>7.2</v>
      </c>
      <c r="BO2225">
        <v>8460995</v>
      </c>
      <c r="BP2225">
        <v>10000000</v>
      </c>
      <c r="BR2225">
        <f t="shared" si="98"/>
        <v>-1539005</v>
      </c>
      <c r="BS2225" t="str">
        <f>_xlfn.XLOOKUP(BO2225,I:I,L:L)</f>
        <v>MacGruberÂ </v>
      </c>
    </row>
    <row r="2226" spans="1:71" x14ac:dyDescent="0.25">
      <c r="A2226" t="s">
        <v>33</v>
      </c>
      <c r="B2226" t="s">
        <v>97</v>
      </c>
      <c r="C2226">
        <v>125</v>
      </c>
      <c r="D2226">
        <v>121</v>
      </c>
      <c r="E2226">
        <v>0</v>
      </c>
      <c r="F2226">
        <v>244</v>
      </c>
      <c r="G2226" t="s">
        <v>3917</v>
      </c>
      <c r="H2226">
        <v>989</v>
      </c>
      <c r="I2226">
        <v>16311763</v>
      </c>
      <c r="J2226" t="s">
        <v>1338</v>
      </c>
      <c r="K2226" t="s">
        <v>3984</v>
      </c>
      <c r="L2226" t="s">
        <v>12132</v>
      </c>
      <c r="M2226">
        <v>50656</v>
      </c>
      <c r="N2226">
        <v>2365</v>
      </c>
      <c r="O2226" t="s">
        <v>4253</v>
      </c>
      <c r="P2226">
        <v>1</v>
      </c>
      <c r="Q2226" t="s">
        <v>12804</v>
      </c>
      <c r="R2226" t="s">
        <v>12805</v>
      </c>
      <c r="S2226">
        <v>416</v>
      </c>
      <c r="T2226" t="s">
        <v>42</v>
      </c>
      <c r="U2226" t="s">
        <v>74</v>
      </c>
      <c r="V2226" t="s">
        <v>811</v>
      </c>
      <c r="W2226">
        <v>17000000</v>
      </c>
      <c r="X2226">
        <v>1998</v>
      </c>
      <c r="Y2226">
        <v>888</v>
      </c>
      <c r="Z2226" s="2">
        <v>7.5</v>
      </c>
      <c r="AA2226">
        <v>1.85</v>
      </c>
      <c r="AB2226">
        <v>0</v>
      </c>
      <c r="AQ2226">
        <v>108</v>
      </c>
      <c r="AR2226">
        <v>4.9000000000000004</v>
      </c>
      <c r="BO2226">
        <v>39659</v>
      </c>
      <c r="BP2226">
        <v>1600000</v>
      </c>
      <c r="BR2226">
        <f t="shared" si="98"/>
        <v>-1560341</v>
      </c>
      <c r="BS2226" t="str">
        <f>_xlfn.XLOOKUP(BO2226,I:I,L:L)</f>
        <v>Dracula: Pages from a Virgin's DiaryÂ </v>
      </c>
    </row>
    <row r="2227" spans="1:71" x14ac:dyDescent="0.25">
      <c r="A2227" t="s">
        <v>33</v>
      </c>
      <c r="B2227" t="s">
        <v>6767</v>
      </c>
      <c r="C2227">
        <v>81</v>
      </c>
      <c r="D2227">
        <v>89</v>
      </c>
      <c r="E2227">
        <v>11</v>
      </c>
      <c r="F2227">
        <v>973</v>
      </c>
      <c r="G2227" t="s">
        <v>3295</v>
      </c>
      <c r="H2227">
        <v>1000</v>
      </c>
      <c r="I2227">
        <v>12693621</v>
      </c>
      <c r="J2227" t="s">
        <v>1776</v>
      </c>
      <c r="K2227" t="s">
        <v>2505</v>
      </c>
      <c r="L2227" t="s">
        <v>12807</v>
      </c>
      <c r="M2227">
        <v>10885</v>
      </c>
      <c r="N2227">
        <v>4060</v>
      </c>
      <c r="O2227" t="s">
        <v>1765</v>
      </c>
      <c r="P2227">
        <v>0</v>
      </c>
      <c r="Q2227" t="s">
        <v>12808</v>
      </c>
      <c r="R2227" t="s">
        <v>12809</v>
      </c>
      <c r="S2227">
        <v>271</v>
      </c>
      <c r="T2227" t="s">
        <v>42</v>
      </c>
      <c r="U2227" t="s">
        <v>43</v>
      </c>
      <c r="V2227" t="s">
        <v>44</v>
      </c>
      <c r="W2227">
        <v>17000000</v>
      </c>
      <c r="X2227">
        <v>2002</v>
      </c>
      <c r="Y2227">
        <v>982</v>
      </c>
      <c r="Z2227" s="2">
        <v>4.8</v>
      </c>
      <c r="AA2227">
        <v>2.35</v>
      </c>
      <c r="AB2227">
        <v>814</v>
      </c>
      <c r="AQ2227">
        <v>121</v>
      </c>
      <c r="AR2227">
        <v>7.5</v>
      </c>
      <c r="BO2227">
        <v>5430822</v>
      </c>
      <c r="BP2227">
        <v>7000000</v>
      </c>
      <c r="BR2227">
        <f t="shared" si="98"/>
        <v>-1569178</v>
      </c>
      <c r="BS2227" t="str">
        <f>_xlfn.XLOOKUP(BO2227,I:I,L:L)</f>
        <v>Split SecondÂ </v>
      </c>
    </row>
    <row r="2228" spans="1:71" x14ac:dyDescent="0.25">
      <c r="A2228" t="s">
        <v>33</v>
      </c>
      <c r="B2228" t="s">
        <v>6772</v>
      </c>
      <c r="C2228">
        <v>37</v>
      </c>
      <c r="D2228">
        <v>89</v>
      </c>
      <c r="E2228">
        <v>0</v>
      </c>
      <c r="F2228">
        <v>323</v>
      </c>
      <c r="G2228" t="s">
        <v>10672</v>
      </c>
      <c r="H2228">
        <v>690</v>
      </c>
      <c r="I2228">
        <v>15655665</v>
      </c>
      <c r="J2228" t="s">
        <v>1027</v>
      </c>
      <c r="K2228" t="s">
        <v>7468</v>
      </c>
      <c r="L2228" t="s">
        <v>8582</v>
      </c>
      <c r="M2228">
        <v>9104</v>
      </c>
      <c r="N2228">
        <v>2135</v>
      </c>
      <c r="O2228" t="s">
        <v>12811</v>
      </c>
      <c r="P2228">
        <v>2</v>
      </c>
      <c r="Q2228" t="s">
        <v>12812</v>
      </c>
      <c r="R2228" t="s">
        <v>12813</v>
      </c>
      <c r="S2228">
        <v>112</v>
      </c>
      <c r="T2228" t="s">
        <v>42</v>
      </c>
      <c r="U2228" t="s">
        <v>43</v>
      </c>
      <c r="V2228" t="s">
        <v>44</v>
      </c>
      <c r="W2228">
        <v>4000000</v>
      </c>
      <c r="X2228">
        <v>2006</v>
      </c>
      <c r="Y2228">
        <v>400</v>
      </c>
      <c r="Z2228" s="2">
        <v>3.1</v>
      </c>
      <c r="AA2228">
        <v>1.33</v>
      </c>
      <c r="AB2228">
        <v>110</v>
      </c>
      <c r="AQ2228">
        <v>89</v>
      </c>
      <c r="AR2228">
        <v>4.8</v>
      </c>
      <c r="BO2228">
        <v>26893</v>
      </c>
      <c r="BP2228">
        <v>1600000</v>
      </c>
      <c r="BR2228">
        <f t="shared" si="98"/>
        <v>-1573107</v>
      </c>
      <c r="BS2228" t="str">
        <f>_xlfn.XLOOKUP(BO2228,I:I,L:L)</f>
        <v>Mississippi MermaidÂ </v>
      </c>
    </row>
    <row r="2229" spans="1:71" x14ac:dyDescent="0.25">
      <c r="A2229" t="s">
        <v>33</v>
      </c>
      <c r="B2229" t="s">
        <v>6778</v>
      </c>
      <c r="C2229">
        <v>44</v>
      </c>
      <c r="D2229">
        <v>73</v>
      </c>
      <c r="E2229">
        <v>11</v>
      </c>
      <c r="F2229">
        <v>142</v>
      </c>
      <c r="G2229" t="s">
        <v>12815</v>
      </c>
      <c r="H2229">
        <v>1000</v>
      </c>
      <c r="I2229">
        <v>11634458</v>
      </c>
      <c r="J2229" t="s">
        <v>4534</v>
      </c>
      <c r="K2229" t="s">
        <v>2191</v>
      </c>
      <c r="L2229" t="s">
        <v>12816</v>
      </c>
      <c r="M2229">
        <v>2045</v>
      </c>
      <c r="N2229">
        <v>2020</v>
      </c>
      <c r="O2229" t="s">
        <v>12817</v>
      </c>
      <c r="P2229">
        <v>0</v>
      </c>
      <c r="Q2229" t="s">
        <v>12818</v>
      </c>
      <c r="R2229" t="s">
        <v>12819</v>
      </c>
      <c r="S2229">
        <v>37</v>
      </c>
      <c r="T2229" t="s">
        <v>42</v>
      </c>
      <c r="U2229" t="s">
        <v>43</v>
      </c>
      <c r="V2229" t="s">
        <v>366</v>
      </c>
      <c r="W2229">
        <v>17000000</v>
      </c>
      <c r="X2229">
        <v>1999</v>
      </c>
      <c r="Y2229">
        <v>436</v>
      </c>
      <c r="Z2229" s="2">
        <v>5.8</v>
      </c>
      <c r="AA2229">
        <v>1.85</v>
      </c>
      <c r="AB2229">
        <v>339</v>
      </c>
      <c r="AQ2229">
        <v>89</v>
      </c>
      <c r="AR2229">
        <v>3.1</v>
      </c>
      <c r="BO2229">
        <v>2426851</v>
      </c>
      <c r="BP2229">
        <v>4000000</v>
      </c>
      <c r="BR2229">
        <f t="shared" si="98"/>
        <v>-1573149</v>
      </c>
      <c r="BS2229" t="str">
        <f>_xlfn.XLOOKUP(BO2229,I:I,L:L)</f>
        <v>You Kill MeÂ </v>
      </c>
    </row>
    <row r="2230" spans="1:71" x14ac:dyDescent="0.25">
      <c r="A2230" t="s">
        <v>33</v>
      </c>
      <c r="B2230" t="s">
        <v>2057</v>
      </c>
      <c r="C2230">
        <v>197</v>
      </c>
      <c r="D2230">
        <v>132</v>
      </c>
      <c r="E2230">
        <v>847</v>
      </c>
      <c r="F2230">
        <v>625</v>
      </c>
      <c r="G2230" t="s">
        <v>3323</v>
      </c>
      <c r="H2230">
        <v>3000</v>
      </c>
      <c r="I2230">
        <v>27154426</v>
      </c>
      <c r="J2230" t="s">
        <v>1338</v>
      </c>
      <c r="K2230" t="s">
        <v>335</v>
      </c>
      <c r="L2230" t="s">
        <v>8889</v>
      </c>
      <c r="M2230">
        <v>52852</v>
      </c>
      <c r="N2230">
        <v>6317</v>
      </c>
      <c r="O2230" t="s">
        <v>2228</v>
      </c>
      <c r="P2230">
        <v>1</v>
      </c>
      <c r="Q2230" t="s">
        <v>12821</v>
      </c>
      <c r="R2230" t="s">
        <v>12822</v>
      </c>
      <c r="S2230">
        <v>138</v>
      </c>
      <c r="T2230" t="s">
        <v>42</v>
      </c>
      <c r="U2230" t="s">
        <v>43</v>
      </c>
      <c r="V2230" t="s">
        <v>811</v>
      </c>
      <c r="W2230">
        <v>17000000</v>
      </c>
      <c r="X2230">
        <v>2009</v>
      </c>
      <c r="Y2230">
        <v>960</v>
      </c>
      <c r="Z2230" s="2">
        <v>6.7</v>
      </c>
      <c r="AA2230">
        <v>2.35</v>
      </c>
      <c r="AB2230">
        <v>4000</v>
      </c>
      <c r="AQ2230">
        <v>73</v>
      </c>
      <c r="AR2230">
        <v>5.8</v>
      </c>
      <c r="BO2230">
        <v>33423521</v>
      </c>
      <c r="BP2230">
        <v>35000000</v>
      </c>
      <c r="BR2230">
        <f t="shared" si="98"/>
        <v>-1576479</v>
      </c>
      <c r="BS2230" t="str">
        <f>_xlfn.XLOOKUP(BO2230,I:I,L:L)</f>
        <v>Street FighterÂ </v>
      </c>
    </row>
    <row r="2231" spans="1:71" x14ac:dyDescent="0.25">
      <c r="A2231" t="s">
        <v>33</v>
      </c>
      <c r="B2231" t="s">
        <v>6788</v>
      </c>
      <c r="C2231">
        <v>543</v>
      </c>
      <c r="D2231">
        <v>96</v>
      </c>
      <c r="E2231">
        <v>201</v>
      </c>
      <c r="F2231">
        <v>58</v>
      </c>
      <c r="G2231" t="s">
        <v>12824</v>
      </c>
      <c r="H2231">
        <v>394</v>
      </c>
      <c r="I2231">
        <v>54239856</v>
      </c>
      <c r="J2231" t="s">
        <v>3105</v>
      </c>
      <c r="K2231" t="s">
        <v>12697</v>
      </c>
      <c r="L2231" t="s">
        <v>4945</v>
      </c>
      <c r="M2231">
        <v>125016</v>
      </c>
      <c r="N2231">
        <v>673</v>
      </c>
      <c r="O2231" t="s">
        <v>12825</v>
      </c>
      <c r="P2231">
        <v>0</v>
      </c>
      <c r="Q2231" t="s">
        <v>12826</v>
      </c>
      <c r="R2231" t="s">
        <v>12827</v>
      </c>
      <c r="S2231">
        <v>789</v>
      </c>
      <c r="T2231" t="s">
        <v>42</v>
      </c>
      <c r="U2231" t="s">
        <v>43</v>
      </c>
      <c r="V2231" t="s">
        <v>811</v>
      </c>
      <c r="W2231">
        <v>17000000</v>
      </c>
      <c r="X2231">
        <v>2013</v>
      </c>
      <c r="Y2231">
        <v>150</v>
      </c>
      <c r="Z2231" s="2">
        <v>6.5</v>
      </c>
      <c r="AA2231">
        <v>2.35</v>
      </c>
      <c r="AB2231">
        <v>70000</v>
      </c>
      <c r="AQ2231">
        <v>154</v>
      </c>
      <c r="AR2231">
        <v>6.8</v>
      </c>
      <c r="BP2231">
        <v>1600000</v>
      </c>
      <c r="BR2231">
        <f t="shared" si="98"/>
        <v>-1600000</v>
      </c>
      <c r="BS2231">
        <f>_xlfn.XLOOKUP(BO2231,I:I,L:L)</f>
        <v>0</v>
      </c>
    </row>
    <row r="2232" spans="1:71" x14ac:dyDescent="0.25">
      <c r="A2232" t="s">
        <v>33</v>
      </c>
      <c r="B2232" t="s">
        <v>2735</v>
      </c>
      <c r="C2232">
        <v>112</v>
      </c>
      <c r="D2232">
        <v>98</v>
      </c>
      <c r="E2232">
        <v>80</v>
      </c>
      <c r="F2232">
        <v>399</v>
      </c>
      <c r="G2232" t="s">
        <v>12828</v>
      </c>
      <c r="H2232">
        <v>567</v>
      </c>
      <c r="I2232">
        <v>8662318</v>
      </c>
      <c r="J2232" t="s">
        <v>1027</v>
      </c>
      <c r="K2232" t="s">
        <v>12507</v>
      </c>
      <c r="L2232" t="s">
        <v>12829</v>
      </c>
      <c r="M2232">
        <v>15033</v>
      </c>
      <c r="N2232">
        <v>2016</v>
      </c>
      <c r="O2232" t="s">
        <v>12830</v>
      </c>
      <c r="P2232">
        <v>1</v>
      </c>
      <c r="Q2232" t="s">
        <v>12831</v>
      </c>
      <c r="R2232" t="s">
        <v>12832</v>
      </c>
      <c r="S2232">
        <v>75</v>
      </c>
      <c r="T2232" t="s">
        <v>42</v>
      </c>
      <c r="U2232" t="s">
        <v>43</v>
      </c>
      <c r="V2232" t="s">
        <v>44</v>
      </c>
      <c r="W2232">
        <v>17000000</v>
      </c>
      <c r="X2232">
        <v>2009</v>
      </c>
      <c r="Y2232">
        <v>503</v>
      </c>
      <c r="Z2232" s="2">
        <v>5.9</v>
      </c>
      <c r="AA2232">
        <v>1.85</v>
      </c>
      <c r="AB2232">
        <v>0</v>
      </c>
      <c r="AQ2232">
        <v>96</v>
      </c>
      <c r="AR2232">
        <v>6.5</v>
      </c>
      <c r="BO2232">
        <v>395592</v>
      </c>
      <c r="BP2232">
        <v>2000000</v>
      </c>
      <c r="BR2232">
        <f t="shared" si="98"/>
        <v>-1604408</v>
      </c>
      <c r="BS2232" t="str">
        <f>_xlfn.XLOOKUP(BO2232,I:I,L:L)</f>
        <v>My Life Without MeÂ </v>
      </c>
    </row>
    <row r="2233" spans="1:71" x14ac:dyDescent="0.25">
      <c r="A2233" t="s">
        <v>33</v>
      </c>
      <c r="B2233" t="s">
        <v>1323</v>
      </c>
      <c r="C2233">
        <v>153</v>
      </c>
      <c r="D2233">
        <v>107</v>
      </c>
      <c r="E2233">
        <v>80</v>
      </c>
      <c r="F2233">
        <v>841</v>
      </c>
      <c r="G2233" t="s">
        <v>687</v>
      </c>
      <c r="H2233">
        <v>2000</v>
      </c>
      <c r="I2233">
        <v>7156725</v>
      </c>
      <c r="J2233" t="s">
        <v>3415</v>
      </c>
      <c r="K2233" t="s">
        <v>308</v>
      </c>
      <c r="L2233" t="s">
        <v>12834</v>
      </c>
      <c r="M2233">
        <v>22639</v>
      </c>
      <c r="N2233">
        <v>5992</v>
      </c>
      <c r="O2233" t="s">
        <v>4158</v>
      </c>
      <c r="P2233">
        <v>6</v>
      </c>
      <c r="Q2233" t="s">
        <v>12835</v>
      </c>
      <c r="R2233" t="s">
        <v>12836</v>
      </c>
      <c r="S2233">
        <v>217</v>
      </c>
      <c r="T2233" t="s">
        <v>42</v>
      </c>
      <c r="U2233" t="s">
        <v>43</v>
      </c>
      <c r="V2233" t="s">
        <v>44</v>
      </c>
      <c r="W2233">
        <v>19000000</v>
      </c>
      <c r="X2233">
        <v>2006</v>
      </c>
      <c r="Y2233">
        <v>2000</v>
      </c>
      <c r="Z2233" s="2">
        <v>5.5</v>
      </c>
      <c r="AA2233">
        <v>1.85</v>
      </c>
      <c r="AB2233">
        <v>300</v>
      </c>
      <c r="AQ2233">
        <v>98</v>
      </c>
      <c r="AR2233">
        <v>5.9</v>
      </c>
      <c r="BO2233">
        <v>4394936</v>
      </c>
      <c r="BP2233">
        <v>6000000</v>
      </c>
      <c r="BR2233">
        <f t="shared" si="98"/>
        <v>-1605064</v>
      </c>
      <c r="BS2233" t="str">
        <f>_xlfn.XLOOKUP(BO2233,I:I,L:L)</f>
        <v>Simply IrresistibleÂ </v>
      </c>
    </row>
    <row r="2234" spans="1:71" x14ac:dyDescent="0.25">
      <c r="A2234" t="s">
        <v>33</v>
      </c>
      <c r="B2234" t="s">
        <v>6794</v>
      </c>
      <c r="C2234">
        <v>94</v>
      </c>
      <c r="D2234">
        <v>134</v>
      </c>
      <c r="E2234">
        <v>22</v>
      </c>
      <c r="F2234">
        <v>488</v>
      </c>
      <c r="G2234" t="s">
        <v>5660</v>
      </c>
      <c r="H2234">
        <v>1000</v>
      </c>
      <c r="I2234">
        <v>15681020</v>
      </c>
      <c r="J2234" t="s">
        <v>3431</v>
      </c>
      <c r="K2234" t="s">
        <v>522</v>
      </c>
      <c r="L2234" t="s">
        <v>12641</v>
      </c>
      <c r="M2234">
        <v>33570</v>
      </c>
      <c r="N2234">
        <v>3007</v>
      </c>
      <c r="O2234" t="s">
        <v>8520</v>
      </c>
      <c r="P2234">
        <v>6</v>
      </c>
      <c r="Q2234" t="s">
        <v>12838</v>
      </c>
      <c r="R2234" t="s">
        <v>12839</v>
      </c>
      <c r="S2234">
        <v>259</v>
      </c>
      <c r="T2234" t="s">
        <v>42</v>
      </c>
      <c r="U2234" t="s">
        <v>74</v>
      </c>
      <c r="V2234" t="s">
        <v>115</v>
      </c>
      <c r="W2234">
        <v>17000000</v>
      </c>
      <c r="X2234">
        <v>1987</v>
      </c>
      <c r="Y2234">
        <v>593</v>
      </c>
      <c r="Z2234" s="2">
        <v>3.6</v>
      </c>
      <c r="AA2234">
        <v>2.35</v>
      </c>
      <c r="AB2234">
        <v>1000</v>
      </c>
      <c r="AQ2234">
        <v>107</v>
      </c>
      <c r="AR2234">
        <v>5.5</v>
      </c>
      <c r="BP2234">
        <v>1614000</v>
      </c>
      <c r="BR2234">
        <f t="shared" si="98"/>
        <v>-1614000</v>
      </c>
      <c r="BS2234">
        <f>_xlfn.XLOOKUP(BO2234,I:I,L:L)</f>
        <v>0</v>
      </c>
    </row>
    <row r="2235" spans="1:71" x14ac:dyDescent="0.25">
      <c r="A2235" t="s">
        <v>33</v>
      </c>
      <c r="B2235" t="s">
        <v>6800</v>
      </c>
      <c r="C2235">
        <v>157</v>
      </c>
      <c r="D2235">
        <v>122</v>
      </c>
      <c r="E2235">
        <v>47</v>
      </c>
      <c r="F2235">
        <v>834</v>
      </c>
      <c r="G2235" t="s">
        <v>2059</v>
      </c>
      <c r="H2235">
        <v>23000</v>
      </c>
      <c r="I2235">
        <v>6855137</v>
      </c>
      <c r="J2235" t="s">
        <v>313</v>
      </c>
      <c r="K2235" t="s">
        <v>446</v>
      </c>
      <c r="L2235" t="s">
        <v>12840</v>
      </c>
      <c r="M2235">
        <v>88590</v>
      </c>
      <c r="N2235">
        <v>27381</v>
      </c>
      <c r="O2235" t="s">
        <v>2125</v>
      </c>
      <c r="P2235">
        <v>2</v>
      </c>
      <c r="Q2235" t="s">
        <v>12841</v>
      </c>
      <c r="R2235" t="s">
        <v>12842</v>
      </c>
      <c r="S2235">
        <v>419</v>
      </c>
      <c r="T2235" t="s">
        <v>42</v>
      </c>
      <c r="U2235" t="s">
        <v>939</v>
      </c>
      <c r="V2235" t="s">
        <v>811</v>
      </c>
      <c r="W2235">
        <v>17000000</v>
      </c>
      <c r="X2235">
        <v>2006</v>
      </c>
      <c r="Y2235">
        <v>979</v>
      </c>
      <c r="Z2235" s="2">
        <v>7.4</v>
      </c>
      <c r="AA2235">
        <v>2.35</v>
      </c>
      <c r="AB2235">
        <v>0</v>
      </c>
      <c r="AQ2235">
        <v>134</v>
      </c>
      <c r="AR2235">
        <v>3.6</v>
      </c>
      <c r="BO2235">
        <v>33357476</v>
      </c>
      <c r="BP2235">
        <v>35000000</v>
      </c>
      <c r="BR2235">
        <f t="shared" si="98"/>
        <v>-1642524</v>
      </c>
      <c r="BS2235" t="str">
        <f>_xlfn.XLOOKUP(BO2235,I:I,L:L)</f>
        <v>See Spot RunÂ </v>
      </c>
    </row>
    <row r="2236" spans="1:71" x14ac:dyDescent="0.25">
      <c r="A2236" t="s">
        <v>33</v>
      </c>
      <c r="B2236" t="s">
        <v>6806</v>
      </c>
      <c r="C2236">
        <v>21</v>
      </c>
      <c r="D2236">
        <v>97</v>
      </c>
      <c r="E2236">
        <v>3</v>
      </c>
      <c r="F2236">
        <v>161</v>
      </c>
      <c r="G2236" t="s">
        <v>12621</v>
      </c>
      <c r="H2236">
        <v>400</v>
      </c>
      <c r="I2236">
        <v>2315683</v>
      </c>
      <c r="J2236" t="s">
        <v>4541</v>
      </c>
      <c r="K2236" t="s">
        <v>4247</v>
      </c>
      <c r="L2236" t="s">
        <v>12844</v>
      </c>
      <c r="M2236">
        <v>4081</v>
      </c>
      <c r="N2236">
        <v>805</v>
      </c>
      <c r="O2236" t="s">
        <v>12845</v>
      </c>
      <c r="P2236">
        <v>0</v>
      </c>
      <c r="Q2236" t="s">
        <v>12846</v>
      </c>
      <c r="R2236" t="s">
        <v>12847</v>
      </c>
      <c r="S2236">
        <v>28</v>
      </c>
      <c r="T2236" t="s">
        <v>42</v>
      </c>
      <c r="U2236" t="s">
        <v>74</v>
      </c>
      <c r="V2236" t="s">
        <v>44</v>
      </c>
      <c r="W2236">
        <v>17000000</v>
      </c>
      <c r="X2236">
        <v>1986</v>
      </c>
      <c r="Y2236">
        <v>193</v>
      </c>
      <c r="Z2236" s="2">
        <v>3</v>
      </c>
      <c r="AA2236">
        <v>1.85</v>
      </c>
      <c r="AB2236">
        <v>154</v>
      </c>
      <c r="AQ2236">
        <v>122</v>
      </c>
      <c r="AR2236">
        <v>7.4</v>
      </c>
      <c r="BP2236">
        <v>1644736</v>
      </c>
      <c r="BR2236">
        <f t="shared" si="98"/>
        <v>-1644736</v>
      </c>
      <c r="BS2236">
        <f>_xlfn.XLOOKUP(BO2236,I:I,L:L)</f>
        <v>0</v>
      </c>
    </row>
    <row r="2237" spans="1:71" x14ac:dyDescent="0.25">
      <c r="A2237" t="s">
        <v>33</v>
      </c>
      <c r="B2237" t="s">
        <v>1724</v>
      </c>
      <c r="C2237">
        <v>236</v>
      </c>
      <c r="D2237">
        <v>110</v>
      </c>
      <c r="E2237">
        <v>168</v>
      </c>
      <c r="F2237">
        <v>96</v>
      </c>
      <c r="G2237" t="s">
        <v>478</v>
      </c>
      <c r="H2237">
        <v>3000</v>
      </c>
      <c r="I2237">
        <v>39825798</v>
      </c>
      <c r="J2237" t="s">
        <v>1937</v>
      </c>
      <c r="K2237" t="s">
        <v>2264</v>
      </c>
      <c r="L2237" t="s">
        <v>6568</v>
      </c>
      <c r="M2237">
        <v>295375</v>
      </c>
      <c r="N2237">
        <v>4210</v>
      </c>
      <c r="O2237" t="s">
        <v>12848</v>
      </c>
      <c r="P2237">
        <v>3</v>
      </c>
      <c r="Q2237" t="s">
        <v>12849</v>
      </c>
      <c r="R2237" t="s">
        <v>12850</v>
      </c>
      <c r="S2237">
        <v>645</v>
      </c>
      <c r="T2237" t="s">
        <v>42</v>
      </c>
      <c r="U2237" t="s">
        <v>43</v>
      </c>
      <c r="V2237" t="s">
        <v>44</v>
      </c>
      <c r="W2237">
        <v>16000000</v>
      </c>
      <c r="X2237">
        <v>2006</v>
      </c>
      <c r="Y2237">
        <v>979</v>
      </c>
      <c r="Z2237" s="2">
        <v>7.6</v>
      </c>
      <c r="AA2237">
        <v>1.85</v>
      </c>
      <c r="AB2237">
        <v>15000</v>
      </c>
      <c r="AQ2237">
        <v>97</v>
      </c>
      <c r="AR2237">
        <v>3</v>
      </c>
      <c r="BO2237">
        <v>2580</v>
      </c>
      <c r="BP2237">
        <v>1650000</v>
      </c>
      <c r="BR2237">
        <f t="shared" si="98"/>
        <v>-1647420</v>
      </c>
      <c r="BS2237" t="str">
        <f>_xlfn.XLOOKUP(BO2237,I:I,L:L)</f>
        <v>I Love Your WorkÂ </v>
      </c>
    </row>
    <row r="2238" spans="1:71" x14ac:dyDescent="0.25">
      <c r="A2238" t="s">
        <v>33</v>
      </c>
      <c r="B2238" t="s">
        <v>6813</v>
      </c>
      <c r="C2238">
        <v>50</v>
      </c>
      <c r="D2238">
        <v>102</v>
      </c>
      <c r="E2238">
        <v>4</v>
      </c>
      <c r="F2238">
        <v>60</v>
      </c>
      <c r="G2238" t="s">
        <v>1720</v>
      </c>
      <c r="H2238">
        <v>634</v>
      </c>
      <c r="I2238">
        <v>2000000</v>
      </c>
      <c r="J2238" t="s">
        <v>3641</v>
      </c>
      <c r="K2238" t="s">
        <v>12852</v>
      </c>
      <c r="L2238" t="s">
        <v>12853</v>
      </c>
      <c r="M2238">
        <v>1275</v>
      </c>
      <c r="N2238">
        <v>1262</v>
      </c>
      <c r="O2238" t="s">
        <v>681</v>
      </c>
      <c r="P2238">
        <v>0</v>
      </c>
      <c r="Q2238" t="s">
        <v>12854</v>
      </c>
      <c r="R2238" t="s">
        <v>12855</v>
      </c>
      <c r="S2238">
        <v>27</v>
      </c>
      <c r="T2238" t="s">
        <v>42</v>
      </c>
      <c r="U2238" t="s">
        <v>43</v>
      </c>
      <c r="V2238" t="s">
        <v>115</v>
      </c>
      <c r="W2238">
        <v>17000000</v>
      </c>
      <c r="X2238">
        <v>1981</v>
      </c>
      <c r="Y2238">
        <v>537</v>
      </c>
      <c r="Z2238" s="2">
        <v>6.4</v>
      </c>
      <c r="AA2238">
        <v>2.35</v>
      </c>
      <c r="AB2238">
        <v>0</v>
      </c>
      <c r="AQ2238">
        <v>110</v>
      </c>
      <c r="AR2238">
        <v>7.6</v>
      </c>
      <c r="BO2238">
        <v>6350058</v>
      </c>
      <c r="BP2238">
        <v>8000000</v>
      </c>
      <c r="BR2238">
        <f t="shared" si="98"/>
        <v>-1649942</v>
      </c>
      <c r="BS2238" t="str">
        <f>_xlfn.XLOOKUP(BO2238,I:I,L:L)</f>
        <v>It's Kind of a Funny StoryÂ </v>
      </c>
    </row>
    <row r="2239" spans="1:71" x14ac:dyDescent="0.25">
      <c r="A2239" t="s">
        <v>33</v>
      </c>
      <c r="B2239" t="s">
        <v>1088</v>
      </c>
      <c r="C2239">
        <v>106</v>
      </c>
      <c r="D2239">
        <v>98</v>
      </c>
      <c r="E2239">
        <v>541</v>
      </c>
      <c r="F2239">
        <v>71</v>
      </c>
      <c r="G2239" t="s">
        <v>12857</v>
      </c>
      <c r="H2239">
        <v>214</v>
      </c>
      <c r="I2239">
        <v>1569918</v>
      </c>
      <c r="J2239" t="s">
        <v>2871</v>
      </c>
      <c r="K2239" t="s">
        <v>12858</v>
      </c>
      <c r="L2239" t="s">
        <v>12859</v>
      </c>
      <c r="M2239">
        <v>16234</v>
      </c>
      <c r="N2239">
        <v>409</v>
      </c>
      <c r="O2239" t="s">
        <v>12860</v>
      </c>
      <c r="P2239">
        <v>1</v>
      </c>
      <c r="Q2239" t="s">
        <v>12861</v>
      </c>
      <c r="R2239" t="s">
        <v>12862</v>
      </c>
      <c r="S2239">
        <v>113</v>
      </c>
      <c r="T2239" t="s">
        <v>42</v>
      </c>
      <c r="U2239" t="s">
        <v>9274</v>
      </c>
      <c r="V2239" t="s">
        <v>811</v>
      </c>
      <c r="W2239">
        <v>17000000</v>
      </c>
      <c r="X2239">
        <v>2003</v>
      </c>
      <c r="Y2239">
        <v>96</v>
      </c>
      <c r="Z2239" s="2">
        <v>6.9</v>
      </c>
      <c r="AA2239">
        <v>2.35</v>
      </c>
      <c r="AB2239">
        <v>0</v>
      </c>
      <c r="AQ2239">
        <v>102</v>
      </c>
      <c r="AR2239">
        <v>6.4</v>
      </c>
      <c r="BP2239">
        <v>1650000</v>
      </c>
      <c r="BR2239">
        <f t="shared" si="98"/>
        <v>-1650000</v>
      </c>
      <c r="BS2239">
        <f>_xlfn.XLOOKUP(BO2239,I:I,L:L)</f>
        <v>0</v>
      </c>
    </row>
    <row r="2240" spans="1:71" x14ac:dyDescent="0.25">
      <c r="A2240" t="s">
        <v>33</v>
      </c>
      <c r="B2240" t="s">
        <v>3524</v>
      </c>
      <c r="C2240">
        <v>106</v>
      </c>
      <c r="D2240">
        <v>120</v>
      </c>
      <c r="E2240">
        <v>30</v>
      </c>
      <c r="F2240">
        <v>55</v>
      </c>
      <c r="G2240" t="s">
        <v>5942</v>
      </c>
      <c r="H2240">
        <v>14000</v>
      </c>
      <c r="I2240">
        <v>106869</v>
      </c>
      <c r="J2240" t="s">
        <v>2710</v>
      </c>
      <c r="K2240" t="s">
        <v>856</v>
      </c>
      <c r="L2240" t="s">
        <v>12863</v>
      </c>
      <c r="M2240">
        <v>13762</v>
      </c>
      <c r="N2240">
        <v>14492</v>
      </c>
      <c r="O2240" t="s">
        <v>12864</v>
      </c>
      <c r="P2240">
        <v>1</v>
      </c>
      <c r="Q2240" t="s">
        <v>12865</v>
      </c>
      <c r="R2240" t="s">
        <v>12866</v>
      </c>
      <c r="S2240">
        <v>39</v>
      </c>
      <c r="T2240" t="s">
        <v>42</v>
      </c>
      <c r="U2240" t="s">
        <v>1816</v>
      </c>
      <c r="V2240" t="s">
        <v>811</v>
      </c>
      <c r="W2240">
        <v>17000000</v>
      </c>
      <c r="X2240">
        <v>2014</v>
      </c>
      <c r="Y2240">
        <v>287</v>
      </c>
      <c r="Z2240" s="2">
        <v>6.6</v>
      </c>
      <c r="AB2240">
        <v>0</v>
      </c>
      <c r="AQ2240">
        <v>98</v>
      </c>
      <c r="AR2240">
        <v>6.9</v>
      </c>
      <c r="BP2240">
        <v>1700000</v>
      </c>
      <c r="BR2240">
        <f t="shared" si="98"/>
        <v>-1700000</v>
      </c>
      <c r="BS2240">
        <f>_xlfn.XLOOKUP(BO2240,I:I,L:L)</f>
        <v>0</v>
      </c>
    </row>
    <row r="2241" spans="1:71" x14ac:dyDescent="0.25">
      <c r="A2241" t="s">
        <v>33</v>
      </c>
      <c r="B2241" t="s">
        <v>5669</v>
      </c>
      <c r="C2241">
        <v>173</v>
      </c>
      <c r="D2241">
        <v>160</v>
      </c>
      <c r="E2241">
        <v>219</v>
      </c>
      <c r="F2241">
        <v>215</v>
      </c>
      <c r="G2241" t="s">
        <v>7572</v>
      </c>
      <c r="H2241">
        <v>1000</v>
      </c>
      <c r="I2241">
        <v>273420</v>
      </c>
      <c r="J2241" t="s">
        <v>4549</v>
      </c>
      <c r="K2241" t="s">
        <v>966</v>
      </c>
      <c r="L2241" t="s">
        <v>12867</v>
      </c>
      <c r="M2241">
        <v>32671</v>
      </c>
      <c r="N2241">
        <v>2340</v>
      </c>
      <c r="O2241" t="s">
        <v>12868</v>
      </c>
      <c r="P2241">
        <v>6</v>
      </c>
      <c r="Q2241" t="s">
        <v>12869</v>
      </c>
      <c r="R2241" t="s">
        <v>12870</v>
      </c>
      <c r="S2241">
        <v>238</v>
      </c>
      <c r="T2241" t="s">
        <v>42</v>
      </c>
      <c r="U2241" t="s">
        <v>1816</v>
      </c>
      <c r="V2241" t="s">
        <v>811</v>
      </c>
      <c r="W2241">
        <v>17000000</v>
      </c>
      <c r="X2241">
        <v>2006</v>
      </c>
      <c r="Y2241">
        <v>876</v>
      </c>
      <c r="Z2241" s="2">
        <v>5.5</v>
      </c>
      <c r="AA2241">
        <v>2.35</v>
      </c>
      <c r="AB2241">
        <v>0</v>
      </c>
      <c r="AQ2241">
        <v>120</v>
      </c>
      <c r="AR2241">
        <v>6.6</v>
      </c>
      <c r="BO2241">
        <v>12282677</v>
      </c>
      <c r="BP2241">
        <v>14000000</v>
      </c>
      <c r="BR2241">
        <f t="shared" si="98"/>
        <v>-1717323</v>
      </c>
      <c r="BS2241" t="str">
        <f>_xlfn.XLOOKUP(BO2241,I:I,L:L)</f>
        <v>Hot Tub Time Machine 2Â </v>
      </c>
    </row>
    <row r="2242" spans="1:71" x14ac:dyDescent="0.25">
      <c r="A2242" t="s">
        <v>33</v>
      </c>
      <c r="B2242" t="s">
        <v>6826</v>
      </c>
      <c r="C2242">
        <v>145</v>
      </c>
      <c r="D2242">
        <v>83</v>
      </c>
      <c r="E2242">
        <v>57</v>
      </c>
      <c r="F2242">
        <v>62</v>
      </c>
      <c r="G2242" t="s">
        <v>12875</v>
      </c>
      <c r="H2242">
        <v>465</v>
      </c>
      <c r="I2242">
        <v>4930798</v>
      </c>
      <c r="J2242" t="s">
        <v>2795</v>
      </c>
      <c r="K2242" t="s">
        <v>12876</v>
      </c>
      <c r="L2242" t="s">
        <v>12877</v>
      </c>
      <c r="M2242">
        <v>16268</v>
      </c>
      <c r="N2242">
        <v>730</v>
      </c>
      <c r="O2242" t="s">
        <v>12878</v>
      </c>
      <c r="P2242">
        <v>1</v>
      </c>
      <c r="Q2242" t="s">
        <v>12879</v>
      </c>
      <c r="R2242" t="s">
        <v>12880</v>
      </c>
      <c r="S2242">
        <v>108</v>
      </c>
      <c r="T2242" t="s">
        <v>42</v>
      </c>
      <c r="U2242" t="s">
        <v>43</v>
      </c>
      <c r="V2242" t="s">
        <v>44</v>
      </c>
      <c r="W2242">
        <v>17000000</v>
      </c>
      <c r="X2242">
        <v>2012</v>
      </c>
      <c r="Y2242">
        <v>152</v>
      </c>
      <c r="Z2242" s="2">
        <v>4.0999999999999996</v>
      </c>
      <c r="AA2242">
        <v>2.35</v>
      </c>
      <c r="AB2242">
        <v>0</v>
      </c>
      <c r="AQ2242">
        <v>91</v>
      </c>
      <c r="AR2242">
        <v>5.2</v>
      </c>
      <c r="BP2242">
        <v>1750000</v>
      </c>
      <c r="BR2242">
        <f t="shared" si="98"/>
        <v>-1750000</v>
      </c>
      <c r="BS2242">
        <f>_xlfn.XLOOKUP(BO2242,I:I,L:L)</f>
        <v>0</v>
      </c>
    </row>
    <row r="2243" spans="1:71" x14ac:dyDescent="0.25">
      <c r="A2243" t="s">
        <v>33</v>
      </c>
      <c r="B2243" t="s">
        <v>6832</v>
      </c>
      <c r="C2243">
        <v>31</v>
      </c>
      <c r="D2243">
        <v>102</v>
      </c>
      <c r="E2243">
        <v>6</v>
      </c>
      <c r="F2243">
        <v>165</v>
      </c>
      <c r="G2243" t="s">
        <v>2160</v>
      </c>
      <c r="H2243">
        <v>3000</v>
      </c>
      <c r="I2243">
        <v>59847242</v>
      </c>
      <c r="J2243" t="s">
        <v>3856</v>
      </c>
      <c r="K2243" t="s">
        <v>7777</v>
      </c>
      <c r="L2243" t="s">
        <v>4396</v>
      </c>
      <c r="M2243">
        <v>55895</v>
      </c>
      <c r="N2243">
        <v>5433</v>
      </c>
      <c r="O2243" t="s">
        <v>2703</v>
      </c>
      <c r="P2243">
        <v>1</v>
      </c>
      <c r="Q2243" t="s">
        <v>12881</v>
      </c>
      <c r="R2243" t="s">
        <v>12882</v>
      </c>
      <c r="S2243">
        <v>115</v>
      </c>
      <c r="T2243" t="s">
        <v>42</v>
      </c>
      <c r="U2243" t="s">
        <v>43</v>
      </c>
      <c r="V2243" t="s">
        <v>44</v>
      </c>
      <c r="W2243">
        <v>16500000</v>
      </c>
      <c r="X2243">
        <v>1991</v>
      </c>
      <c r="Y2243">
        <v>2000</v>
      </c>
      <c r="Z2243" s="2">
        <v>6.8</v>
      </c>
      <c r="AA2243">
        <v>1.85</v>
      </c>
      <c r="AB2243">
        <v>0</v>
      </c>
      <c r="AQ2243">
        <v>83</v>
      </c>
      <c r="AR2243">
        <v>4.0999999999999996</v>
      </c>
      <c r="BO2243">
        <v>3219029</v>
      </c>
      <c r="BP2243">
        <v>5000000</v>
      </c>
      <c r="BR2243">
        <f t="shared" si="98"/>
        <v>-1780971</v>
      </c>
      <c r="BS2243" t="str">
        <f>_xlfn.XLOOKUP(BO2243,I:I,L:L)</f>
        <v>Green RoomÂ </v>
      </c>
    </row>
    <row r="2244" spans="1:71" x14ac:dyDescent="0.25">
      <c r="A2244" t="s">
        <v>33</v>
      </c>
      <c r="B2244" t="s">
        <v>6836</v>
      </c>
      <c r="C2244">
        <v>105</v>
      </c>
      <c r="D2244">
        <v>122</v>
      </c>
      <c r="E2244">
        <v>30</v>
      </c>
      <c r="F2244">
        <v>260</v>
      </c>
      <c r="G2244" t="s">
        <v>1167</v>
      </c>
      <c r="H2244">
        <v>21000</v>
      </c>
      <c r="I2244">
        <v>220914</v>
      </c>
      <c r="J2244" t="s">
        <v>3072</v>
      </c>
      <c r="K2244" t="s">
        <v>119</v>
      </c>
      <c r="L2244" t="s">
        <v>12884</v>
      </c>
      <c r="M2244">
        <v>13239</v>
      </c>
      <c r="N2244">
        <v>25173</v>
      </c>
      <c r="O2244" t="s">
        <v>12885</v>
      </c>
      <c r="P2244">
        <v>2</v>
      </c>
      <c r="Q2244" t="s">
        <v>12886</v>
      </c>
      <c r="R2244" t="s">
        <v>12887</v>
      </c>
      <c r="S2244">
        <v>97</v>
      </c>
      <c r="T2244" t="s">
        <v>42</v>
      </c>
      <c r="U2244" t="s">
        <v>43</v>
      </c>
      <c r="V2244" t="s">
        <v>811</v>
      </c>
      <c r="W2244">
        <v>16800000</v>
      </c>
      <c r="X2244">
        <v>2006</v>
      </c>
      <c r="Y2244">
        <v>3000</v>
      </c>
      <c r="Z2244" s="2">
        <v>6.5</v>
      </c>
      <c r="AA2244">
        <v>1.85</v>
      </c>
      <c r="AB2244">
        <v>0</v>
      </c>
      <c r="AQ2244">
        <v>102</v>
      </c>
      <c r="AR2244">
        <v>6.8</v>
      </c>
      <c r="BP2244">
        <v>1800000</v>
      </c>
      <c r="BR2244">
        <f t="shared" si="98"/>
        <v>-1800000</v>
      </c>
      <c r="BS2244">
        <f>_xlfn.XLOOKUP(BO2244,I:I,L:L)</f>
        <v>0</v>
      </c>
    </row>
    <row r="2245" spans="1:71" x14ac:dyDescent="0.25">
      <c r="A2245" t="s">
        <v>33</v>
      </c>
      <c r="B2245" t="s">
        <v>1724</v>
      </c>
      <c r="C2245">
        <v>236</v>
      </c>
      <c r="D2245">
        <v>110</v>
      </c>
      <c r="E2245">
        <v>168</v>
      </c>
      <c r="F2245">
        <v>96</v>
      </c>
      <c r="G2245" t="s">
        <v>478</v>
      </c>
      <c r="H2245">
        <v>3000</v>
      </c>
      <c r="I2245">
        <v>39825798</v>
      </c>
      <c r="J2245" t="s">
        <v>1937</v>
      </c>
      <c r="K2245" t="s">
        <v>2264</v>
      </c>
      <c r="L2245" t="s">
        <v>6568</v>
      </c>
      <c r="M2245">
        <v>295375</v>
      </c>
      <c r="N2245">
        <v>4210</v>
      </c>
      <c r="O2245" t="s">
        <v>12848</v>
      </c>
      <c r="P2245">
        <v>3</v>
      </c>
      <c r="Q2245" t="s">
        <v>12849</v>
      </c>
      <c r="R2245" t="s">
        <v>12850</v>
      </c>
      <c r="S2245">
        <v>645</v>
      </c>
      <c r="T2245" t="s">
        <v>42</v>
      </c>
      <c r="U2245" t="s">
        <v>43</v>
      </c>
      <c r="V2245" t="s">
        <v>44</v>
      </c>
      <c r="W2245">
        <v>16000000</v>
      </c>
      <c r="X2245">
        <v>2006</v>
      </c>
      <c r="Y2245">
        <v>979</v>
      </c>
      <c r="Z2245" s="2">
        <v>7.6</v>
      </c>
      <c r="AA2245">
        <v>1.85</v>
      </c>
      <c r="AB2245">
        <v>15000</v>
      </c>
      <c r="AQ2245">
        <v>122</v>
      </c>
      <c r="AR2245">
        <v>6.5</v>
      </c>
      <c r="BO2245">
        <v>1200000</v>
      </c>
      <c r="BP2245">
        <v>3000000</v>
      </c>
      <c r="BR2245">
        <f t="shared" si="98"/>
        <v>-1800000</v>
      </c>
      <c r="BS2245" t="str">
        <f>_xlfn.XLOOKUP(BO2245,I:I,L:L)</f>
        <v>Excessive ForceÂ </v>
      </c>
    </row>
    <row r="2246" spans="1:71" x14ac:dyDescent="0.25">
      <c r="A2246" t="s">
        <v>33</v>
      </c>
      <c r="B2246" t="s">
        <v>899</v>
      </c>
      <c r="C2246">
        <v>69</v>
      </c>
      <c r="D2246">
        <v>136</v>
      </c>
      <c r="E2246">
        <v>0</v>
      </c>
      <c r="F2246">
        <v>1000</v>
      </c>
      <c r="G2246" t="s">
        <v>281</v>
      </c>
      <c r="H2246">
        <v>25000</v>
      </c>
      <c r="I2246">
        <v>42700000</v>
      </c>
      <c r="J2246" t="s">
        <v>210</v>
      </c>
      <c r="K2246" t="s">
        <v>129</v>
      </c>
      <c r="L2246" t="s">
        <v>6255</v>
      </c>
      <c r="M2246">
        <v>78392</v>
      </c>
      <c r="N2246">
        <v>41059</v>
      </c>
      <c r="O2246" t="s">
        <v>173</v>
      </c>
      <c r="P2246">
        <v>2</v>
      </c>
      <c r="Q2246" t="s">
        <v>12889</v>
      </c>
      <c r="R2246" t="s">
        <v>12890</v>
      </c>
      <c r="S2246">
        <v>196</v>
      </c>
      <c r="T2246" t="s">
        <v>42</v>
      </c>
      <c r="U2246" t="s">
        <v>43</v>
      </c>
      <c r="V2246" t="s">
        <v>115</v>
      </c>
      <c r="W2246">
        <v>16500000</v>
      </c>
      <c r="X2246">
        <v>1995</v>
      </c>
      <c r="Y2246">
        <v>14000</v>
      </c>
      <c r="Z2246" s="2">
        <v>7.7</v>
      </c>
      <c r="AA2246">
        <v>1.85</v>
      </c>
      <c r="AB2246">
        <v>0</v>
      </c>
      <c r="AQ2246">
        <v>110</v>
      </c>
      <c r="AR2246">
        <v>7.6</v>
      </c>
      <c r="BP2246">
        <v>1800000</v>
      </c>
      <c r="BR2246">
        <f t="shared" si="98"/>
        <v>-1800000</v>
      </c>
      <c r="BS2246">
        <f>_xlfn.XLOOKUP(BO2246,I:I,L:L)</f>
        <v>0</v>
      </c>
    </row>
    <row r="2247" spans="1:71" x14ac:dyDescent="0.25">
      <c r="A2247" t="s">
        <v>33</v>
      </c>
      <c r="B2247" t="s">
        <v>6843</v>
      </c>
      <c r="C2247">
        <v>150</v>
      </c>
      <c r="D2247">
        <v>120</v>
      </c>
      <c r="E2247">
        <v>11</v>
      </c>
      <c r="F2247">
        <v>281</v>
      </c>
      <c r="G2247" t="s">
        <v>5835</v>
      </c>
      <c r="H2247">
        <v>11000</v>
      </c>
      <c r="I2247">
        <v>18663911</v>
      </c>
      <c r="J2247" t="s">
        <v>3072</v>
      </c>
      <c r="K2247" t="s">
        <v>343</v>
      </c>
      <c r="L2247" t="s">
        <v>10600</v>
      </c>
      <c r="M2247">
        <v>46204</v>
      </c>
      <c r="N2247">
        <v>12554</v>
      </c>
      <c r="O2247" t="s">
        <v>12891</v>
      </c>
      <c r="P2247">
        <v>1</v>
      </c>
      <c r="Q2247" t="s">
        <v>12892</v>
      </c>
      <c r="R2247" t="s">
        <v>12893</v>
      </c>
      <c r="S2247">
        <v>151</v>
      </c>
      <c r="T2247" t="s">
        <v>42</v>
      </c>
      <c r="U2247" t="s">
        <v>74</v>
      </c>
      <c r="V2247" t="s">
        <v>115</v>
      </c>
      <c r="W2247">
        <v>16500000</v>
      </c>
      <c r="X2247">
        <v>2007</v>
      </c>
      <c r="Y2247">
        <v>838</v>
      </c>
      <c r="Z2247" s="2">
        <v>7.1</v>
      </c>
      <c r="AA2247">
        <v>2.35</v>
      </c>
      <c r="AB2247">
        <v>0</v>
      </c>
      <c r="AQ2247">
        <v>136</v>
      </c>
      <c r="AR2247">
        <v>7.7</v>
      </c>
      <c r="BP2247">
        <v>1800000</v>
      </c>
      <c r="BR2247">
        <f t="shared" si="98"/>
        <v>-1800000</v>
      </c>
      <c r="BS2247">
        <f>_xlfn.XLOOKUP(BO2247,I:I,L:L)</f>
        <v>0</v>
      </c>
    </row>
    <row r="2248" spans="1:71" x14ac:dyDescent="0.25">
      <c r="A2248" t="s">
        <v>33</v>
      </c>
      <c r="B2248" t="s">
        <v>6848</v>
      </c>
      <c r="C2248">
        <v>72</v>
      </c>
      <c r="D2248">
        <v>108</v>
      </c>
      <c r="E2248">
        <v>18</v>
      </c>
      <c r="F2248">
        <v>433</v>
      </c>
      <c r="G2248" t="s">
        <v>1689</v>
      </c>
      <c r="H2248">
        <v>714</v>
      </c>
      <c r="I2248">
        <v>11702090</v>
      </c>
      <c r="J2248" t="s">
        <v>1027</v>
      </c>
      <c r="K2248" t="s">
        <v>12894</v>
      </c>
      <c r="L2248" t="s">
        <v>12895</v>
      </c>
      <c r="M2248">
        <v>37700</v>
      </c>
      <c r="N2248">
        <v>2785</v>
      </c>
      <c r="O2248" t="s">
        <v>12896</v>
      </c>
      <c r="P2248">
        <v>2</v>
      </c>
      <c r="Q2248" t="s">
        <v>12897</v>
      </c>
      <c r="R2248" t="s">
        <v>12898</v>
      </c>
      <c r="S2248">
        <v>50</v>
      </c>
      <c r="T2248" t="s">
        <v>42</v>
      </c>
      <c r="U2248" t="s">
        <v>43</v>
      </c>
      <c r="V2248" t="s">
        <v>44</v>
      </c>
      <c r="W2248">
        <v>16500000</v>
      </c>
      <c r="X2248">
        <v>2007</v>
      </c>
      <c r="Y2248">
        <v>701</v>
      </c>
      <c r="Z2248" s="2">
        <v>6.3</v>
      </c>
      <c r="AA2248">
        <v>2.35</v>
      </c>
      <c r="AB2248">
        <v>0</v>
      </c>
      <c r="AQ2248">
        <v>120</v>
      </c>
      <c r="AR2248">
        <v>7.1</v>
      </c>
      <c r="BP2248">
        <v>1800000</v>
      </c>
      <c r="BR2248">
        <f t="shared" si="98"/>
        <v>-1800000</v>
      </c>
      <c r="BS2248">
        <f>_xlfn.XLOOKUP(BO2248,I:I,L:L)</f>
        <v>0</v>
      </c>
    </row>
    <row r="2249" spans="1:71" x14ac:dyDescent="0.25">
      <c r="A2249" t="s">
        <v>33</v>
      </c>
      <c r="B2249" t="s">
        <v>6854</v>
      </c>
      <c r="C2249">
        <v>158</v>
      </c>
      <c r="D2249">
        <v>126</v>
      </c>
      <c r="E2249">
        <v>26</v>
      </c>
      <c r="F2249">
        <v>385</v>
      </c>
      <c r="G2249" t="s">
        <v>2762</v>
      </c>
      <c r="H2249">
        <v>638</v>
      </c>
      <c r="I2249">
        <v>13005485</v>
      </c>
      <c r="J2249" t="s">
        <v>2007</v>
      </c>
      <c r="K2249" t="s">
        <v>7660</v>
      </c>
      <c r="L2249" t="s">
        <v>12899</v>
      </c>
      <c r="M2249">
        <v>56665</v>
      </c>
      <c r="N2249">
        <v>2282</v>
      </c>
      <c r="O2249" t="s">
        <v>10193</v>
      </c>
      <c r="P2249">
        <v>0</v>
      </c>
      <c r="Q2249" t="s">
        <v>12900</v>
      </c>
      <c r="R2249" t="s">
        <v>12901</v>
      </c>
      <c r="S2249">
        <v>469</v>
      </c>
      <c r="T2249" t="s">
        <v>42</v>
      </c>
      <c r="U2249" t="s">
        <v>43</v>
      </c>
      <c r="V2249" t="s">
        <v>811</v>
      </c>
      <c r="W2249">
        <v>15000000</v>
      </c>
      <c r="X2249">
        <v>2003</v>
      </c>
      <c r="Y2249">
        <v>624</v>
      </c>
      <c r="Z2249" s="2">
        <v>7.6</v>
      </c>
      <c r="AA2249">
        <v>1.85</v>
      </c>
      <c r="AB2249">
        <v>0</v>
      </c>
      <c r="AQ2249">
        <v>108</v>
      </c>
      <c r="AR2249">
        <v>6.3</v>
      </c>
      <c r="BP2249">
        <v>1800000</v>
      </c>
      <c r="BR2249">
        <f t="shared" si="98"/>
        <v>-1800000</v>
      </c>
      <c r="BS2249">
        <f>_xlfn.XLOOKUP(BO2249,I:I,L:L)</f>
        <v>0</v>
      </c>
    </row>
    <row r="2250" spans="1:71" x14ac:dyDescent="0.25">
      <c r="A2250" t="s">
        <v>33</v>
      </c>
      <c r="B2250" t="s">
        <v>6860</v>
      </c>
      <c r="C2250">
        <v>84</v>
      </c>
      <c r="D2250">
        <v>113</v>
      </c>
      <c r="E2250">
        <v>137</v>
      </c>
      <c r="F2250">
        <v>481</v>
      </c>
      <c r="G2250" t="s">
        <v>3946</v>
      </c>
      <c r="H2250">
        <v>879</v>
      </c>
      <c r="I2250">
        <v>127175354</v>
      </c>
      <c r="J2250" t="s">
        <v>1247</v>
      </c>
      <c r="K2250" t="s">
        <v>5922</v>
      </c>
      <c r="L2250" t="s">
        <v>1487</v>
      </c>
      <c r="M2250">
        <v>288451</v>
      </c>
      <c r="N2250">
        <v>2985</v>
      </c>
      <c r="O2250" t="s">
        <v>11692</v>
      </c>
      <c r="P2250">
        <v>2</v>
      </c>
      <c r="Q2250" t="s">
        <v>12902</v>
      </c>
      <c r="R2250" t="s">
        <v>12903</v>
      </c>
      <c r="S2250">
        <v>438</v>
      </c>
      <c r="T2250" t="s">
        <v>42</v>
      </c>
      <c r="U2250" t="s">
        <v>43</v>
      </c>
      <c r="V2250" t="s">
        <v>44</v>
      </c>
      <c r="W2250">
        <v>16000000</v>
      </c>
      <c r="X2250">
        <v>1994</v>
      </c>
      <c r="Y2250">
        <v>854</v>
      </c>
      <c r="Z2250" s="2">
        <v>7.3</v>
      </c>
      <c r="AA2250">
        <v>1.85</v>
      </c>
      <c r="AB2250">
        <v>0</v>
      </c>
      <c r="AQ2250">
        <v>126</v>
      </c>
      <c r="AR2250">
        <v>7.6</v>
      </c>
      <c r="BP2250">
        <v>1800000</v>
      </c>
      <c r="BR2250">
        <f t="shared" si="98"/>
        <v>-1800000</v>
      </c>
      <c r="BS2250">
        <f>_xlfn.XLOOKUP(BO2250,I:I,L:L)</f>
        <v>0</v>
      </c>
    </row>
    <row r="2251" spans="1:71" x14ac:dyDescent="0.25">
      <c r="A2251" t="s">
        <v>33</v>
      </c>
      <c r="B2251" t="s">
        <v>2520</v>
      </c>
      <c r="C2251">
        <v>114</v>
      </c>
      <c r="D2251">
        <v>89</v>
      </c>
      <c r="E2251">
        <v>0</v>
      </c>
      <c r="F2251">
        <v>62</v>
      </c>
      <c r="G2251" t="s">
        <v>12904</v>
      </c>
      <c r="H2251">
        <v>227</v>
      </c>
      <c r="I2251">
        <v>92823600</v>
      </c>
      <c r="J2251" t="s">
        <v>881</v>
      </c>
      <c r="K2251" t="s">
        <v>12905</v>
      </c>
      <c r="L2251" t="s">
        <v>2465</v>
      </c>
      <c r="M2251">
        <v>149108</v>
      </c>
      <c r="N2251">
        <v>485</v>
      </c>
      <c r="O2251" t="s">
        <v>12906</v>
      </c>
      <c r="P2251">
        <v>0</v>
      </c>
      <c r="Q2251" t="s">
        <v>12907</v>
      </c>
      <c r="R2251" t="s">
        <v>12908</v>
      </c>
      <c r="S2251">
        <v>273</v>
      </c>
      <c r="T2251" t="s">
        <v>42</v>
      </c>
      <c r="U2251" t="s">
        <v>43</v>
      </c>
      <c r="V2251" t="s">
        <v>811</v>
      </c>
      <c r="W2251">
        <v>16000000</v>
      </c>
      <c r="X2251">
        <v>1989</v>
      </c>
      <c r="Y2251">
        <v>73</v>
      </c>
      <c r="Z2251" s="2">
        <v>7.6</v>
      </c>
      <c r="AA2251">
        <v>1.85</v>
      </c>
      <c r="AB2251">
        <v>0</v>
      </c>
      <c r="AQ2251">
        <v>113</v>
      </c>
      <c r="AR2251">
        <v>7.3</v>
      </c>
      <c r="BP2251">
        <v>1800000</v>
      </c>
      <c r="BR2251">
        <f t="shared" si="98"/>
        <v>-1800000</v>
      </c>
      <c r="BS2251">
        <f>_xlfn.XLOOKUP(BO2251,I:I,L:L)</f>
        <v>0</v>
      </c>
    </row>
    <row r="2252" spans="1:71" x14ac:dyDescent="0.25">
      <c r="A2252" t="s">
        <v>33</v>
      </c>
      <c r="B2252" t="s">
        <v>1802</v>
      </c>
      <c r="C2252">
        <v>103</v>
      </c>
      <c r="D2252">
        <v>94</v>
      </c>
      <c r="E2252">
        <v>480</v>
      </c>
      <c r="F2252">
        <v>486</v>
      </c>
      <c r="G2252" t="s">
        <v>9143</v>
      </c>
      <c r="H2252">
        <v>1000</v>
      </c>
      <c r="I2252">
        <v>68525609</v>
      </c>
      <c r="J2252" t="s">
        <v>1247</v>
      </c>
      <c r="K2252" t="s">
        <v>2612</v>
      </c>
      <c r="L2252" t="s">
        <v>3542</v>
      </c>
      <c r="M2252">
        <v>132963</v>
      </c>
      <c r="N2252">
        <v>3889</v>
      </c>
      <c r="O2252" t="s">
        <v>11523</v>
      </c>
      <c r="P2252">
        <v>5</v>
      </c>
      <c r="Q2252" t="s">
        <v>12909</v>
      </c>
      <c r="R2252" t="s">
        <v>12910</v>
      </c>
      <c r="S2252">
        <v>302</v>
      </c>
      <c r="T2252" t="s">
        <v>42</v>
      </c>
      <c r="U2252" t="s">
        <v>43</v>
      </c>
      <c r="V2252" t="s">
        <v>811</v>
      </c>
      <c r="W2252">
        <v>15600000</v>
      </c>
      <c r="X2252">
        <v>2000</v>
      </c>
      <c r="Y2252">
        <v>490</v>
      </c>
      <c r="Z2252" s="2">
        <v>6.5</v>
      </c>
      <c r="AA2252">
        <v>1.85</v>
      </c>
      <c r="AB2252">
        <v>0</v>
      </c>
      <c r="AQ2252">
        <v>89</v>
      </c>
      <c r="AR2252">
        <v>7.6</v>
      </c>
      <c r="BP2252">
        <v>1800000</v>
      </c>
      <c r="BR2252">
        <f t="shared" si="98"/>
        <v>-1800000</v>
      </c>
      <c r="BS2252">
        <f>_xlfn.XLOOKUP(BO2252,I:I,L:L)</f>
        <v>0</v>
      </c>
    </row>
    <row r="2253" spans="1:71" x14ac:dyDescent="0.25">
      <c r="A2253" t="s">
        <v>33</v>
      </c>
      <c r="B2253" t="s">
        <v>2616</v>
      </c>
      <c r="C2253">
        <v>67</v>
      </c>
      <c r="D2253">
        <v>106</v>
      </c>
      <c r="E2253">
        <v>48</v>
      </c>
      <c r="F2253">
        <v>35</v>
      </c>
      <c r="G2253" t="s">
        <v>12911</v>
      </c>
      <c r="H2253">
        <v>23000</v>
      </c>
      <c r="I2253">
        <v>52885587</v>
      </c>
      <c r="J2253" t="s">
        <v>2472</v>
      </c>
      <c r="K2253" t="s">
        <v>446</v>
      </c>
      <c r="L2253" t="s">
        <v>4967</v>
      </c>
      <c r="M2253">
        <v>35312</v>
      </c>
      <c r="N2253">
        <v>23369</v>
      </c>
      <c r="O2253" t="s">
        <v>12912</v>
      </c>
      <c r="P2253">
        <v>0</v>
      </c>
      <c r="Q2253" t="s">
        <v>12913</v>
      </c>
      <c r="R2253" t="s">
        <v>12914</v>
      </c>
      <c r="S2253">
        <v>267</v>
      </c>
      <c r="T2253" t="s">
        <v>42</v>
      </c>
      <c r="U2253" t="s">
        <v>43</v>
      </c>
      <c r="V2253" t="s">
        <v>811</v>
      </c>
      <c r="W2253">
        <v>16000000</v>
      </c>
      <c r="X2253">
        <v>1999</v>
      </c>
      <c r="Y2253">
        <v>255</v>
      </c>
      <c r="Z2253" s="2">
        <v>6.4</v>
      </c>
      <c r="AA2253">
        <v>1.85</v>
      </c>
      <c r="AB2253">
        <v>0</v>
      </c>
      <c r="AQ2253">
        <v>94</v>
      </c>
      <c r="AR2253">
        <v>6.5</v>
      </c>
      <c r="BP2253">
        <v>1800000</v>
      </c>
      <c r="BR2253">
        <f t="shared" si="98"/>
        <v>-1800000</v>
      </c>
      <c r="BS2253">
        <f>_xlfn.XLOOKUP(BO2253,I:I,L:L)</f>
        <v>0</v>
      </c>
    </row>
    <row r="2254" spans="1:71" x14ac:dyDescent="0.25">
      <c r="A2254" t="s">
        <v>917</v>
      </c>
      <c r="B2254" t="s">
        <v>6864</v>
      </c>
      <c r="C2254">
        <v>576</v>
      </c>
      <c r="D2254">
        <v>100</v>
      </c>
      <c r="E2254">
        <v>405</v>
      </c>
      <c r="F2254">
        <v>628</v>
      </c>
      <c r="G2254" t="s">
        <v>9235</v>
      </c>
      <c r="H2254">
        <v>996</v>
      </c>
      <c r="I2254">
        <v>44667095</v>
      </c>
      <c r="J2254" t="s">
        <v>881</v>
      </c>
      <c r="K2254" t="s">
        <v>7420</v>
      </c>
      <c r="L2254" t="s">
        <v>5913</v>
      </c>
      <c r="M2254">
        <v>190030</v>
      </c>
      <c r="N2254">
        <v>4606</v>
      </c>
      <c r="O2254" t="s">
        <v>8315</v>
      </c>
      <c r="P2254">
        <v>0</v>
      </c>
      <c r="Q2254" t="s">
        <v>12915</v>
      </c>
      <c r="R2254" t="s">
        <v>12916</v>
      </c>
      <c r="S2254">
        <v>583</v>
      </c>
      <c r="T2254" t="s">
        <v>42</v>
      </c>
      <c r="U2254" t="s">
        <v>1816</v>
      </c>
      <c r="V2254" t="s">
        <v>44</v>
      </c>
      <c r="W2254">
        <v>15000000</v>
      </c>
      <c r="X2254">
        <v>2011</v>
      </c>
      <c r="Y2254">
        <v>897</v>
      </c>
      <c r="Z2254" s="2">
        <v>8</v>
      </c>
      <c r="AA2254">
        <v>1.33</v>
      </c>
      <c r="AB2254">
        <v>30000</v>
      </c>
      <c r="AQ2254">
        <v>106</v>
      </c>
      <c r="AR2254">
        <v>6.4</v>
      </c>
      <c r="BP2254">
        <v>1800000</v>
      </c>
      <c r="BR2254">
        <f t="shared" si="98"/>
        <v>-1800000</v>
      </c>
      <c r="BS2254">
        <f>_xlfn.XLOOKUP(BO2254,I:I,L:L)</f>
        <v>0</v>
      </c>
    </row>
    <row r="2255" spans="1:71" x14ac:dyDescent="0.25">
      <c r="A2255" t="s">
        <v>33</v>
      </c>
      <c r="B2255" t="s">
        <v>2457</v>
      </c>
      <c r="C2255">
        <v>178</v>
      </c>
      <c r="D2255">
        <v>89</v>
      </c>
      <c r="E2255">
        <v>687</v>
      </c>
      <c r="F2255">
        <v>389</v>
      </c>
      <c r="G2255" t="s">
        <v>8209</v>
      </c>
      <c r="H2255">
        <v>10000</v>
      </c>
      <c r="I2255">
        <v>42638165</v>
      </c>
      <c r="J2255" t="s">
        <v>1305</v>
      </c>
      <c r="K2255" t="s">
        <v>566</v>
      </c>
      <c r="L2255" t="s">
        <v>6207</v>
      </c>
      <c r="M2255">
        <v>42182</v>
      </c>
      <c r="N2255">
        <v>12183</v>
      </c>
      <c r="O2255" t="s">
        <v>12917</v>
      </c>
      <c r="P2255">
        <v>1</v>
      </c>
      <c r="Q2255" t="s">
        <v>12918</v>
      </c>
      <c r="R2255" t="s">
        <v>12919</v>
      </c>
      <c r="S2255">
        <v>230</v>
      </c>
      <c r="T2255" t="s">
        <v>42</v>
      </c>
      <c r="U2255" t="s">
        <v>43</v>
      </c>
      <c r="V2255" t="s">
        <v>44</v>
      </c>
      <c r="W2255">
        <v>16000000</v>
      </c>
      <c r="X2255">
        <v>2009</v>
      </c>
      <c r="Y2255">
        <v>787</v>
      </c>
      <c r="Z2255" s="2">
        <v>4.8</v>
      </c>
      <c r="AA2255">
        <v>2.35</v>
      </c>
      <c r="AB2255">
        <v>0</v>
      </c>
      <c r="AQ2255">
        <v>100</v>
      </c>
      <c r="AR2255">
        <v>8</v>
      </c>
      <c r="BO2255">
        <v>10198766</v>
      </c>
      <c r="BP2255">
        <v>12000000</v>
      </c>
      <c r="BR2255">
        <f t="shared" si="98"/>
        <v>-1801234</v>
      </c>
      <c r="BS2255" t="str">
        <f>_xlfn.XLOOKUP(BO2255,I:I,L:L)</f>
        <v>Sorority BoysÂ </v>
      </c>
    </row>
    <row r="2256" spans="1:71" x14ac:dyDescent="0.25">
      <c r="A2256" t="s">
        <v>33</v>
      </c>
      <c r="B2256" t="s">
        <v>3379</v>
      </c>
      <c r="C2256">
        <v>487</v>
      </c>
      <c r="D2256">
        <v>94</v>
      </c>
      <c r="E2256">
        <v>0</v>
      </c>
      <c r="F2256">
        <v>559</v>
      </c>
      <c r="G2256" t="s">
        <v>702</v>
      </c>
      <c r="H2256">
        <v>13000</v>
      </c>
      <c r="I2256">
        <v>45507053</v>
      </c>
      <c r="J2256" t="s">
        <v>4367</v>
      </c>
      <c r="K2256" t="s">
        <v>1207</v>
      </c>
      <c r="L2256" t="s">
        <v>5927</v>
      </c>
      <c r="M2256">
        <v>237848</v>
      </c>
      <c r="N2256">
        <v>27911</v>
      </c>
      <c r="O2256" t="s">
        <v>4138</v>
      </c>
      <c r="P2256">
        <v>2</v>
      </c>
      <c r="Q2256" t="s">
        <v>12921</v>
      </c>
      <c r="R2256" t="s">
        <v>12922</v>
      </c>
      <c r="S2256">
        <v>377</v>
      </c>
      <c r="T2256" t="s">
        <v>42</v>
      </c>
      <c r="U2256" t="s">
        <v>43</v>
      </c>
      <c r="V2256" t="s">
        <v>44</v>
      </c>
      <c r="W2256">
        <v>16000000</v>
      </c>
      <c r="X2256">
        <v>2012</v>
      </c>
      <c r="Y2256">
        <v>13000</v>
      </c>
      <c r="Z2256" s="2">
        <v>7.8</v>
      </c>
      <c r="AA2256">
        <v>1.85</v>
      </c>
      <c r="AB2256">
        <v>71000</v>
      </c>
      <c r="AQ2256">
        <v>89</v>
      </c>
      <c r="AR2256">
        <v>4.8</v>
      </c>
      <c r="BO2256">
        <v>198407</v>
      </c>
      <c r="BP2256">
        <v>2000000</v>
      </c>
      <c r="BR2256">
        <f t="shared" si="98"/>
        <v>-1801593</v>
      </c>
      <c r="BS2256" t="str">
        <f>_xlfn.XLOOKUP(BO2256,I:I,L:L)</f>
        <v>SherrybabyÂ </v>
      </c>
    </row>
    <row r="2257" spans="1:71" x14ac:dyDescent="0.25">
      <c r="A2257" t="s">
        <v>33</v>
      </c>
      <c r="B2257" t="s">
        <v>762</v>
      </c>
      <c r="C2257">
        <v>196</v>
      </c>
      <c r="D2257">
        <v>83</v>
      </c>
      <c r="E2257">
        <v>473</v>
      </c>
      <c r="F2257">
        <v>597</v>
      </c>
      <c r="G2257" t="s">
        <v>842</v>
      </c>
      <c r="H2257">
        <v>20000</v>
      </c>
      <c r="I2257">
        <v>39511038</v>
      </c>
      <c r="J2257" t="s">
        <v>3105</v>
      </c>
      <c r="K2257" t="s">
        <v>5420</v>
      </c>
      <c r="L2257" t="s">
        <v>6618</v>
      </c>
      <c r="M2257">
        <v>56269</v>
      </c>
      <c r="N2257">
        <v>26402</v>
      </c>
      <c r="O2257" t="s">
        <v>10342</v>
      </c>
      <c r="P2257">
        <v>0</v>
      </c>
      <c r="Q2257" t="s">
        <v>12924</v>
      </c>
      <c r="R2257" t="s">
        <v>12925</v>
      </c>
      <c r="S2257">
        <v>366</v>
      </c>
      <c r="T2257" t="s">
        <v>42</v>
      </c>
      <c r="U2257" t="s">
        <v>43</v>
      </c>
      <c r="V2257" t="s">
        <v>811</v>
      </c>
      <c r="W2257">
        <v>16000000</v>
      </c>
      <c r="X2257">
        <v>2006</v>
      </c>
      <c r="Y2257">
        <v>4000</v>
      </c>
      <c r="Z2257" s="2">
        <v>5.9</v>
      </c>
      <c r="AA2257">
        <v>1.85</v>
      </c>
      <c r="AB2257">
        <v>0</v>
      </c>
      <c r="AQ2257">
        <v>94</v>
      </c>
      <c r="AR2257">
        <v>7.8</v>
      </c>
      <c r="BO2257">
        <v>4693919</v>
      </c>
      <c r="BP2257">
        <v>6500000</v>
      </c>
      <c r="BR2257">
        <f t="shared" si="98"/>
        <v>-1806081</v>
      </c>
      <c r="BS2257" t="str">
        <f>_xlfn.XLOOKUP(BO2257,I:I,L:L)</f>
        <v>CollegeÂ </v>
      </c>
    </row>
    <row r="2258" spans="1:71" x14ac:dyDescent="0.25">
      <c r="A2258" t="s">
        <v>33</v>
      </c>
      <c r="B2258" t="s">
        <v>6868</v>
      </c>
      <c r="C2258">
        <v>24</v>
      </c>
      <c r="D2258">
        <v>111</v>
      </c>
      <c r="E2258">
        <v>19</v>
      </c>
      <c r="F2258">
        <v>107</v>
      </c>
      <c r="G2258" t="s">
        <v>12927</v>
      </c>
      <c r="H2258">
        <v>241</v>
      </c>
      <c r="I2258">
        <v>6462576</v>
      </c>
      <c r="J2258" t="s">
        <v>2007</v>
      </c>
      <c r="K2258" t="s">
        <v>1627</v>
      </c>
      <c r="L2258" t="s">
        <v>12928</v>
      </c>
      <c r="M2258">
        <v>1449</v>
      </c>
      <c r="N2258">
        <v>824</v>
      </c>
      <c r="O2258" t="s">
        <v>12929</v>
      </c>
      <c r="P2258">
        <v>0</v>
      </c>
      <c r="Q2258" t="s">
        <v>12930</v>
      </c>
      <c r="R2258" t="s">
        <v>12931</v>
      </c>
      <c r="S2258">
        <v>30</v>
      </c>
      <c r="T2258" t="s">
        <v>42</v>
      </c>
      <c r="U2258" t="s">
        <v>43</v>
      </c>
      <c r="V2258" t="s">
        <v>44</v>
      </c>
      <c r="W2258">
        <v>18500000</v>
      </c>
      <c r="X2258">
        <v>2016</v>
      </c>
      <c r="Y2258">
        <v>118</v>
      </c>
      <c r="Z2258" s="2">
        <v>5.4</v>
      </c>
      <c r="AA2258">
        <v>2.35</v>
      </c>
      <c r="AB2258">
        <v>0</v>
      </c>
      <c r="AQ2258">
        <v>83</v>
      </c>
      <c r="AR2258">
        <v>5.9</v>
      </c>
      <c r="BO2258">
        <v>379643</v>
      </c>
      <c r="BP2258">
        <v>2200000</v>
      </c>
      <c r="BR2258">
        <f t="shared" si="98"/>
        <v>-1820357</v>
      </c>
      <c r="BS2258" t="str">
        <f>_xlfn.XLOOKUP(BO2258,I:I,L:L)</f>
        <v>The Last Sin EaterÂ </v>
      </c>
    </row>
    <row r="2259" spans="1:71" x14ac:dyDescent="0.25">
      <c r="A2259" t="s">
        <v>33</v>
      </c>
      <c r="B2259" t="s">
        <v>6872</v>
      </c>
      <c r="C2259">
        <v>56</v>
      </c>
      <c r="D2259">
        <v>80</v>
      </c>
      <c r="E2259">
        <v>11</v>
      </c>
      <c r="F2259">
        <v>499</v>
      </c>
      <c r="G2259" t="s">
        <v>8499</v>
      </c>
      <c r="H2259">
        <v>911</v>
      </c>
      <c r="I2259">
        <v>40363530</v>
      </c>
      <c r="J2259" t="s">
        <v>1787</v>
      </c>
      <c r="K2259" t="s">
        <v>6324</v>
      </c>
      <c r="L2259" t="s">
        <v>6476</v>
      </c>
      <c r="M2259">
        <v>18254</v>
      </c>
      <c r="N2259">
        <v>3058</v>
      </c>
      <c r="O2259" t="s">
        <v>8152</v>
      </c>
      <c r="P2259">
        <v>2</v>
      </c>
      <c r="Q2259" t="s">
        <v>12933</v>
      </c>
      <c r="R2259" t="s">
        <v>12934</v>
      </c>
      <c r="S2259">
        <v>307</v>
      </c>
      <c r="T2259" t="s">
        <v>42</v>
      </c>
      <c r="U2259" t="s">
        <v>43</v>
      </c>
      <c r="V2259" t="s">
        <v>115</v>
      </c>
      <c r="W2259">
        <v>16000000</v>
      </c>
      <c r="X2259">
        <v>2002</v>
      </c>
      <c r="Y2259">
        <v>521</v>
      </c>
      <c r="Z2259" s="2">
        <v>3.3</v>
      </c>
      <c r="AA2259">
        <v>1.85</v>
      </c>
      <c r="AB2259">
        <v>1000</v>
      </c>
      <c r="AQ2259">
        <v>111</v>
      </c>
      <c r="AR2259">
        <v>5.4</v>
      </c>
      <c r="BO2259">
        <v>38176892</v>
      </c>
      <c r="BP2259">
        <v>40000000</v>
      </c>
      <c r="BR2259">
        <f t="shared" si="98"/>
        <v>-1823108</v>
      </c>
      <c r="BS2259" t="str">
        <f>_xlfn.XLOOKUP(BO2259,I:I,L:L)</f>
        <v>Scream 4Â </v>
      </c>
    </row>
    <row r="2260" spans="1:71" x14ac:dyDescent="0.25">
      <c r="A2260" t="s">
        <v>33</v>
      </c>
      <c r="B2260" t="s">
        <v>397</v>
      </c>
      <c r="C2260">
        <v>406</v>
      </c>
      <c r="D2260">
        <v>112</v>
      </c>
      <c r="E2260">
        <v>0</v>
      </c>
      <c r="F2260">
        <v>250</v>
      </c>
      <c r="G2260" t="s">
        <v>12935</v>
      </c>
      <c r="H2260">
        <v>634</v>
      </c>
      <c r="I2260">
        <v>37623143</v>
      </c>
      <c r="J2260" t="s">
        <v>4564</v>
      </c>
      <c r="K2260" t="s">
        <v>12936</v>
      </c>
      <c r="L2260" t="s">
        <v>6514</v>
      </c>
      <c r="M2260">
        <v>467234</v>
      </c>
      <c r="N2260">
        <v>1322</v>
      </c>
      <c r="O2260" t="s">
        <v>12937</v>
      </c>
      <c r="P2260">
        <v>0</v>
      </c>
      <c r="Q2260" t="s">
        <v>12938</v>
      </c>
      <c r="R2260" t="s">
        <v>12939</v>
      </c>
      <c r="S2260">
        <v>1083</v>
      </c>
      <c r="T2260" t="s">
        <v>105</v>
      </c>
      <c r="U2260" t="s">
        <v>4430</v>
      </c>
      <c r="V2260" t="s">
        <v>811</v>
      </c>
      <c r="W2260">
        <v>13500000</v>
      </c>
      <c r="X2260">
        <v>2006</v>
      </c>
      <c r="Y2260">
        <v>269</v>
      </c>
      <c r="Z2260" s="2">
        <v>8.1999999999999993</v>
      </c>
      <c r="AA2260">
        <v>1.85</v>
      </c>
      <c r="AB2260">
        <v>27000</v>
      </c>
      <c r="AQ2260">
        <v>80</v>
      </c>
      <c r="AR2260">
        <v>3.3</v>
      </c>
      <c r="BO2260">
        <v>9170214</v>
      </c>
      <c r="BP2260">
        <v>11000000</v>
      </c>
      <c r="BR2260">
        <f t="shared" si="98"/>
        <v>-1829786</v>
      </c>
      <c r="BS2260" t="str">
        <f>_xlfn.XLOOKUP(BO2260,I:I,L:L)</f>
        <v>What's Eating Gilbert GrapeÂ </v>
      </c>
    </row>
    <row r="2261" spans="1:71" x14ac:dyDescent="0.25">
      <c r="A2261" t="s">
        <v>33</v>
      </c>
      <c r="B2261" t="s">
        <v>3923</v>
      </c>
      <c r="C2261">
        <v>51</v>
      </c>
      <c r="D2261">
        <v>94</v>
      </c>
      <c r="E2261">
        <v>14</v>
      </c>
      <c r="F2261">
        <v>635</v>
      </c>
      <c r="G2261" t="s">
        <v>11436</v>
      </c>
      <c r="H2261">
        <v>1000</v>
      </c>
      <c r="I2261">
        <v>33357476</v>
      </c>
      <c r="J2261" t="s">
        <v>4571</v>
      </c>
      <c r="K2261" t="s">
        <v>3389</v>
      </c>
      <c r="L2261" t="s">
        <v>12843</v>
      </c>
      <c r="M2261">
        <v>7392</v>
      </c>
      <c r="N2261">
        <v>4194</v>
      </c>
      <c r="O2261" t="s">
        <v>8953</v>
      </c>
      <c r="P2261">
        <v>0</v>
      </c>
      <c r="Q2261" t="s">
        <v>12941</v>
      </c>
      <c r="R2261" t="s">
        <v>12942</v>
      </c>
      <c r="S2261">
        <v>53</v>
      </c>
      <c r="T2261" t="s">
        <v>42</v>
      </c>
      <c r="U2261" t="s">
        <v>43</v>
      </c>
      <c r="V2261" t="s">
        <v>115</v>
      </c>
      <c r="W2261">
        <v>35000000</v>
      </c>
      <c r="X2261">
        <v>2001</v>
      </c>
      <c r="Y2261">
        <v>1000</v>
      </c>
      <c r="Z2261" s="2">
        <v>5.4</v>
      </c>
      <c r="AA2261">
        <v>1.85</v>
      </c>
      <c r="AB2261">
        <v>393</v>
      </c>
      <c r="AQ2261">
        <v>112</v>
      </c>
      <c r="AR2261">
        <v>8.1999999999999993</v>
      </c>
      <c r="BO2261">
        <v>3629758</v>
      </c>
      <c r="BP2261">
        <v>5500000</v>
      </c>
      <c r="BR2261">
        <f t="shared" si="98"/>
        <v>-1870242</v>
      </c>
      <c r="BS2261" t="str">
        <f>_xlfn.XLOOKUP(BO2261,I:I,L:L)</f>
        <v>The ChorusÂ </v>
      </c>
    </row>
    <row r="2262" spans="1:71" x14ac:dyDescent="0.25">
      <c r="A2262" t="s">
        <v>33</v>
      </c>
      <c r="B2262" t="s">
        <v>6879</v>
      </c>
      <c r="C2262">
        <v>138</v>
      </c>
      <c r="D2262">
        <v>91</v>
      </c>
      <c r="E2262">
        <v>26</v>
      </c>
      <c r="F2262">
        <v>638</v>
      </c>
      <c r="G2262" t="s">
        <v>8709</v>
      </c>
      <c r="H2262">
        <v>3000</v>
      </c>
      <c r="I2262">
        <v>37300107</v>
      </c>
      <c r="J2262" t="s">
        <v>2418</v>
      </c>
      <c r="K2262" t="s">
        <v>5587</v>
      </c>
      <c r="L2262" t="s">
        <v>6928</v>
      </c>
      <c r="M2262">
        <v>29147</v>
      </c>
      <c r="N2262">
        <v>5349</v>
      </c>
      <c r="O2262" t="s">
        <v>7660</v>
      </c>
      <c r="P2262">
        <v>1</v>
      </c>
      <c r="Q2262" t="s">
        <v>12944</v>
      </c>
      <c r="R2262" t="s">
        <v>12945</v>
      </c>
      <c r="S2262">
        <v>115</v>
      </c>
      <c r="T2262" t="s">
        <v>42</v>
      </c>
      <c r="U2262" t="s">
        <v>43</v>
      </c>
      <c r="V2262" t="s">
        <v>44</v>
      </c>
      <c r="W2262">
        <v>16000000</v>
      </c>
      <c r="X2262">
        <v>2011</v>
      </c>
      <c r="Y2262">
        <v>1000</v>
      </c>
      <c r="Z2262" s="2">
        <v>4.8</v>
      </c>
      <c r="AA2262">
        <v>2.35</v>
      </c>
      <c r="AB2262">
        <v>0</v>
      </c>
      <c r="AQ2262">
        <v>94</v>
      </c>
      <c r="AR2262">
        <v>5.4</v>
      </c>
      <c r="BO2262">
        <v>124494</v>
      </c>
      <c r="BP2262">
        <v>2000000</v>
      </c>
      <c r="BR2262">
        <f t="shared" si="98"/>
        <v>-1875506</v>
      </c>
      <c r="BS2262" t="str">
        <f>_xlfn.XLOOKUP(BO2262,I:I,L:L)</f>
        <v>Six-String SamuraiÂ </v>
      </c>
    </row>
    <row r="2263" spans="1:71" x14ac:dyDescent="0.25">
      <c r="A2263" t="s">
        <v>33</v>
      </c>
      <c r="B2263" t="s">
        <v>4088</v>
      </c>
      <c r="C2263">
        <v>78</v>
      </c>
      <c r="D2263">
        <v>91</v>
      </c>
      <c r="E2263">
        <v>29</v>
      </c>
      <c r="F2263">
        <v>459</v>
      </c>
      <c r="G2263" t="s">
        <v>6336</v>
      </c>
      <c r="H2263">
        <v>861</v>
      </c>
      <c r="I2263">
        <v>27087695</v>
      </c>
      <c r="J2263" t="s">
        <v>2734</v>
      </c>
      <c r="K2263" t="s">
        <v>4820</v>
      </c>
      <c r="L2263" t="s">
        <v>9022</v>
      </c>
      <c r="M2263">
        <v>41664</v>
      </c>
      <c r="N2263">
        <v>2543</v>
      </c>
      <c r="O2263" t="s">
        <v>4948</v>
      </c>
      <c r="P2263">
        <v>0</v>
      </c>
      <c r="Q2263" t="s">
        <v>12947</v>
      </c>
      <c r="R2263" t="s">
        <v>12948</v>
      </c>
      <c r="S2263">
        <v>205</v>
      </c>
      <c r="T2263" t="s">
        <v>42</v>
      </c>
      <c r="U2263" t="s">
        <v>43</v>
      </c>
      <c r="V2263" t="s">
        <v>44</v>
      </c>
      <c r="W2263">
        <v>17700000</v>
      </c>
      <c r="X2263">
        <v>2001</v>
      </c>
      <c r="Y2263">
        <v>593</v>
      </c>
      <c r="Z2263" s="2">
        <v>5.9</v>
      </c>
      <c r="AA2263">
        <v>1.85</v>
      </c>
      <c r="AB2263">
        <v>0</v>
      </c>
      <c r="AQ2263">
        <v>91</v>
      </c>
      <c r="AR2263">
        <v>4.8</v>
      </c>
      <c r="BO2263">
        <v>8111360</v>
      </c>
      <c r="BP2263">
        <v>10000000</v>
      </c>
      <c r="BR2263">
        <f t="shared" si="98"/>
        <v>-1888640</v>
      </c>
      <c r="BS2263" t="str">
        <f>_xlfn.XLOOKUP(BO2263,I:I,L:L)</f>
        <v>Dirty Pretty ThingsÂ </v>
      </c>
    </row>
    <row r="2264" spans="1:71" x14ac:dyDescent="0.25">
      <c r="A2264" t="s">
        <v>33</v>
      </c>
      <c r="B2264" t="s">
        <v>6886</v>
      </c>
      <c r="C2264">
        <v>40</v>
      </c>
      <c r="D2264">
        <v>110</v>
      </c>
      <c r="E2264">
        <v>23</v>
      </c>
      <c r="F2264">
        <v>51</v>
      </c>
      <c r="G2264" t="s">
        <v>12950</v>
      </c>
      <c r="H2264">
        <v>633</v>
      </c>
      <c r="I2264">
        <v>30102717</v>
      </c>
      <c r="J2264" t="s">
        <v>2502</v>
      </c>
      <c r="K2264" t="s">
        <v>12951</v>
      </c>
      <c r="L2264" t="s">
        <v>8034</v>
      </c>
      <c r="M2264">
        <v>28736</v>
      </c>
      <c r="N2264">
        <v>874</v>
      </c>
      <c r="O2264" t="s">
        <v>12952</v>
      </c>
      <c r="P2264">
        <v>2</v>
      </c>
      <c r="Q2264" t="s">
        <v>12953</v>
      </c>
      <c r="R2264" t="s">
        <v>12954</v>
      </c>
      <c r="S2264">
        <v>72</v>
      </c>
      <c r="T2264" t="s">
        <v>42</v>
      </c>
      <c r="U2264" t="s">
        <v>43</v>
      </c>
      <c r="V2264" t="s">
        <v>811</v>
      </c>
      <c r="W2264">
        <v>15000000</v>
      </c>
      <c r="X2264">
        <v>1991</v>
      </c>
      <c r="Y2264">
        <v>67</v>
      </c>
      <c r="Z2264" s="2">
        <v>5.5</v>
      </c>
      <c r="AA2264">
        <v>1.85</v>
      </c>
      <c r="AB2264">
        <v>0</v>
      </c>
      <c r="AQ2264">
        <v>91</v>
      </c>
      <c r="AR2264">
        <v>5.9</v>
      </c>
      <c r="BO2264">
        <v>14108518</v>
      </c>
      <c r="BP2264">
        <v>16000000</v>
      </c>
      <c r="BR2264">
        <f t="shared" si="98"/>
        <v>-1891482</v>
      </c>
      <c r="BS2264" t="str">
        <f>_xlfn.XLOOKUP(BO2264,I:I,L:L)</f>
        <v>How to DealÂ </v>
      </c>
    </row>
    <row r="2265" spans="1:71" x14ac:dyDescent="0.25">
      <c r="A2265" t="s">
        <v>33</v>
      </c>
      <c r="B2265" t="s">
        <v>1770</v>
      </c>
      <c r="C2265">
        <v>285</v>
      </c>
      <c r="D2265">
        <v>121</v>
      </c>
      <c r="E2265">
        <v>1000</v>
      </c>
      <c r="F2265">
        <v>108</v>
      </c>
      <c r="G2265" t="s">
        <v>7613</v>
      </c>
      <c r="H2265">
        <v>175</v>
      </c>
      <c r="I2265">
        <v>23618786</v>
      </c>
      <c r="J2265" t="s">
        <v>4578</v>
      </c>
      <c r="K2265" t="s">
        <v>8812</v>
      </c>
      <c r="L2265" t="s">
        <v>7891</v>
      </c>
      <c r="M2265">
        <v>352695</v>
      </c>
      <c r="N2265">
        <v>485</v>
      </c>
      <c r="O2265" t="s">
        <v>10656</v>
      </c>
      <c r="P2265">
        <v>1</v>
      </c>
      <c r="Q2265" t="s">
        <v>12956</v>
      </c>
      <c r="R2265" t="s">
        <v>12957</v>
      </c>
      <c r="S2265">
        <v>687</v>
      </c>
      <c r="T2265" t="s">
        <v>42</v>
      </c>
      <c r="U2265" t="s">
        <v>74</v>
      </c>
      <c r="V2265" t="s">
        <v>811</v>
      </c>
      <c r="W2265">
        <v>8000000</v>
      </c>
      <c r="X2265">
        <v>2007</v>
      </c>
      <c r="Y2265">
        <v>115</v>
      </c>
      <c r="Z2265" s="2">
        <v>7.9</v>
      </c>
      <c r="AA2265">
        <v>2.35</v>
      </c>
      <c r="AB2265">
        <v>17000</v>
      </c>
      <c r="AQ2265">
        <v>110</v>
      </c>
      <c r="AR2265">
        <v>5.5</v>
      </c>
      <c r="BO2265">
        <v>38105077</v>
      </c>
      <c r="BP2265">
        <v>40000000</v>
      </c>
      <c r="BR2265">
        <f t="shared" si="98"/>
        <v>-1894923</v>
      </c>
      <c r="BS2265" t="str">
        <f>_xlfn.XLOOKUP(BO2265,I:I,L:L)</f>
        <v>Ninja AssassinÂ </v>
      </c>
    </row>
    <row r="2266" spans="1:71" x14ac:dyDescent="0.25">
      <c r="A2266" t="s">
        <v>33</v>
      </c>
      <c r="B2266" t="s">
        <v>6890</v>
      </c>
      <c r="C2266">
        <v>124</v>
      </c>
      <c r="D2266">
        <v>114</v>
      </c>
      <c r="E2266">
        <v>15</v>
      </c>
      <c r="F2266">
        <v>650</v>
      </c>
      <c r="G2266" t="s">
        <v>2292</v>
      </c>
      <c r="H2266">
        <v>851</v>
      </c>
      <c r="I2266">
        <v>26896744</v>
      </c>
      <c r="J2266" t="s">
        <v>1544</v>
      </c>
      <c r="K2266" t="s">
        <v>980</v>
      </c>
      <c r="L2266" t="s">
        <v>8829</v>
      </c>
      <c r="M2266">
        <v>16582</v>
      </c>
      <c r="N2266">
        <v>3485</v>
      </c>
      <c r="O2266" t="s">
        <v>2996</v>
      </c>
      <c r="P2266">
        <v>4</v>
      </c>
      <c r="Q2266" t="s">
        <v>12958</v>
      </c>
      <c r="R2266" t="s">
        <v>12959</v>
      </c>
      <c r="S2266">
        <v>125</v>
      </c>
      <c r="T2266" t="s">
        <v>42</v>
      </c>
      <c r="U2266" t="s">
        <v>43</v>
      </c>
      <c r="V2266" t="s">
        <v>44</v>
      </c>
      <c r="W2266">
        <v>16500000</v>
      </c>
      <c r="X2266">
        <v>2008</v>
      </c>
      <c r="Y2266">
        <v>680</v>
      </c>
      <c r="Z2266" s="2">
        <v>4.9000000000000004</v>
      </c>
      <c r="AA2266">
        <v>1.85</v>
      </c>
      <c r="AB2266">
        <v>0</v>
      </c>
      <c r="AQ2266">
        <v>121</v>
      </c>
      <c r="AR2266">
        <v>7.9</v>
      </c>
      <c r="BO2266">
        <v>99147</v>
      </c>
      <c r="BP2266">
        <v>2000000</v>
      </c>
      <c r="BR2266">
        <f t="shared" si="98"/>
        <v>-1900853</v>
      </c>
      <c r="BS2266" t="str">
        <f>_xlfn.XLOOKUP(BO2266,I:I,L:L)</f>
        <v>Desert BlueÂ </v>
      </c>
    </row>
    <row r="2267" spans="1:71" x14ac:dyDescent="0.25">
      <c r="A2267" t="s">
        <v>33</v>
      </c>
      <c r="B2267" t="s">
        <v>4860</v>
      </c>
      <c r="C2267">
        <v>275</v>
      </c>
      <c r="D2267">
        <v>96</v>
      </c>
      <c r="E2267">
        <v>11000</v>
      </c>
      <c r="F2267">
        <v>252</v>
      </c>
      <c r="G2267" t="s">
        <v>371</v>
      </c>
      <c r="H2267">
        <v>19000</v>
      </c>
      <c r="I2267">
        <v>23213577</v>
      </c>
      <c r="J2267" t="s">
        <v>210</v>
      </c>
      <c r="K2267" t="s">
        <v>122</v>
      </c>
      <c r="L2267" t="s">
        <v>9378</v>
      </c>
      <c r="M2267">
        <v>198111</v>
      </c>
      <c r="N2267">
        <v>19894</v>
      </c>
      <c r="O2267" t="s">
        <v>12961</v>
      </c>
      <c r="P2267">
        <v>0</v>
      </c>
      <c r="Q2267" t="s">
        <v>12962</v>
      </c>
      <c r="R2267" t="s">
        <v>12963</v>
      </c>
      <c r="S2267">
        <v>365</v>
      </c>
      <c r="T2267" t="s">
        <v>42</v>
      </c>
      <c r="U2267" t="s">
        <v>4430</v>
      </c>
      <c r="V2267" t="s">
        <v>44</v>
      </c>
      <c r="W2267">
        <v>15500000</v>
      </c>
      <c r="X2267">
        <v>2008</v>
      </c>
      <c r="Y2267">
        <v>581</v>
      </c>
      <c r="Z2267" s="2">
        <v>7.2</v>
      </c>
      <c r="AA2267">
        <v>1.85</v>
      </c>
      <c r="AB2267">
        <v>14000</v>
      </c>
      <c r="AQ2267">
        <v>114</v>
      </c>
      <c r="AR2267">
        <v>4.9000000000000004</v>
      </c>
      <c r="BO2267">
        <v>3093491</v>
      </c>
      <c r="BP2267">
        <v>5000000</v>
      </c>
      <c r="BR2267">
        <f t="shared" si="98"/>
        <v>-1906509</v>
      </c>
      <c r="BS2267" t="str">
        <f>_xlfn.XLOOKUP(BO2267,I:I,L:L)</f>
        <v>RosewaterÂ </v>
      </c>
    </row>
    <row r="2268" spans="1:71" x14ac:dyDescent="0.25">
      <c r="A2268" t="s">
        <v>33</v>
      </c>
      <c r="B2268" t="s">
        <v>6121</v>
      </c>
      <c r="C2268">
        <v>81</v>
      </c>
      <c r="D2268">
        <v>100</v>
      </c>
      <c r="E2268">
        <v>24</v>
      </c>
      <c r="F2268">
        <v>851</v>
      </c>
      <c r="G2268" t="s">
        <v>4595</v>
      </c>
      <c r="H2268">
        <v>15000</v>
      </c>
      <c r="I2268">
        <v>55461307</v>
      </c>
      <c r="J2268" t="s">
        <v>1247</v>
      </c>
      <c r="K2268" t="s">
        <v>390</v>
      </c>
      <c r="L2268" t="s">
        <v>5122</v>
      </c>
      <c r="M2268">
        <v>4654</v>
      </c>
      <c r="N2268">
        <v>18786</v>
      </c>
      <c r="O2268" t="s">
        <v>980</v>
      </c>
      <c r="P2268">
        <v>9</v>
      </c>
      <c r="Q2268" t="s">
        <v>11773</v>
      </c>
      <c r="R2268" t="s">
        <v>11774</v>
      </c>
      <c r="S2268">
        <v>46</v>
      </c>
      <c r="T2268" t="s">
        <v>42</v>
      </c>
      <c r="U2268" t="s">
        <v>43</v>
      </c>
      <c r="V2268" t="s">
        <v>811</v>
      </c>
      <c r="W2268">
        <v>20000000</v>
      </c>
      <c r="X2268">
        <v>2016</v>
      </c>
      <c r="Y2268">
        <v>1000</v>
      </c>
      <c r="Z2268" s="2">
        <v>6.7</v>
      </c>
      <c r="AB2268">
        <v>18000</v>
      </c>
      <c r="AQ2268">
        <v>270</v>
      </c>
      <c r="AR2268">
        <v>6.6</v>
      </c>
      <c r="BO2268">
        <v>38087756</v>
      </c>
      <c r="BP2268">
        <v>40000000</v>
      </c>
      <c r="BR2268">
        <f t="shared" si="98"/>
        <v>-1912244</v>
      </c>
      <c r="BS2268" t="str">
        <f>_xlfn.XLOOKUP(BO2268,I:I,L:L)</f>
        <v>RiÂ¢hie RiÂ¢hÂ </v>
      </c>
    </row>
    <row r="2269" spans="1:71" x14ac:dyDescent="0.25">
      <c r="A2269" t="s">
        <v>33</v>
      </c>
      <c r="B2269" t="s">
        <v>6896</v>
      </c>
      <c r="C2269">
        <v>67</v>
      </c>
      <c r="D2269">
        <v>94</v>
      </c>
      <c r="E2269">
        <v>7</v>
      </c>
      <c r="F2269">
        <v>95</v>
      </c>
      <c r="G2269" t="s">
        <v>5998</v>
      </c>
      <c r="H2269">
        <v>3000</v>
      </c>
      <c r="I2269">
        <v>20627372</v>
      </c>
      <c r="J2269" t="s">
        <v>881</v>
      </c>
      <c r="K2269" t="s">
        <v>5678</v>
      </c>
      <c r="L2269" t="s">
        <v>9981</v>
      </c>
      <c r="M2269">
        <v>13661</v>
      </c>
      <c r="N2269">
        <v>3451</v>
      </c>
      <c r="O2269" t="s">
        <v>12967</v>
      </c>
      <c r="P2269">
        <v>3</v>
      </c>
      <c r="Q2269" t="s">
        <v>12968</v>
      </c>
      <c r="R2269" t="s">
        <v>12969</v>
      </c>
      <c r="S2269">
        <v>134</v>
      </c>
      <c r="T2269" t="s">
        <v>42</v>
      </c>
      <c r="U2269" t="s">
        <v>43</v>
      </c>
      <c r="V2269" t="s">
        <v>44</v>
      </c>
      <c r="W2269">
        <v>16000000</v>
      </c>
      <c r="X2269">
        <v>2000</v>
      </c>
      <c r="Y2269">
        <v>240</v>
      </c>
      <c r="Z2269" s="2">
        <v>5.3</v>
      </c>
      <c r="AA2269">
        <v>1.85</v>
      </c>
      <c r="AB2269">
        <v>487</v>
      </c>
      <c r="AQ2269">
        <v>100</v>
      </c>
      <c r="AR2269">
        <v>6.7</v>
      </c>
      <c r="BO2269">
        <v>18081626</v>
      </c>
      <c r="BP2269">
        <v>20000000</v>
      </c>
      <c r="BR2269">
        <f t="shared" si="98"/>
        <v>-1918374</v>
      </c>
      <c r="BS2269" t="str">
        <f>_xlfn.XLOOKUP(BO2269,I:I,L:L)</f>
        <v>Pooh's Heffalump MovieÂ </v>
      </c>
    </row>
    <row r="2270" spans="1:71" x14ac:dyDescent="0.25">
      <c r="A2270" t="s">
        <v>33</v>
      </c>
      <c r="B2270" t="s">
        <v>6900</v>
      </c>
      <c r="C2270">
        <v>103</v>
      </c>
      <c r="D2270">
        <v>109</v>
      </c>
      <c r="E2270">
        <v>7</v>
      </c>
      <c r="F2270">
        <v>450</v>
      </c>
      <c r="G2270" t="s">
        <v>2564</v>
      </c>
      <c r="H2270">
        <v>835</v>
      </c>
      <c r="I2270">
        <v>16346122</v>
      </c>
      <c r="J2270" t="s">
        <v>2007</v>
      </c>
      <c r="K2270" t="s">
        <v>4901</v>
      </c>
      <c r="L2270" t="s">
        <v>11155</v>
      </c>
      <c r="M2270">
        <v>25549</v>
      </c>
      <c r="N2270">
        <v>2572</v>
      </c>
      <c r="O2270" t="s">
        <v>12970</v>
      </c>
      <c r="P2270">
        <v>0</v>
      </c>
      <c r="Q2270" t="s">
        <v>12971</v>
      </c>
      <c r="R2270" t="s">
        <v>12972</v>
      </c>
      <c r="S2270">
        <v>171</v>
      </c>
      <c r="T2270" t="s">
        <v>42</v>
      </c>
      <c r="U2270" t="s">
        <v>43</v>
      </c>
      <c r="V2270" t="s">
        <v>44</v>
      </c>
      <c r="W2270">
        <v>16000000</v>
      </c>
      <c r="X2270">
        <v>2002</v>
      </c>
      <c r="Y2270">
        <v>787</v>
      </c>
      <c r="Z2270" s="2">
        <v>7.2</v>
      </c>
      <c r="AA2270">
        <v>1.85</v>
      </c>
      <c r="AB2270">
        <v>0</v>
      </c>
      <c r="AQ2270">
        <v>94</v>
      </c>
      <c r="AR2270">
        <v>5.3</v>
      </c>
      <c r="BO2270">
        <v>8070311</v>
      </c>
      <c r="BP2270">
        <v>10000000</v>
      </c>
      <c r="BR2270">
        <f t="shared" si="98"/>
        <v>-1929689</v>
      </c>
      <c r="BS2270" t="str">
        <f>_xlfn.XLOOKUP(BO2270,I:I,L:L)</f>
        <v>SleepoverÂ </v>
      </c>
    </row>
    <row r="2271" spans="1:71" x14ac:dyDescent="0.25">
      <c r="A2271" t="s">
        <v>33</v>
      </c>
      <c r="B2271" t="s">
        <v>3007</v>
      </c>
      <c r="C2271">
        <v>300</v>
      </c>
      <c r="D2271">
        <v>107</v>
      </c>
      <c r="E2271">
        <v>45</v>
      </c>
      <c r="F2271">
        <v>271</v>
      </c>
      <c r="G2271" t="s">
        <v>1490</v>
      </c>
      <c r="H2271">
        <v>24000</v>
      </c>
      <c r="I2271">
        <v>16204793</v>
      </c>
      <c r="J2271" t="s">
        <v>583</v>
      </c>
      <c r="K2271" t="s">
        <v>100</v>
      </c>
      <c r="L2271" t="s">
        <v>11232</v>
      </c>
      <c r="M2271">
        <v>92712</v>
      </c>
      <c r="N2271">
        <v>24805</v>
      </c>
      <c r="O2271" t="s">
        <v>12974</v>
      </c>
      <c r="P2271">
        <v>1</v>
      </c>
      <c r="Q2271" t="s">
        <v>12975</v>
      </c>
      <c r="R2271" t="s">
        <v>12976</v>
      </c>
      <c r="S2271">
        <v>294</v>
      </c>
      <c r="T2271" t="s">
        <v>42</v>
      </c>
      <c r="U2271" t="s">
        <v>43</v>
      </c>
      <c r="V2271" t="s">
        <v>811</v>
      </c>
      <c r="W2271">
        <v>16000000</v>
      </c>
      <c r="X2271">
        <v>2009</v>
      </c>
      <c r="Y2271">
        <v>396</v>
      </c>
      <c r="Z2271" s="2">
        <v>5.0999999999999996</v>
      </c>
      <c r="AA2271">
        <v>1.85</v>
      </c>
      <c r="AB2271">
        <v>6000</v>
      </c>
      <c r="AQ2271">
        <v>109</v>
      </c>
      <c r="AR2271">
        <v>7.2</v>
      </c>
      <c r="BO2271">
        <v>13060843</v>
      </c>
      <c r="BP2271">
        <v>15000000</v>
      </c>
      <c r="BR2271">
        <f t="shared" si="98"/>
        <v>-1939157</v>
      </c>
      <c r="BS2271" t="str">
        <f>_xlfn.XLOOKUP(BO2271,I:I,L:L)</f>
        <v>25th HourÂ </v>
      </c>
    </row>
    <row r="2272" spans="1:71" x14ac:dyDescent="0.25">
      <c r="A2272" t="s">
        <v>33</v>
      </c>
      <c r="B2272" t="s">
        <v>6905</v>
      </c>
      <c r="C2272">
        <v>84</v>
      </c>
      <c r="D2272">
        <v>96</v>
      </c>
      <c r="E2272">
        <v>22</v>
      </c>
      <c r="F2272">
        <v>324</v>
      </c>
      <c r="G2272" t="s">
        <v>2160</v>
      </c>
      <c r="H2272">
        <v>8000</v>
      </c>
      <c r="I2272">
        <v>15427192</v>
      </c>
      <c r="J2272" t="s">
        <v>4585</v>
      </c>
      <c r="K2272" t="s">
        <v>1554</v>
      </c>
      <c r="L2272" t="s">
        <v>12054</v>
      </c>
      <c r="M2272">
        <v>11768</v>
      </c>
      <c r="N2272">
        <v>11078</v>
      </c>
      <c r="O2272" t="s">
        <v>12978</v>
      </c>
      <c r="P2272">
        <v>0</v>
      </c>
      <c r="Q2272" t="s">
        <v>12979</v>
      </c>
      <c r="R2272" t="s">
        <v>12980</v>
      </c>
      <c r="S2272">
        <v>148</v>
      </c>
      <c r="T2272" t="s">
        <v>42</v>
      </c>
      <c r="U2272" t="s">
        <v>43</v>
      </c>
      <c r="V2272" t="s">
        <v>44</v>
      </c>
      <c r="W2272">
        <v>16000000</v>
      </c>
      <c r="X2272">
        <v>2000</v>
      </c>
      <c r="Y2272">
        <v>2000</v>
      </c>
      <c r="Z2272" s="2">
        <v>5.6</v>
      </c>
      <c r="AA2272">
        <v>1.85</v>
      </c>
      <c r="AB2272">
        <v>492</v>
      </c>
      <c r="AQ2272">
        <v>107</v>
      </c>
      <c r="AR2272">
        <v>5.0999999999999996</v>
      </c>
      <c r="BO2272">
        <v>52166</v>
      </c>
      <c r="BP2272">
        <v>2000000</v>
      </c>
      <c r="BR2272">
        <f t="shared" si="98"/>
        <v>-1947834</v>
      </c>
      <c r="BS2272" t="str">
        <f>_xlfn.XLOOKUP(BO2272,I:I,L:L)</f>
        <v>TruckerÂ </v>
      </c>
    </row>
    <row r="2273" spans="1:71" x14ac:dyDescent="0.25">
      <c r="A2273" t="s">
        <v>33</v>
      </c>
      <c r="B2273" t="s">
        <v>4860</v>
      </c>
      <c r="C2273">
        <v>64</v>
      </c>
      <c r="D2273">
        <v>88</v>
      </c>
      <c r="E2273">
        <v>11000</v>
      </c>
      <c r="F2273">
        <v>233</v>
      </c>
      <c r="G2273" t="s">
        <v>12982</v>
      </c>
      <c r="H2273">
        <v>854</v>
      </c>
      <c r="I2273">
        <v>14792779</v>
      </c>
      <c r="J2273" t="s">
        <v>1247</v>
      </c>
      <c r="K2273" t="s">
        <v>3946</v>
      </c>
      <c r="L2273" t="s">
        <v>12551</v>
      </c>
      <c r="M2273">
        <v>24256</v>
      </c>
      <c r="N2273">
        <v>1653</v>
      </c>
      <c r="O2273" t="s">
        <v>3109</v>
      </c>
      <c r="P2273">
        <v>0</v>
      </c>
      <c r="Q2273" t="s">
        <v>12983</v>
      </c>
      <c r="R2273" t="s">
        <v>12984</v>
      </c>
      <c r="S2273">
        <v>91</v>
      </c>
      <c r="T2273" t="s">
        <v>42</v>
      </c>
      <c r="U2273" t="s">
        <v>43</v>
      </c>
      <c r="V2273" t="s">
        <v>115</v>
      </c>
      <c r="W2273">
        <v>16000000</v>
      </c>
      <c r="X2273">
        <v>1987</v>
      </c>
      <c r="Y2273">
        <v>410</v>
      </c>
      <c r="Z2273" s="2">
        <v>7.6</v>
      </c>
      <c r="AA2273">
        <v>1.85</v>
      </c>
      <c r="AB2273">
        <v>0</v>
      </c>
      <c r="AQ2273">
        <v>96</v>
      </c>
      <c r="AR2273">
        <v>5.6</v>
      </c>
      <c r="BP2273">
        <v>1950000</v>
      </c>
      <c r="BR2273">
        <f t="shared" si="98"/>
        <v>-1950000</v>
      </c>
      <c r="BS2273">
        <f>_xlfn.XLOOKUP(BO2273,I:I,L:L)</f>
        <v>0</v>
      </c>
    </row>
    <row r="2274" spans="1:71" x14ac:dyDescent="0.25">
      <c r="A2274" t="s">
        <v>33</v>
      </c>
      <c r="B2274" t="s">
        <v>6550</v>
      </c>
      <c r="C2274">
        <v>169</v>
      </c>
      <c r="D2274">
        <v>110</v>
      </c>
      <c r="E2274">
        <v>179</v>
      </c>
      <c r="F2274">
        <v>734</v>
      </c>
      <c r="G2274" t="s">
        <v>4652</v>
      </c>
      <c r="H2274">
        <v>12000</v>
      </c>
      <c r="I2274">
        <v>13998282</v>
      </c>
      <c r="J2274" t="s">
        <v>4462</v>
      </c>
      <c r="K2274" t="s">
        <v>863</v>
      </c>
      <c r="L2274" t="s">
        <v>12488</v>
      </c>
      <c r="M2274">
        <v>24854</v>
      </c>
      <c r="N2274">
        <v>15044</v>
      </c>
      <c r="O2274" t="s">
        <v>8532</v>
      </c>
      <c r="P2274">
        <v>1</v>
      </c>
      <c r="Q2274" t="s">
        <v>12489</v>
      </c>
      <c r="R2274" t="s">
        <v>12490</v>
      </c>
      <c r="S2274">
        <v>374</v>
      </c>
      <c r="T2274" t="s">
        <v>42</v>
      </c>
      <c r="U2274" t="s">
        <v>43</v>
      </c>
      <c r="V2274" t="s">
        <v>44</v>
      </c>
      <c r="W2274">
        <v>16000000</v>
      </c>
      <c r="X2274">
        <v>2014</v>
      </c>
      <c r="Y2274">
        <v>1000</v>
      </c>
      <c r="Z2274" s="2">
        <v>3.1</v>
      </c>
      <c r="AA2274">
        <v>2.35</v>
      </c>
      <c r="AB2274">
        <v>31000</v>
      </c>
      <c r="AQ2274">
        <v>88</v>
      </c>
      <c r="AR2274">
        <v>7.6</v>
      </c>
      <c r="BO2274">
        <v>3049135</v>
      </c>
      <c r="BP2274">
        <v>5000000</v>
      </c>
      <c r="BR2274">
        <f t="shared" si="98"/>
        <v>-1950865</v>
      </c>
      <c r="BS2274" t="str">
        <f>_xlfn.XLOOKUP(BO2274,I:I,L:L)</f>
        <v>Heavenly CreaturesÂ </v>
      </c>
    </row>
    <row r="2275" spans="1:71" x14ac:dyDescent="0.25">
      <c r="A2275" t="s">
        <v>33</v>
      </c>
      <c r="B2275" t="s">
        <v>6910</v>
      </c>
      <c r="C2275">
        <v>158</v>
      </c>
      <c r="D2275">
        <v>113</v>
      </c>
      <c r="E2275">
        <v>47</v>
      </c>
      <c r="F2275">
        <v>238</v>
      </c>
      <c r="G2275" t="s">
        <v>3904</v>
      </c>
      <c r="H2275">
        <v>21000</v>
      </c>
      <c r="I2275">
        <v>19057024</v>
      </c>
      <c r="J2275" t="s">
        <v>210</v>
      </c>
      <c r="K2275" t="s">
        <v>943</v>
      </c>
      <c r="L2275" t="s">
        <v>10299</v>
      </c>
      <c r="M2275">
        <v>113963</v>
      </c>
      <c r="N2275">
        <v>22088</v>
      </c>
      <c r="O2275" t="s">
        <v>12986</v>
      </c>
      <c r="P2275">
        <v>0</v>
      </c>
      <c r="Q2275" t="s">
        <v>12987</v>
      </c>
      <c r="R2275" t="s">
        <v>12988</v>
      </c>
      <c r="S2275">
        <v>361</v>
      </c>
      <c r="T2275" t="s">
        <v>42</v>
      </c>
      <c r="U2275" t="s">
        <v>43</v>
      </c>
      <c r="V2275" t="s">
        <v>44</v>
      </c>
      <c r="W2275">
        <v>16000000</v>
      </c>
      <c r="X2275">
        <v>2010</v>
      </c>
      <c r="Y2275">
        <v>541</v>
      </c>
      <c r="Z2275" s="2">
        <v>7.2</v>
      </c>
      <c r="AA2275">
        <v>1.85</v>
      </c>
      <c r="AB2275">
        <v>24000</v>
      </c>
      <c r="AQ2275">
        <v>110</v>
      </c>
      <c r="AR2275">
        <v>3.1</v>
      </c>
      <c r="BO2275">
        <v>548712</v>
      </c>
      <c r="BP2275">
        <v>2500000</v>
      </c>
      <c r="BR2275">
        <f t="shared" si="98"/>
        <v>-1951288</v>
      </c>
      <c r="BS2275" t="str">
        <f>_xlfn.XLOOKUP(BO2275,I:I,L:L)</f>
        <v>All the Real GirlsÂ </v>
      </c>
    </row>
    <row r="2276" spans="1:71" x14ac:dyDescent="0.25">
      <c r="A2276" t="s">
        <v>33</v>
      </c>
      <c r="B2276" t="s">
        <v>6915</v>
      </c>
      <c r="C2276">
        <v>46</v>
      </c>
      <c r="D2276">
        <v>101</v>
      </c>
      <c r="E2276">
        <v>6</v>
      </c>
      <c r="F2276">
        <v>258</v>
      </c>
      <c r="G2276" t="s">
        <v>12990</v>
      </c>
      <c r="H2276">
        <v>812</v>
      </c>
      <c r="I2276">
        <v>14108518</v>
      </c>
      <c r="J2276" t="s">
        <v>881</v>
      </c>
      <c r="K2276" t="s">
        <v>5728</v>
      </c>
      <c r="L2276" t="s">
        <v>12955</v>
      </c>
      <c r="M2276">
        <v>8215</v>
      </c>
      <c r="N2276">
        <v>1882</v>
      </c>
      <c r="O2276" t="s">
        <v>12991</v>
      </c>
      <c r="P2276">
        <v>1</v>
      </c>
      <c r="Q2276" t="s">
        <v>12992</v>
      </c>
      <c r="R2276" t="s">
        <v>12993</v>
      </c>
      <c r="S2276">
        <v>95</v>
      </c>
      <c r="T2276" t="s">
        <v>42</v>
      </c>
      <c r="U2276" t="s">
        <v>43</v>
      </c>
      <c r="V2276" t="s">
        <v>44</v>
      </c>
      <c r="W2276">
        <v>16000000</v>
      </c>
      <c r="X2276">
        <v>2003</v>
      </c>
      <c r="Y2276">
        <v>326</v>
      </c>
      <c r="Z2276" s="2">
        <v>5.7</v>
      </c>
      <c r="AA2276">
        <v>1.85</v>
      </c>
      <c r="AB2276">
        <v>371</v>
      </c>
      <c r="AQ2276">
        <v>113</v>
      </c>
      <c r="AR2276">
        <v>7.2</v>
      </c>
      <c r="BO2276">
        <v>13034417</v>
      </c>
      <c r="BP2276">
        <v>15000000</v>
      </c>
      <c r="BR2276">
        <f t="shared" si="98"/>
        <v>-1965583</v>
      </c>
      <c r="BS2276" t="str">
        <f>_xlfn.XLOOKUP(BO2276,I:I,L:L)</f>
        <v>Whip ItÂ </v>
      </c>
    </row>
    <row r="2277" spans="1:71" x14ac:dyDescent="0.25">
      <c r="A2277" t="s">
        <v>33</v>
      </c>
      <c r="B2277" t="s">
        <v>5720</v>
      </c>
      <c r="C2277">
        <v>15</v>
      </c>
      <c r="D2277">
        <v>105</v>
      </c>
      <c r="E2277">
        <v>121</v>
      </c>
      <c r="F2277">
        <v>384</v>
      </c>
      <c r="G2277" t="s">
        <v>5678</v>
      </c>
      <c r="H2277">
        <v>11000</v>
      </c>
      <c r="I2277">
        <v>13854000</v>
      </c>
      <c r="J2277" t="s">
        <v>1500</v>
      </c>
      <c r="K2277" t="s">
        <v>2437</v>
      </c>
      <c r="L2277" t="s">
        <v>12995</v>
      </c>
      <c r="M2277">
        <v>21079</v>
      </c>
      <c r="N2277">
        <v>14677</v>
      </c>
      <c r="O2277" t="s">
        <v>11786</v>
      </c>
      <c r="P2277">
        <v>0</v>
      </c>
      <c r="Q2277" t="s">
        <v>12996</v>
      </c>
      <c r="R2277" t="s">
        <v>12997</v>
      </c>
      <c r="S2277">
        <v>55</v>
      </c>
      <c r="T2277" t="s">
        <v>42</v>
      </c>
      <c r="U2277" t="s">
        <v>43</v>
      </c>
      <c r="V2277" t="s">
        <v>44</v>
      </c>
      <c r="W2277">
        <v>20000000</v>
      </c>
      <c r="X2277">
        <v>1988</v>
      </c>
      <c r="Y2277">
        <v>3000</v>
      </c>
      <c r="Z2277" s="2">
        <v>5.2</v>
      </c>
      <c r="AA2277">
        <v>1.85</v>
      </c>
      <c r="AB2277">
        <v>818</v>
      </c>
      <c r="AQ2277">
        <v>101</v>
      </c>
      <c r="AR2277">
        <v>5.7</v>
      </c>
      <c r="BO2277">
        <v>1028658</v>
      </c>
      <c r="BP2277">
        <v>3000000</v>
      </c>
      <c r="BR2277">
        <f t="shared" si="98"/>
        <v>-1971342</v>
      </c>
      <c r="BS2277" t="str">
        <f>_xlfn.XLOOKUP(BO2277,I:I,L:L)</f>
        <v>BuriedÂ </v>
      </c>
    </row>
    <row r="2278" spans="1:71" x14ac:dyDescent="0.25">
      <c r="A2278" t="s">
        <v>33</v>
      </c>
      <c r="B2278" t="s">
        <v>1900</v>
      </c>
      <c r="C2278">
        <v>68</v>
      </c>
      <c r="D2278">
        <v>125</v>
      </c>
      <c r="E2278">
        <v>438</v>
      </c>
      <c r="F2278">
        <v>372</v>
      </c>
      <c r="G2278" t="s">
        <v>434</v>
      </c>
      <c r="H2278">
        <v>18000</v>
      </c>
      <c r="I2278">
        <v>77324422</v>
      </c>
      <c r="J2278" t="s">
        <v>2007</v>
      </c>
      <c r="K2278" t="s">
        <v>2152</v>
      </c>
      <c r="L2278" t="s">
        <v>3651</v>
      </c>
      <c r="M2278">
        <v>178731</v>
      </c>
      <c r="N2278">
        <v>33865</v>
      </c>
      <c r="O2278" t="s">
        <v>8076</v>
      </c>
      <c r="P2278">
        <v>2</v>
      </c>
      <c r="Q2278" t="s">
        <v>12999</v>
      </c>
      <c r="R2278" t="s">
        <v>13000</v>
      </c>
      <c r="S2278">
        <v>261</v>
      </c>
      <c r="T2278" t="s">
        <v>42</v>
      </c>
      <c r="U2278" t="s">
        <v>43</v>
      </c>
      <c r="V2278" t="s">
        <v>44</v>
      </c>
      <c r="W2278">
        <v>26000000</v>
      </c>
      <c r="X2278">
        <v>1993</v>
      </c>
      <c r="Y2278">
        <v>15000</v>
      </c>
      <c r="Z2278" s="2">
        <v>7.7</v>
      </c>
      <c r="AA2278">
        <v>1.85</v>
      </c>
      <c r="AB2278">
        <v>0</v>
      </c>
      <c r="AQ2278">
        <v>105</v>
      </c>
      <c r="AR2278">
        <v>5.2</v>
      </c>
      <c r="BO2278">
        <v>7680</v>
      </c>
      <c r="BP2278">
        <v>2000000</v>
      </c>
      <c r="BR2278">
        <f t="shared" si="98"/>
        <v>-1992320</v>
      </c>
      <c r="BS2278" t="str">
        <f>_xlfn.XLOOKUP(BO2278,I:I,L:L)</f>
        <v>Dreaming of Joseph LeesÂ </v>
      </c>
    </row>
    <row r="2279" spans="1:71" x14ac:dyDescent="0.25">
      <c r="A2279" t="s">
        <v>33</v>
      </c>
      <c r="B2279" t="s">
        <v>6919</v>
      </c>
      <c r="C2279">
        <v>111</v>
      </c>
      <c r="D2279">
        <v>100</v>
      </c>
      <c r="E2279">
        <v>9</v>
      </c>
      <c r="F2279">
        <v>363</v>
      </c>
      <c r="G2279" t="s">
        <v>4676</v>
      </c>
      <c r="H2279">
        <v>599</v>
      </c>
      <c r="I2279">
        <v>15500000</v>
      </c>
      <c r="J2279" t="s">
        <v>2666</v>
      </c>
      <c r="K2279" t="s">
        <v>6775</v>
      </c>
      <c r="L2279" t="s">
        <v>11955</v>
      </c>
      <c r="M2279">
        <v>51996</v>
      </c>
      <c r="N2279">
        <v>2389</v>
      </c>
      <c r="O2279" t="s">
        <v>13002</v>
      </c>
      <c r="P2279">
        <v>0</v>
      </c>
      <c r="Q2279" t="s">
        <v>13003</v>
      </c>
      <c r="R2279" t="s">
        <v>13004</v>
      </c>
      <c r="S2279">
        <v>302</v>
      </c>
      <c r="T2279" t="s">
        <v>42</v>
      </c>
      <c r="U2279" t="s">
        <v>939</v>
      </c>
      <c r="V2279" t="s">
        <v>811</v>
      </c>
      <c r="W2279">
        <v>16000000</v>
      </c>
      <c r="X2279">
        <v>1999</v>
      </c>
      <c r="Y2279">
        <v>380</v>
      </c>
      <c r="Z2279" s="2">
        <v>7</v>
      </c>
      <c r="AA2279">
        <v>2.35</v>
      </c>
      <c r="AB2279">
        <v>0</v>
      </c>
      <c r="AQ2279">
        <v>125</v>
      </c>
      <c r="AR2279">
        <v>7.7</v>
      </c>
      <c r="BO2279">
        <v>13005485</v>
      </c>
      <c r="BP2279">
        <v>15000000</v>
      </c>
      <c r="BR2279">
        <f t="shared" si="98"/>
        <v>-1994515</v>
      </c>
      <c r="BS2279" t="str">
        <f>_xlfn.XLOOKUP(BO2279,I:I,L:L)</f>
        <v>House of Sand and FogÂ </v>
      </c>
    </row>
    <row r="2280" spans="1:71" x14ac:dyDescent="0.25">
      <c r="A2280" t="s">
        <v>33</v>
      </c>
      <c r="B2280" t="s">
        <v>6927</v>
      </c>
      <c r="C2280">
        <v>65</v>
      </c>
      <c r="D2280">
        <v>112</v>
      </c>
      <c r="E2280">
        <v>28</v>
      </c>
      <c r="F2280">
        <v>215</v>
      </c>
      <c r="G2280" t="s">
        <v>4603</v>
      </c>
      <c r="H2280">
        <v>555</v>
      </c>
      <c r="I2280">
        <v>4734235</v>
      </c>
      <c r="J2280" t="s">
        <v>3709</v>
      </c>
      <c r="K2280" t="s">
        <v>6726</v>
      </c>
      <c r="L2280" t="s">
        <v>13008</v>
      </c>
      <c r="M2280">
        <v>8217</v>
      </c>
      <c r="N2280">
        <v>1227</v>
      </c>
      <c r="O2280" t="s">
        <v>3957</v>
      </c>
      <c r="P2280">
        <v>0</v>
      </c>
      <c r="Q2280" t="s">
        <v>13009</v>
      </c>
      <c r="R2280" t="s">
        <v>13010</v>
      </c>
      <c r="S2280">
        <v>123</v>
      </c>
      <c r="T2280" t="s">
        <v>42</v>
      </c>
      <c r="U2280" t="s">
        <v>43</v>
      </c>
      <c r="V2280" t="s">
        <v>811</v>
      </c>
      <c r="W2280">
        <v>15000000</v>
      </c>
      <c r="X2280">
        <v>2000</v>
      </c>
      <c r="Y2280">
        <v>403</v>
      </c>
      <c r="Z2280" s="2">
        <v>6</v>
      </c>
      <c r="AA2280">
        <v>1.85</v>
      </c>
      <c r="AB2280">
        <v>573</v>
      </c>
      <c r="AQ2280">
        <v>108</v>
      </c>
      <c r="AR2280">
        <v>4.9000000000000004</v>
      </c>
      <c r="BO2280">
        <v>2436</v>
      </c>
      <c r="BP2280">
        <v>2000000</v>
      </c>
      <c r="BR2280">
        <f t="shared" si="98"/>
        <v>-1997564</v>
      </c>
      <c r="BS2280" t="str">
        <f>_xlfn.XLOOKUP(BO2280,I:I,L:L)</f>
        <v>The Ghastly Love of Johnny XÂ </v>
      </c>
    </row>
    <row r="2281" spans="1:71" x14ac:dyDescent="0.25">
      <c r="A2281" t="s">
        <v>33</v>
      </c>
      <c r="B2281" t="s">
        <v>4860</v>
      </c>
      <c r="C2281">
        <v>109</v>
      </c>
      <c r="D2281">
        <v>112</v>
      </c>
      <c r="E2281">
        <v>11000</v>
      </c>
      <c r="F2281">
        <v>642</v>
      </c>
      <c r="G2281" t="s">
        <v>2996</v>
      </c>
      <c r="H2281">
        <v>11000</v>
      </c>
      <c r="I2281">
        <v>4839383</v>
      </c>
      <c r="J2281" t="s">
        <v>1027</v>
      </c>
      <c r="K2281" t="s">
        <v>4860</v>
      </c>
      <c r="L2281" t="s">
        <v>13012</v>
      </c>
      <c r="M2281">
        <v>21613</v>
      </c>
      <c r="N2281">
        <v>12766</v>
      </c>
      <c r="O2281" t="s">
        <v>5242</v>
      </c>
      <c r="P2281">
        <v>0</v>
      </c>
      <c r="Q2281" t="s">
        <v>13013</v>
      </c>
      <c r="R2281" t="s">
        <v>13014</v>
      </c>
      <c r="S2281">
        <v>148</v>
      </c>
      <c r="T2281" t="s">
        <v>42</v>
      </c>
      <c r="U2281" t="s">
        <v>43</v>
      </c>
      <c r="V2281" t="s">
        <v>44</v>
      </c>
      <c r="W2281">
        <v>16000000</v>
      </c>
      <c r="X2281">
        <v>2002</v>
      </c>
      <c r="Y2281">
        <v>650</v>
      </c>
      <c r="Z2281" s="2">
        <v>6.6</v>
      </c>
      <c r="AA2281">
        <v>1.85</v>
      </c>
      <c r="AB2281">
        <v>762</v>
      </c>
      <c r="AQ2281">
        <v>112</v>
      </c>
      <c r="AR2281">
        <v>6</v>
      </c>
      <c r="BP2281">
        <v>2000000</v>
      </c>
      <c r="BR2281">
        <f t="shared" ref="BR2281:BR2339" si="99">BO2281-BP2281</f>
        <v>-2000000</v>
      </c>
      <c r="BS2281">
        <f>_xlfn.XLOOKUP(BO2281,I:I,L:L)</f>
        <v>0</v>
      </c>
    </row>
    <row r="2282" spans="1:71" x14ac:dyDescent="0.25">
      <c r="A2282" t="s">
        <v>33</v>
      </c>
      <c r="B2282" t="s">
        <v>6933</v>
      </c>
      <c r="C2282">
        <v>42</v>
      </c>
      <c r="D2282">
        <v>95</v>
      </c>
      <c r="E2282">
        <v>89</v>
      </c>
      <c r="F2282">
        <v>322</v>
      </c>
      <c r="G2282" t="s">
        <v>8605</v>
      </c>
      <c r="H2282">
        <v>1000</v>
      </c>
      <c r="I2282">
        <v>4193025</v>
      </c>
      <c r="J2282" t="s">
        <v>3415</v>
      </c>
      <c r="K2282" t="s">
        <v>4645</v>
      </c>
      <c r="L2282" t="s">
        <v>13015</v>
      </c>
      <c r="M2282">
        <v>30682</v>
      </c>
      <c r="N2282">
        <v>2518</v>
      </c>
      <c r="O2282" t="s">
        <v>13016</v>
      </c>
      <c r="P2282">
        <v>0</v>
      </c>
      <c r="Q2282" t="s">
        <v>13017</v>
      </c>
      <c r="R2282" t="s">
        <v>13018</v>
      </c>
      <c r="S2282">
        <v>194</v>
      </c>
      <c r="T2282" t="s">
        <v>42</v>
      </c>
      <c r="U2282" t="s">
        <v>43</v>
      </c>
      <c r="V2282" t="s">
        <v>811</v>
      </c>
      <c r="W2282">
        <v>15000000</v>
      </c>
      <c r="X2282">
        <v>1999</v>
      </c>
      <c r="Y2282">
        <v>852</v>
      </c>
      <c r="Z2282" s="2">
        <v>6.8</v>
      </c>
      <c r="AA2282">
        <v>2.35</v>
      </c>
      <c r="AB2282">
        <v>0</v>
      </c>
      <c r="AQ2282">
        <v>112</v>
      </c>
      <c r="AR2282">
        <v>6.6</v>
      </c>
      <c r="BP2282">
        <v>2000000</v>
      </c>
      <c r="BR2282">
        <f t="shared" si="99"/>
        <v>-2000000</v>
      </c>
      <c r="BS2282">
        <f>_xlfn.XLOOKUP(BO2282,I:I,L:L)</f>
        <v>0</v>
      </c>
    </row>
    <row r="2283" spans="1:71" x14ac:dyDescent="0.25">
      <c r="A2283" t="s">
        <v>33</v>
      </c>
      <c r="B2283" t="s">
        <v>3603</v>
      </c>
      <c r="C2283">
        <v>112</v>
      </c>
      <c r="D2283">
        <v>110</v>
      </c>
      <c r="E2283">
        <v>85</v>
      </c>
      <c r="F2283">
        <v>186</v>
      </c>
      <c r="G2283" t="s">
        <v>13019</v>
      </c>
      <c r="H2283">
        <v>1000</v>
      </c>
      <c r="I2283">
        <v>5900000</v>
      </c>
      <c r="J2283" t="s">
        <v>59</v>
      </c>
      <c r="K2283" t="s">
        <v>5609</v>
      </c>
      <c r="L2283" t="s">
        <v>13020</v>
      </c>
      <c r="M2283">
        <v>98629</v>
      </c>
      <c r="N2283">
        <v>1852</v>
      </c>
      <c r="O2283" t="s">
        <v>6441</v>
      </c>
      <c r="P2283">
        <v>1</v>
      </c>
      <c r="Q2283" t="s">
        <v>13021</v>
      </c>
      <c r="R2283" t="s">
        <v>13022</v>
      </c>
      <c r="S2283">
        <v>316</v>
      </c>
      <c r="T2283" t="s">
        <v>42</v>
      </c>
      <c r="U2283" t="s">
        <v>74</v>
      </c>
      <c r="V2283" t="s">
        <v>811</v>
      </c>
      <c r="W2283">
        <v>16000000</v>
      </c>
      <c r="X2283">
        <v>1986</v>
      </c>
      <c r="Y2283">
        <v>309</v>
      </c>
      <c r="Z2283" s="2">
        <v>7.2</v>
      </c>
      <c r="AA2283">
        <v>1.85</v>
      </c>
      <c r="AB2283">
        <v>0</v>
      </c>
      <c r="AQ2283">
        <v>95</v>
      </c>
      <c r="AR2283">
        <v>6.8</v>
      </c>
      <c r="BP2283">
        <v>2000000</v>
      </c>
      <c r="BR2283">
        <f t="shared" si="99"/>
        <v>-2000000</v>
      </c>
      <c r="BS2283">
        <f>_xlfn.XLOOKUP(BO2283,I:I,L:L)</f>
        <v>0</v>
      </c>
    </row>
    <row r="2284" spans="1:71" x14ac:dyDescent="0.25">
      <c r="A2284" t="s">
        <v>33</v>
      </c>
      <c r="B2284" t="s">
        <v>6938</v>
      </c>
      <c r="C2284">
        <v>146</v>
      </c>
      <c r="D2284">
        <v>118</v>
      </c>
      <c r="E2284">
        <v>369</v>
      </c>
      <c r="F2284">
        <v>295</v>
      </c>
      <c r="G2284" t="s">
        <v>862</v>
      </c>
      <c r="H2284">
        <v>1000</v>
      </c>
      <c r="I2284">
        <v>2849142</v>
      </c>
      <c r="J2284" t="s">
        <v>2007</v>
      </c>
      <c r="K2284" t="s">
        <v>4184</v>
      </c>
      <c r="L2284" t="s">
        <v>13023</v>
      </c>
      <c r="M2284">
        <v>24104</v>
      </c>
      <c r="N2284">
        <v>1889</v>
      </c>
      <c r="O2284" t="s">
        <v>13024</v>
      </c>
      <c r="P2284">
        <v>1</v>
      </c>
      <c r="Q2284" t="s">
        <v>13025</v>
      </c>
      <c r="R2284" t="s">
        <v>13026</v>
      </c>
      <c r="S2284">
        <v>88</v>
      </c>
      <c r="T2284" t="s">
        <v>42</v>
      </c>
      <c r="U2284" t="s">
        <v>43</v>
      </c>
      <c r="V2284" t="s">
        <v>811</v>
      </c>
      <c r="W2284">
        <v>16000000</v>
      </c>
      <c r="X2284">
        <v>2007</v>
      </c>
      <c r="Y2284">
        <v>418</v>
      </c>
      <c r="Z2284" s="2">
        <v>7.2</v>
      </c>
      <c r="AA2284">
        <v>2.35</v>
      </c>
      <c r="AB2284">
        <v>0</v>
      </c>
      <c r="AQ2284">
        <v>110</v>
      </c>
      <c r="AR2284">
        <v>7.2</v>
      </c>
      <c r="BP2284">
        <v>2000000</v>
      </c>
      <c r="BR2284">
        <f t="shared" si="99"/>
        <v>-2000000</v>
      </c>
      <c r="BS2284">
        <f>_xlfn.XLOOKUP(BO2284,I:I,L:L)</f>
        <v>0</v>
      </c>
    </row>
    <row r="2285" spans="1:71" x14ac:dyDescent="0.25">
      <c r="A2285" t="s">
        <v>33</v>
      </c>
      <c r="B2285" t="s">
        <v>6942</v>
      </c>
      <c r="C2285">
        <v>36</v>
      </c>
      <c r="D2285">
        <v>97</v>
      </c>
      <c r="E2285">
        <v>34</v>
      </c>
      <c r="F2285">
        <v>465</v>
      </c>
      <c r="G2285" t="s">
        <v>7461</v>
      </c>
      <c r="H2285">
        <v>503</v>
      </c>
      <c r="I2285">
        <v>1686429</v>
      </c>
      <c r="J2285" t="s">
        <v>4592</v>
      </c>
      <c r="K2285" t="s">
        <v>3381</v>
      </c>
      <c r="L2285" t="s">
        <v>13027</v>
      </c>
      <c r="M2285">
        <v>8687</v>
      </c>
      <c r="N2285">
        <v>3100</v>
      </c>
      <c r="O2285" t="s">
        <v>6064</v>
      </c>
      <c r="P2285">
        <v>1</v>
      </c>
      <c r="Q2285" t="s">
        <v>13028</v>
      </c>
      <c r="R2285" t="s">
        <v>13029</v>
      </c>
      <c r="S2285">
        <v>62</v>
      </c>
      <c r="T2285" t="s">
        <v>42</v>
      </c>
      <c r="U2285" t="s">
        <v>43</v>
      </c>
      <c r="V2285" t="s">
        <v>44</v>
      </c>
      <c r="W2285">
        <v>16000000</v>
      </c>
      <c r="X2285">
        <v>1997</v>
      </c>
      <c r="Y2285">
        <v>489</v>
      </c>
      <c r="Z2285" s="2">
        <v>2.8</v>
      </c>
      <c r="AA2285">
        <v>1.85</v>
      </c>
      <c r="AB2285">
        <v>0</v>
      </c>
      <c r="AQ2285">
        <v>118</v>
      </c>
      <c r="AR2285">
        <v>7.2</v>
      </c>
      <c r="BP2285">
        <v>2000000</v>
      </c>
      <c r="BR2285">
        <f t="shared" si="99"/>
        <v>-2000000</v>
      </c>
      <c r="BS2285">
        <f>_xlfn.XLOOKUP(BO2285,I:I,L:L)</f>
        <v>0</v>
      </c>
    </row>
    <row r="2286" spans="1:71" x14ac:dyDescent="0.25">
      <c r="A2286" t="s">
        <v>33</v>
      </c>
      <c r="B2286" t="s">
        <v>5238</v>
      </c>
      <c r="C2286">
        <v>230</v>
      </c>
      <c r="D2286">
        <v>120</v>
      </c>
      <c r="E2286">
        <v>115</v>
      </c>
      <c r="F2286">
        <v>310</v>
      </c>
      <c r="G2286" t="s">
        <v>8314</v>
      </c>
      <c r="H2286">
        <v>10000</v>
      </c>
      <c r="I2286">
        <v>1984743</v>
      </c>
      <c r="J2286" t="s">
        <v>210</v>
      </c>
      <c r="K2286" t="s">
        <v>1089</v>
      </c>
      <c r="L2286" t="s">
        <v>13030</v>
      </c>
      <c r="M2286">
        <v>20616</v>
      </c>
      <c r="N2286">
        <v>11019</v>
      </c>
      <c r="O2286" t="s">
        <v>13031</v>
      </c>
      <c r="P2286">
        <v>3</v>
      </c>
      <c r="Q2286" t="s">
        <v>13032</v>
      </c>
      <c r="R2286" t="s">
        <v>13033</v>
      </c>
      <c r="S2286">
        <v>70</v>
      </c>
      <c r="T2286" t="s">
        <v>42</v>
      </c>
      <c r="U2286" t="s">
        <v>43</v>
      </c>
      <c r="V2286" t="s">
        <v>811</v>
      </c>
      <c r="W2286">
        <v>16000000</v>
      </c>
      <c r="X2286">
        <v>2013</v>
      </c>
      <c r="Y2286">
        <v>316</v>
      </c>
      <c r="Z2286" s="2">
        <v>6.6</v>
      </c>
      <c r="AA2286">
        <v>2.35</v>
      </c>
      <c r="AB2286">
        <v>0</v>
      </c>
      <c r="AQ2286">
        <v>97</v>
      </c>
      <c r="AR2286">
        <v>2.8</v>
      </c>
      <c r="BP2286">
        <v>2000000</v>
      </c>
      <c r="BR2286">
        <f t="shared" si="99"/>
        <v>-2000000</v>
      </c>
      <c r="BS2286">
        <f>_xlfn.XLOOKUP(BO2286,I:I,L:L)</f>
        <v>0</v>
      </c>
    </row>
    <row r="2287" spans="1:71" x14ac:dyDescent="0.25">
      <c r="A2287" t="s">
        <v>33</v>
      </c>
      <c r="B2287" t="s">
        <v>6948</v>
      </c>
      <c r="C2287">
        <v>64</v>
      </c>
      <c r="D2287">
        <v>135</v>
      </c>
      <c r="E2287">
        <v>133</v>
      </c>
      <c r="F2287">
        <v>258</v>
      </c>
      <c r="G2287" t="s">
        <v>5704</v>
      </c>
      <c r="H2287">
        <v>898</v>
      </c>
      <c r="I2287">
        <v>1666262</v>
      </c>
      <c r="J2287" t="s">
        <v>1219</v>
      </c>
      <c r="K2287" t="s">
        <v>3165</v>
      </c>
      <c r="L2287" t="s">
        <v>13034</v>
      </c>
      <c r="M2287">
        <v>5321</v>
      </c>
      <c r="N2287">
        <v>2096</v>
      </c>
      <c r="O2287" t="s">
        <v>13035</v>
      </c>
      <c r="P2287">
        <v>0</v>
      </c>
      <c r="Q2287" t="s">
        <v>13036</v>
      </c>
      <c r="R2287" t="s">
        <v>13037</v>
      </c>
      <c r="S2287">
        <v>78</v>
      </c>
      <c r="T2287" t="s">
        <v>42</v>
      </c>
      <c r="U2287" t="s">
        <v>74</v>
      </c>
      <c r="V2287" t="s">
        <v>44</v>
      </c>
      <c r="W2287">
        <v>16000000</v>
      </c>
      <c r="X2287">
        <v>2005</v>
      </c>
      <c r="Y2287">
        <v>708</v>
      </c>
      <c r="Z2287" s="2">
        <v>6.7</v>
      </c>
      <c r="AA2287">
        <v>1.66</v>
      </c>
      <c r="AB2287">
        <v>356</v>
      </c>
      <c r="AQ2287">
        <v>120</v>
      </c>
      <c r="AR2287">
        <v>6.6</v>
      </c>
      <c r="BP2287">
        <v>2000000</v>
      </c>
      <c r="BR2287">
        <f t="shared" si="99"/>
        <v>-2000000</v>
      </c>
      <c r="BS2287">
        <f>_xlfn.XLOOKUP(BO2287,I:I,L:L)</f>
        <v>0</v>
      </c>
    </row>
    <row r="2288" spans="1:71" x14ac:dyDescent="0.25">
      <c r="A2288" t="s">
        <v>33</v>
      </c>
      <c r="B2288" t="s">
        <v>6961</v>
      </c>
      <c r="C2288">
        <v>67</v>
      </c>
      <c r="D2288">
        <v>92</v>
      </c>
      <c r="E2288">
        <v>6</v>
      </c>
      <c r="F2288">
        <v>227</v>
      </c>
      <c r="G2288" t="s">
        <v>13038</v>
      </c>
      <c r="H2288">
        <v>10000</v>
      </c>
      <c r="I2288">
        <v>23091</v>
      </c>
      <c r="J2288" t="s">
        <v>3342</v>
      </c>
      <c r="K2288" t="s">
        <v>3489</v>
      </c>
      <c r="L2288" t="s">
        <v>13039</v>
      </c>
      <c r="M2288">
        <v>5664</v>
      </c>
      <c r="N2288">
        <v>11091</v>
      </c>
      <c r="O2288" t="s">
        <v>8661</v>
      </c>
      <c r="P2288">
        <v>1</v>
      </c>
      <c r="Q2288" t="s">
        <v>13040</v>
      </c>
      <c r="R2288" t="s">
        <v>13041</v>
      </c>
      <c r="S2288">
        <v>42</v>
      </c>
      <c r="T2288" t="s">
        <v>42</v>
      </c>
      <c r="U2288" t="s">
        <v>74</v>
      </c>
      <c r="V2288" t="s">
        <v>811</v>
      </c>
      <c r="W2288">
        <v>15000000</v>
      </c>
      <c r="X2288">
        <v>2008</v>
      </c>
      <c r="Y2288">
        <v>304</v>
      </c>
      <c r="Z2288" s="2">
        <v>6.2</v>
      </c>
      <c r="AA2288">
        <v>2.35</v>
      </c>
      <c r="AB2288">
        <v>921</v>
      </c>
      <c r="AQ2288">
        <v>106</v>
      </c>
      <c r="AR2288">
        <v>7.1</v>
      </c>
      <c r="BP2288">
        <v>2000000</v>
      </c>
      <c r="BR2288">
        <f t="shared" si="99"/>
        <v>-2000000</v>
      </c>
      <c r="BS2288">
        <f>_xlfn.XLOOKUP(BO2288,I:I,L:L)</f>
        <v>0</v>
      </c>
    </row>
    <row r="2289" spans="1:71" x14ac:dyDescent="0.25">
      <c r="A2289" t="s">
        <v>33</v>
      </c>
      <c r="B2289" t="s">
        <v>6966</v>
      </c>
      <c r="C2289">
        <v>216</v>
      </c>
      <c r="D2289">
        <v>161</v>
      </c>
      <c r="E2289">
        <v>929</v>
      </c>
      <c r="F2289">
        <v>116</v>
      </c>
      <c r="G2289" t="s">
        <v>13042</v>
      </c>
      <c r="H2289">
        <v>488</v>
      </c>
      <c r="I2289">
        <v>336467</v>
      </c>
      <c r="J2289" t="s">
        <v>2725</v>
      </c>
      <c r="K2289" t="s">
        <v>13043</v>
      </c>
      <c r="L2289" t="s">
        <v>13044</v>
      </c>
      <c r="M2289">
        <v>45449</v>
      </c>
      <c r="N2289">
        <v>943</v>
      </c>
      <c r="O2289" t="s">
        <v>1934</v>
      </c>
      <c r="P2289">
        <v>0</v>
      </c>
      <c r="Q2289" t="s">
        <v>13045</v>
      </c>
      <c r="R2289" t="s">
        <v>13046</v>
      </c>
      <c r="S2289">
        <v>192</v>
      </c>
      <c r="T2289" t="s">
        <v>42</v>
      </c>
      <c r="U2289" t="s">
        <v>1816</v>
      </c>
      <c r="V2289" t="s">
        <v>5962</v>
      </c>
      <c r="W2289">
        <v>13000000</v>
      </c>
      <c r="X2289">
        <v>2009</v>
      </c>
      <c r="Y2289">
        <v>289</v>
      </c>
      <c r="Z2289" s="2">
        <v>7.3</v>
      </c>
      <c r="AA2289">
        <v>2.35</v>
      </c>
      <c r="AB2289">
        <v>23000</v>
      </c>
      <c r="AQ2289">
        <v>92</v>
      </c>
      <c r="AR2289">
        <v>6.2</v>
      </c>
      <c r="BP2289">
        <v>2000000</v>
      </c>
      <c r="BR2289">
        <f t="shared" si="99"/>
        <v>-2000000</v>
      </c>
      <c r="BS2289">
        <f>_xlfn.XLOOKUP(BO2289,I:I,L:L)</f>
        <v>0</v>
      </c>
    </row>
    <row r="2290" spans="1:71" x14ac:dyDescent="0.25">
      <c r="A2290" t="s">
        <v>33</v>
      </c>
      <c r="B2290" t="s">
        <v>6292</v>
      </c>
      <c r="C2290">
        <v>54</v>
      </c>
      <c r="D2290">
        <v>92</v>
      </c>
      <c r="E2290">
        <v>143</v>
      </c>
      <c r="F2290">
        <v>613</v>
      </c>
      <c r="G2290" t="s">
        <v>13047</v>
      </c>
      <c r="H2290">
        <v>1000</v>
      </c>
      <c r="I2290">
        <v>2964</v>
      </c>
      <c r="J2290" t="s">
        <v>3585</v>
      </c>
      <c r="K2290" t="s">
        <v>5528</v>
      </c>
      <c r="L2290" t="s">
        <v>13048</v>
      </c>
      <c r="M2290">
        <v>7444</v>
      </c>
      <c r="N2290">
        <v>3086</v>
      </c>
      <c r="O2290" t="s">
        <v>13049</v>
      </c>
      <c r="P2290">
        <v>2</v>
      </c>
      <c r="Q2290" t="s">
        <v>13050</v>
      </c>
      <c r="R2290" t="s">
        <v>13051</v>
      </c>
      <c r="S2290">
        <v>42</v>
      </c>
      <c r="T2290" t="s">
        <v>42</v>
      </c>
      <c r="U2290" t="s">
        <v>43</v>
      </c>
      <c r="V2290" t="s">
        <v>44</v>
      </c>
      <c r="W2290">
        <v>16000000</v>
      </c>
      <c r="X2290">
        <v>2012</v>
      </c>
      <c r="Y2290">
        <v>945</v>
      </c>
      <c r="Z2290" s="2">
        <v>5.0999999999999996</v>
      </c>
      <c r="AA2290">
        <v>1.78</v>
      </c>
      <c r="AB2290">
        <v>0</v>
      </c>
      <c r="AQ2290">
        <v>161</v>
      </c>
      <c r="AR2290">
        <v>7.3</v>
      </c>
      <c r="BP2290">
        <v>2000000</v>
      </c>
      <c r="BR2290">
        <f t="shared" si="99"/>
        <v>-2000000</v>
      </c>
      <c r="BS2290">
        <f>_xlfn.XLOOKUP(BO2290,I:I,L:L)</f>
        <v>0</v>
      </c>
    </row>
    <row r="2291" spans="1:71" x14ac:dyDescent="0.25">
      <c r="A2291" t="s">
        <v>33</v>
      </c>
      <c r="B2291" t="s">
        <v>6976</v>
      </c>
      <c r="C2291">
        <v>208</v>
      </c>
      <c r="D2291">
        <v>122</v>
      </c>
      <c r="E2291">
        <v>0</v>
      </c>
      <c r="F2291">
        <v>567</v>
      </c>
      <c r="G2291" t="s">
        <v>1867</v>
      </c>
      <c r="H2291">
        <v>883</v>
      </c>
      <c r="I2291">
        <v>2428883</v>
      </c>
      <c r="J2291" t="s">
        <v>1081</v>
      </c>
      <c r="K2291" t="s">
        <v>10624</v>
      </c>
      <c r="L2291" t="s">
        <v>13052</v>
      </c>
      <c r="M2291">
        <v>21370</v>
      </c>
      <c r="N2291">
        <v>2896</v>
      </c>
      <c r="O2291" t="s">
        <v>2628</v>
      </c>
      <c r="P2291">
        <v>1</v>
      </c>
      <c r="Q2291" t="s">
        <v>13053</v>
      </c>
      <c r="R2291" t="s">
        <v>13054</v>
      </c>
      <c r="S2291">
        <v>132</v>
      </c>
      <c r="T2291" t="s">
        <v>42</v>
      </c>
      <c r="U2291" t="s">
        <v>43</v>
      </c>
      <c r="V2291" t="s">
        <v>811</v>
      </c>
      <c r="W2291">
        <v>16000000</v>
      </c>
      <c r="X2291">
        <v>2014</v>
      </c>
      <c r="Y2291">
        <v>596</v>
      </c>
      <c r="Z2291" s="2">
        <v>6.6</v>
      </c>
      <c r="AA2291">
        <v>2.35</v>
      </c>
      <c r="AB2291">
        <v>0</v>
      </c>
      <c r="AQ2291">
        <v>110</v>
      </c>
      <c r="AR2291">
        <v>6.7</v>
      </c>
      <c r="BP2291">
        <v>2000000</v>
      </c>
      <c r="BR2291">
        <f t="shared" si="99"/>
        <v>-2000000</v>
      </c>
      <c r="BS2291">
        <f>_xlfn.XLOOKUP(BO2291,I:I,L:L)</f>
        <v>0</v>
      </c>
    </row>
    <row r="2292" spans="1:71" x14ac:dyDescent="0.25">
      <c r="A2292" t="s">
        <v>33</v>
      </c>
      <c r="B2292" t="s">
        <v>6984</v>
      </c>
      <c r="C2292">
        <v>32</v>
      </c>
      <c r="D2292">
        <v>91</v>
      </c>
      <c r="E2292">
        <v>10</v>
      </c>
      <c r="F2292">
        <v>574</v>
      </c>
      <c r="G2292" t="s">
        <v>2067</v>
      </c>
      <c r="H2292">
        <v>890</v>
      </c>
      <c r="I2292">
        <v>13571817</v>
      </c>
      <c r="J2292" t="s">
        <v>2472</v>
      </c>
      <c r="K2292" t="s">
        <v>790</v>
      </c>
      <c r="L2292" t="s">
        <v>13055</v>
      </c>
      <c r="M2292">
        <v>5312</v>
      </c>
      <c r="N2292">
        <v>3104</v>
      </c>
      <c r="O2292" t="s">
        <v>3992</v>
      </c>
      <c r="P2292">
        <v>3</v>
      </c>
      <c r="Q2292" t="s">
        <v>13056</v>
      </c>
      <c r="R2292" t="s">
        <v>13057</v>
      </c>
      <c r="S2292">
        <v>40</v>
      </c>
      <c r="T2292" t="s">
        <v>42</v>
      </c>
      <c r="U2292" t="s">
        <v>43</v>
      </c>
      <c r="V2292" t="s">
        <v>44</v>
      </c>
      <c r="W2292">
        <v>15600000</v>
      </c>
      <c r="X2292">
        <v>2002</v>
      </c>
      <c r="Y2292">
        <v>578</v>
      </c>
      <c r="Z2292" s="2">
        <v>4.5</v>
      </c>
      <c r="AA2292">
        <v>1.85</v>
      </c>
      <c r="AB2292">
        <v>939</v>
      </c>
      <c r="AQ2292">
        <v>122</v>
      </c>
      <c r="AR2292">
        <v>6.6</v>
      </c>
      <c r="BP2292">
        <v>2000000</v>
      </c>
      <c r="BR2292">
        <f t="shared" si="99"/>
        <v>-2000000</v>
      </c>
      <c r="BS2292">
        <f>_xlfn.XLOOKUP(BO2292,I:I,L:L)</f>
        <v>0</v>
      </c>
    </row>
    <row r="2293" spans="1:71" x14ac:dyDescent="0.25">
      <c r="A2293" t="s">
        <v>33</v>
      </c>
      <c r="B2293" t="s">
        <v>6990</v>
      </c>
      <c r="C2293">
        <v>40</v>
      </c>
      <c r="D2293">
        <v>93</v>
      </c>
      <c r="E2293">
        <v>7</v>
      </c>
      <c r="F2293">
        <v>922</v>
      </c>
      <c r="G2293" t="s">
        <v>2656</v>
      </c>
      <c r="H2293">
        <v>1000</v>
      </c>
      <c r="I2293">
        <v>1181197</v>
      </c>
      <c r="J2293" t="s">
        <v>1195</v>
      </c>
      <c r="K2293" t="s">
        <v>1918</v>
      </c>
      <c r="L2293" t="s">
        <v>13058</v>
      </c>
      <c r="M2293">
        <v>3299</v>
      </c>
      <c r="N2293">
        <v>4329</v>
      </c>
      <c r="O2293" t="s">
        <v>7374</v>
      </c>
      <c r="P2293">
        <v>0</v>
      </c>
      <c r="Q2293" t="s">
        <v>13059</v>
      </c>
      <c r="R2293" t="s">
        <v>13060</v>
      </c>
      <c r="S2293">
        <v>24</v>
      </c>
      <c r="T2293" t="s">
        <v>42</v>
      </c>
      <c r="U2293" t="s">
        <v>43</v>
      </c>
      <c r="V2293" t="s">
        <v>811</v>
      </c>
      <c r="W2293">
        <v>15500000</v>
      </c>
      <c r="X2293">
        <v>2005</v>
      </c>
      <c r="Y2293">
        <v>1000</v>
      </c>
      <c r="Z2293" s="2">
        <v>5.9</v>
      </c>
      <c r="AA2293">
        <v>1.85</v>
      </c>
      <c r="AB2293">
        <v>191</v>
      </c>
      <c r="AQ2293">
        <v>91</v>
      </c>
      <c r="AR2293">
        <v>4.5</v>
      </c>
      <c r="BP2293">
        <v>2000000</v>
      </c>
      <c r="BR2293">
        <f t="shared" si="99"/>
        <v>-2000000</v>
      </c>
      <c r="BS2293">
        <f>_xlfn.XLOOKUP(BO2293,I:I,L:L)</f>
        <v>0</v>
      </c>
    </row>
    <row r="2294" spans="1:71" x14ac:dyDescent="0.25">
      <c r="A2294" t="s">
        <v>33</v>
      </c>
      <c r="B2294" t="s">
        <v>6994</v>
      </c>
      <c r="C2294">
        <v>40</v>
      </c>
      <c r="D2294">
        <v>94</v>
      </c>
      <c r="E2294">
        <v>7</v>
      </c>
      <c r="F2294">
        <v>17</v>
      </c>
      <c r="G2294" t="s">
        <v>13061</v>
      </c>
      <c r="H2294">
        <v>235</v>
      </c>
      <c r="I2294">
        <v>81525</v>
      </c>
      <c r="J2294" t="s">
        <v>2084</v>
      </c>
      <c r="K2294" t="s">
        <v>13062</v>
      </c>
      <c r="L2294" t="s">
        <v>13063</v>
      </c>
      <c r="M2294">
        <v>29392</v>
      </c>
      <c r="N2294">
        <v>303</v>
      </c>
      <c r="O2294" t="s">
        <v>13064</v>
      </c>
      <c r="P2294">
        <v>1</v>
      </c>
      <c r="Q2294" t="s">
        <v>13065</v>
      </c>
      <c r="R2294" t="s">
        <v>13066</v>
      </c>
      <c r="S2294">
        <v>91</v>
      </c>
      <c r="T2294" t="s">
        <v>75</v>
      </c>
      <c r="U2294" t="s">
        <v>1816</v>
      </c>
      <c r="V2294" t="s">
        <v>811</v>
      </c>
      <c r="W2294">
        <v>15300000</v>
      </c>
      <c r="X2294">
        <v>2001</v>
      </c>
      <c r="Y2294">
        <v>46</v>
      </c>
      <c r="Z2294" s="2">
        <v>6.6</v>
      </c>
      <c r="AA2294">
        <v>2.35</v>
      </c>
      <c r="AB2294">
        <v>0</v>
      </c>
      <c r="AQ2294">
        <v>93</v>
      </c>
      <c r="AR2294">
        <v>5.9</v>
      </c>
      <c r="BP2294">
        <v>2000000</v>
      </c>
      <c r="BR2294">
        <f t="shared" si="99"/>
        <v>-2000000</v>
      </c>
      <c r="BS2294">
        <f>_xlfn.XLOOKUP(BO2294,I:I,L:L)</f>
        <v>0</v>
      </c>
    </row>
    <row r="2295" spans="1:71" x14ac:dyDescent="0.25">
      <c r="A2295" t="s">
        <v>33</v>
      </c>
      <c r="B2295" t="s">
        <v>607</v>
      </c>
      <c r="C2295">
        <v>251</v>
      </c>
      <c r="D2295">
        <v>95</v>
      </c>
      <c r="E2295">
        <v>571</v>
      </c>
      <c r="F2295">
        <v>102</v>
      </c>
      <c r="G2295" t="s">
        <v>4319</v>
      </c>
      <c r="H2295">
        <v>499</v>
      </c>
      <c r="I2295">
        <v>7774730</v>
      </c>
      <c r="J2295" t="s">
        <v>4599</v>
      </c>
      <c r="K2295" t="s">
        <v>13067</v>
      </c>
      <c r="L2295" t="s">
        <v>13068</v>
      </c>
      <c r="M2295">
        <v>61912</v>
      </c>
      <c r="N2295">
        <v>1120</v>
      </c>
      <c r="O2295" t="s">
        <v>5471</v>
      </c>
      <c r="P2295">
        <v>0</v>
      </c>
      <c r="Q2295" t="s">
        <v>13069</v>
      </c>
      <c r="R2295" t="s">
        <v>13070</v>
      </c>
      <c r="S2295">
        <v>352</v>
      </c>
      <c r="T2295" t="s">
        <v>42</v>
      </c>
      <c r="U2295" t="s">
        <v>356</v>
      </c>
      <c r="V2295" t="s">
        <v>811</v>
      </c>
      <c r="W2295">
        <v>15500000</v>
      </c>
      <c r="X2295">
        <v>2006</v>
      </c>
      <c r="Y2295">
        <v>298</v>
      </c>
      <c r="Z2295" s="2">
        <v>6.5</v>
      </c>
      <c r="AA2295">
        <v>1.85</v>
      </c>
      <c r="AB2295">
        <v>0</v>
      </c>
      <c r="AQ2295">
        <v>94</v>
      </c>
      <c r="AR2295">
        <v>6.6</v>
      </c>
      <c r="BP2295">
        <v>2000000</v>
      </c>
      <c r="BR2295">
        <f t="shared" si="99"/>
        <v>-2000000</v>
      </c>
      <c r="BS2295">
        <f>_xlfn.XLOOKUP(BO2295,I:I,L:L)</f>
        <v>0</v>
      </c>
    </row>
    <row r="2296" spans="1:71" x14ac:dyDescent="0.25">
      <c r="A2296" t="s">
        <v>33</v>
      </c>
      <c r="B2296" t="s">
        <v>1745</v>
      </c>
      <c r="C2296">
        <v>94</v>
      </c>
      <c r="D2296">
        <v>105</v>
      </c>
      <c r="E2296">
        <v>102</v>
      </c>
      <c r="F2296">
        <v>383</v>
      </c>
      <c r="G2296" t="s">
        <v>1618</v>
      </c>
      <c r="H2296">
        <v>901</v>
      </c>
      <c r="I2296">
        <v>234760500</v>
      </c>
      <c r="J2296" t="s">
        <v>1064</v>
      </c>
      <c r="K2296" t="s">
        <v>4520</v>
      </c>
      <c r="L2296" t="s">
        <v>406</v>
      </c>
      <c r="M2296">
        <v>126464</v>
      </c>
      <c r="N2296">
        <v>3464</v>
      </c>
      <c r="O2296" t="s">
        <v>12139</v>
      </c>
      <c r="P2296">
        <v>1</v>
      </c>
      <c r="Q2296" t="s">
        <v>13071</v>
      </c>
      <c r="R2296" t="s">
        <v>13072</v>
      </c>
      <c r="S2296">
        <v>175</v>
      </c>
      <c r="T2296" t="s">
        <v>42</v>
      </c>
      <c r="U2296" t="s">
        <v>43</v>
      </c>
      <c r="V2296" t="s">
        <v>811</v>
      </c>
      <c r="W2296">
        <v>14000000</v>
      </c>
      <c r="X2296">
        <v>1984</v>
      </c>
      <c r="Y2296">
        <v>605</v>
      </c>
      <c r="Z2296" s="2">
        <v>7.3</v>
      </c>
      <c r="AA2296">
        <v>1.85</v>
      </c>
      <c r="AB2296">
        <v>0</v>
      </c>
      <c r="AQ2296">
        <v>95</v>
      </c>
      <c r="AR2296">
        <v>6.5</v>
      </c>
      <c r="BP2296">
        <v>2000000</v>
      </c>
      <c r="BR2296">
        <f t="shared" si="99"/>
        <v>-2000000</v>
      </c>
      <c r="BS2296">
        <f>_xlfn.XLOOKUP(BO2296,I:I,L:L)</f>
        <v>0</v>
      </c>
    </row>
    <row r="2297" spans="1:71" x14ac:dyDescent="0.25">
      <c r="A2297" t="s">
        <v>33</v>
      </c>
      <c r="B2297" t="s">
        <v>1274</v>
      </c>
      <c r="C2297">
        <v>21</v>
      </c>
      <c r="D2297">
        <v>102</v>
      </c>
      <c r="E2297">
        <v>12000</v>
      </c>
      <c r="F2297">
        <v>801</v>
      </c>
      <c r="G2297" t="s">
        <v>3115</v>
      </c>
      <c r="H2297">
        <v>19000</v>
      </c>
      <c r="I2297">
        <v>167780960</v>
      </c>
      <c r="J2297" t="s">
        <v>2241</v>
      </c>
      <c r="K2297" t="s">
        <v>3831</v>
      </c>
      <c r="L2297" t="s">
        <v>820</v>
      </c>
      <c r="M2297">
        <v>36918</v>
      </c>
      <c r="N2297">
        <v>21499</v>
      </c>
      <c r="O2297" t="s">
        <v>12000</v>
      </c>
      <c r="P2297">
        <v>4</v>
      </c>
      <c r="Q2297" t="s">
        <v>13073</v>
      </c>
      <c r="R2297" t="s">
        <v>13074</v>
      </c>
      <c r="S2297">
        <v>42</v>
      </c>
      <c r="T2297" t="s">
        <v>42</v>
      </c>
      <c r="U2297" t="s">
        <v>43</v>
      </c>
      <c r="V2297" t="s">
        <v>115</v>
      </c>
      <c r="W2297">
        <v>11000000</v>
      </c>
      <c r="X2297">
        <v>1987</v>
      </c>
      <c r="Y2297">
        <v>875</v>
      </c>
      <c r="Z2297" s="2">
        <v>5.9</v>
      </c>
      <c r="AA2297">
        <v>1.85</v>
      </c>
      <c r="AB2297">
        <v>3000</v>
      </c>
      <c r="AQ2297">
        <v>105</v>
      </c>
      <c r="AR2297">
        <v>7.3</v>
      </c>
      <c r="BP2297">
        <v>2000000</v>
      </c>
      <c r="BR2297">
        <f t="shared" si="99"/>
        <v>-2000000</v>
      </c>
      <c r="BS2297">
        <f>_xlfn.XLOOKUP(BO2297,I:I,L:L)</f>
        <v>0</v>
      </c>
    </row>
    <row r="2298" spans="1:71" x14ac:dyDescent="0.25">
      <c r="A2298" t="s">
        <v>33</v>
      </c>
      <c r="B2298" t="s">
        <v>1315</v>
      </c>
      <c r="C2298">
        <v>173</v>
      </c>
      <c r="D2298">
        <v>110</v>
      </c>
      <c r="E2298">
        <v>12000</v>
      </c>
      <c r="F2298">
        <v>555</v>
      </c>
      <c r="G2298" t="s">
        <v>2754</v>
      </c>
      <c r="H2298">
        <v>10000</v>
      </c>
      <c r="I2298">
        <v>176781728</v>
      </c>
      <c r="J2298" t="s">
        <v>1034</v>
      </c>
      <c r="K2298" t="s">
        <v>670</v>
      </c>
      <c r="L2298" t="s">
        <v>755</v>
      </c>
      <c r="M2298">
        <v>219171</v>
      </c>
      <c r="N2298">
        <v>13069</v>
      </c>
      <c r="O2298" t="s">
        <v>13075</v>
      </c>
      <c r="P2298">
        <v>2</v>
      </c>
      <c r="Q2298" t="s">
        <v>13076</v>
      </c>
      <c r="R2298" t="s">
        <v>13077</v>
      </c>
      <c r="S2298">
        <v>388</v>
      </c>
      <c r="T2298" t="s">
        <v>42</v>
      </c>
      <c r="U2298" t="s">
        <v>43</v>
      </c>
      <c r="V2298" t="s">
        <v>115</v>
      </c>
      <c r="W2298">
        <v>15000000</v>
      </c>
      <c r="X2298">
        <v>1986</v>
      </c>
      <c r="Y2298">
        <v>1000</v>
      </c>
      <c r="Z2298" s="2">
        <v>6.9</v>
      </c>
      <c r="AA2298">
        <v>1.33</v>
      </c>
      <c r="AB2298">
        <v>19000</v>
      </c>
      <c r="AQ2298">
        <v>102</v>
      </c>
      <c r="AR2298">
        <v>5.9</v>
      </c>
      <c r="BP2298">
        <v>2000000</v>
      </c>
      <c r="BR2298">
        <f t="shared" si="99"/>
        <v>-2000000</v>
      </c>
      <c r="BS2298">
        <f>_xlfn.XLOOKUP(BO2298,I:I,L:L)</f>
        <v>0</v>
      </c>
    </row>
    <row r="2299" spans="1:71" x14ac:dyDescent="0.25">
      <c r="A2299" t="s">
        <v>33</v>
      </c>
      <c r="B2299" t="s">
        <v>899</v>
      </c>
      <c r="C2299">
        <v>287</v>
      </c>
      <c r="D2299">
        <v>120</v>
      </c>
      <c r="E2299">
        <v>0</v>
      </c>
      <c r="F2299">
        <v>5</v>
      </c>
      <c r="G2299" t="s">
        <v>13078</v>
      </c>
      <c r="H2299">
        <v>103</v>
      </c>
      <c r="I2299">
        <v>128067808</v>
      </c>
      <c r="J2299" t="s">
        <v>1034</v>
      </c>
      <c r="K2299" t="s">
        <v>13079</v>
      </c>
      <c r="L2299" t="s">
        <v>1428</v>
      </c>
      <c r="M2299">
        <v>217740</v>
      </c>
      <c r="N2299">
        <v>129</v>
      </c>
      <c r="O2299" t="s">
        <v>13080</v>
      </c>
      <c r="P2299">
        <v>3</v>
      </c>
      <c r="Q2299" t="s">
        <v>13081</v>
      </c>
      <c r="R2299" t="s">
        <v>13082</v>
      </c>
      <c r="S2299">
        <v>1641</v>
      </c>
      <c r="T2299" t="s">
        <v>85</v>
      </c>
      <c r="U2299" t="s">
        <v>13083</v>
      </c>
      <c r="V2299" t="s">
        <v>44</v>
      </c>
      <c r="W2299">
        <v>15000000</v>
      </c>
      <c r="X2299">
        <v>2000</v>
      </c>
      <c r="Y2299">
        <v>21</v>
      </c>
      <c r="Z2299" s="2">
        <v>7.9</v>
      </c>
      <c r="AA2299">
        <v>2.35</v>
      </c>
      <c r="AB2299">
        <v>0</v>
      </c>
      <c r="AQ2299">
        <v>110</v>
      </c>
      <c r="AR2299">
        <v>6.9</v>
      </c>
      <c r="BP2299">
        <v>2000000</v>
      </c>
      <c r="BR2299">
        <f t="shared" si="99"/>
        <v>-2000000</v>
      </c>
      <c r="BS2299">
        <f>_xlfn.XLOOKUP(BO2299,I:I,L:L)</f>
        <v>0</v>
      </c>
    </row>
    <row r="2300" spans="1:71" x14ac:dyDescent="0.25">
      <c r="A2300" t="s">
        <v>33</v>
      </c>
      <c r="B2300" t="s">
        <v>66</v>
      </c>
      <c r="C2300">
        <v>176</v>
      </c>
      <c r="D2300">
        <v>122</v>
      </c>
      <c r="E2300">
        <v>0</v>
      </c>
      <c r="F2300">
        <v>158</v>
      </c>
      <c r="G2300" t="s">
        <v>5947</v>
      </c>
      <c r="H2300">
        <v>18000</v>
      </c>
      <c r="I2300">
        <v>130058047</v>
      </c>
      <c r="J2300" t="s">
        <v>2007</v>
      </c>
      <c r="K2300" t="s">
        <v>148</v>
      </c>
      <c r="L2300" t="s">
        <v>1397</v>
      </c>
      <c r="M2300">
        <v>822500</v>
      </c>
      <c r="N2300">
        <v>19078</v>
      </c>
      <c r="O2300" t="s">
        <v>13084</v>
      </c>
      <c r="P2300">
        <v>0</v>
      </c>
      <c r="Q2300" t="s">
        <v>13085</v>
      </c>
      <c r="R2300" t="s">
        <v>13086</v>
      </c>
      <c r="S2300">
        <v>2715</v>
      </c>
      <c r="T2300" t="s">
        <v>42</v>
      </c>
      <c r="U2300" t="s">
        <v>43</v>
      </c>
      <c r="V2300" t="s">
        <v>811</v>
      </c>
      <c r="W2300">
        <v>15000000</v>
      </c>
      <c r="X2300">
        <v>1999</v>
      </c>
      <c r="Y2300">
        <v>828</v>
      </c>
      <c r="Z2300" s="2">
        <v>8.4</v>
      </c>
      <c r="AA2300">
        <v>2.35</v>
      </c>
      <c r="AB2300">
        <v>22000</v>
      </c>
      <c r="AQ2300">
        <v>120</v>
      </c>
      <c r="AR2300">
        <v>7.9</v>
      </c>
      <c r="BP2300">
        <v>2000000</v>
      </c>
      <c r="BR2300">
        <f t="shared" si="99"/>
        <v>-2000000</v>
      </c>
      <c r="BS2300">
        <f>_xlfn.XLOOKUP(BO2300,I:I,L:L)</f>
        <v>0</v>
      </c>
    </row>
    <row r="2301" spans="1:71" x14ac:dyDescent="0.25">
      <c r="A2301" t="s">
        <v>33</v>
      </c>
      <c r="B2301" t="s">
        <v>2399</v>
      </c>
      <c r="C2301">
        <v>479</v>
      </c>
      <c r="D2301">
        <v>118</v>
      </c>
      <c r="E2301">
        <v>0</v>
      </c>
      <c r="F2301">
        <v>520</v>
      </c>
      <c r="G2301" t="s">
        <v>1741</v>
      </c>
      <c r="H2301">
        <v>14000</v>
      </c>
      <c r="I2301">
        <v>138795342</v>
      </c>
      <c r="J2301" t="s">
        <v>3006</v>
      </c>
      <c r="K2301" t="s">
        <v>563</v>
      </c>
      <c r="L2301" t="s">
        <v>1228</v>
      </c>
      <c r="M2301">
        <v>503631</v>
      </c>
      <c r="N2301">
        <v>15732</v>
      </c>
      <c r="O2301" t="s">
        <v>2491</v>
      </c>
      <c r="P2301">
        <v>0</v>
      </c>
      <c r="Q2301" t="s">
        <v>13087</v>
      </c>
      <c r="R2301" t="s">
        <v>13088</v>
      </c>
      <c r="S2301">
        <v>636</v>
      </c>
      <c r="T2301" t="s">
        <v>42</v>
      </c>
      <c r="U2301" t="s">
        <v>74</v>
      </c>
      <c r="V2301" t="s">
        <v>811</v>
      </c>
      <c r="W2301">
        <v>15000000</v>
      </c>
      <c r="X2301">
        <v>2010</v>
      </c>
      <c r="Y2301">
        <v>1000</v>
      </c>
      <c r="Z2301" s="2">
        <v>8</v>
      </c>
      <c r="AA2301">
        <v>1.85</v>
      </c>
      <c r="AB2301">
        <v>64000</v>
      </c>
      <c r="AQ2301">
        <v>122</v>
      </c>
      <c r="AR2301">
        <v>8.4</v>
      </c>
      <c r="BP2301">
        <v>2000000</v>
      </c>
      <c r="BR2301">
        <f t="shared" si="99"/>
        <v>-2000000</v>
      </c>
      <c r="BS2301">
        <f>_xlfn.XLOOKUP(BO2301,I:I,L:L)</f>
        <v>0</v>
      </c>
    </row>
    <row r="2302" spans="1:71" x14ac:dyDescent="0.25">
      <c r="A2302" t="s">
        <v>33</v>
      </c>
      <c r="B2302" t="s">
        <v>1873</v>
      </c>
      <c r="C2302">
        <v>27</v>
      </c>
      <c r="D2302">
        <v>107</v>
      </c>
      <c r="E2302">
        <v>425</v>
      </c>
      <c r="F2302">
        <v>247</v>
      </c>
      <c r="G2302" t="s">
        <v>11786</v>
      </c>
      <c r="H2302">
        <v>742</v>
      </c>
      <c r="I2302">
        <v>111936400</v>
      </c>
      <c r="J2302" t="s">
        <v>635</v>
      </c>
      <c r="K2302" t="s">
        <v>2037</v>
      </c>
      <c r="L2302" t="s">
        <v>1850</v>
      </c>
      <c r="M2302">
        <v>87538</v>
      </c>
      <c r="N2302">
        <v>2151</v>
      </c>
      <c r="O2302" t="s">
        <v>13089</v>
      </c>
      <c r="P2302">
        <v>1</v>
      </c>
      <c r="Q2302" t="s">
        <v>13090</v>
      </c>
      <c r="R2302" t="s">
        <v>13091</v>
      </c>
      <c r="S2302">
        <v>79</v>
      </c>
      <c r="T2302" t="s">
        <v>42</v>
      </c>
      <c r="U2302" t="s">
        <v>43</v>
      </c>
      <c r="V2302" t="s">
        <v>115</v>
      </c>
      <c r="W2302">
        <v>15000000</v>
      </c>
      <c r="X2302">
        <v>1988</v>
      </c>
      <c r="Y2302">
        <v>384</v>
      </c>
      <c r="Z2302" s="2">
        <v>6</v>
      </c>
      <c r="AA2302">
        <v>1.85</v>
      </c>
      <c r="AB2302">
        <v>0</v>
      </c>
      <c r="AQ2302">
        <v>118</v>
      </c>
      <c r="AR2302">
        <v>8</v>
      </c>
      <c r="BP2302">
        <v>2000000</v>
      </c>
      <c r="BR2302">
        <f t="shared" si="99"/>
        <v>-2000000</v>
      </c>
      <c r="BS2302">
        <f>_xlfn.XLOOKUP(BO2302,I:I,L:L)</f>
        <v>0</v>
      </c>
    </row>
    <row r="2303" spans="1:71" x14ac:dyDescent="0.25">
      <c r="A2303" t="s">
        <v>33</v>
      </c>
      <c r="B2303" t="s">
        <v>6999</v>
      </c>
      <c r="C2303">
        <v>60</v>
      </c>
      <c r="D2303">
        <v>102</v>
      </c>
      <c r="E2303">
        <v>4</v>
      </c>
      <c r="F2303">
        <v>882</v>
      </c>
      <c r="G2303" t="s">
        <v>574</v>
      </c>
      <c r="H2303">
        <v>17000</v>
      </c>
      <c r="I2303">
        <v>317040</v>
      </c>
      <c r="J2303" t="s">
        <v>210</v>
      </c>
      <c r="K2303" t="s">
        <v>715</v>
      </c>
      <c r="L2303" t="s">
        <v>13092</v>
      </c>
      <c r="M2303">
        <v>6723</v>
      </c>
      <c r="N2303">
        <v>30978</v>
      </c>
      <c r="O2303" t="s">
        <v>245</v>
      </c>
      <c r="P2303">
        <v>1</v>
      </c>
      <c r="Q2303" t="s">
        <v>13093</v>
      </c>
      <c r="R2303" t="s">
        <v>13094</v>
      </c>
      <c r="S2303">
        <v>36</v>
      </c>
      <c r="T2303" t="s">
        <v>42</v>
      </c>
      <c r="U2303" t="s">
        <v>43</v>
      </c>
      <c r="V2303" t="s">
        <v>44</v>
      </c>
      <c r="W2303">
        <v>15500000</v>
      </c>
      <c r="X2303">
        <v>2008</v>
      </c>
      <c r="Y2303">
        <v>13000</v>
      </c>
      <c r="Z2303" s="2">
        <v>6.8</v>
      </c>
      <c r="AA2303">
        <v>2.35</v>
      </c>
      <c r="AB2303">
        <v>1000</v>
      </c>
      <c r="AQ2303">
        <v>107</v>
      </c>
      <c r="AR2303">
        <v>6</v>
      </c>
      <c r="BO2303">
        <v>13998282</v>
      </c>
      <c r="BP2303">
        <v>16000000</v>
      </c>
      <c r="BR2303">
        <f t="shared" si="99"/>
        <v>-2001718</v>
      </c>
      <c r="BS2303" t="str">
        <f>_xlfn.XLOOKUP(BO2303,I:I,L:L)</f>
        <v>Left BehindÂ </v>
      </c>
    </row>
    <row r="2304" spans="1:71" x14ac:dyDescent="0.25">
      <c r="A2304" t="s">
        <v>33</v>
      </c>
      <c r="B2304" t="s">
        <v>405</v>
      </c>
      <c r="C2304">
        <v>70</v>
      </c>
      <c r="D2304">
        <v>154</v>
      </c>
      <c r="E2304">
        <v>14000</v>
      </c>
      <c r="F2304">
        <v>271</v>
      </c>
      <c r="G2304" t="s">
        <v>13095</v>
      </c>
      <c r="H2304">
        <v>852</v>
      </c>
      <c r="I2304">
        <v>94175854</v>
      </c>
      <c r="J2304" t="s">
        <v>2007</v>
      </c>
      <c r="K2304" t="s">
        <v>1107</v>
      </c>
      <c r="L2304" t="s">
        <v>2360</v>
      </c>
      <c r="M2304">
        <v>60988</v>
      </c>
      <c r="N2304">
        <v>2592</v>
      </c>
      <c r="O2304" t="s">
        <v>545</v>
      </c>
      <c r="P2304">
        <v>0</v>
      </c>
      <c r="Q2304" t="s">
        <v>13096</v>
      </c>
      <c r="R2304" t="s">
        <v>13097</v>
      </c>
      <c r="S2304">
        <v>199</v>
      </c>
      <c r="T2304" t="s">
        <v>42</v>
      </c>
      <c r="U2304" t="s">
        <v>43</v>
      </c>
      <c r="V2304" t="s">
        <v>44</v>
      </c>
      <c r="W2304">
        <v>15000000</v>
      </c>
      <c r="X2304">
        <v>1985</v>
      </c>
      <c r="Y2304">
        <v>581</v>
      </c>
      <c r="Z2304" s="2">
        <v>7.8</v>
      </c>
      <c r="AA2304">
        <v>1.85</v>
      </c>
      <c r="AB2304">
        <v>6000</v>
      </c>
      <c r="AQ2304">
        <v>102</v>
      </c>
      <c r="AR2304">
        <v>6.8</v>
      </c>
      <c r="BO2304">
        <v>13998282</v>
      </c>
      <c r="BP2304">
        <v>16000000</v>
      </c>
      <c r="BR2304">
        <f t="shared" si="99"/>
        <v>-2001718</v>
      </c>
      <c r="BS2304" t="str">
        <f>_xlfn.XLOOKUP(BO2304,I:I,L:L)</f>
        <v>Left BehindÂ </v>
      </c>
    </row>
    <row r="2305" spans="1:71" x14ac:dyDescent="0.25">
      <c r="A2305" t="s">
        <v>33</v>
      </c>
      <c r="B2305" t="s">
        <v>7005</v>
      </c>
      <c r="C2305">
        <v>454</v>
      </c>
      <c r="D2305">
        <v>114</v>
      </c>
      <c r="E2305">
        <v>77</v>
      </c>
      <c r="F2305">
        <v>305</v>
      </c>
      <c r="G2305" t="s">
        <v>67</v>
      </c>
      <c r="H2305">
        <v>19000</v>
      </c>
      <c r="I2305">
        <v>91121452</v>
      </c>
      <c r="J2305" t="s">
        <v>3995</v>
      </c>
      <c r="K2305" t="s">
        <v>470</v>
      </c>
      <c r="L2305" t="s">
        <v>2444</v>
      </c>
      <c r="M2305">
        <v>467613</v>
      </c>
      <c r="N2305">
        <v>20295</v>
      </c>
      <c r="O2305" t="s">
        <v>13099</v>
      </c>
      <c r="P2305">
        <v>1</v>
      </c>
      <c r="Q2305" t="s">
        <v>13100</v>
      </c>
      <c r="R2305" t="s">
        <v>13101</v>
      </c>
      <c r="S2305">
        <v>608</v>
      </c>
      <c r="T2305" t="s">
        <v>42</v>
      </c>
      <c r="U2305" t="s">
        <v>74</v>
      </c>
      <c r="V2305" t="s">
        <v>44</v>
      </c>
      <c r="W2305">
        <v>14000000</v>
      </c>
      <c r="X2305">
        <v>2014</v>
      </c>
      <c r="Y2305">
        <v>393</v>
      </c>
      <c r="Z2305" s="2">
        <v>8.1</v>
      </c>
      <c r="AA2305">
        <v>2.35</v>
      </c>
      <c r="AB2305">
        <v>165000</v>
      </c>
      <c r="AQ2305">
        <v>141</v>
      </c>
      <c r="AR2305">
        <v>6.1</v>
      </c>
      <c r="BO2305">
        <v>25977365</v>
      </c>
      <c r="BP2305">
        <v>28000000</v>
      </c>
      <c r="BR2305">
        <f t="shared" si="99"/>
        <v>-2022635</v>
      </c>
      <c r="BS2305" t="str">
        <f>_xlfn.XLOOKUP(BO2305,I:I,L:L)</f>
        <v>A Walk Among the TombstonesÂ </v>
      </c>
    </row>
    <row r="2306" spans="1:71" x14ac:dyDescent="0.25">
      <c r="A2306" t="s">
        <v>33</v>
      </c>
      <c r="B2306" t="s">
        <v>6832</v>
      </c>
      <c r="C2306">
        <v>25</v>
      </c>
      <c r="D2306">
        <v>109</v>
      </c>
      <c r="E2306">
        <v>6</v>
      </c>
      <c r="F2306">
        <v>271</v>
      </c>
      <c r="G2306" t="s">
        <v>3660</v>
      </c>
      <c r="H2306">
        <v>1000</v>
      </c>
      <c r="I2306">
        <v>69800000</v>
      </c>
      <c r="J2306" t="s">
        <v>4054</v>
      </c>
      <c r="K2306" t="s">
        <v>5240</v>
      </c>
      <c r="L2306" t="s">
        <v>3003</v>
      </c>
      <c r="M2306">
        <v>18140</v>
      </c>
      <c r="N2306">
        <v>2419</v>
      </c>
      <c r="O2306" t="s">
        <v>9712</v>
      </c>
      <c r="P2306">
        <v>1</v>
      </c>
      <c r="Q2306" t="s">
        <v>13102</v>
      </c>
      <c r="R2306" t="s">
        <v>13103</v>
      </c>
      <c r="S2306">
        <v>60</v>
      </c>
      <c r="T2306" t="s">
        <v>42</v>
      </c>
      <c r="U2306" t="s">
        <v>43</v>
      </c>
      <c r="V2306" t="s">
        <v>811</v>
      </c>
      <c r="W2306">
        <v>10000000</v>
      </c>
      <c r="X2306">
        <v>1980</v>
      </c>
      <c r="Y2306">
        <v>745</v>
      </c>
      <c r="Z2306" s="2">
        <v>6.1</v>
      </c>
      <c r="AA2306">
        <v>1.85</v>
      </c>
      <c r="AB2306">
        <v>855</v>
      </c>
      <c r="AQ2306">
        <v>114</v>
      </c>
      <c r="AR2306">
        <v>8.1</v>
      </c>
      <c r="BO2306">
        <v>13571817</v>
      </c>
      <c r="BP2306">
        <v>15600000</v>
      </c>
      <c r="BR2306">
        <f t="shared" si="99"/>
        <v>-2028183</v>
      </c>
      <c r="BS2306" t="str">
        <f>_xlfn.XLOOKUP(BO2306,I:I,L:L)</f>
        <v>Juwanna MannÂ </v>
      </c>
    </row>
    <row r="2307" spans="1:71" x14ac:dyDescent="0.25">
      <c r="A2307" t="s">
        <v>33</v>
      </c>
      <c r="B2307" t="s">
        <v>1624</v>
      </c>
      <c r="C2307">
        <v>111</v>
      </c>
      <c r="D2307">
        <v>94</v>
      </c>
      <c r="E2307">
        <v>87</v>
      </c>
      <c r="F2307">
        <v>569</v>
      </c>
      <c r="G2307" t="s">
        <v>11501</v>
      </c>
      <c r="H2307">
        <v>17000</v>
      </c>
      <c r="I2307">
        <v>64001297</v>
      </c>
      <c r="J2307" t="s">
        <v>1787</v>
      </c>
      <c r="K2307" t="s">
        <v>631</v>
      </c>
      <c r="L2307" t="s">
        <v>3830</v>
      </c>
      <c r="M2307">
        <v>32002</v>
      </c>
      <c r="N2307">
        <v>20154</v>
      </c>
      <c r="O2307" t="s">
        <v>2745</v>
      </c>
      <c r="P2307">
        <v>1</v>
      </c>
      <c r="Q2307" t="s">
        <v>13104</v>
      </c>
      <c r="R2307" t="s">
        <v>13105</v>
      </c>
      <c r="S2307">
        <v>103</v>
      </c>
      <c r="T2307" t="s">
        <v>42</v>
      </c>
      <c r="U2307" t="s">
        <v>43</v>
      </c>
      <c r="V2307" t="s">
        <v>115</v>
      </c>
      <c r="W2307">
        <v>15000000</v>
      </c>
      <c r="X2307">
        <v>2010</v>
      </c>
      <c r="Y2307">
        <v>975</v>
      </c>
      <c r="Z2307" s="2">
        <v>6.2</v>
      </c>
      <c r="AA2307">
        <v>1.85</v>
      </c>
      <c r="AB2307">
        <v>0</v>
      </c>
      <c r="AQ2307">
        <v>109</v>
      </c>
      <c r="AR2307">
        <v>6.1</v>
      </c>
      <c r="BO2307">
        <v>24944213</v>
      </c>
      <c r="BP2307">
        <v>27000000</v>
      </c>
      <c r="BR2307">
        <f t="shared" si="99"/>
        <v>-2055787</v>
      </c>
      <c r="BS2307" t="str">
        <f>_xlfn.XLOOKUP(BO2307,I:I,L:L)</f>
        <v>KingpinÂ </v>
      </c>
    </row>
    <row r="2308" spans="1:71" x14ac:dyDescent="0.25">
      <c r="A2308" t="s">
        <v>33</v>
      </c>
      <c r="B2308" t="s">
        <v>7010</v>
      </c>
      <c r="C2308">
        <v>393</v>
      </c>
      <c r="D2308">
        <v>100</v>
      </c>
      <c r="E2308">
        <v>127</v>
      </c>
      <c r="F2308">
        <v>250</v>
      </c>
      <c r="G2308" t="s">
        <v>13106</v>
      </c>
      <c r="H2308">
        <v>1000</v>
      </c>
      <c r="I2308">
        <v>71588220</v>
      </c>
      <c r="J2308" t="s">
        <v>3370</v>
      </c>
      <c r="K2308" t="s">
        <v>7504</v>
      </c>
      <c r="L2308" t="s">
        <v>3637</v>
      </c>
      <c r="M2308">
        <v>134869</v>
      </c>
      <c r="N2308">
        <v>1949</v>
      </c>
      <c r="O2308" t="s">
        <v>13107</v>
      </c>
      <c r="P2308">
        <v>1</v>
      </c>
      <c r="Q2308" t="s">
        <v>13108</v>
      </c>
      <c r="R2308" t="s">
        <v>13109</v>
      </c>
      <c r="S2308">
        <v>304</v>
      </c>
      <c r="T2308" t="s">
        <v>42</v>
      </c>
      <c r="U2308" t="s">
        <v>356</v>
      </c>
      <c r="V2308" t="s">
        <v>44</v>
      </c>
      <c r="W2308">
        <v>20000000</v>
      </c>
      <c r="X2308">
        <v>2013</v>
      </c>
      <c r="Y2308">
        <v>340</v>
      </c>
      <c r="Z2308" s="2">
        <v>6.2</v>
      </c>
      <c r="AA2308">
        <v>1.85</v>
      </c>
      <c r="AB2308">
        <v>57000</v>
      </c>
      <c r="AQ2308">
        <v>94</v>
      </c>
      <c r="AR2308">
        <v>6.2</v>
      </c>
      <c r="BO2308">
        <v>104257</v>
      </c>
      <c r="BP2308">
        <v>2200000</v>
      </c>
      <c r="BR2308">
        <f t="shared" si="99"/>
        <v>-2095743</v>
      </c>
      <c r="BS2308" t="str">
        <f>_xlfn.XLOOKUP(BO2308,I:I,L:L)</f>
        <v>Human TrafficÂ </v>
      </c>
    </row>
    <row r="2309" spans="1:71" x14ac:dyDescent="0.25">
      <c r="A2309" t="s">
        <v>33</v>
      </c>
      <c r="B2309" t="s">
        <v>3371</v>
      </c>
      <c r="C2309">
        <v>318</v>
      </c>
      <c r="D2309">
        <v>101</v>
      </c>
      <c r="E2309">
        <v>0</v>
      </c>
      <c r="F2309">
        <v>598</v>
      </c>
      <c r="G2309" t="s">
        <v>11273</v>
      </c>
      <c r="H2309">
        <v>2000</v>
      </c>
      <c r="I2309">
        <v>47000000</v>
      </c>
      <c r="J2309" t="s">
        <v>2795</v>
      </c>
      <c r="K2309" t="s">
        <v>2160</v>
      </c>
      <c r="L2309" t="s">
        <v>4064</v>
      </c>
      <c r="M2309">
        <v>157857</v>
      </c>
      <c r="N2309">
        <v>4400</v>
      </c>
      <c r="O2309" t="s">
        <v>6727</v>
      </c>
      <c r="P2309">
        <v>0</v>
      </c>
      <c r="Q2309" t="s">
        <v>12767</v>
      </c>
      <c r="R2309" t="s">
        <v>12768</v>
      </c>
      <c r="S2309">
        <v>1191</v>
      </c>
      <c r="T2309" t="s">
        <v>42</v>
      </c>
      <c r="U2309" t="s">
        <v>43</v>
      </c>
      <c r="V2309" t="s">
        <v>811</v>
      </c>
      <c r="W2309">
        <v>300000</v>
      </c>
      <c r="X2309">
        <v>1978</v>
      </c>
      <c r="Y2309">
        <v>742</v>
      </c>
      <c r="Z2309" s="2">
        <v>7.9</v>
      </c>
      <c r="AA2309">
        <v>2.35</v>
      </c>
      <c r="AB2309">
        <v>12000</v>
      </c>
      <c r="AQ2309">
        <v>100</v>
      </c>
      <c r="AR2309">
        <v>6.2</v>
      </c>
      <c r="BO2309">
        <v>3330</v>
      </c>
      <c r="BP2309">
        <v>2100000</v>
      </c>
      <c r="BR2309">
        <f t="shared" si="99"/>
        <v>-2096670</v>
      </c>
      <c r="BS2309" t="str">
        <f>_xlfn.XLOOKUP(BO2309,I:I,L:L)</f>
        <v>Mi AmericaÂ </v>
      </c>
    </row>
    <row r="2310" spans="1:71" x14ac:dyDescent="0.25">
      <c r="A2310" t="s">
        <v>33</v>
      </c>
      <c r="B2310" t="s">
        <v>2726</v>
      </c>
      <c r="C2310">
        <v>55</v>
      </c>
      <c r="D2310">
        <v>98</v>
      </c>
      <c r="E2310">
        <v>11000</v>
      </c>
      <c r="F2310">
        <v>624</v>
      </c>
      <c r="G2310" t="s">
        <v>2377</v>
      </c>
      <c r="H2310">
        <v>816</v>
      </c>
      <c r="I2310">
        <v>61400000</v>
      </c>
      <c r="J2310" t="s">
        <v>2309</v>
      </c>
      <c r="K2310" t="s">
        <v>9365</v>
      </c>
      <c r="L2310" t="s">
        <v>4101</v>
      </c>
      <c r="M2310">
        <v>71183</v>
      </c>
      <c r="N2310">
        <v>3617</v>
      </c>
      <c r="O2310" t="s">
        <v>2998</v>
      </c>
      <c r="P2310">
        <v>1</v>
      </c>
      <c r="Q2310" t="s">
        <v>13112</v>
      </c>
      <c r="R2310" t="s">
        <v>13113</v>
      </c>
      <c r="S2310">
        <v>183</v>
      </c>
      <c r="T2310" t="s">
        <v>42</v>
      </c>
      <c r="U2310" t="s">
        <v>43</v>
      </c>
      <c r="V2310" t="s">
        <v>811</v>
      </c>
      <c r="W2310">
        <v>15000000</v>
      </c>
      <c r="X2310">
        <v>1983</v>
      </c>
      <c r="Y2310">
        <v>695</v>
      </c>
      <c r="Z2310" s="2">
        <v>7.4</v>
      </c>
      <c r="AA2310">
        <v>1.85</v>
      </c>
      <c r="AB2310">
        <v>0</v>
      </c>
      <c r="AQ2310">
        <v>101</v>
      </c>
      <c r="AR2310">
        <v>7.9</v>
      </c>
      <c r="BP2310">
        <v>2100000</v>
      </c>
      <c r="BR2310">
        <f t="shared" si="99"/>
        <v>-2100000</v>
      </c>
      <c r="BS2310">
        <f>_xlfn.XLOOKUP(BO2310,I:I,L:L)</f>
        <v>0</v>
      </c>
    </row>
    <row r="2311" spans="1:71" x14ac:dyDescent="0.25">
      <c r="A2311" t="s">
        <v>33</v>
      </c>
      <c r="B2311" t="s">
        <v>6102</v>
      </c>
      <c r="C2311">
        <v>157</v>
      </c>
      <c r="D2311">
        <v>102</v>
      </c>
      <c r="E2311">
        <v>79</v>
      </c>
      <c r="F2311">
        <v>27</v>
      </c>
      <c r="G2311" t="s">
        <v>13114</v>
      </c>
      <c r="H2311">
        <v>925</v>
      </c>
      <c r="I2311">
        <v>101978840</v>
      </c>
      <c r="J2311" t="s">
        <v>1247</v>
      </c>
      <c r="K2311" t="s">
        <v>13115</v>
      </c>
      <c r="L2311" t="s">
        <v>2058</v>
      </c>
      <c r="M2311">
        <v>77724</v>
      </c>
      <c r="N2311">
        <v>1018</v>
      </c>
      <c r="O2311" t="s">
        <v>13116</v>
      </c>
      <c r="P2311">
        <v>0</v>
      </c>
      <c r="Q2311" t="s">
        <v>13117</v>
      </c>
      <c r="R2311" t="s">
        <v>13118</v>
      </c>
      <c r="S2311">
        <v>162</v>
      </c>
      <c r="T2311" t="s">
        <v>42</v>
      </c>
      <c r="U2311" t="s">
        <v>43</v>
      </c>
      <c r="V2311" t="s">
        <v>811</v>
      </c>
      <c r="W2311">
        <v>15000000</v>
      </c>
      <c r="X2311">
        <v>2013</v>
      </c>
      <c r="Y2311">
        <v>38</v>
      </c>
      <c r="Z2311" s="2">
        <v>6.6</v>
      </c>
      <c r="AA2311">
        <v>1.85</v>
      </c>
      <c r="AB2311">
        <v>26000</v>
      </c>
      <c r="AQ2311">
        <v>98</v>
      </c>
      <c r="AR2311">
        <v>7.4</v>
      </c>
      <c r="BP2311">
        <v>2100000</v>
      </c>
      <c r="BR2311">
        <f t="shared" si="99"/>
        <v>-2100000</v>
      </c>
      <c r="BS2311">
        <f>_xlfn.XLOOKUP(BO2311,I:I,L:L)</f>
        <v>0</v>
      </c>
    </row>
    <row r="2312" spans="1:71" x14ac:dyDescent="0.25">
      <c r="A2312" t="s">
        <v>33</v>
      </c>
      <c r="B2312" t="s">
        <v>3519</v>
      </c>
      <c r="C2312">
        <v>280</v>
      </c>
      <c r="D2312">
        <v>94</v>
      </c>
      <c r="E2312">
        <v>350</v>
      </c>
      <c r="F2312">
        <v>39</v>
      </c>
      <c r="G2312" t="s">
        <v>13119</v>
      </c>
      <c r="H2312">
        <v>326</v>
      </c>
      <c r="I2312">
        <v>56437947</v>
      </c>
      <c r="J2312" t="s">
        <v>948</v>
      </c>
      <c r="K2312" t="s">
        <v>12422</v>
      </c>
      <c r="L2312" t="s">
        <v>4082</v>
      </c>
      <c r="M2312">
        <v>85333</v>
      </c>
      <c r="N2312">
        <v>486</v>
      </c>
      <c r="O2312" t="s">
        <v>13120</v>
      </c>
      <c r="P2312">
        <v>0</v>
      </c>
      <c r="Q2312" t="s">
        <v>13121</v>
      </c>
      <c r="R2312" t="s">
        <v>13122</v>
      </c>
      <c r="S2312">
        <v>421</v>
      </c>
      <c r="T2312" t="s">
        <v>42</v>
      </c>
      <c r="U2312" t="s">
        <v>74</v>
      </c>
      <c r="V2312" t="s">
        <v>44</v>
      </c>
      <c r="W2312">
        <v>9800000</v>
      </c>
      <c r="X2312">
        <v>2006</v>
      </c>
      <c r="Y2312">
        <v>48</v>
      </c>
      <c r="Z2312" s="2">
        <v>7.3</v>
      </c>
      <c r="AA2312">
        <v>1.85</v>
      </c>
      <c r="AB2312">
        <v>0</v>
      </c>
      <c r="AQ2312">
        <v>102</v>
      </c>
      <c r="AR2312">
        <v>6.6</v>
      </c>
      <c r="BP2312">
        <v>2100000</v>
      </c>
      <c r="BR2312">
        <f t="shared" si="99"/>
        <v>-2100000</v>
      </c>
      <c r="BS2312">
        <f>_xlfn.XLOOKUP(BO2312,I:I,L:L)</f>
        <v>0</v>
      </c>
    </row>
    <row r="2313" spans="1:71" x14ac:dyDescent="0.25">
      <c r="A2313" t="s">
        <v>33</v>
      </c>
      <c r="B2313" t="s">
        <v>279</v>
      </c>
      <c r="C2313">
        <v>109</v>
      </c>
      <c r="D2313">
        <v>92</v>
      </c>
      <c r="E2313">
        <v>13000</v>
      </c>
      <c r="F2313">
        <v>217</v>
      </c>
      <c r="G2313" t="s">
        <v>2061</v>
      </c>
      <c r="H2313">
        <v>925</v>
      </c>
      <c r="I2313">
        <v>73326666</v>
      </c>
      <c r="J2313" t="s">
        <v>2645</v>
      </c>
      <c r="K2313" t="s">
        <v>2244</v>
      </c>
      <c r="L2313" t="s">
        <v>3176</v>
      </c>
      <c r="M2313">
        <v>189413</v>
      </c>
      <c r="N2313">
        <v>1953</v>
      </c>
      <c r="O2313" t="s">
        <v>13123</v>
      </c>
      <c r="P2313">
        <v>3</v>
      </c>
      <c r="Q2313" t="s">
        <v>13124</v>
      </c>
      <c r="R2313" t="s">
        <v>13125</v>
      </c>
      <c r="S2313">
        <v>306</v>
      </c>
      <c r="T2313" t="s">
        <v>42</v>
      </c>
      <c r="U2313" t="s">
        <v>43</v>
      </c>
      <c r="V2313" t="s">
        <v>115</v>
      </c>
      <c r="W2313">
        <v>15000000</v>
      </c>
      <c r="X2313">
        <v>1988</v>
      </c>
      <c r="Y2313">
        <v>692</v>
      </c>
      <c r="Z2313" s="2">
        <v>7.5</v>
      </c>
      <c r="AA2313">
        <v>1.85</v>
      </c>
      <c r="AB2313">
        <v>15000</v>
      </c>
      <c r="AQ2313">
        <v>94</v>
      </c>
      <c r="AR2313">
        <v>7.3</v>
      </c>
      <c r="BP2313">
        <v>2160000</v>
      </c>
      <c r="BR2313">
        <f t="shared" si="99"/>
        <v>-2160000</v>
      </c>
      <c r="BS2313">
        <f>_xlfn.XLOOKUP(BO2313,I:I,L:L)</f>
        <v>0</v>
      </c>
    </row>
    <row r="2314" spans="1:71" x14ac:dyDescent="0.25">
      <c r="A2314" t="s">
        <v>33</v>
      </c>
      <c r="B2314" t="s">
        <v>5481</v>
      </c>
      <c r="C2314">
        <v>41</v>
      </c>
      <c r="D2314">
        <v>113</v>
      </c>
      <c r="E2314">
        <v>0</v>
      </c>
      <c r="F2314">
        <v>607</v>
      </c>
      <c r="G2314" t="s">
        <v>11367</v>
      </c>
      <c r="H2314">
        <v>2000</v>
      </c>
      <c r="I2314">
        <v>55184721</v>
      </c>
      <c r="J2314" t="s">
        <v>1544</v>
      </c>
      <c r="K2314" t="s">
        <v>7650</v>
      </c>
      <c r="L2314" t="s">
        <v>4664</v>
      </c>
      <c r="M2314">
        <v>9811</v>
      </c>
      <c r="N2314">
        <v>6510</v>
      </c>
      <c r="O2314" t="s">
        <v>13126</v>
      </c>
      <c r="P2314">
        <v>8</v>
      </c>
      <c r="Q2314" t="s">
        <v>13127</v>
      </c>
      <c r="R2314" t="s">
        <v>13128</v>
      </c>
      <c r="S2314">
        <v>100</v>
      </c>
      <c r="T2314" t="s">
        <v>42</v>
      </c>
      <c r="U2314" t="s">
        <v>43</v>
      </c>
      <c r="V2314" t="s">
        <v>44</v>
      </c>
      <c r="W2314">
        <v>15000000</v>
      </c>
      <c r="X2314">
        <v>2007</v>
      </c>
      <c r="Y2314">
        <v>721</v>
      </c>
      <c r="Z2314" s="2">
        <v>5.6</v>
      </c>
      <c r="AA2314">
        <v>1.85</v>
      </c>
      <c r="AB2314">
        <v>1000</v>
      </c>
      <c r="AQ2314">
        <v>92</v>
      </c>
      <c r="AR2314">
        <v>7.5</v>
      </c>
      <c r="BO2314">
        <v>322157</v>
      </c>
      <c r="BP2314">
        <v>2500000</v>
      </c>
      <c r="BR2314">
        <f t="shared" si="99"/>
        <v>-2177843</v>
      </c>
      <c r="BS2314" t="str">
        <f>_xlfn.XLOOKUP(BO2314,I:I,L:L)</f>
        <v>SuperÂ </v>
      </c>
    </row>
    <row r="2315" spans="1:71" x14ac:dyDescent="0.25">
      <c r="A2315" t="s">
        <v>33</v>
      </c>
      <c r="B2315" t="s">
        <v>7015</v>
      </c>
      <c r="C2315">
        <v>27</v>
      </c>
      <c r="D2315">
        <v>115</v>
      </c>
      <c r="E2315">
        <v>44</v>
      </c>
      <c r="F2315">
        <v>902</v>
      </c>
      <c r="G2315" t="s">
        <v>102</v>
      </c>
      <c r="H2315">
        <v>23000</v>
      </c>
      <c r="I2315">
        <v>50003300</v>
      </c>
      <c r="J2315" t="s">
        <v>4606</v>
      </c>
      <c r="K2315" t="s">
        <v>78</v>
      </c>
      <c r="L2315" t="s">
        <v>5219</v>
      </c>
      <c r="M2315">
        <v>36624</v>
      </c>
      <c r="N2315">
        <v>29370</v>
      </c>
      <c r="O2315" t="s">
        <v>6949</v>
      </c>
      <c r="P2315">
        <v>4</v>
      </c>
      <c r="Q2315" t="s">
        <v>13130</v>
      </c>
      <c r="R2315" t="s">
        <v>13131</v>
      </c>
      <c r="S2315">
        <v>132</v>
      </c>
      <c r="T2315" t="s">
        <v>42</v>
      </c>
      <c r="U2315" t="s">
        <v>43</v>
      </c>
      <c r="V2315" t="s">
        <v>115</v>
      </c>
      <c r="W2315">
        <v>15000000</v>
      </c>
      <c r="X2315">
        <v>1994</v>
      </c>
      <c r="Y2315">
        <v>4000</v>
      </c>
      <c r="Z2315" s="2">
        <v>7.3</v>
      </c>
      <c r="AA2315">
        <v>1.85</v>
      </c>
      <c r="AB2315">
        <v>0</v>
      </c>
      <c r="AQ2315">
        <v>113</v>
      </c>
      <c r="AR2315">
        <v>5.6</v>
      </c>
      <c r="BO2315">
        <v>17804273</v>
      </c>
      <c r="BP2315">
        <v>20000000</v>
      </c>
      <c r="BR2315">
        <f t="shared" si="99"/>
        <v>-2195727</v>
      </c>
      <c r="BS2315" t="str">
        <f>_xlfn.XLOOKUP(BO2315,I:I,L:L)</f>
        <v>The ContenderÂ </v>
      </c>
    </row>
    <row r="2316" spans="1:71" x14ac:dyDescent="0.25">
      <c r="A2316" t="s">
        <v>33</v>
      </c>
      <c r="B2316" t="s">
        <v>7021</v>
      </c>
      <c r="C2316">
        <v>462</v>
      </c>
      <c r="D2316">
        <v>95</v>
      </c>
      <c r="E2316">
        <v>43</v>
      </c>
      <c r="F2316">
        <v>259</v>
      </c>
      <c r="G2316" t="s">
        <v>12422</v>
      </c>
      <c r="H2316">
        <v>11000</v>
      </c>
      <c r="I2316">
        <v>54322273</v>
      </c>
      <c r="J2316" t="s">
        <v>591</v>
      </c>
      <c r="K2316" t="s">
        <v>127</v>
      </c>
      <c r="L2316" t="s">
        <v>4925</v>
      </c>
      <c r="M2316">
        <v>139749</v>
      </c>
      <c r="N2316">
        <v>11946</v>
      </c>
      <c r="O2316" t="s">
        <v>13133</v>
      </c>
      <c r="P2316">
        <v>0</v>
      </c>
      <c r="Q2316" t="s">
        <v>13134</v>
      </c>
      <c r="R2316" t="s">
        <v>13135</v>
      </c>
      <c r="S2316">
        <v>509</v>
      </c>
      <c r="T2316" t="s">
        <v>42</v>
      </c>
      <c r="U2316" t="s">
        <v>74</v>
      </c>
      <c r="V2316" t="s">
        <v>44</v>
      </c>
      <c r="W2316">
        <v>17000000</v>
      </c>
      <c r="X2316">
        <v>2012</v>
      </c>
      <c r="Y2316">
        <v>326</v>
      </c>
      <c r="Z2316" s="2">
        <v>6.4</v>
      </c>
      <c r="AA2316">
        <v>2.35</v>
      </c>
      <c r="AB2316">
        <v>29000</v>
      </c>
      <c r="AQ2316">
        <v>115</v>
      </c>
      <c r="AR2316">
        <v>7.3</v>
      </c>
      <c r="BO2316">
        <v>12801190</v>
      </c>
      <c r="BP2316">
        <v>15000000</v>
      </c>
      <c r="BR2316">
        <f t="shared" si="99"/>
        <v>-2198810</v>
      </c>
      <c r="BS2316" t="str">
        <f>_xlfn.XLOOKUP(BO2316,I:I,L:L)</f>
        <v>Highlander: EndgameÂ </v>
      </c>
    </row>
    <row r="2317" spans="1:71" x14ac:dyDescent="0.25">
      <c r="A2317" t="s">
        <v>33</v>
      </c>
      <c r="B2317" t="s">
        <v>1368</v>
      </c>
      <c r="C2317">
        <v>152</v>
      </c>
      <c r="D2317">
        <v>87</v>
      </c>
      <c r="E2317">
        <v>165</v>
      </c>
      <c r="F2317">
        <v>383</v>
      </c>
      <c r="G2317" t="s">
        <v>13137</v>
      </c>
      <c r="H2317">
        <v>1000</v>
      </c>
      <c r="I2317">
        <v>47860214</v>
      </c>
      <c r="J2317" t="s">
        <v>2795</v>
      </c>
      <c r="K2317" t="s">
        <v>5788</v>
      </c>
      <c r="L2317" t="s">
        <v>5448</v>
      </c>
      <c r="M2317">
        <v>34711</v>
      </c>
      <c r="N2317">
        <v>2452</v>
      </c>
      <c r="O2317" t="s">
        <v>4007</v>
      </c>
      <c r="P2317">
        <v>0</v>
      </c>
      <c r="Q2317" t="s">
        <v>13138</v>
      </c>
      <c r="R2317" t="s">
        <v>13139</v>
      </c>
      <c r="S2317">
        <v>468</v>
      </c>
      <c r="T2317" t="s">
        <v>42</v>
      </c>
      <c r="U2317" t="s">
        <v>43</v>
      </c>
      <c r="V2317" t="s">
        <v>44</v>
      </c>
      <c r="W2317">
        <v>15000000</v>
      </c>
      <c r="X2317">
        <v>2006</v>
      </c>
      <c r="Y2317">
        <v>431</v>
      </c>
      <c r="Z2317" s="2">
        <v>5</v>
      </c>
      <c r="AA2317">
        <v>2.35</v>
      </c>
      <c r="AB2317">
        <v>0</v>
      </c>
      <c r="AQ2317">
        <v>95</v>
      </c>
      <c r="AR2317">
        <v>6.4</v>
      </c>
      <c r="BP2317">
        <v>2200000</v>
      </c>
      <c r="BR2317">
        <f t="shared" si="99"/>
        <v>-2200000</v>
      </c>
      <c r="BS2317">
        <f>_xlfn.XLOOKUP(BO2317,I:I,L:L)</f>
        <v>0</v>
      </c>
    </row>
    <row r="2318" spans="1:71" x14ac:dyDescent="0.25">
      <c r="A2318" t="s">
        <v>33</v>
      </c>
      <c r="B2318" t="s">
        <v>700</v>
      </c>
      <c r="C2318">
        <v>69</v>
      </c>
      <c r="D2318">
        <v>88</v>
      </c>
      <c r="E2318">
        <v>189</v>
      </c>
      <c r="F2318">
        <v>799</v>
      </c>
      <c r="G2318" t="s">
        <v>10236</v>
      </c>
      <c r="H2318">
        <v>934</v>
      </c>
      <c r="I2318">
        <v>47811275</v>
      </c>
      <c r="J2318" t="s">
        <v>1461</v>
      </c>
      <c r="K2318" t="s">
        <v>10487</v>
      </c>
      <c r="L2318" t="s">
        <v>5454</v>
      </c>
      <c r="M2318">
        <v>29008</v>
      </c>
      <c r="N2318">
        <v>3707</v>
      </c>
      <c r="O2318" t="s">
        <v>13140</v>
      </c>
      <c r="P2318">
        <v>1</v>
      </c>
      <c r="Q2318" t="s">
        <v>13141</v>
      </c>
      <c r="R2318" t="s">
        <v>13142</v>
      </c>
      <c r="S2318">
        <v>99</v>
      </c>
      <c r="T2318" t="s">
        <v>42</v>
      </c>
      <c r="U2318" t="s">
        <v>43</v>
      </c>
      <c r="V2318" t="s">
        <v>115</v>
      </c>
      <c r="W2318">
        <v>15000000</v>
      </c>
      <c r="X2318">
        <v>2002</v>
      </c>
      <c r="Y2318">
        <v>927</v>
      </c>
      <c r="Z2318" s="2">
        <v>5.4</v>
      </c>
      <c r="AA2318">
        <v>1.85</v>
      </c>
      <c r="AB2318">
        <v>896</v>
      </c>
      <c r="AQ2318">
        <v>87</v>
      </c>
      <c r="AR2318">
        <v>5</v>
      </c>
      <c r="BO2318">
        <v>52799004</v>
      </c>
      <c r="BP2318">
        <v>55000000</v>
      </c>
      <c r="BR2318">
        <f t="shared" si="99"/>
        <v>-2200996</v>
      </c>
      <c r="BS2318" t="str">
        <f>_xlfn.XLOOKUP(BO2318,I:I,L:L)</f>
        <v>Message in a BottleÂ </v>
      </c>
    </row>
    <row r="2319" spans="1:71" x14ac:dyDescent="0.25">
      <c r="A2319" t="s">
        <v>33</v>
      </c>
      <c r="B2319" t="s">
        <v>2080</v>
      </c>
      <c r="C2319">
        <v>130</v>
      </c>
      <c r="D2319">
        <v>97</v>
      </c>
      <c r="E2319">
        <v>272</v>
      </c>
      <c r="F2319">
        <v>957</v>
      </c>
      <c r="G2319" t="s">
        <v>102</v>
      </c>
      <c r="H2319">
        <v>22000</v>
      </c>
      <c r="I2319">
        <v>43022524</v>
      </c>
      <c r="J2319" t="s">
        <v>1544</v>
      </c>
      <c r="K2319" t="s">
        <v>2176</v>
      </c>
      <c r="L2319" t="s">
        <v>6052</v>
      </c>
      <c r="M2319">
        <v>67604</v>
      </c>
      <c r="N2319">
        <v>29252</v>
      </c>
      <c r="O2319" t="s">
        <v>1250</v>
      </c>
      <c r="P2319">
        <v>0</v>
      </c>
      <c r="Q2319" t="s">
        <v>13143</v>
      </c>
      <c r="R2319" t="s">
        <v>13144</v>
      </c>
      <c r="S2319">
        <v>218</v>
      </c>
      <c r="T2319" t="s">
        <v>42</v>
      </c>
      <c r="U2319" t="s">
        <v>43</v>
      </c>
      <c r="V2319" t="s">
        <v>811</v>
      </c>
      <c r="W2319">
        <v>15000000</v>
      </c>
      <c r="X2319">
        <v>1997</v>
      </c>
      <c r="Y2319">
        <v>4000</v>
      </c>
      <c r="Z2319" s="2">
        <v>7.1</v>
      </c>
      <c r="AA2319">
        <v>1.85</v>
      </c>
      <c r="AB2319">
        <v>12000</v>
      </c>
      <c r="AQ2319">
        <v>183</v>
      </c>
      <c r="AR2319">
        <v>8.1999999999999993</v>
      </c>
      <c r="BO2319">
        <v>7764027</v>
      </c>
      <c r="BP2319">
        <v>10000000</v>
      </c>
      <c r="BR2319">
        <f t="shared" si="99"/>
        <v>-2235973</v>
      </c>
      <c r="BS2319" t="str">
        <f>_xlfn.XLOOKUP(BO2319,I:I,L:L)</f>
        <v>Bad WordsÂ </v>
      </c>
    </row>
    <row r="2320" spans="1:71" x14ac:dyDescent="0.25">
      <c r="A2320" t="s">
        <v>33</v>
      </c>
      <c r="B2320" t="s">
        <v>7026</v>
      </c>
      <c r="C2320">
        <v>66</v>
      </c>
      <c r="D2320">
        <v>94</v>
      </c>
      <c r="E2320">
        <v>13</v>
      </c>
      <c r="F2320">
        <v>566</v>
      </c>
      <c r="G2320" t="s">
        <v>13146</v>
      </c>
      <c r="H2320">
        <v>925</v>
      </c>
      <c r="I2320">
        <v>42672630</v>
      </c>
      <c r="J2320" t="s">
        <v>4613</v>
      </c>
      <c r="K2320" t="s">
        <v>13147</v>
      </c>
      <c r="L2320" t="s">
        <v>6293</v>
      </c>
      <c r="M2320">
        <v>27580</v>
      </c>
      <c r="N2320">
        <v>3423</v>
      </c>
      <c r="O2320" t="s">
        <v>2321</v>
      </c>
      <c r="P2320">
        <v>1</v>
      </c>
      <c r="Q2320" t="s">
        <v>13148</v>
      </c>
      <c r="R2320" t="s">
        <v>13149</v>
      </c>
      <c r="S2320">
        <v>172</v>
      </c>
      <c r="T2320" t="s">
        <v>42</v>
      </c>
      <c r="U2320" t="s">
        <v>43</v>
      </c>
      <c r="V2320" t="s">
        <v>115</v>
      </c>
      <c r="W2320">
        <v>17000000</v>
      </c>
      <c r="X2320">
        <v>2003</v>
      </c>
      <c r="Y2320">
        <v>738</v>
      </c>
      <c r="Z2320" s="2">
        <v>5.3</v>
      </c>
      <c r="AA2320">
        <v>2.35</v>
      </c>
      <c r="AB2320">
        <v>0</v>
      </c>
      <c r="AQ2320">
        <v>97</v>
      </c>
      <c r="AR2320">
        <v>7.1</v>
      </c>
      <c r="BO2320">
        <v>20763013</v>
      </c>
      <c r="BP2320">
        <v>23000000</v>
      </c>
      <c r="BR2320">
        <f t="shared" si="99"/>
        <v>-2236987</v>
      </c>
      <c r="BS2320" t="str">
        <f>_xlfn.XLOOKUP(BO2320,I:I,L:L)</f>
        <v>Jaws: The RevengeÂ </v>
      </c>
    </row>
    <row r="2321" spans="1:71" x14ac:dyDescent="0.25">
      <c r="A2321" t="s">
        <v>33</v>
      </c>
      <c r="B2321" t="s">
        <v>7032</v>
      </c>
      <c r="C2321">
        <v>238</v>
      </c>
      <c r="D2321">
        <v>112</v>
      </c>
      <c r="E2321">
        <v>29</v>
      </c>
      <c r="F2321">
        <v>874</v>
      </c>
      <c r="G2321" t="s">
        <v>6079</v>
      </c>
      <c r="H2321">
        <v>12000</v>
      </c>
      <c r="I2321">
        <v>42919096</v>
      </c>
      <c r="J2321" t="s">
        <v>599</v>
      </c>
      <c r="K2321" t="s">
        <v>1334</v>
      </c>
      <c r="L2321" t="s">
        <v>6061</v>
      </c>
      <c r="M2321">
        <v>64747</v>
      </c>
      <c r="N2321">
        <v>15800</v>
      </c>
      <c r="O2321" t="s">
        <v>7561</v>
      </c>
      <c r="P2321">
        <v>1</v>
      </c>
      <c r="Q2321" t="s">
        <v>13150</v>
      </c>
      <c r="R2321" t="s">
        <v>13151</v>
      </c>
      <c r="S2321">
        <v>122</v>
      </c>
      <c r="T2321" t="s">
        <v>42</v>
      </c>
      <c r="U2321" t="s">
        <v>43</v>
      </c>
      <c r="V2321" t="s">
        <v>44</v>
      </c>
      <c r="W2321">
        <v>15000000</v>
      </c>
      <c r="X2321">
        <v>2013</v>
      </c>
      <c r="Y2321">
        <v>1000</v>
      </c>
      <c r="Z2321" s="2">
        <v>6.5</v>
      </c>
      <c r="AA2321">
        <v>2.35</v>
      </c>
      <c r="AB2321">
        <v>12000</v>
      </c>
      <c r="AQ2321">
        <v>94</v>
      </c>
      <c r="AR2321">
        <v>5.3</v>
      </c>
      <c r="BO2321">
        <v>2711210</v>
      </c>
      <c r="BP2321">
        <v>5000000</v>
      </c>
      <c r="BR2321">
        <f t="shared" si="99"/>
        <v>-2288790</v>
      </c>
      <c r="BS2321" t="str">
        <f>_xlfn.XLOOKUP(BO2321,I:I,L:L)</f>
        <v>Everything Must GoÂ </v>
      </c>
    </row>
    <row r="2322" spans="1:71" x14ac:dyDescent="0.25">
      <c r="A2322" t="s">
        <v>33</v>
      </c>
      <c r="B2322" t="s">
        <v>7038</v>
      </c>
      <c r="C2322">
        <v>198</v>
      </c>
      <c r="D2322">
        <v>98</v>
      </c>
      <c r="E2322">
        <v>66</v>
      </c>
      <c r="F2322">
        <v>562</v>
      </c>
      <c r="G2322" t="s">
        <v>6203</v>
      </c>
      <c r="H2322">
        <v>3000</v>
      </c>
      <c r="I2322">
        <v>42592530</v>
      </c>
      <c r="J2322" t="s">
        <v>583</v>
      </c>
      <c r="K2322" t="s">
        <v>1924</v>
      </c>
      <c r="L2322" t="s">
        <v>6114</v>
      </c>
      <c r="M2322">
        <v>29867</v>
      </c>
      <c r="N2322">
        <v>4567</v>
      </c>
      <c r="O2322" t="s">
        <v>13153</v>
      </c>
      <c r="P2322">
        <v>0</v>
      </c>
      <c r="Q2322" t="s">
        <v>13154</v>
      </c>
      <c r="R2322" t="s">
        <v>13155</v>
      </c>
      <c r="S2322">
        <v>181</v>
      </c>
      <c r="T2322" t="s">
        <v>42</v>
      </c>
      <c r="U2322" t="s">
        <v>43</v>
      </c>
      <c r="V2322" t="s">
        <v>44</v>
      </c>
      <c r="W2322">
        <v>15000000</v>
      </c>
      <c r="X2322">
        <v>2015</v>
      </c>
      <c r="Y2322">
        <v>658</v>
      </c>
      <c r="Z2322" s="2">
        <v>6.2</v>
      </c>
      <c r="AA2322">
        <v>2.35</v>
      </c>
      <c r="AB2322">
        <v>27000</v>
      </c>
      <c r="AQ2322">
        <v>112</v>
      </c>
      <c r="AR2322">
        <v>6.5</v>
      </c>
      <c r="BO2322">
        <v>7927</v>
      </c>
      <c r="BP2322">
        <v>2300000</v>
      </c>
      <c r="BR2322">
        <f t="shared" si="99"/>
        <v>-2292073</v>
      </c>
      <c r="BS2322" t="str">
        <f>_xlfn.XLOOKUP(BO2322,I:I,L:L)</f>
        <v>The Lady from ShanghaiÂ </v>
      </c>
    </row>
    <row r="2323" spans="1:71" x14ac:dyDescent="0.25">
      <c r="A2323" t="s">
        <v>33</v>
      </c>
      <c r="B2323" t="s">
        <v>3073</v>
      </c>
      <c r="C2323">
        <v>154</v>
      </c>
      <c r="D2323">
        <v>104</v>
      </c>
      <c r="E2323">
        <v>0</v>
      </c>
      <c r="F2323">
        <v>1000</v>
      </c>
      <c r="G2323" t="s">
        <v>638</v>
      </c>
      <c r="H2323">
        <v>4000</v>
      </c>
      <c r="I2323">
        <v>40064955</v>
      </c>
      <c r="J2323" t="s">
        <v>3277</v>
      </c>
      <c r="K2323" t="s">
        <v>842</v>
      </c>
      <c r="L2323" t="s">
        <v>6369</v>
      </c>
      <c r="M2323">
        <v>92074</v>
      </c>
      <c r="N2323">
        <v>12170</v>
      </c>
      <c r="O2323" t="s">
        <v>7201</v>
      </c>
      <c r="P2323">
        <v>1</v>
      </c>
      <c r="Q2323" t="s">
        <v>13157</v>
      </c>
      <c r="R2323" t="s">
        <v>13158</v>
      </c>
      <c r="S2323">
        <v>502</v>
      </c>
      <c r="T2323" t="s">
        <v>42</v>
      </c>
      <c r="U2323" t="s">
        <v>43</v>
      </c>
      <c r="V2323" t="s">
        <v>811</v>
      </c>
      <c r="W2323">
        <v>15000000</v>
      </c>
      <c r="X2323">
        <v>1998</v>
      </c>
      <c r="Y2323">
        <v>4000</v>
      </c>
      <c r="Z2323" s="2">
        <v>6.4</v>
      </c>
      <c r="AA2323">
        <v>1.85</v>
      </c>
      <c r="AB2323">
        <v>0</v>
      </c>
      <c r="AQ2323">
        <v>98</v>
      </c>
      <c r="AR2323">
        <v>6.2</v>
      </c>
      <c r="BP2323">
        <v>2295429</v>
      </c>
      <c r="BR2323">
        <f t="shared" si="99"/>
        <v>-2295429</v>
      </c>
      <c r="BS2323">
        <f>_xlfn.XLOOKUP(BO2323,I:I,L:L)</f>
        <v>0</v>
      </c>
    </row>
    <row r="2324" spans="1:71" x14ac:dyDescent="0.25">
      <c r="A2324" t="s">
        <v>33</v>
      </c>
      <c r="B2324" t="s">
        <v>1142</v>
      </c>
      <c r="C2324">
        <v>131</v>
      </c>
      <c r="D2324">
        <v>120</v>
      </c>
      <c r="E2324">
        <v>446</v>
      </c>
      <c r="F2324">
        <v>1000</v>
      </c>
      <c r="G2324" t="s">
        <v>1794</v>
      </c>
      <c r="H2324">
        <v>22000</v>
      </c>
      <c r="I2324">
        <v>44886089</v>
      </c>
      <c r="J2324" t="s">
        <v>1338</v>
      </c>
      <c r="K2324" t="s">
        <v>2176</v>
      </c>
      <c r="L2324" t="s">
        <v>5226</v>
      </c>
      <c r="M2324">
        <v>69576</v>
      </c>
      <c r="N2324">
        <v>40117</v>
      </c>
      <c r="O2324" t="s">
        <v>966</v>
      </c>
      <c r="P2324">
        <v>3</v>
      </c>
      <c r="Q2324" t="s">
        <v>13159</v>
      </c>
      <c r="R2324" t="s">
        <v>13160</v>
      </c>
      <c r="S2324">
        <v>207</v>
      </c>
      <c r="T2324" t="s">
        <v>42</v>
      </c>
      <c r="U2324" t="s">
        <v>43</v>
      </c>
      <c r="V2324" t="s">
        <v>811</v>
      </c>
      <c r="W2324">
        <v>10000000</v>
      </c>
      <c r="X2324">
        <v>1997</v>
      </c>
      <c r="Y2324">
        <v>13000</v>
      </c>
      <c r="Z2324" s="2">
        <v>6.9</v>
      </c>
      <c r="AA2324">
        <v>1.85</v>
      </c>
      <c r="AB2324">
        <v>2000</v>
      </c>
      <c r="AQ2324">
        <v>104</v>
      </c>
      <c r="AR2324">
        <v>6.4</v>
      </c>
      <c r="BO2324">
        <v>12701880</v>
      </c>
      <c r="BP2324">
        <v>15000000</v>
      </c>
      <c r="BR2324">
        <f t="shared" si="99"/>
        <v>-2298120</v>
      </c>
      <c r="BS2324" t="str">
        <f>_xlfn.XLOOKUP(BO2324,I:I,L:L)</f>
        <v>The Pirates Who Don't Do Anything: A VeggieTales MovieÂ </v>
      </c>
    </row>
    <row r="2325" spans="1:71" x14ac:dyDescent="0.25">
      <c r="A2325" t="s">
        <v>33</v>
      </c>
      <c r="B2325" t="s">
        <v>7046</v>
      </c>
      <c r="C2325">
        <v>97</v>
      </c>
      <c r="D2325">
        <v>99</v>
      </c>
      <c r="E2325">
        <v>11</v>
      </c>
      <c r="F2325">
        <v>971</v>
      </c>
      <c r="G2325" t="s">
        <v>13162</v>
      </c>
      <c r="H2325">
        <v>11000</v>
      </c>
      <c r="I2325">
        <v>37882551</v>
      </c>
      <c r="J2325" t="s">
        <v>1247</v>
      </c>
      <c r="K2325" t="s">
        <v>291</v>
      </c>
      <c r="L2325" t="s">
        <v>6827</v>
      </c>
      <c r="M2325">
        <v>80305</v>
      </c>
      <c r="N2325">
        <v>15369</v>
      </c>
      <c r="O2325" t="s">
        <v>5398</v>
      </c>
      <c r="P2325">
        <v>0</v>
      </c>
      <c r="Q2325" t="s">
        <v>13163</v>
      </c>
      <c r="R2325" t="s">
        <v>13164</v>
      </c>
      <c r="S2325">
        <v>393</v>
      </c>
      <c r="T2325" t="s">
        <v>42</v>
      </c>
      <c r="U2325" t="s">
        <v>43</v>
      </c>
      <c r="V2325" t="s">
        <v>811</v>
      </c>
      <c r="W2325">
        <v>16000000</v>
      </c>
      <c r="X2325">
        <v>2001</v>
      </c>
      <c r="Y2325">
        <v>983</v>
      </c>
      <c r="Z2325" s="2">
        <v>5.7</v>
      </c>
      <c r="AA2325">
        <v>1.85</v>
      </c>
      <c r="AB2325">
        <v>0</v>
      </c>
      <c r="AQ2325">
        <v>120</v>
      </c>
      <c r="AR2325">
        <v>6.9</v>
      </c>
      <c r="BP2325">
        <v>2300000</v>
      </c>
      <c r="BR2325">
        <f t="shared" si="99"/>
        <v>-2300000</v>
      </c>
      <c r="BS2325">
        <f>_xlfn.XLOOKUP(BO2325,I:I,L:L)</f>
        <v>0</v>
      </c>
    </row>
    <row r="2326" spans="1:71" x14ac:dyDescent="0.25">
      <c r="A2326" t="s">
        <v>33</v>
      </c>
      <c r="B2326" t="s">
        <v>484</v>
      </c>
      <c r="C2326">
        <v>355</v>
      </c>
      <c r="D2326">
        <v>109</v>
      </c>
      <c r="E2326">
        <v>453</v>
      </c>
      <c r="F2326">
        <v>953</v>
      </c>
      <c r="G2326" t="s">
        <v>3076</v>
      </c>
      <c r="H2326">
        <v>15000</v>
      </c>
      <c r="I2326">
        <v>40983001</v>
      </c>
      <c r="J2326" t="s">
        <v>1338</v>
      </c>
      <c r="K2326" t="s">
        <v>495</v>
      </c>
      <c r="L2326" t="s">
        <v>5304</v>
      </c>
      <c r="M2326">
        <v>181025</v>
      </c>
      <c r="N2326">
        <v>27788</v>
      </c>
      <c r="O2326" t="s">
        <v>797</v>
      </c>
      <c r="P2326">
        <v>2</v>
      </c>
      <c r="Q2326" t="s">
        <v>13165</v>
      </c>
      <c r="R2326" t="s">
        <v>13166</v>
      </c>
      <c r="S2326">
        <v>336</v>
      </c>
      <c r="T2326" t="s">
        <v>42</v>
      </c>
      <c r="U2326" t="s">
        <v>43</v>
      </c>
      <c r="V2326" t="s">
        <v>811</v>
      </c>
      <c r="W2326">
        <v>7000000</v>
      </c>
      <c r="X2326">
        <v>2012</v>
      </c>
      <c r="Y2326">
        <v>10000</v>
      </c>
      <c r="Z2326" s="2">
        <v>7.7</v>
      </c>
      <c r="AA2326">
        <v>1.85</v>
      </c>
      <c r="AB2326">
        <v>38000</v>
      </c>
      <c r="AQ2326">
        <v>99</v>
      </c>
      <c r="AR2326">
        <v>5.7</v>
      </c>
      <c r="BP2326">
        <v>2300000</v>
      </c>
      <c r="BR2326">
        <f t="shared" si="99"/>
        <v>-2300000</v>
      </c>
      <c r="BS2326">
        <f>_xlfn.XLOOKUP(BO2326,I:I,L:L)</f>
        <v>0</v>
      </c>
    </row>
    <row r="2327" spans="1:71" x14ac:dyDescent="0.25">
      <c r="A2327" t="s">
        <v>33</v>
      </c>
      <c r="B2327" t="s">
        <v>2211</v>
      </c>
      <c r="C2327">
        <v>138</v>
      </c>
      <c r="D2327">
        <v>105</v>
      </c>
      <c r="E2327">
        <v>488</v>
      </c>
      <c r="F2327">
        <v>13000</v>
      </c>
      <c r="G2327" t="s">
        <v>814</v>
      </c>
      <c r="H2327">
        <v>15000</v>
      </c>
      <c r="I2327">
        <v>20991497</v>
      </c>
      <c r="J2327" t="s">
        <v>881</v>
      </c>
      <c r="K2327" t="s">
        <v>236</v>
      </c>
      <c r="L2327" t="s">
        <v>8470</v>
      </c>
      <c r="M2327">
        <v>39782</v>
      </c>
      <c r="N2327">
        <v>44037</v>
      </c>
      <c r="O2327" t="s">
        <v>702</v>
      </c>
      <c r="P2327">
        <v>1</v>
      </c>
      <c r="Q2327" t="s">
        <v>8471</v>
      </c>
      <c r="R2327" t="s">
        <v>8472</v>
      </c>
      <c r="S2327">
        <v>172</v>
      </c>
      <c r="T2327" t="s">
        <v>42</v>
      </c>
      <c r="U2327" t="s">
        <v>43</v>
      </c>
      <c r="V2327" t="s">
        <v>44</v>
      </c>
      <c r="W2327">
        <v>37000000</v>
      </c>
      <c r="X2327">
        <v>2015</v>
      </c>
      <c r="Y2327">
        <v>14000</v>
      </c>
      <c r="Z2327" s="2">
        <v>5.4</v>
      </c>
      <c r="AA2327">
        <v>1.85</v>
      </c>
      <c r="AB2327">
        <v>11000</v>
      </c>
      <c r="AQ2327">
        <v>109</v>
      </c>
      <c r="AR2327">
        <v>7.7</v>
      </c>
      <c r="BO2327">
        <v>7691700</v>
      </c>
      <c r="BP2327">
        <v>10000000</v>
      </c>
      <c r="BR2327">
        <f t="shared" si="99"/>
        <v>-2308300</v>
      </c>
      <c r="BS2327" t="str">
        <f>_xlfn.XLOOKUP(BO2327,I:I,L:L)</f>
        <v>Sarah's KeyÂ </v>
      </c>
    </row>
    <row r="2328" spans="1:71" x14ac:dyDescent="0.25">
      <c r="A2328" t="s">
        <v>33</v>
      </c>
      <c r="B2328" t="s">
        <v>476</v>
      </c>
      <c r="C2328">
        <v>102</v>
      </c>
      <c r="D2328">
        <v>106</v>
      </c>
      <c r="E2328">
        <v>357</v>
      </c>
      <c r="F2328">
        <v>883</v>
      </c>
      <c r="G2328" t="s">
        <v>3389</v>
      </c>
      <c r="H2328">
        <v>23000</v>
      </c>
      <c r="I2328">
        <v>35007180</v>
      </c>
      <c r="J2328" t="s">
        <v>313</v>
      </c>
      <c r="K2328" t="s">
        <v>446</v>
      </c>
      <c r="L2328" t="s">
        <v>7160</v>
      </c>
      <c r="M2328">
        <v>26846</v>
      </c>
      <c r="N2328">
        <v>26652</v>
      </c>
      <c r="O2328" t="s">
        <v>13168</v>
      </c>
      <c r="P2328">
        <v>0</v>
      </c>
      <c r="Q2328" t="s">
        <v>13169</v>
      </c>
      <c r="R2328" t="s">
        <v>13170</v>
      </c>
      <c r="S2328">
        <v>193</v>
      </c>
      <c r="T2328" t="s">
        <v>42</v>
      </c>
      <c r="U2328" t="s">
        <v>43</v>
      </c>
      <c r="V2328" t="s">
        <v>44</v>
      </c>
      <c r="W2328">
        <v>15000000</v>
      </c>
      <c r="X2328">
        <v>2000</v>
      </c>
      <c r="Y2328">
        <v>1000</v>
      </c>
      <c r="Z2328" s="2">
        <v>5.6</v>
      </c>
      <c r="AA2328">
        <v>1.85</v>
      </c>
      <c r="AB2328">
        <v>0</v>
      </c>
      <c r="AQ2328">
        <v>105</v>
      </c>
      <c r="AR2328">
        <v>5.4</v>
      </c>
      <c r="BO2328">
        <v>475000</v>
      </c>
      <c r="BP2328">
        <v>2800000</v>
      </c>
      <c r="BR2328">
        <f t="shared" si="99"/>
        <v>-2325000</v>
      </c>
      <c r="BS2328" t="str">
        <f>_xlfn.XLOOKUP(BO2328,I:I,L:L)</f>
        <v>Beer LeagueÂ </v>
      </c>
    </row>
    <row r="2329" spans="1:71" x14ac:dyDescent="0.25">
      <c r="A2329" t="s">
        <v>33</v>
      </c>
      <c r="B2329" t="s">
        <v>7052</v>
      </c>
      <c r="C2329">
        <v>419</v>
      </c>
      <c r="D2329">
        <v>123</v>
      </c>
      <c r="E2329">
        <v>120</v>
      </c>
      <c r="F2329">
        <v>149</v>
      </c>
      <c r="G2329" t="s">
        <v>3612</v>
      </c>
      <c r="H2329">
        <v>13000</v>
      </c>
      <c r="I2329">
        <v>35887263</v>
      </c>
      <c r="J2329" t="s">
        <v>3072</v>
      </c>
      <c r="K2329" t="s">
        <v>574</v>
      </c>
      <c r="L2329" t="s">
        <v>7016</v>
      </c>
      <c r="M2329">
        <v>265507</v>
      </c>
      <c r="N2329">
        <v>14100</v>
      </c>
      <c r="O2329" t="s">
        <v>4451</v>
      </c>
      <c r="P2329">
        <v>0</v>
      </c>
      <c r="Q2329" t="s">
        <v>13172</v>
      </c>
      <c r="R2329" t="s">
        <v>13173</v>
      </c>
      <c r="S2329">
        <v>388</v>
      </c>
      <c r="T2329" t="s">
        <v>42</v>
      </c>
      <c r="U2329" t="s">
        <v>74</v>
      </c>
      <c r="V2329" t="s">
        <v>44</v>
      </c>
      <c r="W2329">
        <v>15000000</v>
      </c>
      <c r="X2329">
        <v>2014</v>
      </c>
      <c r="Y2329">
        <v>876</v>
      </c>
      <c r="Z2329" s="2">
        <v>7.7</v>
      </c>
      <c r="AA2329">
        <v>2.35</v>
      </c>
      <c r="AB2329">
        <v>90000</v>
      </c>
      <c r="AQ2329">
        <v>106</v>
      </c>
      <c r="AR2329">
        <v>5.6</v>
      </c>
      <c r="BO2329">
        <v>173783</v>
      </c>
      <c r="BP2329">
        <v>2500000</v>
      </c>
      <c r="BR2329">
        <f t="shared" si="99"/>
        <v>-2326217</v>
      </c>
      <c r="BS2329" t="str">
        <f>_xlfn.XLOOKUP(BO2329,I:I,L:L)</f>
        <v>FuelÂ </v>
      </c>
    </row>
    <row r="2330" spans="1:71" x14ac:dyDescent="0.25">
      <c r="A2330" t="s">
        <v>33</v>
      </c>
      <c r="B2330" t="s">
        <v>3923</v>
      </c>
      <c r="C2330">
        <v>37</v>
      </c>
      <c r="D2330">
        <v>86</v>
      </c>
      <c r="E2330">
        <v>14</v>
      </c>
      <c r="F2330">
        <v>685</v>
      </c>
      <c r="G2330" t="s">
        <v>6875</v>
      </c>
      <c r="H2330">
        <v>833</v>
      </c>
      <c r="I2330">
        <v>34308901</v>
      </c>
      <c r="J2330" t="s">
        <v>635</v>
      </c>
      <c r="K2330" t="s">
        <v>2764</v>
      </c>
      <c r="L2330" t="s">
        <v>7447</v>
      </c>
      <c r="M2330">
        <v>15939</v>
      </c>
      <c r="N2330">
        <v>4435</v>
      </c>
      <c r="O2330" t="s">
        <v>8489</v>
      </c>
      <c r="P2330">
        <v>3</v>
      </c>
      <c r="Q2330" t="s">
        <v>13175</v>
      </c>
      <c r="R2330" t="s">
        <v>13176</v>
      </c>
      <c r="S2330">
        <v>87</v>
      </c>
      <c r="T2330" t="s">
        <v>42</v>
      </c>
      <c r="U2330" t="s">
        <v>43</v>
      </c>
      <c r="V2330" t="s">
        <v>44</v>
      </c>
      <c r="W2330">
        <v>16000000</v>
      </c>
      <c r="X2330">
        <v>2003</v>
      </c>
      <c r="Y2330">
        <v>807</v>
      </c>
      <c r="Z2330" s="2">
        <v>5.0999999999999996</v>
      </c>
      <c r="AA2330">
        <v>2.35</v>
      </c>
      <c r="AB2330">
        <v>0</v>
      </c>
      <c r="AQ2330">
        <v>123</v>
      </c>
      <c r="AR2330">
        <v>7.7</v>
      </c>
      <c r="BP2330">
        <v>2361000</v>
      </c>
      <c r="BR2330">
        <f t="shared" si="99"/>
        <v>-2361000</v>
      </c>
      <c r="BS2330">
        <f>_xlfn.XLOOKUP(BO2330,I:I,L:L)</f>
        <v>0</v>
      </c>
    </row>
    <row r="2331" spans="1:71" x14ac:dyDescent="0.25">
      <c r="A2331" t="s">
        <v>33</v>
      </c>
      <c r="B2331" t="s">
        <v>7059</v>
      </c>
      <c r="C2331">
        <v>78</v>
      </c>
      <c r="D2331">
        <v>120</v>
      </c>
      <c r="E2331">
        <v>18</v>
      </c>
      <c r="F2331">
        <v>944</v>
      </c>
      <c r="G2331" t="s">
        <v>410</v>
      </c>
      <c r="H2331">
        <v>20000</v>
      </c>
      <c r="I2331">
        <v>33771174</v>
      </c>
      <c r="J2331" t="s">
        <v>881</v>
      </c>
      <c r="K2331" t="s">
        <v>1030</v>
      </c>
      <c r="L2331" t="s">
        <v>7373</v>
      </c>
      <c r="M2331">
        <v>27044</v>
      </c>
      <c r="N2331">
        <v>22383</v>
      </c>
      <c r="O2331" t="s">
        <v>5157</v>
      </c>
      <c r="P2331">
        <v>2</v>
      </c>
      <c r="Q2331" t="s">
        <v>13177</v>
      </c>
      <c r="R2331" t="s">
        <v>13178</v>
      </c>
      <c r="S2331">
        <v>240</v>
      </c>
      <c r="T2331" t="s">
        <v>42</v>
      </c>
      <c r="U2331" t="s">
        <v>43</v>
      </c>
      <c r="V2331" t="s">
        <v>44</v>
      </c>
      <c r="W2331">
        <v>15000000</v>
      </c>
      <c r="X2331">
        <v>2000</v>
      </c>
      <c r="Y2331">
        <v>1000</v>
      </c>
      <c r="Z2331" s="2">
        <v>6.8</v>
      </c>
      <c r="AA2331">
        <v>1.85</v>
      </c>
      <c r="AB2331">
        <v>0</v>
      </c>
      <c r="AQ2331">
        <v>86</v>
      </c>
      <c r="AR2331">
        <v>5.0999999999999996</v>
      </c>
      <c r="BO2331">
        <v>118666</v>
      </c>
      <c r="BP2331">
        <v>2500000</v>
      </c>
      <c r="BR2331">
        <f t="shared" si="99"/>
        <v>-2381334</v>
      </c>
      <c r="BS2331" t="str">
        <f>_xlfn.XLOOKUP(BO2331,I:I,L:L)</f>
        <v>Valley of the Heart's DelightÂ </v>
      </c>
    </row>
    <row r="2332" spans="1:71" x14ac:dyDescent="0.25">
      <c r="A2332" t="s">
        <v>33</v>
      </c>
      <c r="B2332" t="s">
        <v>5297</v>
      </c>
      <c r="C2332">
        <v>181</v>
      </c>
      <c r="D2332">
        <v>227</v>
      </c>
      <c r="E2332">
        <v>767</v>
      </c>
      <c r="F2332">
        <v>87</v>
      </c>
      <c r="G2332" t="s">
        <v>7066</v>
      </c>
      <c r="H2332">
        <v>607</v>
      </c>
      <c r="I2332">
        <v>6000000</v>
      </c>
      <c r="J2332" t="s">
        <v>2028</v>
      </c>
      <c r="K2332" t="s">
        <v>13180</v>
      </c>
      <c r="L2332" t="s">
        <v>13181</v>
      </c>
      <c r="M2332">
        <v>192775</v>
      </c>
      <c r="N2332">
        <v>1076</v>
      </c>
      <c r="O2332" t="s">
        <v>11142</v>
      </c>
      <c r="P2332">
        <v>8</v>
      </c>
      <c r="Q2332" t="s">
        <v>13182</v>
      </c>
      <c r="R2332" t="s">
        <v>13183</v>
      </c>
      <c r="S2332">
        <v>559</v>
      </c>
      <c r="T2332" t="s">
        <v>42</v>
      </c>
      <c r="U2332" t="s">
        <v>74</v>
      </c>
      <c r="V2332" t="s">
        <v>115</v>
      </c>
      <c r="W2332">
        <v>15000000</v>
      </c>
      <c r="X2332">
        <v>1962</v>
      </c>
      <c r="Y2332">
        <v>202</v>
      </c>
      <c r="Z2332" s="2">
        <v>8.4</v>
      </c>
      <c r="AA2332">
        <v>2.2000000000000002</v>
      </c>
      <c r="AB2332">
        <v>11000</v>
      </c>
      <c r="AQ2332">
        <v>120</v>
      </c>
      <c r="AR2332">
        <v>6.8</v>
      </c>
      <c r="BO2332">
        <v>5100000</v>
      </c>
      <c r="BP2332">
        <v>7500000</v>
      </c>
      <c r="BR2332">
        <f t="shared" si="99"/>
        <v>-2400000</v>
      </c>
      <c r="BS2332" t="str">
        <f>_xlfn.XLOOKUP(BO2332,I:I,L:L)</f>
        <v>The Hotel New HampshireÂ </v>
      </c>
    </row>
    <row r="2333" spans="1:71" x14ac:dyDescent="0.25">
      <c r="A2333" t="s">
        <v>33</v>
      </c>
      <c r="B2333" t="s">
        <v>7063</v>
      </c>
      <c r="C2333">
        <v>220</v>
      </c>
      <c r="D2333">
        <v>119</v>
      </c>
      <c r="E2333">
        <v>0</v>
      </c>
      <c r="F2333">
        <v>593</v>
      </c>
      <c r="G2333" t="s">
        <v>3706</v>
      </c>
      <c r="H2333">
        <v>908</v>
      </c>
      <c r="I2333">
        <v>33386128</v>
      </c>
      <c r="J2333" t="s">
        <v>3105</v>
      </c>
      <c r="K2333" t="s">
        <v>11131</v>
      </c>
      <c r="L2333" t="s">
        <v>7432</v>
      </c>
      <c r="M2333">
        <v>36372</v>
      </c>
      <c r="N2333">
        <v>3226</v>
      </c>
      <c r="O2333" t="s">
        <v>5660</v>
      </c>
      <c r="P2333">
        <v>0</v>
      </c>
      <c r="Q2333" t="s">
        <v>13185</v>
      </c>
      <c r="R2333" t="s">
        <v>13186</v>
      </c>
      <c r="S2333">
        <v>491</v>
      </c>
      <c r="T2333" t="s">
        <v>42</v>
      </c>
      <c r="U2333" t="s">
        <v>43</v>
      </c>
      <c r="V2333" t="s">
        <v>811</v>
      </c>
      <c r="W2333">
        <v>15000000</v>
      </c>
      <c r="X2333">
        <v>2009</v>
      </c>
      <c r="Y2333">
        <v>764</v>
      </c>
      <c r="Z2333" s="2">
        <v>4.9000000000000004</v>
      </c>
      <c r="AA2333">
        <v>1.85</v>
      </c>
      <c r="AB2333">
        <v>3000</v>
      </c>
      <c r="AQ2333">
        <v>227</v>
      </c>
      <c r="AR2333">
        <v>8.4</v>
      </c>
      <c r="BP2333">
        <v>2400000</v>
      </c>
      <c r="BR2333">
        <f t="shared" si="99"/>
        <v>-2400000</v>
      </c>
      <c r="BS2333">
        <f>_xlfn.XLOOKUP(BO2333,I:I,L:L)</f>
        <v>0</v>
      </c>
    </row>
    <row r="2334" spans="1:71" x14ac:dyDescent="0.25">
      <c r="A2334" t="s">
        <v>33</v>
      </c>
      <c r="B2334" t="s">
        <v>4530</v>
      </c>
      <c r="C2334">
        <v>349</v>
      </c>
      <c r="D2334">
        <v>115</v>
      </c>
      <c r="E2334">
        <v>212</v>
      </c>
      <c r="F2334">
        <v>612</v>
      </c>
      <c r="G2334" t="s">
        <v>1326</v>
      </c>
      <c r="H2334">
        <v>2000</v>
      </c>
      <c r="I2334">
        <v>37877959</v>
      </c>
      <c r="J2334" t="s">
        <v>4256</v>
      </c>
      <c r="K2334" t="s">
        <v>8937</v>
      </c>
      <c r="L2334" t="s">
        <v>6699</v>
      </c>
      <c r="M2334">
        <v>86664</v>
      </c>
      <c r="N2334">
        <v>4896</v>
      </c>
      <c r="O2334" t="s">
        <v>2838</v>
      </c>
      <c r="P2334">
        <v>1</v>
      </c>
      <c r="Q2334" t="s">
        <v>13187</v>
      </c>
      <c r="R2334" t="s">
        <v>13188</v>
      </c>
      <c r="S2334">
        <v>252</v>
      </c>
      <c r="T2334" t="s">
        <v>42</v>
      </c>
      <c r="U2334" t="s">
        <v>43</v>
      </c>
      <c r="V2334" t="s">
        <v>811</v>
      </c>
      <c r="W2334">
        <v>15000000</v>
      </c>
      <c r="X2334">
        <v>2014</v>
      </c>
      <c r="Y2334">
        <v>820</v>
      </c>
      <c r="Z2334" s="2">
        <v>7.1</v>
      </c>
      <c r="AA2334">
        <v>2.35</v>
      </c>
      <c r="AB2334">
        <v>38000</v>
      </c>
      <c r="AQ2334">
        <v>119</v>
      </c>
      <c r="AR2334">
        <v>4.9000000000000004</v>
      </c>
      <c r="BO2334">
        <v>99851</v>
      </c>
      <c r="BP2334">
        <v>2500000</v>
      </c>
      <c r="BR2334">
        <f t="shared" si="99"/>
        <v>-2400149</v>
      </c>
      <c r="BS2334" t="str">
        <f>_xlfn.XLOOKUP(BO2334,I:I,L:L)</f>
        <v>8: The Mormon PropositionÂ </v>
      </c>
    </row>
    <row r="2335" spans="1:71" x14ac:dyDescent="0.25">
      <c r="A2335" t="s">
        <v>33</v>
      </c>
      <c r="B2335" t="s">
        <v>7069</v>
      </c>
      <c r="C2335">
        <v>241</v>
      </c>
      <c r="D2335">
        <v>114</v>
      </c>
      <c r="E2335">
        <v>29</v>
      </c>
      <c r="F2335">
        <v>616</v>
      </c>
      <c r="G2335" t="s">
        <v>3287</v>
      </c>
      <c r="H2335">
        <v>956</v>
      </c>
      <c r="I2335">
        <v>32721635</v>
      </c>
      <c r="J2335" t="s">
        <v>3191</v>
      </c>
      <c r="K2335" t="s">
        <v>1258</v>
      </c>
      <c r="L2335" t="s">
        <v>7530</v>
      </c>
      <c r="M2335">
        <v>67822</v>
      </c>
      <c r="N2335">
        <v>3861</v>
      </c>
      <c r="O2335" t="s">
        <v>13190</v>
      </c>
      <c r="P2335">
        <v>0</v>
      </c>
      <c r="Q2335" t="s">
        <v>13191</v>
      </c>
      <c r="R2335" t="s">
        <v>13192</v>
      </c>
      <c r="S2335">
        <v>279</v>
      </c>
      <c r="T2335" t="s">
        <v>42</v>
      </c>
      <c r="U2335" t="s">
        <v>43</v>
      </c>
      <c r="V2335" t="s">
        <v>811</v>
      </c>
      <c r="W2335">
        <v>15000000</v>
      </c>
      <c r="X2335">
        <v>2009</v>
      </c>
      <c r="Y2335">
        <v>878</v>
      </c>
      <c r="Z2335" s="2">
        <v>6.6</v>
      </c>
      <c r="AA2335">
        <v>1.85</v>
      </c>
      <c r="AB2335">
        <v>0</v>
      </c>
      <c r="AQ2335">
        <v>115</v>
      </c>
      <c r="AR2335">
        <v>7.1</v>
      </c>
      <c r="BO2335">
        <v>92191</v>
      </c>
      <c r="BP2335">
        <v>2500000</v>
      </c>
      <c r="BR2335">
        <f t="shared" si="99"/>
        <v>-2407809</v>
      </c>
      <c r="BS2335" t="str">
        <f>_xlfn.XLOOKUP(BO2335,I:I,L:L)</f>
        <v>Mean MachineÂ </v>
      </c>
    </row>
    <row r="2336" spans="1:71" x14ac:dyDescent="0.25">
      <c r="A2336" t="s">
        <v>33</v>
      </c>
      <c r="B2336" t="s">
        <v>6915</v>
      </c>
      <c r="C2336">
        <v>103</v>
      </c>
      <c r="D2336">
        <v>90</v>
      </c>
      <c r="E2336">
        <v>6</v>
      </c>
      <c r="F2336">
        <v>458</v>
      </c>
      <c r="G2336" t="s">
        <v>2996</v>
      </c>
      <c r="H2336">
        <v>1000</v>
      </c>
      <c r="I2336">
        <v>31585300</v>
      </c>
      <c r="J2336" t="s">
        <v>1027</v>
      </c>
      <c r="K2336" t="s">
        <v>62</v>
      </c>
      <c r="L2336" t="s">
        <v>7696</v>
      </c>
      <c r="M2336">
        <v>38248</v>
      </c>
      <c r="N2336">
        <v>2666</v>
      </c>
      <c r="O2336" t="s">
        <v>5671</v>
      </c>
      <c r="P2336">
        <v>0</v>
      </c>
      <c r="Q2336" t="s">
        <v>13194</v>
      </c>
      <c r="R2336" t="s">
        <v>13195</v>
      </c>
      <c r="S2336">
        <v>250</v>
      </c>
      <c r="T2336" t="s">
        <v>42</v>
      </c>
      <c r="U2336" t="s">
        <v>43</v>
      </c>
      <c r="V2336" t="s">
        <v>44</v>
      </c>
      <c r="W2336">
        <v>15000000</v>
      </c>
      <c r="X2336">
        <v>2005</v>
      </c>
      <c r="Y2336">
        <v>650</v>
      </c>
      <c r="Z2336" s="2">
        <v>6.1</v>
      </c>
      <c r="AA2336">
        <v>1.85</v>
      </c>
      <c r="AB2336">
        <v>0</v>
      </c>
      <c r="AQ2336">
        <v>114</v>
      </c>
      <c r="AR2336">
        <v>6.6</v>
      </c>
      <c r="BO2336">
        <v>75727</v>
      </c>
      <c r="BP2336">
        <v>2500000</v>
      </c>
      <c r="BR2336">
        <f t="shared" si="99"/>
        <v>-2424273</v>
      </c>
      <c r="BS2336" t="str">
        <f>_xlfn.XLOOKUP(BO2336,I:I,L:L)</f>
        <v>Sleep DealerÂ </v>
      </c>
    </row>
    <row r="2337" spans="1:71" x14ac:dyDescent="0.25">
      <c r="A2337" t="s">
        <v>33</v>
      </c>
      <c r="B2337" t="s">
        <v>7075</v>
      </c>
      <c r="C2337">
        <v>151</v>
      </c>
      <c r="D2337">
        <v>94</v>
      </c>
      <c r="E2337">
        <v>28</v>
      </c>
      <c r="F2337">
        <v>731</v>
      </c>
      <c r="G2337" t="s">
        <v>5677</v>
      </c>
      <c r="H2337">
        <v>2000</v>
      </c>
      <c r="I2337">
        <v>30259652</v>
      </c>
      <c r="J2337" t="s">
        <v>4619</v>
      </c>
      <c r="K2337" t="s">
        <v>2160</v>
      </c>
      <c r="L2337" t="s">
        <v>7993</v>
      </c>
      <c r="M2337">
        <v>26905</v>
      </c>
      <c r="N2337">
        <v>5440</v>
      </c>
      <c r="O2337" t="s">
        <v>10135</v>
      </c>
      <c r="P2337">
        <v>5</v>
      </c>
      <c r="Q2337" t="s">
        <v>13197</v>
      </c>
      <c r="R2337" t="s">
        <v>13198</v>
      </c>
      <c r="S2337">
        <v>614</v>
      </c>
      <c r="T2337" t="s">
        <v>42</v>
      </c>
      <c r="U2337" t="s">
        <v>43</v>
      </c>
      <c r="V2337" t="s">
        <v>811</v>
      </c>
      <c r="W2337">
        <v>15000000</v>
      </c>
      <c r="X2337">
        <v>2002</v>
      </c>
      <c r="Y2337">
        <v>864</v>
      </c>
      <c r="Z2337" s="2">
        <v>4.0999999999999996</v>
      </c>
      <c r="AA2337">
        <v>2.35</v>
      </c>
      <c r="AB2337">
        <v>0</v>
      </c>
      <c r="AQ2337">
        <v>90</v>
      </c>
      <c r="AR2337">
        <v>6.1</v>
      </c>
      <c r="BO2337">
        <v>7574066</v>
      </c>
      <c r="BP2337">
        <v>10000000</v>
      </c>
      <c r="BR2337">
        <f t="shared" si="99"/>
        <v>-2425934</v>
      </c>
      <c r="BS2337" t="str">
        <f>_xlfn.XLOOKUP(BO2337,I:I,L:L)</f>
        <v>While We're YoungÂ </v>
      </c>
    </row>
    <row r="2338" spans="1:71" x14ac:dyDescent="0.25">
      <c r="A2338" t="s">
        <v>33</v>
      </c>
      <c r="B2338" t="s">
        <v>949</v>
      </c>
      <c r="C2338">
        <v>344</v>
      </c>
      <c r="D2338">
        <v>106</v>
      </c>
      <c r="E2338">
        <v>255</v>
      </c>
      <c r="F2338">
        <v>850</v>
      </c>
      <c r="G2338" t="s">
        <v>1610</v>
      </c>
      <c r="H2338">
        <v>14000</v>
      </c>
      <c r="I2338">
        <v>163192114</v>
      </c>
      <c r="J2338" t="s">
        <v>59</v>
      </c>
      <c r="K2338" t="s">
        <v>299</v>
      </c>
      <c r="L2338" t="s">
        <v>1611</v>
      </c>
      <c r="M2338">
        <v>229687</v>
      </c>
      <c r="N2338">
        <v>18003</v>
      </c>
      <c r="O2338" t="s">
        <v>1612</v>
      </c>
      <c r="P2338">
        <v>0</v>
      </c>
      <c r="Q2338" t="s">
        <v>1613</v>
      </c>
      <c r="R2338" t="s">
        <v>1614</v>
      </c>
      <c r="S2338">
        <v>637</v>
      </c>
      <c r="T2338" t="s">
        <v>42</v>
      </c>
      <c r="U2338" t="s">
        <v>43</v>
      </c>
      <c r="V2338" t="s">
        <v>44</v>
      </c>
      <c r="W2338">
        <v>125000000</v>
      </c>
      <c r="X2338">
        <v>2010</v>
      </c>
      <c r="Y2338">
        <v>1000</v>
      </c>
      <c r="Z2338" s="2">
        <v>5.8</v>
      </c>
      <c r="AA2338">
        <v>2.35</v>
      </c>
      <c r="AB2338">
        <v>15000</v>
      </c>
      <c r="AQ2338">
        <v>94</v>
      </c>
      <c r="AR2338">
        <v>4.0999999999999996</v>
      </c>
      <c r="BO2338">
        <v>71904</v>
      </c>
      <c r="BP2338">
        <v>2500000</v>
      </c>
      <c r="BR2338">
        <f t="shared" si="99"/>
        <v>-2428096</v>
      </c>
      <c r="BS2338" t="str">
        <f>_xlfn.XLOOKUP(BO2338,I:I,L:L)</f>
        <v>Eye of the DolphinÂ </v>
      </c>
    </row>
    <row r="2339" spans="1:71" x14ac:dyDescent="0.25">
      <c r="A2339" t="s">
        <v>33</v>
      </c>
      <c r="B2339" t="s">
        <v>2520</v>
      </c>
      <c r="C2339">
        <v>185</v>
      </c>
      <c r="D2339">
        <v>98</v>
      </c>
      <c r="E2339">
        <v>0</v>
      </c>
      <c r="F2339">
        <v>594</v>
      </c>
      <c r="G2339" t="s">
        <v>8010</v>
      </c>
      <c r="H2339">
        <v>18000</v>
      </c>
      <c r="I2339">
        <v>30857814</v>
      </c>
      <c r="J2339" t="s">
        <v>2021</v>
      </c>
      <c r="K2339" t="s">
        <v>564</v>
      </c>
      <c r="L2339" t="s">
        <v>8075</v>
      </c>
      <c r="M2339">
        <v>294163</v>
      </c>
      <c r="N2339">
        <v>20060</v>
      </c>
      <c r="O2339" t="s">
        <v>13201</v>
      </c>
      <c r="P2339">
        <v>0</v>
      </c>
      <c r="Q2339" t="s">
        <v>13202</v>
      </c>
      <c r="R2339" t="s">
        <v>13203</v>
      </c>
      <c r="S2339">
        <v>718</v>
      </c>
      <c r="T2339" t="s">
        <v>42</v>
      </c>
      <c r="U2339" t="s">
        <v>43</v>
      </c>
      <c r="V2339" t="s">
        <v>115</v>
      </c>
      <c r="W2339">
        <v>16000000</v>
      </c>
      <c r="X2339">
        <v>1987</v>
      </c>
      <c r="Y2339">
        <v>636</v>
      </c>
      <c r="Z2339" s="2">
        <v>8.1</v>
      </c>
      <c r="AA2339">
        <v>1.85</v>
      </c>
      <c r="AB2339">
        <v>33000</v>
      </c>
      <c r="AQ2339">
        <v>106</v>
      </c>
      <c r="AR2339">
        <v>5.8</v>
      </c>
      <c r="BO2339">
        <v>64359</v>
      </c>
      <c r="BP2339">
        <v>2500000</v>
      </c>
      <c r="BR2339">
        <f t="shared" si="99"/>
        <v>-2435641</v>
      </c>
      <c r="BS2339" t="str">
        <f>_xlfn.XLOOKUP(BO2339,I:I,L:L)</f>
        <v>Among GiantsÂ </v>
      </c>
    </row>
    <row r="2340" spans="1:71" x14ac:dyDescent="0.25">
      <c r="A2340" t="s">
        <v>33</v>
      </c>
      <c r="B2340" t="s">
        <v>2152</v>
      </c>
      <c r="C2340">
        <v>112</v>
      </c>
      <c r="D2340">
        <v>126</v>
      </c>
      <c r="E2340">
        <v>18000</v>
      </c>
      <c r="F2340">
        <v>697</v>
      </c>
      <c r="G2340" t="s">
        <v>9704</v>
      </c>
      <c r="H2340">
        <v>18000</v>
      </c>
      <c r="I2340">
        <v>30226144</v>
      </c>
      <c r="J2340" t="s">
        <v>948</v>
      </c>
      <c r="K2340" t="s">
        <v>2152</v>
      </c>
      <c r="L2340" t="s">
        <v>8002</v>
      </c>
      <c r="M2340">
        <v>47626</v>
      </c>
      <c r="N2340">
        <v>22745</v>
      </c>
      <c r="O2340" t="s">
        <v>3948</v>
      </c>
      <c r="P2340">
        <v>1</v>
      </c>
      <c r="Q2340" t="s">
        <v>13205</v>
      </c>
      <c r="R2340" t="s">
        <v>13206</v>
      </c>
      <c r="S2340">
        <v>118</v>
      </c>
      <c r="T2340" t="s">
        <v>42</v>
      </c>
      <c r="U2340" t="s">
        <v>43</v>
      </c>
      <c r="V2340" t="s">
        <v>44</v>
      </c>
      <c r="W2340">
        <v>15000000</v>
      </c>
      <c r="X2340">
        <v>2007</v>
      </c>
      <c r="Y2340">
        <v>2000</v>
      </c>
      <c r="Z2340" s="2">
        <v>7.6</v>
      </c>
      <c r="AA2340">
        <v>2.35</v>
      </c>
      <c r="AB2340">
        <v>0</v>
      </c>
      <c r="AQ2340">
        <v>98</v>
      </c>
      <c r="AR2340">
        <v>8.1</v>
      </c>
      <c r="BO2340">
        <v>7563670</v>
      </c>
      <c r="BP2340">
        <v>10000000</v>
      </c>
      <c r="BR2340">
        <f t="shared" ref="BR2340:BR2403" si="100">BO2340-BP2340</f>
        <v>-2436330</v>
      </c>
      <c r="BS2340" t="str">
        <f>_xlfn.XLOOKUP(BO2340,I:I,L:L)</f>
        <v>Over Her Dead BodyÂ </v>
      </c>
    </row>
    <row r="2341" spans="1:71" x14ac:dyDescent="0.25">
      <c r="A2341" t="s">
        <v>33</v>
      </c>
      <c r="B2341" t="s">
        <v>7084</v>
      </c>
      <c r="C2341">
        <v>676</v>
      </c>
      <c r="D2341">
        <v>100</v>
      </c>
      <c r="E2341">
        <v>0</v>
      </c>
      <c r="F2341">
        <v>228</v>
      </c>
      <c r="G2341" t="s">
        <v>3660</v>
      </c>
      <c r="H2341">
        <v>33000</v>
      </c>
      <c r="I2341">
        <v>35054909</v>
      </c>
      <c r="J2341" t="s">
        <v>1212</v>
      </c>
      <c r="K2341" t="s">
        <v>5254</v>
      </c>
      <c r="L2341" t="s">
        <v>7145</v>
      </c>
      <c r="M2341">
        <v>431578</v>
      </c>
      <c r="N2341">
        <v>34337</v>
      </c>
      <c r="O2341" t="s">
        <v>13208</v>
      </c>
      <c r="P2341">
        <v>0</v>
      </c>
      <c r="Q2341" t="s">
        <v>13209</v>
      </c>
      <c r="R2341" t="s">
        <v>13210</v>
      </c>
      <c r="S2341">
        <v>1264</v>
      </c>
      <c r="T2341" t="s">
        <v>42</v>
      </c>
      <c r="U2341" t="s">
        <v>43</v>
      </c>
      <c r="V2341" t="s">
        <v>811</v>
      </c>
      <c r="W2341">
        <v>15000000</v>
      </c>
      <c r="X2341">
        <v>2011</v>
      </c>
      <c r="Y2341">
        <v>745</v>
      </c>
      <c r="Z2341" s="2">
        <v>7.8</v>
      </c>
      <c r="AA2341">
        <v>2.35</v>
      </c>
      <c r="AB2341">
        <v>81000</v>
      </c>
      <c r="AQ2341">
        <v>126</v>
      </c>
      <c r="AR2341">
        <v>7.6</v>
      </c>
      <c r="BO2341">
        <v>15561627</v>
      </c>
      <c r="BP2341">
        <v>18000000</v>
      </c>
      <c r="BR2341">
        <f t="shared" si="100"/>
        <v>-2438373</v>
      </c>
      <c r="BS2341" t="str">
        <f>_xlfn.XLOOKUP(BO2341,I:I,L:L)</f>
        <v>Life as a HouseÂ </v>
      </c>
    </row>
    <row r="2342" spans="1:71" x14ac:dyDescent="0.25">
      <c r="A2342" t="s">
        <v>33</v>
      </c>
      <c r="B2342" t="s">
        <v>7089</v>
      </c>
      <c r="C2342">
        <v>74</v>
      </c>
      <c r="D2342">
        <v>89</v>
      </c>
      <c r="E2342">
        <v>10</v>
      </c>
      <c r="F2342">
        <v>231</v>
      </c>
      <c r="G2342" t="s">
        <v>8010</v>
      </c>
      <c r="H2342">
        <v>811</v>
      </c>
      <c r="I2342">
        <v>29302097</v>
      </c>
      <c r="J2342" t="s">
        <v>4627</v>
      </c>
      <c r="K2342" t="s">
        <v>6808</v>
      </c>
      <c r="L2342" t="s">
        <v>8139</v>
      </c>
      <c r="M2342">
        <v>23408</v>
      </c>
      <c r="N2342">
        <v>2167</v>
      </c>
      <c r="O2342" t="s">
        <v>13211</v>
      </c>
      <c r="P2342">
        <v>8</v>
      </c>
      <c r="Q2342" t="s">
        <v>13212</v>
      </c>
      <c r="R2342" t="s">
        <v>13213</v>
      </c>
      <c r="S2342">
        <v>105</v>
      </c>
      <c r="T2342" t="s">
        <v>42</v>
      </c>
      <c r="U2342" t="s">
        <v>939</v>
      </c>
      <c r="V2342" t="s">
        <v>115</v>
      </c>
      <c r="W2342">
        <v>15000000</v>
      </c>
      <c r="X2342">
        <v>2004</v>
      </c>
      <c r="Y2342">
        <v>636</v>
      </c>
      <c r="Z2342" s="2">
        <v>4.5999999999999996</v>
      </c>
      <c r="AA2342">
        <v>1.85</v>
      </c>
      <c r="AB2342">
        <v>810</v>
      </c>
      <c r="AQ2342">
        <v>100</v>
      </c>
      <c r="AR2342">
        <v>7.8</v>
      </c>
      <c r="BO2342">
        <v>37553932</v>
      </c>
      <c r="BP2342">
        <v>40000000</v>
      </c>
      <c r="BR2342">
        <f t="shared" si="100"/>
        <v>-2446068</v>
      </c>
      <c r="BS2342" t="str">
        <f>_xlfn.XLOOKUP(BO2342,I:I,L:L)</f>
        <v>In TimeÂ </v>
      </c>
    </row>
    <row r="2343" spans="1:71" x14ac:dyDescent="0.25">
      <c r="A2343" t="s">
        <v>33</v>
      </c>
      <c r="B2343" t="s">
        <v>6605</v>
      </c>
      <c r="C2343">
        <v>65</v>
      </c>
      <c r="D2343">
        <v>111</v>
      </c>
      <c r="E2343">
        <v>13</v>
      </c>
      <c r="F2343">
        <v>106</v>
      </c>
      <c r="G2343" t="s">
        <v>6530</v>
      </c>
      <c r="H2343">
        <v>818</v>
      </c>
      <c r="I2343">
        <v>29106737</v>
      </c>
      <c r="J2343" t="s">
        <v>881</v>
      </c>
      <c r="K2343" t="s">
        <v>3274</v>
      </c>
      <c r="L2343" t="s">
        <v>8186</v>
      </c>
      <c r="M2343">
        <v>15582</v>
      </c>
      <c r="N2343">
        <v>1450</v>
      </c>
      <c r="O2343" t="s">
        <v>13214</v>
      </c>
      <c r="P2343">
        <v>0</v>
      </c>
      <c r="Q2343" t="s">
        <v>13215</v>
      </c>
      <c r="R2343" t="s">
        <v>13216</v>
      </c>
      <c r="S2343">
        <v>132</v>
      </c>
      <c r="T2343" t="s">
        <v>42</v>
      </c>
      <c r="U2343" t="s">
        <v>43</v>
      </c>
      <c r="V2343" t="s">
        <v>811</v>
      </c>
      <c r="W2343">
        <v>15000000</v>
      </c>
      <c r="X2343">
        <v>1998</v>
      </c>
      <c r="Y2343">
        <v>511</v>
      </c>
      <c r="Z2343" s="2">
        <v>6</v>
      </c>
      <c r="AA2343">
        <v>1.85</v>
      </c>
      <c r="AB2343">
        <v>849</v>
      </c>
      <c r="AQ2343">
        <v>89</v>
      </c>
      <c r="AR2343">
        <v>4.5999999999999996</v>
      </c>
      <c r="BO2343">
        <v>47553512</v>
      </c>
      <c r="BP2343">
        <v>50000000</v>
      </c>
      <c r="BR2343">
        <f t="shared" si="100"/>
        <v>-2446488</v>
      </c>
      <c r="BS2343" t="str">
        <f>_xlfn.XLOOKUP(BO2343,I:I,L:L)</f>
        <v>Into the StormÂ </v>
      </c>
    </row>
    <row r="2344" spans="1:71" x14ac:dyDescent="0.25">
      <c r="A2344" t="s">
        <v>33</v>
      </c>
      <c r="B2344" t="s">
        <v>7095</v>
      </c>
      <c r="C2344">
        <v>274</v>
      </c>
      <c r="D2344">
        <v>100</v>
      </c>
      <c r="E2344">
        <v>35</v>
      </c>
      <c r="F2344">
        <v>306</v>
      </c>
      <c r="G2344" t="s">
        <v>6079</v>
      </c>
      <c r="H2344">
        <v>10000</v>
      </c>
      <c r="I2344">
        <v>28637507</v>
      </c>
      <c r="J2344" t="s">
        <v>516</v>
      </c>
      <c r="K2344" t="s">
        <v>1089</v>
      </c>
      <c r="L2344" t="s">
        <v>8279</v>
      </c>
      <c r="M2344">
        <v>212167</v>
      </c>
      <c r="N2344">
        <v>11471</v>
      </c>
      <c r="O2344" t="s">
        <v>2809</v>
      </c>
      <c r="P2344">
        <v>1</v>
      </c>
      <c r="Q2344" t="s">
        <v>13217</v>
      </c>
      <c r="R2344" t="s">
        <v>13218</v>
      </c>
      <c r="S2344">
        <v>713</v>
      </c>
      <c r="T2344" t="s">
        <v>42</v>
      </c>
      <c r="U2344" t="s">
        <v>74</v>
      </c>
      <c r="V2344" t="s">
        <v>811</v>
      </c>
      <c r="W2344">
        <v>15000000</v>
      </c>
      <c r="X2344">
        <v>2007</v>
      </c>
      <c r="Y2344">
        <v>1000</v>
      </c>
      <c r="Z2344" s="2">
        <v>7</v>
      </c>
      <c r="AA2344">
        <v>1.85</v>
      </c>
      <c r="AB2344">
        <v>0</v>
      </c>
      <c r="AQ2344">
        <v>111</v>
      </c>
      <c r="AR2344">
        <v>6</v>
      </c>
      <c r="BO2344">
        <v>12549485</v>
      </c>
      <c r="BP2344">
        <v>15000000</v>
      </c>
      <c r="BR2344">
        <f t="shared" si="100"/>
        <v>-2450515</v>
      </c>
      <c r="BS2344" t="str">
        <f>_xlfn.XLOOKUP(BO2344,I:I,L:L)</f>
        <v>IdlewildÂ </v>
      </c>
    </row>
    <row r="2345" spans="1:71" x14ac:dyDescent="0.25">
      <c r="A2345" t="s">
        <v>33</v>
      </c>
      <c r="B2345" t="s">
        <v>3559</v>
      </c>
      <c r="C2345">
        <v>50</v>
      </c>
      <c r="D2345">
        <v>115</v>
      </c>
      <c r="E2345">
        <v>49</v>
      </c>
      <c r="F2345">
        <v>100</v>
      </c>
      <c r="G2345" t="s">
        <v>11491</v>
      </c>
      <c r="H2345">
        <v>116</v>
      </c>
      <c r="I2345">
        <v>30127963</v>
      </c>
      <c r="J2345" t="s">
        <v>3503</v>
      </c>
      <c r="K2345" t="s">
        <v>13220</v>
      </c>
      <c r="L2345" t="s">
        <v>8026</v>
      </c>
      <c r="M2345">
        <v>12596</v>
      </c>
      <c r="N2345">
        <v>525</v>
      </c>
      <c r="O2345" t="s">
        <v>13221</v>
      </c>
      <c r="P2345">
        <v>0</v>
      </c>
      <c r="Q2345" t="s">
        <v>13222</v>
      </c>
      <c r="R2345" t="s">
        <v>13223</v>
      </c>
      <c r="S2345">
        <v>64</v>
      </c>
      <c r="T2345" t="s">
        <v>42</v>
      </c>
      <c r="U2345" t="s">
        <v>43</v>
      </c>
      <c r="V2345" t="s">
        <v>115</v>
      </c>
      <c r="W2345">
        <v>15000000</v>
      </c>
      <c r="X2345">
        <v>2014</v>
      </c>
      <c r="Y2345">
        <v>110</v>
      </c>
      <c r="Z2345" s="2">
        <v>6.7</v>
      </c>
      <c r="AA2345">
        <v>1.85</v>
      </c>
      <c r="AB2345">
        <v>0</v>
      </c>
      <c r="AQ2345">
        <v>100</v>
      </c>
      <c r="AR2345">
        <v>7</v>
      </c>
      <c r="BO2345">
        <v>6047856</v>
      </c>
      <c r="BP2345">
        <v>8500000</v>
      </c>
      <c r="BR2345">
        <f t="shared" si="100"/>
        <v>-2452144</v>
      </c>
      <c r="BS2345" t="str">
        <f>_xlfn.XLOOKUP(BO2345,I:I,L:L)</f>
        <v>The Way of the GunÂ </v>
      </c>
    </row>
    <row r="2346" spans="1:71" x14ac:dyDescent="0.25">
      <c r="A2346" t="s">
        <v>33</v>
      </c>
      <c r="B2346" t="s">
        <v>2927</v>
      </c>
      <c r="C2346">
        <v>96</v>
      </c>
      <c r="D2346">
        <v>106</v>
      </c>
      <c r="E2346">
        <v>61</v>
      </c>
      <c r="F2346">
        <v>649</v>
      </c>
      <c r="G2346" t="s">
        <v>13225</v>
      </c>
      <c r="H2346">
        <v>907</v>
      </c>
      <c r="I2346">
        <v>32645546</v>
      </c>
      <c r="J2346" t="s">
        <v>2241</v>
      </c>
      <c r="K2346" t="s">
        <v>8799</v>
      </c>
      <c r="L2346" t="s">
        <v>7385</v>
      </c>
      <c r="M2346">
        <v>8427</v>
      </c>
      <c r="N2346">
        <v>3462</v>
      </c>
      <c r="O2346" t="s">
        <v>9088</v>
      </c>
      <c r="P2346">
        <v>5</v>
      </c>
      <c r="Q2346" t="s">
        <v>13226</v>
      </c>
      <c r="R2346" t="s">
        <v>13227</v>
      </c>
      <c r="S2346">
        <v>88</v>
      </c>
      <c r="T2346" t="s">
        <v>42</v>
      </c>
      <c r="U2346" t="s">
        <v>43</v>
      </c>
      <c r="V2346" t="s">
        <v>115</v>
      </c>
      <c r="W2346">
        <v>14000000</v>
      </c>
      <c r="X2346">
        <v>2005</v>
      </c>
      <c r="Y2346">
        <v>807</v>
      </c>
      <c r="Z2346" s="2">
        <v>6.4</v>
      </c>
      <c r="AA2346">
        <v>1.85</v>
      </c>
      <c r="AB2346">
        <v>1000</v>
      </c>
      <c r="AQ2346">
        <v>115</v>
      </c>
      <c r="AR2346">
        <v>6.7</v>
      </c>
      <c r="BO2346">
        <v>17529157</v>
      </c>
      <c r="BP2346">
        <v>20000000</v>
      </c>
      <c r="BR2346">
        <f t="shared" si="100"/>
        <v>-2470843</v>
      </c>
      <c r="BS2346" t="str">
        <f>_xlfn.XLOOKUP(BO2346,I:I,L:L)</f>
        <v>Silent Hill: Revelation 3DÂ </v>
      </c>
    </row>
    <row r="2347" spans="1:71" x14ac:dyDescent="0.25">
      <c r="A2347" t="s">
        <v>33</v>
      </c>
      <c r="B2347" t="s">
        <v>3455</v>
      </c>
      <c r="C2347">
        <v>111</v>
      </c>
      <c r="D2347">
        <v>107</v>
      </c>
      <c r="E2347">
        <v>5</v>
      </c>
      <c r="F2347">
        <v>141</v>
      </c>
      <c r="G2347" t="s">
        <v>6398</v>
      </c>
      <c r="H2347">
        <v>893</v>
      </c>
      <c r="I2347">
        <v>28014536</v>
      </c>
      <c r="J2347" t="s">
        <v>940</v>
      </c>
      <c r="K2347" t="s">
        <v>4325</v>
      </c>
      <c r="L2347" t="s">
        <v>8387</v>
      </c>
      <c r="M2347">
        <v>73347</v>
      </c>
      <c r="N2347">
        <v>2044</v>
      </c>
      <c r="O2347" t="s">
        <v>13228</v>
      </c>
      <c r="P2347">
        <v>1</v>
      </c>
      <c r="Q2347" t="s">
        <v>13229</v>
      </c>
      <c r="R2347" t="s">
        <v>13230</v>
      </c>
      <c r="S2347">
        <v>296</v>
      </c>
      <c r="T2347" t="s">
        <v>42</v>
      </c>
      <c r="U2347" t="s">
        <v>43</v>
      </c>
      <c r="V2347" t="s">
        <v>811</v>
      </c>
      <c r="W2347">
        <v>15000000</v>
      </c>
      <c r="X2347">
        <v>1997</v>
      </c>
      <c r="Y2347">
        <v>822</v>
      </c>
      <c r="Z2347" s="2">
        <v>7.4</v>
      </c>
      <c r="AA2347">
        <v>1.85</v>
      </c>
      <c r="AB2347">
        <v>0</v>
      </c>
      <c r="AQ2347">
        <v>106</v>
      </c>
      <c r="AR2347">
        <v>6.4</v>
      </c>
      <c r="BO2347">
        <v>32519322</v>
      </c>
      <c r="BP2347">
        <v>35000000</v>
      </c>
      <c r="BR2347">
        <f t="shared" si="100"/>
        <v>-2480678</v>
      </c>
      <c r="BS2347" t="str">
        <f>_xlfn.XLOOKUP(BO2347,I:I,L:L)</f>
        <v>The PianistÂ </v>
      </c>
    </row>
    <row r="2348" spans="1:71" x14ac:dyDescent="0.25">
      <c r="A2348" t="s">
        <v>33</v>
      </c>
      <c r="B2348" t="s">
        <v>7101</v>
      </c>
      <c r="C2348">
        <v>128</v>
      </c>
      <c r="D2348">
        <v>99</v>
      </c>
      <c r="E2348">
        <v>3</v>
      </c>
      <c r="F2348">
        <v>628</v>
      </c>
      <c r="G2348" t="s">
        <v>3246</v>
      </c>
      <c r="H2348">
        <v>14000</v>
      </c>
      <c r="I2348">
        <v>33860010</v>
      </c>
      <c r="J2348" t="s">
        <v>1027</v>
      </c>
      <c r="K2348" t="s">
        <v>814</v>
      </c>
      <c r="L2348" t="s">
        <v>7369</v>
      </c>
      <c r="M2348">
        <v>33088</v>
      </c>
      <c r="N2348">
        <v>16461</v>
      </c>
      <c r="O2348" t="s">
        <v>8315</v>
      </c>
      <c r="P2348">
        <v>3</v>
      </c>
      <c r="Q2348" t="s">
        <v>13231</v>
      </c>
      <c r="R2348" t="s">
        <v>13232</v>
      </c>
      <c r="S2348">
        <v>143</v>
      </c>
      <c r="T2348" t="s">
        <v>42</v>
      </c>
      <c r="U2348" t="s">
        <v>43</v>
      </c>
      <c r="V2348" t="s">
        <v>44</v>
      </c>
      <c r="W2348">
        <v>15000000</v>
      </c>
      <c r="X2348">
        <v>2009</v>
      </c>
      <c r="Y2348">
        <v>982</v>
      </c>
      <c r="Z2348" s="2">
        <v>4.8</v>
      </c>
      <c r="AA2348">
        <v>1.85</v>
      </c>
      <c r="AB2348">
        <v>0</v>
      </c>
      <c r="AQ2348">
        <v>107</v>
      </c>
      <c r="AR2348">
        <v>7.4</v>
      </c>
      <c r="BO2348">
        <v>17518220</v>
      </c>
      <c r="BP2348">
        <v>20000000</v>
      </c>
      <c r="BR2348">
        <f t="shared" si="100"/>
        <v>-2481780</v>
      </c>
      <c r="BS2348" t="str">
        <f>_xlfn.XLOOKUP(BO2348,I:I,L:L)</f>
        <v>Home for the HolidaysÂ </v>
      </c>
    </row>
    <row r="2349" spans="1:71" x14ac:dyDescent="0.25">
      <c r="A2349" t="s">
        <v>33</v>
      </c>
      <c r="B2349" t="s">
        <v>7108</v>
      </c>
      <c r="C2349">
        <v>160</v>
      </c>
      <c r="D2349">
        <v>90</v>
      </c>
      <c r="E2349">
        <v>31</v>
      </c>
      <c r="F2349">
        <v>162</v>
      </c>
      <c r="G2349" t="s">
        <v>13233</v>
      </c>
      <c r="H2349">
        <v>193</v>
      </c>
      <c r="I2349">
        <v>26421314</v>
      </c>
      <c r="J2349" t="s">
        <v>4634</v>
      </c>
      <c r="K2349" t="s">
        <v>13234</v>
      </c>
      <c r="L2349" t="s">
        <v>8643</v>
      </c>
      <c r="M2349">
        <v>28964</v>
      </c>
      <c r="N2349">
        <v>608</v>
      </c>
      <c r="O2349" t="s">
        <v>13235</v>
      </c>
      <c r="P2349">
        <v>0</v>
      </c>
      <c r="Q2349" t="s">
        <v>13236</v>
      </c>
      <c r="R2349" t="s">
        <v>13237</v>
      </c>
      <c r="S2349">
        <v>457</v>
      </c>
      <c r="T2349" t="s">
        <v>42</v>
      </c>
      <c r="U2349" t="s">
        <v>43</v>
      </c>
      <c r="V2349" t="s">
        <v>811</v>
      </c>
      <c r="W2349">
        <v>15000000</v>
      </c>
      <c r="X2349">
        <v>2000</v>
      </c>
      <c r="Y2349">
        <v>184</v>
      </c>
      <c r="Z2349" s="2">
        <v>4</v>
      </c>
      <c r="AA2349">
        <v>1.85</v>
      </c>
      <c r="AB2349">
        <v>949</v>
      </c>
      <c r="AQ2349">
        <v>99</v>
      </c>
      <c r="AR2349">
        <v>4.8</v>
      </c>
      <c r="BO2349">
        <v>4000304</v>
      </c>
      <c r="BP2349">
        <v>6500000</v>
      </c>
      <c r="BR2349">
        <f t="shared" si="100"/>
        <v>-2499696</v>
      </c>
      <c r="BS2349" t="str">
        <f>_xlfn.XLOOKUP(BO2349,I:I,L:L)</f>
        <v>ShameÂ </v>
      </c>
    </row>
    <row r="2350" spans="1:71" x14ac:dyDescent="0.25">
      <c r="A2350" t="s">
        <v>33</v>
      </c>
      <c r="B2350" t="s">
        <v>6211</v>
      </c>
      <c r="C2350">
        <v>93</v>
      </c>
      <c r="D2350">
        <v>101</v>
      </c>
      <c r="E2350">
        <v>26</v>
      </c>
      <c r="F2350">
        <v>266</v>
      </c>
      <c r="G2350" t="s">
        <v>13239</v>
      </c>
      <c r="H2350">
        <v>838</v>
      </c>
      <c r="I2350">
        <v>24881000</v>
      </c>
      <c r="J2350" t="s">
        <v>591</v>
      </c>
      <c r="K2350" t="s">
        <v>8664</v>
      </c>
      <c r="L2350" t="s">
        <v>8947</v>
      </c>
      <c r="M2350">
        <v>57140</v>
      </c>
      <c r="N2350">
        <v>1812</v>
      </c>
      <c r="O2350" t="s">
        <v>13240</v>
      </c>
      <c r="P2350">
        <v>0</v>
      </c>
      <c r="Q2350" t="s">
        <v>13241</v>
      </c>
      <c r="R2350" t="s">
        <v>13242</v>
      </c>
      <c r="S2350">
        <v>195</v>
      </c>
      <c r="T2350" t="s">
        <v>42</v>
      </c>
      <c r="U2350" t="s">
        <v>43</v>
      </c>
      <c r="V2350" t="s">
        <v>811</v>
      </c>
      <c r="W2350">
        <v>15000000</v>
      </c>
      <c r="X2350">
        <v>1996</v>
      </c>
      <c r="Y2350">
        <v>328</v>
      </c>
      <c r="Z2350" s="2">
        <v>6.2</v>
      </c>
      <c r="AA2350">
        <v>1.85</v>
      </c>
      <c r="AB2350">
        <v>6000</v>
      </c>
      <c r="AQ2350">
        <v>90</v>
      </c>
      <c r="AR2350">
        <v>4</v>
      </c>
      <c r="BP2350">
        <v>2500000</v>
      </c>
      <c r="BR2350">
        <f t="shared" si="100"/>
        <v>-2500000</v>
      </c>
      <c r="BS2350">
        <f>_xlfn.XLOOKUP(BO2350,I:I,L:L)</f>
        <v>0</v>
      </c>
    </row>
    <row r="2351" spans="1:71" x14ac:dyDescent="0.25">
      <c r="A2351" t="s">
        <v>33</v>
      </c>
      <c r="B2351" t="s">
        <v>4860</v>
      </c>
      <c r="C2351">
        <v>278</v>
      </c>
      <c r="D2351">
        <v>119</v>
      </c>
      <c r="E2351">
        <v>11000</v>
      </c>
      <c r="F2351">
        <v>400</v>
      </c>
      <c r="G2351" t="s">
        <v>9580</v>
      </c>
      <c r="H2351">
        <v>19000</v>
      </c>
      <c r="I2351">
        <v>23089926</v>
      </c>
      <c r="J2351" t="s">
        <v>3720</v>
      </c>
      <c r="K2351" t="s">
        <v>122</v>
      </c>
      <c r="L2351" t="s">
        <v>9310</v>
      </c>
      <c r="M2351">
        <v>166269</v>
      </c>
      <c r="N2351">
        <v>20391</v>
      </c>
      <c r="O2351" t="s">
        <v>1398</v>
      </c>
      <c r="P2351">
        <v>3</v>
      </c>
      <c r="Q2351" t="s">
        <v>13243</v>
      </c>
      <c r="R2351" t="s">
        <v>13244</v>
      </c>
      <c r="S2351">
        <v>735</v>
      </c>
      <c r="T2351" t="s">
        <v>42</v>
      </c>
      <c r="U2351" t="s">
        <v>74</v>
      </c>
      <c r="V2351" t="s">
        <v>811</v>
      </c>
      <c r="W2351">
        <v>15000000</v>
      </c>
      <c r="X2351">
        <v>2005</v>
      </c>
      <c r="Y2351">
        <v>567</v>
      </c>
      <c r="Z2351" s="2">
        <v>7.7</v>
      </c>
      <c r="AA2351">
        <v>1.85</v>
      </c>
      <c r="AB2351">
        <v>0</v>
      </c>
      <c r="AQ2351">
        <v>101</v>
      </c>
      <c r="AR2351">
        <v>6.2</v>
      </c>
      <c r="BP2351">
        <v>2500000</v>
      </c>
      <c r="BR2351">
        <f t="shared" si="100"/>
        <v>-2500000</v>
      </c>
      <c r="BS2351">
        <f>_xlfn.XLOOKUP(BO2351,I:I,L:L)</f>
        <v>0</v>
      </c>
    </row>
    <row r="2352" spans="1:71" x14ac:dyDescent="0.25">
      <c r="A2352" t="s">
        <v>33</v>
      </c>
      <c r="B2352" t="s">
        <v>7116</v>
      </c>
      <c r="C2352">
        <v>81</v>
      </c>
      <c r="D2352">
        <v>103</v>
      </c>
      <c r="E2352">
        <v>20</v>
      </c>
      <c r="F2352">
        <v>125</v>
      </c>
      <c r="G2352" t="s">
        <v>13245</v>
      </c>
      <c r="H2352">
        <v>512</v>
      </c>
      <c r="I2352">
        <v>26161406</v>
      </c>
      <c r="J2352" t="s">
        <v>525</v>
      </c>
      <c r="K2352" t="s">
        <v>13246</v>
      </c>
      <c r="L2352" t="s">
        <v>8672</v>
      </c>
      <c r="M2352">
        <v>13874</v>
      </c>
      <c r="N2352">
        <v>1002</v>
      </c>
      <c r="O2352" t="s">
        <v>13247</v>
      </c>
      <c r="P2352">
        <v>2</v>
      </c>
      <c r="Q2352" t="s">
        <v>13248</v>
      </c>
      <c r="R2352" t="s">
        <v>13249</v>
      </c>
      <c r="S2352">
        <v>52</v>
      </c>
      <c r="T2352" t="s">
        <v>42</v>
      </c>
      <c r="U2352" t="s">
        <v>43</v>
      </c>
      <c r="V2352" t="s">
        <v>366</v>
      </c>
      <c r="W2352">
        <v>15000000</v>
      </c>
      <c r="X2352">
        <v>2010</v>
      </c>
      <c r="Y2352">
        <v>316</v>
      </c>
      <c r="Z2352" s="2">
        <v>6.7</v>
      </c>
      <c r="AA2352">
        <v>2.35</v>
      </c>
      <c r="AB2352">
        <v>0</v>
      </c>
      <c r="AQ2352">
        <v>119</v>
      </c>
      <c r="AR2352">
        <v>7.7</v>
      </c>
      <c r="BP2352">
        <v>2500000</v>
      </c>
      <c r="BR2352">
        <f t="shared" si="100"/>
        <v>-2500000</v>
      </c>
      <c r="BS2352">
        <f>_xlfn.XLOOKUP(BO2352,I:I,L:L)</f>
        <v>0</v>
      </c>
    </row>
    <row r="2353" spans="1:71" x14ac:dyDescent="0.25">
      <c r="A2353" t="s">
        <v>33</v>
      </c>
      <c r="B2353" t="s">
        <v>6948</v>
      </c>
      <c r="C2353">
        <v>58</v>
      </c>
      <c r="D2353">
        <v>134</v>
      </c>
      <c r="E2353">
        <v>133</v>
      </c>
      <c r="F2353">
        <v>258</v>
      </c>
      <c r="G2353" t="s">
        <v>13250</v>
      </c>
      <c r="H2353">
        <v>12000</v>
      </c>
      <c r="I2353">
        <v>22954968</v>
      </c>
      <c r="J2353" t="s">
        <v>210</v>
      </c>
      <c r="K2353" t="s">
        <v>934</v>
      </c>
      <c r="L2353" t="s">
        <v>8634</v>
      </c>
      <c r="M2353">
        <v>45703</v>
      </c>
      <c r="N2353">
        <v>12749</v>
      </c>
      <c r="O2353" t="s">
        <v>10175</v>
      </c>
      <c r="P2353">
        <v>1</v>
      </c>
      <c r="Q2353" t="s">
        <v>13251</v>
      </c>
      <c r="R2353" t="s">
        <v>13252</v>
      </c>
      <c r="S2353">
        <v>156</v>
      </c>
      <c r="T2353" t="s">
        <v>42</v>
      </c>
      <c r="U2353" t="s">
        <v>74</v>
      </c>
      <c r="V2353" t="s">
        <v>115</v>
      </c>
      <c r="W2353">
        <v>11500000</v>
      </c>
      <c r="X2353">
        <v>1993</v>
      </c>
      <c r="Y2353">
        <v>310</v>
      </c>
      <c r="Z2353" s="2">
        <v>7.9</v>
      </c>
      <c r="AA2353">
        <v>2.35</v>
      </c>
      <c r="AB2353">
        <v>0</v>
      </c>
      <c r="AQ2353">
        <v>103</v>
      </c>
      <c r="AR2353">
        <v>6.7</v>
      </c>
      <c r="BP2353">
        <v>2500000</v>
      </c>
      <c r="BR2353">
        <f t="shared" si="100"/>
        <v>-2500000</v>
      </c>
      <c r="BS2353">
        <f>_xlfn.XLOOKUP(BO2353,I:I,L:L)</f>
        <v>0</v>
      </c>
    </row>
    <row r="2354" spans="1:71" x14ac:dyDescent="0.25">
      <c r="A2354" t="s">
        <v>33</v>
      </c>
      <c r="B2354" t="s">
        <v>4245</v>
      </c>
      <c r="C2354">
        <v>153</v>
      </c>
      <c r="D2354">
        <v>155</v>
      </c>
      <c r="E2354">
        <v>0</v>
      </c>
      <c r="F2354">
        <v>170</v>
      </c>
      <c r="G2354" t="s">
        <v>13253</v>
      </c>
      <c r="H2354">
        <v>3000</v>
      </c>
      <c r="I2354">
        <v>26384919</v>
      </c>
      <c r="J2354" t="s">
        <v>2007</v>
      </c>
      <c r="K2354" t="s">
        <v>335</v>
      </c>
      <c r="L2354" t="s">
        <v>8654</v>
      </c>
      <c r="M2354">
        <v>189032</v>
      </c>
      <c r="N2354">
        <v>3677</v>
      </c>
      <c r="O2354" t="s">
        <v>13254</v>
      </c>
      <c r="P2354">
        <v>15</v>
      </c>
      <c r="Q2354" t="s">
        <v>13255</v>
      </c>
      <c r="R2354" t="s">
        <v>13256</v>
      </c>
      <c r="S2354">
        <v>560</v>
      </c>
      <c r="T2354" t="s">
        <v>42</v>
      </c>
      <c r="U2354" t="s">
        <v>43</v>
      </c>
      <c r="V2354" t="s">
        <v>811</v>
      </c>
      <c r="W2354">
        <v>15000000</v>
      </c>
      <c r="X2354">
        <v>1997</v>
      </c>
      <c r="Y2354">
        <v>360</v>
      </c>
      <c r="Z2354" s="2">
        <v>7.9</v>
      </c>
      <c r="AA2354">
        <v>2.35</v>
      </c>
      <c r="AB2354">
        <v>0</v>
      </c>
      <c r="AQ2354">
        <v>134</v>
      </c>
      <c r="AR2354">
        <v>7.9</v>
      </c>
      <c r="BP2354">
        <v>2500000</v>
      </c>
      <c r="BR2354">
        <f t="shared" si="100"/>
        <v>-2500000</v>
      </c>
      <c r="BS2354">
        <f>_xlfn.XLOOKUP(BO2354,I:I,L:L)</f>
        <v>0</v>
      </c>
    </row>
    <row r="2355" spans="1:71" x14ac:dyDescent="0.25">
      <c r="A2355" t="s">
        <v>33</v>
      </c>
      <c r="B2355" t="s">
        <v>6767</v>
      </c>
      <c r="C2355">
        <v>25</v>
      </c>
      <c r="D2355">
        <v>94</v>
      </c>
      <c r="E2355">
        <v>11</v>
      </c>
      <c r="F2355">
        <v>232</v>
      </c>
      <c r="G2355" t="s">
        <v>8918</v>
      </c>
      <c r="H2355">
        <v>1000</v>
      </c>
      <c r="I2355">
        <v>22189039</v>
      </c>
      <c r="J2355" t="s">
        <v>2914</v>
      </c>
      <c r="K2355" t="s">
        <v>3075</v>
      </c>
      <c r="L2355" t="s">
        <v>9473</v>
      </c>
      <c r="M2355">
        <v>17074</v>
      </c>
      <c r="N2355">
        <v>2210</v>
      </c>
      <c r="O2355" t="s">
        <v>13257</v>
      </c>
      <c r="P2355">
        <v>0</v>
      </c>
      <c r="Q2355" t="s">
        <v>13258</v>
      </c>
      <c r="R2355" t="s">
        <v>13259</v>
      </c>
      <c r="S2355">
        <v>55</v>
      </c>
      <c r="T2355" t="s">
        <v>42</v>
      </c>
      <c r="U2355" t="s">
        <v>43</v>
      </c>
      <c r="V2355" t="s">
        <v>811</v>
      </c>
      <c r="W2355">
        <v>15000000</v>
      </c>
      <c r="X2355">
        <v>1993</v>
      </c>
      <c r="Y2355">
        <v>605</v>
      </c>
      <c r="Z2355" s="2">
        <v>5.5</v>
      </c>
      <c r="AA2355">
        <v>1.85</v>
      </c>
      <c r="AB2355">
        <v>466</v>
      </c>
      <c r="AQ2355">
        <v>155</v>
      </c>
      <c r="AR2355">
        <v>7.9</v>
      </c>
      <c r="BP2355">
        <v>2500000</v>
      </c>
      <c r="BR2355">
        <f t="shared" si="100"/>
        <v>-2500000</v>
      </c>
      <c r="BS2355">
        <f>_xlfn.XLOOKUP(BO2355,I:I,L:L)</f>
        <v>0</v>
      </c>
    </row>
    <row r="2356" spans="1:71" x14ac:dyDescent="0.25">
      <c r="A2356" t="s">
        <v>33</v>
      </c>
      <c r="B2356" t="s">
        <v>7120</v>
      </c>
      <c r="C2356">
        <v>46</v>
      </c>
      <c r="D2356">
        <v>95</v>
      </c>
      <c r="E2356">
        <v>15</v>
      </c>
      <c r="F2356">
        <v>461</v>
      </c>
      <c r="G2356" t="s">
        <v>13260</v>
      </c>
      <c r="H2356">
        <v>1000</v>
      </c>
      <c r="I2356">
        <v>20998709</v>
      </c>
      <c r="J2356" t="s">
        <v>1929</v>
      </c>
      <c r="K2356" t="s">
        <v>4184</v>
      </c>
      <c r="L2356" t="s">
        <v>9662</v>
      </c>
      <c r="M2356">
        <v>6095</v>
      </c>
      <c r="N2356">
        <v>3845</v>
      </c>
      <c r="O2356" t="s">
        <v>13261</v>
      </c>
      <c r="P2356">
        <v>0</v>
      </c>
      <c r="Q2356" t="s">
        <v>13262</v>
      </c>
      <c r="R2356" t="s">
        <v>13263</v>
      </c>
      <c r="S2356">
        <v>76</v>
      </c>
      <c r="T2356" t="s">
        <v>42</v>
      </c>
      <c r="U2356" t="s">
        <v>43</v>
      </c>
      <c r="V2356" t="s">
        <v>115</v>
      </c>
      <c r="W2356">
        <v>15000000</v>
      </c>
      <c r="X2356">
        <v>2006</v>
      </c>
      <c r="Y2356">
        <v>786</v>
      </c>
      <c r="Z2356" s="2">
        <v>6.2</v>
      </c>
      <c r="AA2356">
        <v>2.35</v>
      </c>
      <c r="AB2356">
        <v>1000</v>
      </c>
      <c r="AQ2356">
        <v>94</v>
      </c>
      <c r="AR2356">
        <v>5.5</v>
      </c>
      <c r="BP2356">
        <v>2500000</v>
      </c>
      <c r="BR2356">
        <f t="shared" si="100"/>
        <v>-2500000</v>
      </c>
      <c r="BS2356">
        <f>_xlfn.XLOOKUP(BO2356,I:I,L:L)</f>
        <v>0</v>
      </c>
    </row>
    <row r="2357" spans="1:71" x14ac:dyDescent="0.25">
      <c r="A2357" t="s">
        <v>33</v>
      </c>
      <c r="B2357" t="s">
        <v>7128</v>
      </c>
      <c r="C2357">
        <v>161</v>
      </c>
      <c r="D2357">
        <v>89</v>
      </c>
      <c r="E2357">
        <v>7</v>
      </c>
      <c r="F2357">
        <v>399</v>
      </c>
      <c r="G2357" t="s">
        <v>8285</v>
      </c>
      <c r="H2357">
        <v>919</v>
      </c>
      <c r="I2357">
        <v>20801344</v>
      </c>
      <c r="J2357" t="s">
        <v>3105</v>
      </c>
      <c r="K2357" t="s">
        <v>8274</v>
      </c>
      <c r="L2357" t="s">
        <v>9711</v>
      </c>
      <c r="M2357">
        <v>49721</v>
      </c>
      <c r="N2357">
        <v>2559</v>
      </c>
      <c r="O2357" t="s">
        <v>6700</v>
      </c>
      <c r="P2357">
        <v>0</v>
      </c>
      <c r="Q2357" t="s">
        <v>13264</v>
      </c>
      <c r="R2357" t="s">
        <v>13265</v>
      </c>
      <c r="S2357">
        <v>211</v>
      </c>
      <c r="T2357" t="s">
        <v>42</v>
      </c>
      <c r="U2357" t="s">
        <v>43</v>
      </c>
      <c r="V2357" t="s">
        <v>811</v>
      </c>
      <c r="W2357">
        <v>15000000</v>
      </c>
      <c r="X2357">
        <v>2007</v>
      </c>
      <c r="Y2357">
        <v>557</v>
      </c>
      <c r="Z2357" s="2">
        <v>5.0999999999999996</v>
      </c>
      <c r="AA2357">
        <v>2.35</v>
      </c>
      <c r="AB2357">
        <v>0</v>
      </c>
      <c r="AQ2357">
        <v>95</v>
      </c>
      <c r="AR2357">
        <v>6.2</v>
      </c>
      <c r="BP2357">
        <v>2500000</v>
      </c>
      <c r="BR2357">
        <f t="shared" si="100"/>
        <v>-2500000</v>
      </c>
      <c r="BS2357">
        <f>_xlfn.XLOOKUP(BO2357,I:I,L:L)</f>
        <v>0</v>
      </c>
    </row>
    <row r="2358" spans="1:71" x14ac:dyDescent="0.25">
      <c r="A2358" t="s">
        <v>33</v>
      </c>
      <c r="B2358" t="s">
        <v>7133</v>
      </c>
      <c r="C2358">
        <v>108</v>
      </c>
      <c r="D2358">
        <v>97</v>
      </c>
      <c r="E2358">
        <v>83</v>
      </c>
      <c r="F2358">
        <v>579</v>
      </c>
      <c r="G2358" t="s">
        <v>13266</v>
      </c>
      <c r="H2358">
        <v>912</v>
      </c>
      <c r="I2358">
        <v>21468807</v>
      </c>
      <c r="J2358" t="s">
        <v>1776</v>
      </c>
      <c r="K2358" t="s">
        <v>3804</v>
      </c>
      <c r="L2358" t="s">
        <v>9426</v>
      </c>
      <c r="M2358">
        <v>13048</v>
      </c>
      <c r="N2358">
        <v>2682</v>
      </c>
      <c r="O2358" t="s">
        <v>5046</v>
      </c>
      <c r="P2358">
        <v>2</v>
      </c>
      <c r="Q2358" t="s">
        <v>13267</v>
      </c>
      <c r="R2358" t="s">
        <v>13268</v>
      </c>
      <c r="S2358">
        <v>227</v>
      </c>
      <c r="T2358" t="s">
        <v>42</v>
      </c>
      <c r="U2358" t="s">
        <v>43</v>
      </c>
      <c r="V2358" t="s">
        <v>811</v>
      </c>
      <c r="W2358">
        <v>14000000</v>
      </c>
      <c r="X2358">
        <v>2000</v>
      </c>
      <c r="Y2358">
        <v>786</v>
      </c>
      <c r="Z2358" s="2">
        <v>4.0999999999999996</v>
      </c>
      <c r="AA2358">
        <v>2.35</v>
      </c>
      <c r="AB2358">
        <v>243</v>
      </c>
      <c r="AQ2358">
        <v>89</v>
      </c>
      <c r="AR2358">
        <v>5.0999999999999996</v>
      </c>
      <c r="BP2358">
        <v>2500000</v>
      </c>
      <c r="BR2358">
        <f t="shared" si="100"/>
        <v>-2500000</v>
      </c>
      <c r="BS2358">
        <f>_xlfn.XLOOKUP(BO2358,I:I,L:L)</f>
        <v>0</v>
      </c>
    </row>
    <row r="2359" spans="1:71" x14ac:dyDescent="0.25">
      <c r="A2359" t="s">
        <v>33</v>
      </c>
      <c r="B2359" t="s">
        <v>2598</v>
      </c>
      <c r="C2359">
        <v>69</v>
      </c>
      <c r="D2359">
        <v>90</v>
      </c>
      <c r="E2359">
        <v>13</v>
      </c>
      <c r="F2359">
        <v>613</v>
      </c>
      <c r="G2359" t="s">
        <v>8786</v>
      </c>
      <c r="H2359">
        <v>882</v>
      </c>
      <c r="I2359">
        <v>19158074</v>
      </c>
      <c r="J2359" t="s">
        <v>1263</v>
      </c>
      <c r="K2359" t="s">
        <v>245</v>
      </c>
      <c r="L2359" t="s">
        <v>10055</v>
      </c>
      <c r="M2359">
        <v>17983</v>
      </c>
      <c r="N2359">
        <v>2661</v>
      </c>
      <c r="O2359" t="s">
        <v>8059</v>
      </c>
      <c r="P2359">
        <v>2</v>
      </c>
      <c r="Q2359" t="s">
        <v>13269</v>
      </c>
      <c r="R2359" t="s">
        <v>13270</v>
      </c>
      <c r="S2359">
        <v>127</v>
      </c>
      <c r="T2359" t="s">
        <v>42</v>
      </c>
      <c r="U2359" t="s">
        <v>43</v>
      </c>
      <c r="V2359" t="s">
        <v>115</v>
      </c>
      <c r="W2359">
        <v>15000000</v>
      </c>
      <c r="X2359">
        <v>2002</v>
      </c>
      <c r="Y2359">
        <v>874</v>
      </c>
      <c r="Z2359" s="2">
        <v>6.7</v>
      </c>
      <c r="AA2359">
        <v>2.35</v>
      </c>
      <c r="AB2359">
        <v>0</v>
      </c>
      <c r="AQ2359">
        <v>97</v>
      </c>
      <c r="AR2359">
        <v>4.0999999999999996</v>
      </c>
      <c r="BP2359">
        <v>2500000</v>
      </c>
      <c r="BR2359">
        <f t="shared" si="100"/>
        <v>-2500000</v>
      </c>
      <c r="BS2359">
        <f>_xlfn.XLOOKUP(BO2359,I:I,L:L)</f>
        <v>0</v>
      </c>
    </row>
    <row r="2360" spans="1:71" x14ac:dyDescent="0.25">
      <c r="A2360" t="s">
        <v>33</v>
      </c>
      <c r="B2360" t="s">
        <v>7139</v>
      </c>
      <c r="C2360">
        <v>78</v>
      </c>
      <c r="D2360">
        <v>92</v>
      </c>
      <c r="E2360">
        <v>8</v>
      </c>
      <c r="F2360">
        <v>129</v>
      </c>
      <c r="G2360" t="s">
        <v>13271</v>
      </c>
      <c r="H2360">
        <v>472</v>
      </c>
      <c r="I2360">
        <v>18843314</v>
      </c>
      <c r="J2360" t="s">
        <v>599</v>
      </c>
      <c r="K2360" t="s">
        <v>12027</v>
      </c>
      <c r="L2360" t="s">
        <v>12505</v>
      </c>
      <c r="M2360">
        <v>27486</v>
      </c>
      <c r="N2360">
        <v>1045</v>
      </c>
      <c r="O2360" t="s">
        <v>11410</v>
      </c>
      <c r="P2360">
        <v>1</v>
      </c>
      <c r="Q2360" t="s">
        <v>13272</v>
      </c>
      <c r="R2360" t="s">
        <v>13273</v>
      </c>
      <c r="S2360">
        <v>284</v>
      </c>
      <c r="T2360" t="s">
        <v>42</v>
      </c>
      <c r="U2360" t="s">
        <v>43</v>
      </c>
      <c r="V2360" t="s">
        <v>44</v>
      </c>
      <c r="W2360">
        <v>20000000</v>
      </c>
      <c r="X2360">
        <v>2006</v>
      </c>
      <c r="Y2360">
        <v>239</v>
      </c>
      <c r="Z2360" s="2">
        <v>4.7</v>
      </c>
      <c r="AA2360">
        <v>1.85</v>
      </c>
      <c r="AB2360">
        <v>0</v>
      </c>
      <c r="AQ2360">
        <v>90</v>
      </c>
      <c r="AR2360">
        <v>6.7</v>
      </c>
      <c r="BP2360">
        <v>2500000</v>
      </c>
      <c r="BR2360">
        <f t="shared" si="100"/>
        <v>-2500000</v>
      </c>
      <c r="BS2360">
        <f>_xlfn.XLOOKUP(BO2360,I:I,L:L)</f>
        <v>0</v>
      </c>
    </row>
    <row r="2361" spans="1:71" x14ac:dyDescent="0.25">
      <c r="A2361" t="s">
        <v>33</v>
      </c>
      <c r="B2361" t="s">
        <v>7144</v>
      </c>
      <c r="C2361">
        <v>129</v>
      </c>
      <c r="D2361">
        <v>100</v>
      </c>
      <c r="E2361">
        <v>10</v>
      </c>
      <c r="F2361">
        <v>415</v>
      </c>
      <c r="G2361" t="s">
        <v>2633</v>
      </c>
      <c r="H2361">
        <v>826</v>
      </c>
      <c r="I2361">
        <v>20566327</v>
      </c>
      <c r="J2361" t="s">
        <v>1352</v>
      </c>
      <c r="K2361" t="s">
        <v>7603</v>
      </c>
      <c r="L2361" t="s">
        <v>9762</v>
      </c>
      <c r="M2361">
        <v>15385</v>
      </c>
      <c r="N2361">
        <v>2958</v>
      </c>
      <c r="O2361" t="s">
        <v>3964</v>
      </c>
      <c r="P2361">
        <v>2</v>
      </c>
      <c r="Q2361" t="s">
        <v>13274</v>
      </c>
      <c r="R2361" t="s">
        <v>13275</v>
      </c>
      <c r="S2361">
        <v>84</v>
      </c>
      <c r="T2361" t="s">
        <v>42</v>
      </c>
      <c r="U2361" t="s">
        <v>43</v>
      </c>
      <c r="V2361" t="s">
        <v>811</v>
      </c>
      <c r="W2361">
        <v>15000000</v>
      </c>
      <c r="X2361">
        <v>2016</v>
      </c>
      <c r="Y2361">
        <v>622</v>
      </c>
      <c r="Z2361" s="2">
        <v>6.4</v>
      </c>
      <c r="AA2361">
        <v>2.35</v>
      </c>
      <c r="AB2361">
        <v>0</v>
      </c>
      <c r="AQ2361">
        <v>92</v>
      </c>
      <c r="AR2361">
        <v>4.7</v>
      </c>
      <c r="BP2361">
        <v>2500000</v>
      </c>
      <c r="BR2361">
        <f t="shared" si="100"/>
        <v>-2500000</v>
      </c>
      <c r="BS2361">
        <f>_xlfn.XLOOKUP(BO2361,I:I,L:L)</f>
        <v>0</v>
      </c>
    </row>
    <row r="2362" spans="1:71" x14ac:dyDescent="0.25">
      <c r="A2362" t="s">
        <v>33</v>
      </c>
      <c r="B2362" t="s">
        <v>6249</v>
      </c>
      <c r="C2362">
        <v>135</v>
      </c>
      <c r="D2362">
        <v>117</v>
      </c>
      <c r="E2362">
        <v>19</v>
      </c>
      <c r="F2362">
        <v>461</v>
      </c>
      <c r="G2362" t="s">
        <v>13276</v>
      </c>
      <c r="H2362">
        <v>3000</v>
      </c>
      <c r="I2362">
        <v>20218921</v>
      </c>
      <c r="J2362" t="s">
        <v>3027</v>
      </c>
      <c r="K2362" t="s">
        <v>5587</v>
      </c>
      <c r="L2362" t="s">
        <v>9831</v>
      </c>
      <c r="M2362">
        <v>14814</v>
      </c>
      <c r="N2362">
        <v>4204</v>
      </c>
      <c r="O2362" t="s">
        <v>13261</v>
      </c>
      <c r="P2362">
        <v>4</v>
      </c>
      <c r="Q2362" t="s">
        <v>13277</v>
      </c>
      <c r="R2362" t="s">
        <v>13278</v>
      </c>
      <c r="S2362">
        <v>114</v>
      </c>
      <c r="T2362" t="s">
        <v>42</v>
      </c>
      <c r="U2362" t="s">
        <v>13279</v>
      </c>
      <c r="V2362" t="s">
        <v>44</v>
      </c>
      <c r="W2362">
        <v>15000000</v>
      </c>
      <c r="X2362">
        <v>2010</v>
      </c>
      <c r="Y2362">
        <v>646</v>
      </c>
      <c r="Z2362" s="2">
        <v>6.3</v>
      </c>
      <c r="AA2362">
        <v>2.35</v>
      </c>
      <c r="AB2362">
        <v>0</v>
      </c>
      <c r="AQ2362">
        <v>100</v>
      </c>
      <c r="AR2362">
        <v>6.4</v>
      </c>
      <c r="BO2362">
        <v>22466994</v>
      </c>
      <c r="BP2362">
        <v>25000000</v>
      </c>
      <c r="BR2362">
        <f t="shared" si="100"/>
        <v>-2533006</v>
      </c>
      <c r="BS2362" t="str">
        <f>_xlfn.XLOOKUP(BO2362,I:I,L:L)</f>
        <v>WarÂ </v>
      </c>
    </row>
    <row r="2363" spans="1:71" x14ac:dyDescent="0.25">
      <c r="A2363" t="s">
        <v>33</v>
      </c>
      <c r="B2363" t="s">
        <v>7149</v>
      </c>
      <c r="C2363">
        <v>96</v>
      </c>
      <c r="D2363">
        <v>84</v>
      </c>
      <c r="E2363">
        <v>119</v>
      </c>
      <c r="F2363">
        <v>918</v>
      </c>
      <c r="G2363" t="s">
        <v>3295</v>
      </c>
      <c r="H2363">
        <v>989</v>
      </c>
      <c r="I2363">
        <v>17411331</v>
      </c>
      <c r="J2363" t="s">
        <v>2338</v>
      </c>
      <c r="K2363" t="s">
        <v>469</v>
      </c>
      <c r="L2363" t="s">
        <v>10498</v>
      </c>
      <c r="M2363">
        <v>17328</v>
      </c>
      <c r="N2363">
        <v>4660</v>
      </c>
      <c r="O2363" t="s">
        <v>10603</v>
      </c>
      <c r="P2363">
        <v>3</v>
      </c>
      <c r="Q2363" t="s">
        <v>13280</v>
      </c>
      <c r="R2363" t="s">
        <v>13281</v>
      </c>
      <c r="S2363">
        <v>237</v>
      </c>
      <c r="T2363" t="s">
        <v>42</v>
      </c>
      <c r="U2363" t="s">
        <v>490</v>
      </c>
      <c r="V2363" t="s">
        <v>811</v>
      </c>
      <c r="W2363">
        <v>15000000</v>
      </c>
      <c r="X2363">
        <v>1998</v>
      </c>
      <c r="Y2363">
        <v>982</v>
      </c>
      <c r="Z2363" s="2">
        <v>5.5</v>
      </c>
      <c r="AA2363">
        <v>1.85</v>
      </c>
      <c r="AB2363">
        <v>673</v>
      </c>
      <c r="AQ2363">
        <v>117</v>
      </c>
      <c r="AR2363">
        <v>6.3</v>
      </c>
      <c r="BO2363">
        <v>3064356</v>
      </c>
      <c r="BP2363">
        <v>5600000</v>
      </c>
      <c r="BR2363">
        <f t="shared" si="100"/>
        <v>-2535644</v>
      </c>
      <c r="BS2363" t="str">
        <f>_xlfn.XLOOKUP(BO2363,I:I,L:L)</f>
        <v>Sunshine StateÂ </v>
      </c>
    </row>
    <row r="2364" spans="1:71" x14ac:dyDescent="0.25">
      <c r="A2364" t="s">
        <v>33</v>
      </c>
      <c r="B2364" t="s">
        <v>7153</v>
      </c>
      <c r="C2364">
        <v>417</v>
      </c>
      <c r="D2364">
        <v>140</v>
      </c>
      <c r="E2364">
        <v>310</v>
      </c>
      <c r="F2364">
        <v>619</v>
      </c>
      <c r="G2364" t="s">
        <v>1268</v>
      </c>
      <c r="H2364">
        <v>33000</v>
      </c>
      <c r="I2364">
        <v>21383298</v>
      </c>
      <c r="J2364" t="s">
        <v>1338</v>
      </c>
      <c r="K2364" t="s">
        <v>5254</v>
      </c>
      <c r="L2364" t="s">
        <v>9615</v>
      </c>
      <c r="M2364">
        <v>187170</v>
      </c>
      <c r="N2364">
        <v>34413</v>
      </c>
      <c r="O2364" t="s">
        <v>13283</v>
      </c>
      <c r="P2364">
        <v>3</v>
      </c>
      <c r="Q2364" t="s">
        <v>13284</v>
      </c>
      <c r="R2364" t="s">
        <v>13285</v>
      </c>
      <c r="S2364">
        <v>376</v>
      </c>
      <c r="T2364" t="s">
        <v>42</v>
      </c>
      <c r="U2364" t="s">
        <v>43</v>
      </c>
      <c r="V2364" t="s">
        <v>811</v>
      </c>
      <c r="W2364">
        <v>15000000</v>
      </c>
      <c r="X2364">
        <v>2012</v>
      </c>
      <c r="Y2364">
        <v>748</v>
      </c>
      <c r="Z2364" s="2">
        <v>7.3</v>
      </c>
      <c r="AA2364">
        <v>2.35</v>
      </c>
      <c r="AB2364">
        <v>47000</v>
      </c>
      <c r="AQ2364">
        <v>84</v>
      </c>
      <c r="AR2364">
        <v>5.5</v>
      </c>
      <c r="BP2364">
        <v>2540800</v>
      </c>
      <c r="BR2364">
        <f t="shared" si="100"/>
        <v>-2540800</v>
      </c>
      <c r="BS2364">
        <f>_xlfn.XLOOKUP(BO2364,I:I,L:L)</f>
        <v>0</v>
      </c>
    </row>
    <row r="2365" spans="1:71" x14ac:dyDescent="0.25">
      <c r="A2365" t="s">
        <v>33</v>
      </c>
      <c r="B2365" t="s">
        <v>1180</v>
      </c>
      <c r="C2365">
        <v>172</v>
      </c>
      <c r="D2365">
        <v>108</v>
      </c>
      <c r="E2365">
        <v>79</v>
      </c>
      <c r="F2365">
        <v>537</v>
      </c>
      <c r="G2365" t="s">
        <v>13286</v>
      </c>
      <c r="H2365">
        <v>775</v>
      </c>
      <c r="I2365">
        <v>24984868</v>
      </c>
      <c r="J2365" t="s">
        <v>268</v>
      </c>
      <c r="K2365" t="s">
        <v>10573</v>
      </c>
      <c r="L2365" t="s">
        <v>8936</v>
      </c>
      <c r="M2365">
        <v>50056</v>
      </c>
      <c r="N2365">
        <v>3033</v>
      </c>
      <c r="O2365" t="s">
        <v>1209</v>
      </c>
      <c r="P2365">
        <v>2</v>
      </c>
      <c r="Q2365" t="s">
        <v>13287</v>
      </c>
      <c r="R2365" t="s">
        <v>13288</v>
      </c>
      <c r="S2365">
        <v>152</v>
      </c>
      <c r="T2365" t="s">
        <v>42</v>
      </c>
      <c r="U2365" t="s">
        <v>43</v>
      </c>
      <c r="V2365" t="s">
        <v>811</v>
      </c>
      <c r="W2365">
        <v>15000000</v>
      </c>
      <c r="X2365">
        <v>2014</v>
      </c>
      <c r="Y2365">
        <v>614</v>
      </c>
      <c r="Z2365" s="2">
        <v>6.3</v>
      </c>
      <c r="AA2365">
        <v>2.35</v>
      </c>
      <c r="AB2365">
        <v>0</v>
      </c>
      <c r="AQ2365">
        <v>140</v>
      </c>
      <c r="AR2365">
        <v>7.3</v>
      </c>
      <c r="BO2365">
        <v>2445646</v>
      </c>
      <c r="BP2365">
        <v>5000000</v>
      </c>
      <c r="BR2365">
        <f t="shared" si="100"/>
        <v>-2554354</v>
      </c>
      <c r="BS2365" t="str">
        <f>_xlfn.XLOOKUP(BO2365,I:I,L:L)</f>
        <v>Kill the MessengerÂ </v>
      </c>
    </row>
    <row r="2366" spans="1:71" x14ac:dyDescent="0.25">
      <c r="A2366" t="s">
        <v>33</v>
      </c>
      <c r="B2366" t="s">
        <v>7159</v>
      </c>
      <c r="C2366">
        <v>45</v>
      </c>
      <c r="D2366">
        <v>114</v>
      </c>
      <c r="E2366">
        <v>73</v>
      </c>
      <c r="F2366">
        <v>563</v>
      </c>
      <c r="G2366" t="s">
        <v>13290</v>
      </c>
      <c r="H2366">
        <v>695</v>
      </c>
      <c r="I2366">
        <v>15100000</v>
      </c>
      <c r="J2366" t="s">
        <v>2763</v>
      </c>
      <c r="K2366" t="s">
        <v>3515</v>
      </c>
      <c r="L2366" t="s">
        <v>11297</v>
      </c>
      <c r="M2366">
        <v>22797</v>
      </c>
      <c r="N2366">
        <v>3444</v>
      </c>
      <c r="O2366" t="s">
        <v>4829</v>
      </c>
      <c r="P2366">
        <v>1</v>
      </c>
      <c r="Q2366" t="s">
        <v>13291</v>
      </c>
      <c r="R2366" t="s">
        <v>13292</v>
      </c>
      <c r="S2366">
        <v>96</v>
      </c>
      <c r="T2366" t="s">
        <v>42</v>
      </c>
      <c r="U2366" t="s">
        <v>43</v>
      </c>
      <c r="V2366" t="s">
        <v>811</v>
      </c>
      <c r="W2366">
        <v>15000000</v>
      </c>
      <c r="X2366">
        <v>1984</v>
      </c>
      <c r="Y2366">
        <v>654</v>
      </c>
      <c r="Z2366" s="2">
        <v>6</v>
      </c>
      <c r="AA2366">
        <v>2.35</v>
      </c>
      <c r="AB2366">
        <v>0</v>
      </c>
      <c r="AQ2366">
        <v>108</v>
      </c>
      <c r="AR2366">
        <v>6.3</v>
      </c>
      <c r="BO2366">
        <v>38108</v>
      </c>
      <c r="BP2366">
        <v>2600000</v>
      </c>
      <c r="BR2366">
        <f t="shared" si="100"/>
        <v>-2561892</v>
      </c>
      <c r="BS2366" t="str">
        <f>_xlfn.XLOOKUP(BO2366,I:I,L:L)</f>
        <v>TimecrimesÂ </v>
      </c>
    </row>
    <row r="2367" spans="1:71" x14ac:dyDescent="0.25">
      <c r="A2367" t="s">
        <v>33</v>
      </c>
      <c r="B2367" t="s">
        <v>5129</v>
      </c>
      <c r="C2367">
        <v>414</v>
      </c>
      <c r="D2367">
        <v>97</v>
      </c>
      <c r="E2367">
        <v>181</v>
      </c>
      <c r="F2367">
        <v>748</v>
      </c>
      <c r="G2367" t="s">
        <v>1300</v>
      </c>
      <c r="H2367">
        <v>11000</v>
      </c>
      <c r="I2367">
        <v>14938570</v>
      </c>
      <c r="J2367" t="s">
        <v>931</v>
      </c>
      <c r="K2367" t="s">
        <v>455</v>
      </c>
      <c r="L2367" t="s">
        <v>11504</v>
      </c>
      <c r="M2367">
        <v>111625</v>
      </c>
      <c r="N2367">
        <v>14025</v>
      </c>
      <c r="O2367" t="s">
        <v>1268</v>
      </c>
      <c r="P2367">
        <v>1</v>
      </c>
      <c r="Q2367" t="s">
        <v>13294</v>
      </c>
      <c r="R2367" t="s">
        <v>13295</v>
      </c>
      <c r="S2367">
        <v>369</v>
      </c>
      <c r="T2367" t="s">
        <v>42</v>
      </c>
      <c r="U2367" t="s">
        <v>43</v>
      </c>
      <c r="V2367" t="s">
        <v>811</v>
      </c>
      <c r="W2367">
        <v>15000000</v>
      </c>
      <c r="X2367">
        <v>2012</v>
      </c>
      <c r="Y2367">
        <v>820</v>
      </c>
      <c r="Z2367" s="2">
        <v>6.2</v>
      </c>
      <c r="AA2367">
        <v>2.35</v>
      </c>
      <c r="AB2367">
        <v>20000</v>
      </c>
      <c r="AQ2367">
        <v>114</v>
      </c>
      <c r="AR2367">
        <v>6</v>
      </c>
      <c r="BO2367">
        <v>11433134</v>
      </c>
      <c r="BP2367">
        <v>14000000</v>
      </c>
      <c r="BR2367">
        <f t="shared" si="100"/>
        <v>-2566866</v>
      </c>
      <c r="BS2367" t="str">
        <f>_xlfn.XLOOKUP(BO2367,I:I,L:L)</f>
        <v>Das BootÂ </v>
      </c>
    </row>
    <row r="2368" spans="1:71" x14ac:dyDescent="0.25">
      <c r="A2368" t="s">
        <v>33</v>
      </c>
      <c r="B2368" t="s">
        <v>6173</v>
      </c>
      <c r="C2368">
        <v>291</v>
      </c>
      <c r="D2368">
        <v>122</v>
      </c>
      <c r="E2368">
        <v>210</v>
      </c>
      <c r="F2368">
        <v>123</v>
      </c>
      <c r="G2368" t="s">
        <v>13297</v>
      </c>
      <c r="H2368">
        <v>22000</v>
      </c>
      <c r="I2368">
        <v>17237244</v>
      </c>
      <c r="J2368" t="s">
        <v>1338</v>
      </c>
      <c r="K2368" t="s">
        <v>854</v>
      </c>
      <c r="L2368" t="s">
        <v>10572</v>
      </c>
      <c r="M2368">
        <v>57210</v>
      </c>
      <c r="N2368">
        <v>22574</v>
      </c>
      <c r="O2368" t="s">
        <v>13298</v>
      </c>
      <c r="P2368">
        <v>3</v>
      </c>
      <c r="Q2368" t="s">
        <v>13299</v>
      </c>
      <c r="R2368" t="s">
        <v>13300</v>
      </c>
      <c r="S2368">
        <v>158</v>
      </c>
      <c r="T2368" t="s">
        <v>42</v>
      </c>
      <c r="U2368" t="s">
        <v>74</v>
      </c>
      <c r="V2368" t="s">
        <v>811</v>
      </c>
      <c r="W2368">
        <v>15000000</v>
      </c>
      <c r="X2368">
        <v>2014</v>
      </c>
      <c r="Y2368">
        <v>164</v>
      </c>
      <c r="Z2368" s="2">
        <v>6.8</v>
      </c>
      <c r="AA2368">
        <v>2.35</v>
      </c>
      <c r="AB2368">
        <v>13000</v>
      </c>
      <c r="AQ2368">
        <v>97</v>
      </c>
      <c r="AR2368">
        <v>6.2</v>
      </c>
      <c r="BO2368">
        <v>3432342</v>
      </c>
      <c r="BP2368">
        <v>6000000</v>
      </c>
      <c r="BR2368">
        <f t="shared" si="100"/>
        <v>-2567658</v>
      </c>
      <c r="BS2368" t="str">
        <f>_xlfn.XLOOKUP(BO2368,I:I,L:L)</f>
        <v>The Barbarian InvasionsÂ </v>
      </c>
    </row>
    <row r="2369" spans="1:71" x14ac:dyDescent="0.25">
      <c r="A2369" t="s">
        <v>33</v>
      </c>
      <c r="B2369" t="s">
        <v>7166</v>
      </c>
      <c r="C2369">
        <v>97</v>
      </c>
      <c r="D2369">
        <v>87</v>
      </c>
      <c r="E2369">
        <v>374</v>
      </c>
      <c r="F2369">
        <v>484</v>
      </c>
      <c r="G2369" t="s">
        <v>12828</v>
      </c>
      <c r="H2369">
        <v>826</v>
      </c>
      <c r="I2369">
        <v>14249005</v>
      </c>
      <c r="J2369" t="s">
        <v>1247</v>
      </c>
      <c r="K2369" t="s">
        <v>1110</v>
      </c>
      <c r="L2369" t="s">
        <v>12228</v>
      </c>
      <c r="M2369">
        <v>39788</v>
      </c>
      <c r="N2369">
        <v>2689</v>
      </c>
      <c r="O2369" t="s">
        <v>11650</v>
      </c>
      <c r="P2369">
        <v>1</v>
      </c>
      <c r="Q2369" t="s">
        <v>13302</v>
      </c>
      <c r="R2369" t="s">
        <v>13303</v>
      </c>
      <c r="S2369">
        <v>619</v>
      </c>
      <c r="T2369" t="s">
        <v>42</v>
      </c>
      <c r="U2369" t="s">
        <v>43</v>
      </c>
      <c r="V2369" t="s">
        <v>811</v>
      </c>
      <c r="W2369">
        <v>15000000</v>
      </c>
      <c r="X2369">
        <v>2001</v>
      </c>
      <c r="Y2369">
        <v>503</v>
      </c>
      <c r="Z2369" s="2">
        <v>4.5</v>
      </c>
      <c r="AA2369">
        <v>1.85</v>
      </c>
      <c r="AB2369">
        <v>0</v>
      </c>
      <c r="AQ2369">
        <v>122</v>
      </c>
      <c r="AR2369">
        <v>6.8</v>
      </c>
      <c r="BP2369">
        <v>2600000</v>
      </c>
      <c r="BR2369">
        <f t="shared" si="100"/>
        <v>-2600000</v>
      </c>
      <c r="BS2369">
        <f>_xlfn.XLOOKUP(BO2369,I:I,L:L)</f>
        <v>0</v>
      </c>
    </row>
    <row r="2370" spans="1:71" x14ac:dyDescent="0.25">
      <c r="A2370" t="s">
        <v>33</v>
      </c>
      <c r="B2370" t="s">
        <v>7172</v>
      </c>
      <c r="C2370">
        <v>37</v>
      </c>
      <c r="D2370">
        <v>85</v>
      </c>
      <c r="E2370">
        <v>12</v>
      </c>
      <c r="F2370">
        <v>23</v>
      </c>
      <c r="G2370" t="s">
        <v>13304</v>
      </c>
      <c r="H2370">
        <v>354</v>
      </c>
      <c r="I2370">
        <v>12701880</v>
      </c>
      <c r="J2370" t="s">
        <v>322</v>
      </c>
      <c r="K2370" t="s">
        <v>13305</v>
      </c>
      <c r="L2370" t="s">
        <v>13161</v>
      </c>
      <c r="M2370">
        <v>2037</v>
      </c>
      <c r="N2370">
        <v>568</v>
      </c>
      <c r="O2370" t="s">
        <v>13306</v>
      </c>
      <c r="P2370">
        <v>0</v>
      </c>
      <c r="Q2370" t="s">
        <v>13307</v>
      </c>
      <c r="R2370" t="s">
        <v>13308</v>
      </c>
      <c r="S2370">
        <v>22</v>
      </c>
      <c r="T2370" t="s">
        <v>42</v>
      </c>
      <c r="U2370" t="s">
        <v>43</v>
      </c>
      <c r="V2370" t="s">
        <v>366</v>
      </c>
      <c r="W2370">
        <v>15000000</v>
      </c>
      <c r="X2370">
        <v>2008</v>
      </c>
      <c r="Y2370">
        <v>173</v>
      </c>
      <c r="Z2370" s="2">
        <v>5.7</v>
      </c>
      <c r="AA2370">
        <v>1.85</v>
      </c>
      <c r="AB2370">
        <v>175</v>
      </c>
      <c r="AQ2370">
        <v>87</v>
      </c>
      <c r="AR2370">
        <v>4.5</v>
      </c>
      <c r="BO2370">
        <v>95016</v>
      </c>
      <c r="BP2370">
        <v>2700000</v>
      </c>
      <c r="BR2370">
        <f t="shared" si="100"/>
        <v>-2604984</v>
      </c>
      <c r="BS2370" t="str">
        <f>_xlfn.XLOOKUP(BO2370,I:I,L:L)</f>
        <v>Summer StormÂ </v>
      </c>
    </row>
    <row r="2371" spans="1:71" x14ac:dyDescent="0.25">
      <c r="A2371" t="s">
        <v>33</v>
      </c>
      <c r="B2371" t="s">
        <v>7177</v>
      </c>
      <c r="C2371">
        <v>90</v>
      </c>
      <c r="D2371">
        <v>101</v>
      </c>
      <c r="E2371">
        <v>36</v>
      </c>
      <c r="F2371">
        <v>377</v>
      </c>
      <c r="G2371" t="s">
        <v>13310</v>
      </c>
      <c r="H2371">
        <v>1000</v>
      </c>
      <c r="I2371">
        <v>12801190</v>
      </c>
      <c r="J2371" t="s">
        <v>36</v>
      </c>
      <c r="K2371" t="s">
        <v>5609</v>
      </c>
      <c r="L2371" t="s">
        <v>13136</v>
      </c>
      <c r="M2371">
        <v>16340</v>
      </c>
      <c r="N2371">
        <v>2764</v>
      </c>
      <c r="O2371" t="s">
        <v>13311</v>
      </c>
      <c r="P2371">
        <v>1</v>
      </c>
      <c r="Q2371" t="s">
        <v>13312</v>
      </c>
      <c r="R2371" t="s">
        <v>13313</v>
      </c>
      <c r="S2371">
        <v>355</v>
      </c>
      <c r="T2371" t="s">
        <v>42</v>
      </c>
      <c r="U2371" t="s">
        <v>43</v>
      </c>
      <c r="V2371" t="s">
        <v>811</v>
      </c>
      <c r="W2371">
        <v>15000000</v>
      </c>
      <c r="X2371">
        <v>2000</v>
      </c>
      <c r="Y2371">
        <v>786</v>
      </c>
      <c r="Z2371" s="2">
        <v>4.5999999999999996</v>
      </c>
      <c r="AA2371">
        <v>2.35</v>
      </c>
      <c r="AB2371">
        <v>356</v>
      </c>
      <c r="AQ2371">
        <v>85</v>
      </c>
      <c r="AR2371">
        <v>5.7</v>
      </c>
      <c r="BO2371">
        <v>886410</v>
      </c>
      <c r="BP2371">
        <v>3500000</v>
      </c>
      <c r="BR2371">
        <f t="shared" si="100"/>
        <v>-2613590</v>
      </c>
      <c r="BS2371" t="str">
        <f>_xlfn.XLOOKUP(BO2371,I:I,L:L)</f>
        <v>La otra conquistaÂ </v>
      </c>
    </row>
    <row r="2372" spans="1:71" x14ac:dyDescent="0.25">
      <c r="A2372" t="s">
        <v>33</v>
      </c>
      <c r="B2372" t="s">
        <v>7185</v>
      </c>
      <c r="C2372">
        <v>81</v>
      </c>
      <c r="D2372">
        <v>121</v>
      </c>
      <c r="E2372">
        <v>16</v>
      </c>
      <c r="F2372">
        <v>526</v>
      </c>
      <c r="G2372" t="s">
        <v>6388</v>
      </c>
      <c r="H2372">
        <v>907</v>
      </c>
      <c r="I2372">
        <v>12549485</v>
      </c>
      <c r="J2372" t="s">
        <v>4642</v>
      </c>
      <c r="K2372" t="s">
        <v>8799</v>
      </c>
      <c r="L2372" t="s">
        <v>13219</v>
      </c>
      <c r="M2372">
        <v>4603</v>
      </c>
      <c r="N2372">
        <v>3633</v>
      </c>
      <c r="O2372" t="s">
        <v>2343</v>
      </c>
      <c r="P2372">
        <v>4</v>
      </c>
      <c r="Q2372" t="s">
        <v>13315</v>
      </c>
      <c r="R2372" t="s">
        <v>13316</v>
      </c>
      <c r="S2372">
        <v>91</v>
      </c>
      <c r="T2372" t="s">
        <v>42</v>
      </c>
      <c r="U2372" t="s">
        <v>43</v>
      </c>
      <c r="V2372" t="s">
        <v>811</v>
      </c>
      <c r="W2372">
        <v>15000000</v>
      </c>
      <c r="X2372">
        <v>2006</v>
      </c>
      <c r="Y2372">
        <v>585</v>
      </c>
      <c r="Z2372" s="2">
        <v>6.2</v>
      </c>
      <c r="AA2372">
        <v>2.35</v>
      </c>
      <c r="AB2372">
        <v>489</v>
      </c>
      <c r="AQ2372">
        <v>101</v>
      </c>
      <c r="AR2372">
        <v>4.5999999999999996</v>
      </c>
      <c r="BP2372">
        <v>2627000</v>
      </c>
      <c r="BR2372">
        <f t="shared" si="100"/>
        <v>-2627000</v>
      </c>
      <c r="BS2372">
        <f>_xlfn.XLOOKUP(BO2372,I:I,L:L)</f>
        <v>0</v>
      </c>
    </row>
    <row r="2373" spans="1:71" x14ac:dyDescent="0.25">
      <c r="A2373" t="s">
        <v>33</v>
      </c>
      <c r="B2373" t="s">
        <v>7190</v>
      </c>
      <c r="C2373">
        <v>221</v>
      </c>
      <c r="D2373">
        <v>107</v>
      </c>
      <c r="E2373">
        <v>92</v>
      </c>
      <c r="F2373">
        <v>358</v>
      </c>
      <c r="G2373" t="s">
        <v>2305</v>
      </c>
      <c r="H2373">
        <v>11000</v>
      </c>
      <c r="I2373">
        <v>13766014</v>
      </c>
      <c r="J2373" t="s">
        <v>210</v>
      </c>
      <c r="K2373" t="s">
        <v>343</v>
      </c>
      <c r="L2373" t="s">
        <v>12570</v>
      </c>
      <c r="M2373">
        <v>106111</v>
      </c>
      <c r="N2373">
        <v>17627</v>
      </c>
      <c r="O2373" t="s">
        <v>1401</v>
      </c>
      <c r="P2373">
        <v>0</v>
      </c>
      <c r="Q2373" t="s">
        <v>13317</v>
      </c>
      <c r="R2373" t="s">
        <v>13318</v>
      </c>
      <c r="S2373">
        <v>181</v>
      </c>
      <c r="T2373" t="s">
        <v>42</v>
      </c>
      <c r="U2373" t="s">
        <v>43</v>
      </c>
      <c r="V2373" t="s">
        <v>44</v>
      </c>
      <c r="W2373">
        <v>15000000</v>
      </c>
      <c r="X2373">
        <v>2011</v>
      </c>
      <c r="Y2373">
        <v>5000</v>
      </c>
      <c r="Z2373" s="2">
        <v>7</v>
      </c>
      <c r="AA2373">
        <v>2.35</v>
      </c>
      <c r="AB2373">
        <v>49000</v>
      </c>
      <c r="AQ2373">
        <v>121</v>
      </c>
      <c r="AR2373">
        <v>6.2</v>
      </c>
      <c r="BO2373">
        <v>37371385</v>
      </c>
      <c r="BP2373">
        <v>40000000</v>
      </c>
      <c r="BR2373">
        <f t="shared" si="100"/>
        <v>-2628615</v>
      </c>
      <c r="BS2373" t="str">
        <f>_xlfn.XLOOKUP(BO2373,I:I,L:L)</f>
        <v>PaulÂ </v>
      </c>
    </row>
    <row r="2374" spans="1:71" x14ac:dyDescent="0.25">
      <c r="A2374" t="s">
        <v>33</v>
      </c>
      <c r="B2374" t="s">
        <v>7197</v>
      </c>
      <c r="C2374">
        <v>230</v>
      </c>
      <c r="D2374">
        <v>111</v>
      </c>
      <c r="E2374">
        <v>0</v>
      </c>
      <c r="F2374">
        <v>727</v>
      </c>
      <c r="G2374" t="s">
        <v>7847</v>
      </c>
      <c r="H2374">
        <v>796</v>
      </c>
      <c r="I2374">
        <v>13034417</v>
      </c>
      <c r="J2374" t="s">
        <v>2165</v>
      </c>
      <c r="K2374" t="s">
        <v>13319</v>
      </c>
      <c r="L2374" t="s">
        <v>12994</v>
      </c>
      <c r="M2374">
        <v>55665</v>
      </c>
      <c r="N2374">
        <v>2633</v>
      </c>
      <c r="O2374" t="s">
        <v>13320</v>
      </c>
      <c r="P2374">
        <v>1</v>
      </c>
      <c r="Q2374" t="s">
        <v>13321</v>
      </c>
      <c r="R2374" t="s">
        <v>13322</v>
      </c>
      <c r="S2374">
        <v>118</v>
      </c>
      <c r="T2374" t="s">
        <v>42</v>
      </c>
      <c r="U2374" t="s">
        <v>43</v>
      </c>
      <c r="V2374" t="s">
        <v>44</v>
      </c>
      <c r="W2374">
        <v>15000000</v>
      </c>
      <c r="X2374">
        <v>2009</v>
      </c>
      <c r="Y2374">
        <v>787</v>
      </c>
      <c r="Z2374" s="2">
        <v>6.9</v>
      </c>
      <c r="AA2374">
        <v>2.35</v>
      </c>
      <c r="AB2374">
        <v>10000</v>
      </c>
      <c r="AQ2374">
        <v>107</v>
      </c>
      <c r="AR2374">
        <v>7</v>
      </c>
      <c r="BO2374">
        <v>19351569</v>
      </c>
      <c r="BP2374">
        <v>22000000</v>
      </c>
      <c r="BR2374">
        <f t="shared" si="100"/>
        <v>-2648431</v>
      </c>
      <c r="BS2374" t="str">
        <f>_xlfn.XLOOKUP(BO2374,I:I,L:L)</f>
        <v>Saving SilvermanÂ </v>
      </c>
    </row>
    <row r="2375" spans="1:71" x14ac:dyDescent="0.25">
      <c r="A2375" t="s">
        <v>33</v>
      </c>
      <c r="B2375" t="s">
        <v>7199</v>
      </c>
      <c r="C2375">
        <v>119</v>
      </c>
      <c r="D2375">
        <v>97</v>
      </c>
      <c r="E2375">
        <v>164</v>
      </c>
      <c r="F2375">
        <v>308</v>
      </c>
      <c r="G2375" t="s">
        <v>8751</v>
      </c>
      <c r="H2375">
        <v>436</v>
      </c>
      <c r="I2375">
        <v>12212417</v>
      </c>
      <c r="J2375" t="s">
        <v>931</v>
      </c>
      <c r="K2375" t="s">
        <v>6411</v>
      </c>
      <c r="L2375" t="s">
        <v>13323</v>
      </c>
      <c r="M2375">
        <v>30643</v>
      </c>
      <c r="N2375">
        <v>1172</v>
      </c>
      <c r="O2375" t="s">
        <v>6717</v>
      </c>
      <c r="P2375">
        <v>3</v>
      </c>
      <c r="Q2375" t="s">
        <v>13324</v>
      </c>
      <c r="R2375" t="s">
        <v>13325</v>
      </c>
      <c r="S2375">
        <v>144</v>
      </c>
      <c r="T2375" t="s">
        <v>42</v>
      </c>
      <c r="U2375" t="s">
        <v>43</v>
      </c>
      <c r="V2375" t="s">
        <v>811</v>
      </c>
      <c r="W2375">
        <v>15000000</v>
      </c>
      <c r="X2375">
        <v>2003</v>
      </c>
      <c r="Y2375">
        <v>324</v>
      </c>
      <c r="Z2375" s="2">
        <v>6.7</v>
      </c>
      <c r="AA2375">
        <v>2.35</v>
      </c>
      <c r="AB2375">
        <v>622</v>
      </c>
      <c r="AQ2375">
        <v>111</v>
      </c>
      <c r="AR2375">
        <v>6.9</v>
      </c>
      <c r="BO2375">
        <v>1325073</v>
      </c>
      <c r="BP2375">
        <v>4000000</v>
      </c>
      <c r="BR2375">
        <f t="shared" si="100"/>
        <v>-2674927</v>
      </c>
      <c r="BS2375" t="str">
        <f>_xlfn.XLOOKUP(BO2375,I:I,L:L)</f>
        <v>ThumbsuckerÂ </v>
      </c>
    </row>
    <row r="2376" spans="1:71" x14ac:dyDescent="0.25">
      <c r="A2376" t="s">
        <v>33</v>
      </c>
      <c r="B2376" t="s">
        <v>3660</v>
      </c>
      <c r="C2376">
        <v>97</v>
      </c>
      <c r="D2376">
        <v>97</v>
      </c>
      <c r="E2376">
        <v>745</v>
      </c>
      <c r="F2376">
        <v>745</v>
      </c>
      <c r="G2376" t="s">
        <v>6757</v>
      </c>
      <c r="H2376">
        <v>12000</v>
      </c>
      <c r="I2376">
        <v>11614236</v>
      </c>
      <c r="J2376" t="s">
        <v>1247</v>
      </c>
      <c r="K2376" t="s">
        <v>408</v>
      </c>
      <c r="L2376" t="s">
        <v>13327</v>
      </c>
      <c r="M2376">
        <v>9294</v>
      </c>
      <c r="N2376">
        <v>15209</v>
      </c>
      <c r="O2376" t="s">
        <v>3660</v>
      </c>
      <c r="P2376">
        <v>2</v>
      </c>
      <c r="Q2376" t="s">
        <v>13328</v>
      </c>
      <c r="R2376" t="s">
        <v>13329</v>
      </c>
      <c r="S2376">
        <v>140</v>
      </c>
      <c r="T2376" t="s">
        <v>42</v>
      </c>
      <c r="U2376" t="s">
        <v>43</v>
      </c>
      <c r="V2376" t="s">
        <v>44</v>
      </c>
      <c r="W2376">
        <v>15000000</v>
      </c>
      <c r="X2376">
        <v>1999</v>
      </c>
      <c r="Y2376">
        <v>821</v>
      </c>
      <c r="Z2376" s="2">
        <v>5.6</v>
      </c>
      <c r="AA2376">
        <v>1.37</v>
      </c>
      <c r="AB2376">
        <v>251</v>
      </c>
      <c r="AQ2376">
        <v>97</v>
      </c>
      <c r="AR2376">
        <v>6.7</v>
      </c>
      <c r="BP2376">
        <v>2686585</v>
      </c>
      <c r="BR2376">
        <f t="shared" si="100"/>
        <v>-2686585</v>
      </c>
      <c r="BS2376">
        <f>_xlfn.XLOOKUP(BO2376,I:I,L:L)</f>
        <v>0</v>
      </c>
    </row>
    <row r="2377" spans="1:71" x14ac:dyDescent="0.25">
      <c r="A2377" t="s">
        <v>917</v>
      </c>
      <c r="B2377" t="s">
        <v>4049</v>
      </c>
      <c r="C2377">
        <v>119</v>
      </c>
      <c r="D2377">
        <v>125</v>
      </c>
      <c r="E2377">
        <v>34</v>
      </c>
      <c r="F2377">
        <v>65</v>
      </c>
      <c r="G2377" t="s">
        <v>13330</v>
      </c>
      <c r="H2377">
        <v>427</v>
      </c>
      <c r="I2377">
        <v>13337299</v>
      </c>
      <c r="J2377" t="s">
        <v>3117</v>
      </c>
      <c r="K2377" t="s">
        <v>4463</v>
      </c>
      <c r="L2377" t="s">
        <v>13331</v>
      </c>
      <c r="M2377">
        <v>9649</v>
      </c>
      <c r="N2377">
        <v>729</v>
      </c>
      <c r="O2377" t="s">
        <v>13332</v>
      </c>
      <c r="P2377">
        <v>7</v>
      </c>
      <c r="Q2377" t="s">
        <v>13333</v>
      </c>
      <c r="R2377" t="s">
        <v>13334</v>
      </c>
      <c r="S2377">
        <v>226</v>
      </c>
      <c r="T2377" t="s">
        <v>42</v>
      </c>
      <c r="U2377" t="s">
        <v>43</v>
      </c>
      <c r="V2377" t="s">
        <v>44</v>
      </c>
      <c r="W2377">
        <v>20000000</v>
      </c>
      <c r="X2377">
        <v>2004</v>
      </c>
      <c r="Y2377">
        <v>66</v>
      </c>
      <c r="Z2377" s="2">
        <v>6.6</v>
      </c>
      <c r="AA2377">
        <v>2.35</v>
      </c>
      <c r="AB2377">
        <v>1000</v>
      </c>
      <c r="AQ2377">
        <v>97</v>
      </c>
      <c r="AR2377">
        <v>5.6</v>
      </c>
      <c r="BO2377">
        <v>302204</v>
      </c>
      <c r="BP2377">
        <v>3000000</v>
      </c>
      <c r="BR2377">
        <f t="shared" si="100"/>
        <v>-2697796</v>
      </c>
      <c r="BS2377" t="str">
        <f>_xlfn.XLOOKUP(BO2377,I:I,L:L)</f>
        <v>Shooting FishÂ </v>
      </c>
    </row>
    <row r="2378" spans="1:71" x14ac:dyDescent="0.25">
      <c r="A2378" t="s">
        <v>33</v>
      </c>
      <c r="B2378" t="s">
        <v>4860</v>
      </c>
      <c r="C2378">
        <v>42</v>
      </c>
      <c r="D2378">
        <v>124</v>
      </c>
      <c r="E2378">
        <v>11000</v>
      </c>
      <c r="F2378">
        <v>563</v>
      </c>
      <c r="G2378" t="s">
        <v>13336</v>
      </c>
      <c r="H2378">
        <v>11000</v>
      </c>
      <c r="I2378">
        <v>10763469</v>
      </c>
      <c r="J2378" t="s">
        <v>881</v>
      </c>
      <c r="K2378" t="s">
        <v>4860</v>
      </c>
      <c r="L2378" t="s">
        <v>13337</v>
      </c>
      <c r="M2378">
        <v>13692</v>
      </c>
      <c r="N2378">
        <v>12685</v>
      </c>
      <c r="O2378" t="s">
        <v>3553</v>
      </c>
      <c r="P2378">
        <v>0</v>
      </c>
      <c r="Q2378" t="s">
        <v>13338</v>
      </c>
      <c r="R2378" t="s">
        <v>13339</v>
      </c>
      <c r="S2378">
        <v>55</v>
      </c>
      <c r="T2378" t="s">
        <v>42</v>
      </c>
      <c r="U2378" t="s">
        <v>43</v>
      </c>
      <c r="V2378" t="s">
        <v>115</v>
      </c>
      <c r="W2378">
        <v>15000000</v>
      </c>
      <c r="X2378">
        <v>1989</v>
      </c>
      <c r="Y2378">
        <v>860</v>
      </c>
      <c r="Z2378" s="2">
        <v>6.4</v>
      </c>
      <c r="AA2378">
        <v>1.85</v>
      </c>
      <c r="AB2378">
        <v>877</v>
      </c>
      <c r="AQ2378">
        <v>125</v>
      </c>
      <c r="AR2378">
        <v>6.6</v>
      </c>
      <c r="BP2378">
        <v>2700000</v>
      </c>
      <c r="BR2378">
        <f t="shared" si="100"/>
        <v>-2700000</v>
      </c>
      <c r="BS2378">
        <f>_xlfn.XLOOKUP(BO2378,I:I,L:L)</f>
        <v>0</v>
      </c>
    </row>
    <row r="2379" spans="1:71" x14ac:dyDescent="0.25">
      <c r="A2379" t="s">
        <v>33</v>
      </c>
      <c r="B2379" t="s">
        <v>7208</v>
      </c>
      <c r="C2379">
        <v>24</v>
      </c>
      <c r="D2379">
        <v>76</v>
      </c>
      <c r="E2379">
        <v>9</v>
      </c>
      <c r="F2379">
        <v>47</v>
      </c>
      <c r="G2379" t="s">
        <v>13340</v>
      </c>
      <c r="H2379">
        <v>595</v>
      </c>
      <c r="I2379">
        <v>11144518</v>
      </c>
      <c r="J2379" t="s">
        <v>3850</v>
      </c>
      <c r="K2379" t="s">
        <v>2542</v>
      </c>
      <c r="L2379" t="s">
        <v>13341</v>
      </c>
      <c r="M2379">
        <v>2724</v>
      </c>
      <c r="N2379">
        <v>1139</v>
      </c>
      <c r="O2379" t="s">
        <v>13342</v>
      </c>
      <c r="P2379">
        <v>0</v>
      </c>
      <c r="Q2379" t="s">
        <v>13343</v>
      </c>
      <c r="R2379" t="s">
        <v>13344</v>
      </c>
      <c r="S2379">
        <v>53</v>
      </c>
      <c r="T2379" t="s">
        <v>42</v>
      </c>
      <c r="U2379" t="s">
        <v>356</v>
      </c>
      <c r="V2379" t="s">
        <v>366</v>
      </c>
      <c r="W2379">
        <v>15000000</v>
      </c>
      <c r="X2379">
        <v>1998</v>
      </c>
      <c r="Y2379">
        <v>417</v>
      </c>
      <c r="Z2379" s="2">
        <v>2.8</v>
      </c>
      <c r="AA2379">
        <v>1.85</v>
      </c>
      <c r="AB2379">
        <v>436</v>
      </c>
      <c r="AQ2379">
        <v>124</v>
      </c>
      <c r="AR2379">
        <v>6.4</v>
      </c>
      <c r="BO2379">
        <v>1487477</v>
      </c>
      <c r="BP2379">
        <v>4200000</v>
      </c>
      <c r="BR2379">
        <f t="shared" si="100"/>
        <v>-2712523</v>
      </c>
      <c r="BS2379" t="str">
        <f>_xlfn.XLOOKUP(BO2379,I:I,L:L)</f>
        <v>Night WatchÂ </v>
      </c>
    </row>
    <row r="2380" spans="1:71" x14ac:dyDescent="0.25">
      <c r="A2380" t="s">
        <v>33</v>
      </c>
      <c r="B2380" t="s">
        <v>869</v>
      </c>
      <c r="C2380">
        <v>42</v>
      </c>
      <c r="D2380">
        <v>91</v>
      </c>
      <c r="E2380">
        <v>23</v>
      </c>
      <c r="F2380">
        <v>629</v>
      </c>
      <c r="G2380" t="s">
        <v>2298</v>
      </c>
      <c r="H2380">
        <v>925</v>
      </c>
      <c r="I2380">
        <v>10443316</v>
      </c>
      <c r="J2380" t="s">
        <v>881</v>
      </c>
      <c r="K2380" t="s">
        <v>2244</v>
      </c>
      <c r="L2380" t="s">
        <v>13346</v>
      </c>
      <c r="M2380">
        <v>7159</v>
      </c>
      <c r="N2380">
        <v>2913</v>
      </c>
      <c r="O2380" t="s">
        <v>12381</v>
      </c>
      <c r="P2380">
        <v>2</v>
      </c>
      <c r="Q2380" t="s">
        <v>13347</v>
      </c>
      <c r="R2380" t="s">
        <v>13348</v>
      </c>
      <c r="S2380">
        <v>88</v>
      </c>
      <c r="T2380" t="s">
        <v>42</v>
      </c>
      <c r="U2380" t="s">
        <v>43</v>
      </c>
      <c r="V2380" t="s">
        <v>44</v>
      </c>
      <c r="W2380">
        <v>15000000</v>
      </c>
      <c r="X2380">
        <v>1998</v>
      </c>
      <c r="Y2380">
        <v>660</v>
      </c>
      <c r="Z2380" s="2">
        <v>5</v>
      </c>
      <c r="AA2380">
        <v>1.85</v>
      </c>
      <c r="AB2380">
        <v>247</v>
      </c>
      <c r="AQ2380">
        <v>76</v>
      </c>
      <c r="AR2380">
        <v>2.8</v>
      </c>
      <c r="BO2380">
        <v>19283782</v>
      </c>
      <c r="BP2380">
        <v>22000000</v>
      </c>
      <c r="BR2380">
        <f t="shared" si="100"/>
        <v>-2716218</v>
      </c>
      <c r="BS2380" t="str">
        <f>_xlfn.XLOOKUP(BO2380,I:I,L:L)</f>
        <v>Summer of SamÂ </v>
      </c>
    </row>
    <row r="2381" spans="1:71" x14ac:dyDescent="0.25">
      <c r="A2381" t="s">
        <v>33</v>
      </c>
      <c r="B2381" t="s">
        <v>7212</v>
      </c>
      <c r="C2381">
        <v>44</v>
      </c>
      <c r="D2381">
        <v>96</v>
      </c>
      <c r="E2381">
        <v>4</v>
      </c>
      <c r="F2381">
        <v>670</v>
      </c>
      <c r="G2381" t="s">
        <v>4158</v>
      </c>
      <c r="H2381">
        <v>989</v>
      </c>
      <c r="I2381">
        <v>10494147</v>
      </c>
      <c r="J2381" t="s">
        <v>210</v>
      </c>
      <c r="K2381" t="s">
        <v>469</v>
      </c>
      <c r="L2381" t="s">
        <v>13349</v>
      </c>
      <c r="M2381">
        <v>7403</v>
      </c>
      <c r="N2381">
        <v>3142</v>
      </c>
      <c r="O2381" t="s">
        <v>11671</v>
      </c>
      <c r="P2381">
        <v>1</v>
      </c>
      <c r="Q2381" t="s">
        <v>13350</v>
      </c>
      <c r="R2381" t="s">
        <v>13351</v>
      </c>
      <c r="S2381">
        <v>162</v>
      </c>
      <c r="T2381" t="s">
        <v>42</v>
      </c>
      <c r="U2381" t="s">
        <v>43</v>
      </c>
      <c r="V2381" t="s">
        <v>44</v>
      </c>
      <c r="W2381">
        <v>15000000</v>
      </c>
      <c r="X2381">
        <v>2000</v>
      </c>
      <c r="Y2381">
        <v>841</v>
      </c>
      <c r="Z2381" s="2">
        <v>5.0999999999999996</v>
      </c>
      <c r="AA2381">
        <v>1.85</v>
      </c>
      <c r="AB2381">
        <v>648</v>
      </c>
      <c r="AQ2381">
        <v>91</v>
      </c>
      <c r="AR2381">
        <v>5</v>
      </c>
      <c r="BO2381">
        <v>15281286</v>
      </c>
      <c r="BP2381">
        <v>18000000</v>
      </c>
      <c r="BR2381">
        <f t="shared" si="100"/>
        <v>-2718714</v>
      </c>
      <c r="BS2381" t="str">
        <f>_xlfn.XLOOKUP(BO2381,I:I,L:L)</f>
        <v>Youth in RevoltÂ </v>
      </c>
    </row>
    <row r="2382" spans="1:71" x14ac:dyDescent="0.25">
      <c r="A2382" t="s">
        <v>33</v>
      </c>
      <c r="B2382" t="s">
        <v>1922</v>
      </c>
      <c r="C2382">
        <v>230</v>
      </c>
      <c r="D2382">
        <v>142</v>
      </c>
      <c r="E2382">
        <v>0</v>
      </c>
      <c r="F2382">
        <v>1000</v>
      </c>
      <c r="G2382" t="s">
        <v>3010</v>
      </c>
      <c r="H2382">
        <v>22000</v>
      </c>
      <c r="I2382">
        <v>9929000</v>
      </c>
      <c r="J2382" t="s">
        <v>1134</v>
      </c>
      <c r="K2382" t="s">
        <v>2176</v>
      </c>
      <c r="L2382" t="s">
        <v>13352</v>
      </c>
      <c r="M2382">
        <v>152306</v>
      </c>
      <c r="N2382">
        <v>29475</v>
      </c>
      <c r="O2382" t="s">
        <v>522</v>
      </c>
      <c r="P2382">
        <v>0</v>
      </c>
      <c r="Q2382" t="s">
        <v>13353</v>
      </c>
      <c r="R2382" t="s">
        <v>13354</v>
      </c>
      <c r="S2382">
        <v>513</v>
      </c>
      <c r="T2382" t="s">
        <v>42</v>
      </c>
      <c r="U2382" t="s">
        <v>74</v>
      </c>
      <c r="V2382" t="s">
        <v>811</v>
      </c>
      <c r="W2382">
        <v>15000000</v>
      </c>
      <c r="X2382">
        <v>1985</v>
      </c>
      <c r="Y2382">
        <v>5000</v>
      </c>
      <c r="Z2382" s="2">
        <v>8</v>
      </c>
      <c r="AA2382">
        <v>1.85</v>
      </c>
      <c r="AB2382">
        <v>16000</v>
      </c>
      <c r="AQ2382">
        <v>96</v>
      </c>
      <c r="AR2382">
        <v>5.0999999999999996</v>
      </c>
      <c r="BO2382">
        <v>3273588</v>
      </c>
      <c r="BP2382">
        <v>6000000</v>
      </c>
      <c r="BR2382">
        <f t="shared" si="100"/>
        <v>-2726412</v>
      </c>
      <c r="BS2382" t="str">
        <f>_xlfn.XLOOKUP(BO2382,I:I,L:L)</f>
        <v>Only the StrongÂ </v>
      </c>
    </row>
    <row r="2383" spans="1:71" x14ac:dyDescent="0.25">
      <c r="A2383" t="s">
        <v>33</v>
      </c>
      <c r="B2383" t="s">
        <v>2760</v>
      </c>
      <c r="C2383">
        <v>249</v>
      </c>
      <c r="D2383">
        <v>117</v>
      </c>
      <c r="E2383">
        <v>0</v>
      </c>
      <c r="F2383">
        <v>12000</v>
      </c>
      <c r="G2383" t="s">
        <v>408</v>
      </c>
      <c r="H2383">
        <v>22000</v>
      </c>
      <c r="I2383">
        <v>17439163</v>
      </c>
      <c r="J2383" t="s">
        <v>635</v>
      </c>
      <c r="K2383" t="s">
        <v>854</v>
      </c>
      <c r="L2383" t="s">
        <v>10486</v>
      </c>
      <c r="M2383">
        <v>537419</v>
      </c>
      <c r="N2383">
        <v>47728</v>
      </c>
      <c r="O2383" t="s">
        <v>361</v>
      </c>
      <c r="P2383">
        <v>1</v>
      </c>
      <c r="Q2383" t="s">
        <v>13356</v>
      </c>
      <c r="R2383" t="s">
        <v>13357</v>
      </c>
      <c r="S2383">
        <v>1028</v>
      </c>
      <c r="T2383" t="s">
        <v>42</v>
      </c>
      <c r="U2383" t="s">
        <v>43</v>
      </c>
      <c r="V2383" t="s">
        <v>811</v>
      </c>
      <c r="W2383">
        <v>15000000</v>
      </c>
      <c r="X2383">
        <v>1998</v>
      </c>
      <c r="Y2383">
        <v>12000</v>
      </c>
      <c r="Z2383" s="2">
        <v>8.1999999999999993</v>
      </c>
      <c r="AA2383">
        <v>1.85</v>
      </c>
      <c r="AB2383">
        <v>35000</v>
      </c>
      <c r="AQ2383">
        <v>142</v>
      </c>
      <c r="AR2383">
        <v>8</v>
      </c>
      <c r="BO2383">
        <v>6262942</v>
      </c>
      <c r="BP2383">
        <v>9000000</v>
      </c>
      <c r="BR2383">
        <f t="shared" si="100"/>
        <v>-2737058</v>
      </c>
      <c r="BS2383" t="str">
        <f>_xlfn.XLOOKUP(BO2383,I:I,L:L)</f>
        <v>All Is LostÂ </v>
      </c>
    </row>
    <row r="2384" spans="1:71" x14ac:dyDescent="0.25">
      <c r="A2384" t="s">
        <v>917</v>
      </c>
      <c r="B2384" t="s">
        <v>7217</v>
      </c>
      <c r="C2384">
        <v>197</v>
      </c>
      <c r="D2384">
        <v>116</v>
      </c>
      <c r="E2384">
        <v>153</v>
      </c>
      <c r="F2384">
        <v>539</v>
      </c>
      <c r="G2384" t="s">
        <v>13359</v>
      </c>
      <c r="H2384">
        <v>3000</v>
      </c>
      <c r="I2384">
        <v>9396487</v>
      </c>
      <c r="J2384" t="s">
        <v>3027</v>
      </c>
      <c r="K2384" t="s">
        <v>885</v>
      </c>
      <c r="L2384" t="s">
        <v>13360</v>
      </c>
      <c r="M2384">
        <v>52421</v>
      </c>
      <c r="N2384">
        <v>5012</v>
      </c>
      <c r="O2384" t="s">
        <v>2140</v>
      </c>
      <c r="P2384">
        <v>0</v>
      </c>
      <c r="Q2384" t="s">
        <v>13361</v>
      </c>
      <c r="R2384" t="s">
        <v>13362</v>
      </c>
      <c r="S2384">
        <v>200</v>
      </c>
      <c r="T2384" t="s">
        <v>42</v>
      </c>
      <c r="U2384" t="s">
        <v>43</v>
      </c>
      <c r="V2384" t="s">
        <v>811</v>
      </c>
      <c r="W2384">
        <v>15000000</v>
      </c>
      <c r="X2384">
        <v>2006</v>
      </c>
      <c r="Y2384">
        <v>788</v>
      </c>
      <c r="Z2384" s="2">
        <v>7</v>
      </c>
      <c r="AA2384">
        <v>2.35</v>
      </c>
      <c r="AB2384">
        <v>0</v>
      </c>
      <c r="AQ2384">
        <v>117</v>
      </c>
      <c r="AR2384">
        <v>8.1999999999999993</v>
      </c>
      <c r="BO2384">
        <v>23222861</v>
      </c>
      <c r="BP2384">
        <v>26000000</v>
      </c>
      <c r="BR2384">
        <f t="shared" si="100"/>
        <v>-2777139</v>
      </c>
      <c r="BS2384" t="str">
        <f>_xlfn.XLOOKUP(BO2384,I:I,L:L)</f>
        <v>Agent Cody Banks 2: Destination LondonÂ </v>
      </c>
    </row>
    <row r="2385" spans="1:71" x14ac:dyDescent="0.25">
      <c r="A2385" t="s">
        <v>33</v>
      </c>
      <c r="B2385" t="s">
        <v>2117</v>
      </c>
      <c r="C2385">
        <v>71</v>
      </c>
      <c r="D2385">
        <v>118</v>
      </c>
      <c r="E2385">
        <v>41</v>
      </c>
      <c r="F2385">
        <v>274</v>
      </c>
      <c r="G2385" t="s">
        <v>6105</v>
      </c>
      <c r="H2385">
        <v>556</v>
      </c>
      <c r="I2385">
        <v>9059588</v>
      </c>
      <c r="J2385" t="s">
        <v>2710</v>
      </c>
      <c r="K2385" t="s">
        <v>13363</v>
      </c>
      <c r="L2385" t="s">
        <v>13364</v>
      </c>
      <c r="M2385">
        <v>17261</v>
      </c>
      <c r="N2385">
        <v>1873</v>
      </c>
      <c r="O2385" t="s">
        <v>13365</v>
      </c>
      <c r="P2385">
        <v>1</v>
      </c>
      <c r="Q2385" t="s">
        <v>13366</v>
      </c>
      <c r="R2385" t="s">
        <v>13367</v>
      </c>
      <c r="S2385">
        <v>125</v>
      </c>
      <c r="T2385" t="s">
        <v>42</v>
      </c>
      <c r="U2385" t="s">
        <v>43</v>
      </c>
      <c r="V2385" t="s">
        <v>811</v>
      </c>
      <c r="W2385">
        <v>15000000</v>
      </c>
      <c r="X2385">
        <v>2002</v>
      </c>
      <c r="Y2385">
        <v>463</v>
      </c>
      <c r="Z2385" s="2">
        <v>6.6</v>
      </c>
      <c r="AA2385">
        <v>2.35</v>
      </c>
      <c r="AB2385">
        <v>455</v>
      </c>
      <c r="AQ2385">
        <v>116</v>
      </c>
      <c r="AR2385">
        <v>7</v>
      </c>
      <c r="BO2385">
        <v>2221809</v>
      </c>
      <c r="BP2385">
        <v>5000000</v>
      </c>
      <c r="BR2385">
        <f t="shared" si="100"/>
        <v>-2778191</v>
      </c>
      <c r="BS2385" t="str">
        <f>_xlfn.XLOOKUP(BO2385,I:I,L:L)</f>
        <v>Rabbit HoleÂ </v>
      </c>
    </row>
    <row r="2386" spans="1:71" x14ac:dyDescent="0.25">
      <c r="A2386" t="s">
        <v>33</v>
      </c>
      <c r="B2386" t="s">
        <v>7223</v>
      </c>
      <c r="C2386">
        <v>190</v>
      </c>
      <c r="D2386">
        <v>108</v>
      </c>
      <c r="E2386">
        <v>187</v>
      </c>
      <c r="F2386">
        <v>254</v>
      </c>
      <c r="G2386" t="s">
        <v>1881</v>
      </c>
      <c r="H2386">
        <v>11000</v>
      </c>
      <c r="I2386">
        <v>9172810</v>
      </c>
      <c r="J2386" t="s">
        <v>4649</v>
      </c>
      <c r="K2386" t="s">
        <v>723</v>
      </c>
      <c r="L2386" t="s">
        <v>13369</v>
      </c>
      <c r="M2386">
        <v>24150</v>
      </c>
      <c r="N2386">
        <v>12178</v>
      </c>
      <c r="O2386" t="s">
        <v>13370</v>
      </c>
      <c r="P2386">
        <v>0</v>
      </c>
      <c r="Q2386" t="s">
        <v>13371</v>
      </c>
      <c r="R2386" t="s">
        <v>13372</v>
      </c>
      <c r="S2386">
        <v>118</v>
      </c>
      <c r="T2386" t="s">
        <v>42</v>
      </c>
      <c r="U2386" t="s">
        <v>43</v>
      </c>
      <c r="V2386" t="s">
        <v>811</v>
      </c>
      <c r="W2386">
        <v>16000000</v>
      </c>
      <c r="X2386">
        <v>2007</v>
      </c>
      <c r="Y2386">
        <v>883</v>
      </c>
      <c r="Z2386" s="2">
        <v>6.7</v>
      </c>
      <c r="AA2386">
        <v>2.35</v>
      </c>
      <c r="AB2386">
        <v>923</v>
      </c>
      <c r="AQ2386">
        <v>118</v>
      </c>
      <c r="AR2386">
        <v>6.6</v>
      </c>
      <c r="BO2386">
        <v>12212417</v>
      </c>
      <c r="BP2386">
        <v>15000000</v>
      </c>
      <c r="BR2386">
        <f t="shared" si="100"/>
        <v>-2787583</v>
      </c>
      <c r="BS2386" t="str">
        <f>_xlfn.XLOOKUP(BO2386,I:I,L:L)</f>
        <v>ConfidenceÂ </v>
      </c>
    </row>
    <row r="2387" spans="1:71" x14ac:dyDescent="0.25">
      <c r="A2387" t="s">
        <v>33</v>
      </c>
      <c r="B2387" t="s">
        <v>7228</v>
      </c>
      <c r="C2387">
        <v>50</v>
      </c>
      <c r="D2387">
        <v>94</v>
      </c>
      <c r="E2387">
        <v>9</v>
      </c>
      <c r="F2387">
        <v>612</v>
      </c>
      <c r="G2387" t="s">
        <v>12352</v>
      </c>
      <c r="H2387">
        <v>11000</v>
      </c>
      <c r="I2387">
        <v>8735529</v>
      </c>
      <c r="J2387" t="s">
        <v>881</v>
      </c>
      <c r="K2387" t="s">
        <v>98</v>
      </c>
      <c r="L2387" t="s">
        <v>13373</v>
      </c>
      <c r="M2387">
        <v>8055</v>
      </c>
      <c r="N2387">
        <v>13524</v>
      </c>
      <c r="O2387" t="s">
        <v>13374</v>
      </c>
      <c r="P2387">
        <v>4</v>
      </c>
      <c r="Q2387" t="s">
        <v>13375</v>
      </c>
      <c r="R2387" t="s">
        <v>13376</v>
      </c>
      <c r="S2387">
        <v>89</v>
      </c>
      <c r="T2387" t="s">
        <v>42</v>
      </c>
      <c r="U2387" t="s">
        <v>43</v>
      </c>
      <c r="V2387" t="s">
        <v>44</v>
      </c>
      <c r="W2387">
        <v>15000000</v>
      </c>
      <c r="X2387">
        <v>2000</v>
      </c>
      <c r="Y2387">
        <v>897</v>
      </c>
      <c r="Z2387" s="2">
        <v>5.5</v>
      </c>
      <c r="AA2387">
        <v>1.85</v>
      </c>
      <c r="AB2387">
        <v>816</v>
      </c>
      <c r="AQ2387">
        <v>108</v>
      </c>
      <c r="AR2387">
        <v>6.7</v>
      </c>
      <c r="BO2387">
        <v>11204499</v>
      </c>
      <c r="BP2387">
        <v>14000000</v>
      </c>
      <c r="BR2387">
        <f t="shared" si="100"/>
        <v>-2795501</v>
      </c>
      <c r="BS2387" t="str">
        <f>_xlfn.XLOOKUP(BO2387,I:I,L:L)</f>
        <v>BobbyÂ </v>
      </c>
    </row>
    <row r="2388" spans="1:71" x14ac:dyDescent="0.25">
      <c r="A2388" t="s">
        <v>33</v>
      </c>
      <c r="B2388" t="s">
        <v>7235</v>
      </c>
      <c r="C2388">
        <v>63</v>
      </c>
      <c r="D2388">
        <v>97</v>
      </c>
      <c r="E2388">
        <v>2</v>
      </c>
      <c r="F2388">
        <v>461</v>
      </c>
      <c r="G2388" t="s">
        <v>8605</v>
      </c>
      <c r="H2388">
        <v>890</v>
      </c>
      <c r="I2388">
        <v>8586376</v>
      </c>
      <c r="J2388" t="s">
        <v>1247</v>
      </c>
      <c r="K2388" t="s">
        <v>790</v>
      </c>
      <c r="L2388" t="s">
        <v>13378</v>
      </c>
      <c r="M2388">
        <v>26598</v>
      </c>
      <c r="N2388">
        <v>3161</v>
      </c>
      <c r="O2388" t="s">
        <v>1669</v>
      </c>
      <c r="P2388">
        <v>4</v>
      </c>
      <c r="Q2388" t="s">
        <v>13379</v>
      </c>
      <c r="R2388" t="s">
        <v>13380</v>
      </c>
      <c r="S2388">
        <v>132</v>
      </c>
      <c r="T2388" t="s">
        <v>42</v>
      </c>
      <c r="U2388" t="s">
        <v>43</v>
      </c>
      <c r="V2388" t="s">
        <v>811</v>
      </c>
      <c r="W2388">
        <v>20000000</v>
      </c>
      <c r="X2388">
        <v>2002</v>
      </c>
      <c r="Y2388">
        <v>852</v>
      </c>
      <c r="Z2388" s="2">
        <v>4.9000000000000004</v>
      </c>
      <c r="AA2388">
        <v>1.85</v>
      </c>
      <c r="AB2388">
        <v>1000</v>
      </c>
      <c r="AQ2388">
        <v>94</v>
      </c>
      <c r="AR2388">
        <v>5.5</v>
      </c>
      <c r="BO2388">
        <v>200803</v>
      </c>
      <c r="BP2388">
        <v>3000000</v>
      </c>
      <c r="BR2388">
        <f t="shared" si="100"/>
        <v>-2799197</v>
      </c>
      <c r="BS2388" t="str">
        <f>_xlfn.XLOOKUP(BO2388,I:I,L:L)</f>
        <v>Tim and Eric's Billion Dollar MovieÂ </v>
      </c>
    </row>
    <row r="2389" spans="1:71" x14ac:dyDescent="0.25">
      <c r="A2389" t="s">
        <v>33</v>
      </c>
      <c r="B2389" t="s">
        <v>3710</v>
      </c>
      <c r="C2389">
        <v>104</v>
      </c>
      <c r="D2389">
        <v>97</v>
      </c>
      <c r="E2389">
        <v>32</v>
      </c>
      <c r="F2389">
        <v>692</v>
      </c>
      <c r="G2389" t="s">
        <v>173</v>
      </c>
      <c r="H2389">
        <v>14000</v>
      </c>
      <c r="I2389">
        <v>8378141</v>
      </c>
      <c r="J2389" t="s">
        <v>881</v>
      </c>
      <c r="K2389" t="s">
        <v>563</v>
      </c>
      <c r="L2389" t="s">
        <v>13382</v>
      </c>
      <c r="M2389">
        <v>18966</v>
      </c>
      <c r="N2389">
        <v>16502</v>
      </c>
      <c r="O2389" t="s">
        <v>886</v>
      </c>
      <c r="P2389">
        <v>5</v>
      </c>
      <c r="Q2389" t="s">
        <v>13383</v>
      </c>
      <c r="R2389" t="s">
        <v>13384</v>
      </c>
      <c r="S2389">
        <v>141</v>
      </c>
      <c r="T2389" t="s">
        <v>42</v>
      </c>
      <c r="U2389" t="s">
        <v>74</v>
      </c>
      <c r="V2389" t="s">
        <v>115</v>
      </c>
      <c r="W2389">
        <v>15000000</v>
      </c>
      <c r="X2389">
        <v>2002</v>
      </c>
      <c r="Y2389">
        <v>1000</v>
      </c>
      <c r="Z2389" s="2">
        <v>6.9</v>
      </c>
      <c r="AA2389">
        <v>2.35</v>
      </c>
      <c r="AB2389">
        <v>0</v>
      </c>
      <c r="AQ2389">
        <v>97</v>
      </c>
      <c r="AR2389">
        <v>4.9000000000000004</v>
      </c>
      <c r="BP2389">
        <v>2800000</v>
      </c>
      <c r="BR2389">
        <f t="shared" si="100"/>
        <v>-2800000</v>
      </c>
      <c r="BS2389">
        <f>_xlfn.XLOOKUP(BO2389,I:I,L:L)</f>
        <v>0</v>
      </c>
    </row>
    <row r="2390" spans="1:71" x14ac:dyDescent="0.25">
      <c r="A2390" t="s">
        <v>33</v>
      </c>
      <c r="B2390" t="s">
        <v>7241</v>
      </c>
      <c r="C2390">
        <v>49</v>
      </c>
      <c r="D2390">
        <v>91</v>
      </c>
      <c r="E2390">
        <v>6</v>
      </c>
      <c r="F2390">
        <v>596</v>
      </c>
      <c r="G2390" t="s">
        <v>8405</v>
      </c>
      <c r="H2390">
        <v>8000</v>
      </c>
      <c r="I2390">
        <v>8080116</v>
      </c>
      <c r="J2390" t="s">
        <v>1461</v>
      </c>
      <c r="K2390" t="s">
        <v>1505</v>
      </c>
      <c r="L2390" t="s">
        <v>13385</v>
      </c>
      <c r="M2390">
        <v>6562</v>
      </c>
      <c r="N2390">
        <v>10732</v>
      </c>
      <c r="O2390" t="s">
        <v>1867</v>
      </c>
      <c r="P2390">
        <v>0</v>
      </c>
      <c r="Q2390" t="s">
        <v>13386</v>
      </c>
      <c r="R2390" t="s">
        <v>13387</v>
      </c>
      <c r="S2390">
        <v>66</v>
      </c>
      <c r="T2390" t="s">
        <v>42</v>
      </c>
      <c r="U2390" t="s">
        <v>43</v>
      </c>
      <c r="V2390" t="s">
        <v>115</v>
      </c>
      <c r="W2390">
        <v>15000000</v>
      </c>
      <c r="X2390">
        <v>2006</v>
      </c>
      <c r="Y2390">
        <v>625</v>
      </c>
      <c r="Z2390" s="2">
        <v>5.6</v>
      </c>
      <c r="AA2390">
        <v>1.85</v>
      </c>
      <c r="AB2390">
        <v>647</v>
      </c>
      <c r="AQ2390">
        <v>97</v>
      </c>
      <c r="AR2390">
        <v>6.9</v>
      </c>
      <c r="BO2390">
        <v>22200000</v>
      </c>
      <c r="BP2390">
        <v>25000000</v>
      </c>
      <c r="BR2390">
        <f t="shared" si="100"/>
        <v>-2800000</v>
      </c>
      <c r="BS2390" t="str">
        <f>_xlfn.XLOOKUP(BO2390,I:I,L:L)</f>
        <v>Don Juan DeMarcoÂ </v>
      </c>
    </row>
    <row r="2391" spans="1:71" x14ac:dyDescent="0.25">
      <c r="A2391" t="s">
        <v>33</v>
      </c>
      <c r="B2391" t="s">
        <v>7246</v>
      </c>
      <c r="C2391">
        <v>300</v>
      </c>
      <c r="D2391">
        <v>107</v>
      </c>
      <c r="E2391">
        <v>454</v>
      </c>
      <c r="F2391">
        <v>39</v>
      </c>
      <c r="G2391" t="s">
        <v>13388</v>
      </c>
      <c r="H2391">
        <v>65</v>
      </c>
      <c r="I2391">
        <v>7757130</v>
      </c>
      <c r="J2391" t="s">
        <v>3795</v>
      </c>
      <c r="K2391" t="s">
        <v>13389</v>
      </c>
      <c r="L2391" t="s">
        <v>13390</v>
      </c>
      <c r="M2391">
        <v>307639</v>
      </c>
      <c r="N2391">
        <v>173</v>
      </c>
      <c r="O2391" t="s">
        <v>13391</v>
      </c>
      <c r="P2391">
        <v>1</v>
      </c>
      <c r="Q2391" t="s">
        <v>13392</v>
      </c>
      <c r="R2391" t="s">
        <v>13393</v>
      </c>
      <c r="S2391">
        <v>513</v>
      </c>
      <c r="T2391" t="s">
        <v>42</v>
      </c>
      <c r="U2391" t="s">
        <v>74</v>
      </c>
      <c r="V2391" t="s">
        <v>811</v>
      </c>
      <c r="W2391">
        <v>15000000</v>
      </c>
      <c r="X2391">
        <v>2008</v>
      </c>
      <c r="Y2391">
        <v>49</v>
      </c>
      <c r="Z2391" s="2">
        <v>8</v>
      </c>
      <c r="AA2391">
        <v>2.35</v>
      </c>
      <c r="AB2391">
        <v>32000</v>
      </c>
      <c r="AQ2391">
        <v>91</v>
      </c>
      <c r="AR2391">
        <v>5.6</v>
      </c>
      <c r="BP2391">
        <v>2800000</v>
      </c>
      <c r="BR2391">
        <f t="shared" si="100"/>
        <v>-2800000</v>
      </c>
      <c r="BS2391">
        <f>_xlfn.XLOOKUP(BO2391,I:I,L:L)</f>
        <v>0</v>
      </c>
    </row>
    <row r="2392" spans="1:71" x14ac:dyDescent="0.25">
      <c r="A2392" t="s">
        <v>33</v>
      </c>
      <c r="B2392" t="s">
        <v>7252</v>
      </c>
      <c r="C2392">
        <v>43</v>
      </c>
      <c r="D2392">
        <v>95</v>
      </c>
      <c r="E2392">
        <v>24</v>
      </c>
      <c r="F2392">
        <v>426</v>
      </c>
      <c r="G2392" t="s">
        <v>2140</v>
      </c>
      <c r="H2392">
        <v>931</v>
      </c>
      <c r="I2392">
        <v>9123834</v>
      </c>
      <c r="J2392" t="s">
        <v>1027</v>
      </c>
      <c r="K2392" t="s">
        <v>10904</v>
      </c>
      <c r="L2392" t="s">
        <v>13394</v>
      </c>
      <c r="M2392">
        <v>4065</v>
      </c>
      <c r="N2392">
        <v>3322</v>
      </c>
      <c r="O2392" t="s">
        <v>13395</v>
      </c>
      <c r="P2392">
        <v>6</v>
      </c>
      <c r="Q2392" t="s">
        <v>13396</v>
      </c>
      <c r="R2392" t="s">
        <v>13397</v>
      </c>
      <c r="S2392">
        <v>33</v>
      </c>
      <c r="T2392" t="s">
        <v>42</v>
      </c>
      <c r="U2392" t="s">
        <v>43</v>
      </c>
      <c r="V2392" t="s">
        <v>44</v>
      </c>
      <c r="W2392">
        <v>15000000</v>
      </c>
      <c r="X2392">
        <v>2013</v>
      </c>
      <c r="Y2392">
        <v>539</v>
      </c>
      <c r="Z2392" s="2">
        <v>5.3</v>
      </c>
      <c r="AA2392">
        <v>2.35</v>
      </c>
      <c r="AB2392">
        <v>0</v>
      </c>
      <c r="AQ2392">
        <v>107</v>
      </c>
      <c r="AR2392">
        <v>8</v>
      </c>
      <c r="BO2392">
        <v>35183792</v>
      </c>
      <c r="BP2392">
        <v>38000000</v>
      </c>
      <c r="BR2392">
        <f t="shared" si="100"/>
        <v>-2816208</v>
      </c>
      <c r="BS2392" t="str">
        <f>_xlfn.XLOOKUP(BO2392,I:I,L:L)</f>
        <v>The DoorsÂ </v>
      </c>
    </row>
    <row r="2393" spans="1:71" x14ac:dyDescent="0.25">
      <c r="A2393" t="s">
        <v>33</v>
      </c>
      <c r="B2393" t="s">
        <v>7259</v>
      </c>
      <c r="C2393">
        <v>132</v>
      </c>
      <c r="D2393">
        <v>102</v>
      </c>
      <c r="E2393">
        <v>11</v>
      </c>
      <c r="F2393">
        <v>1000</v>
      </c>
      <c r="G2393" t="s">
        <v>814</v>
      </c>
      <c r="H2393">
        <v>15000</v>
      </c>
      <c r="I2393">
        <v>6409206</v>
      </c>
      <c r="J2393" t="s">
        <v>3415</v>
      </c>
      <c r="K2393" t="s">
        <v>236</v>
      </c>
      <c r="L2393" t="s">
        <v>13398</v>
      </c>
      <c r="M2393">
        <v>32311</v>
      </c>
      <c r="N2393">
        <v>33153</v>
      </c>
      <c r="O2393" t="s">
        <v>1014</v>
      </c>
      <c r="P2393">
        <v>4</v>
      </c>
      <c r="Q2393" t="s">
        <v>13399</v>
      </c>
      <c r="R2393" t="s">
        <v>13400</v>
      </c>
      <c r="S2393">
        <v>104</v>
      </c>
      <c r="T2393" t="s">
        <v>42</v>
      </c>
      <c r="U2393" t="s">
        <v>43</v>
      </c>
      <c r="V2393" t="s">
        <v>44</v>
      </c>
      <c r="W2393">
        <v>15000000</v>
      </c>
      <c r="X2393">
        <v>2008</v>
      </c>
      <c r="Y2393">
        <v>14000</v>
      </c>
      <c r="Z2393" s="2">
        <v>6.2</v>
      </c>
      <c r="AA2393">
        <v>1.85</v>
      </c>
      <c r="AB2393">
        <v>0</v>
      </c>
      <c r="AQ2393">
        <v>95</v>
      </c>
      <c r="AR2393">
        <v>5.3</v>
      </c>
      <c r="BO2393">
        <v>15155772</v>
      </c>
      <c r="BP2393">
        <v>18000000</v>
      </c>
      <c r="BR2393">
        <f t="shared" si="100"/>
        <v>-2844228</v>
      </c>
      <c r="BS2393" t="str">
        <f>_xlfn.XLOOKUP(BO2393,I:I,L:L)</f>
        <v>And So It GoesÂ </v>
      </c>
    </row>
    <row r="2394" spans="1:71" x14ac:dyDescent="0.25">
      <c r="A2394" t="s">
        <v>33</v>
      </c>
      <c r="B2394" t="s">
        <v>7264</v>
      </c>
      <c r="C2394">
        <v>97</v>
      </c>
      <c r="D2394">
        <v>88</v>
      </c>
      <c r="E2394">
        <v>96</v>
      </c>
      <c r="F2394">
        <v>360</v>
      </c>
      <c r="G2394" t="s">
        <v>9880</v>
      </c>
      <c r="H2394">
        <v>24000</v>
      </c>
      <c r="I2394">
        <v>6373693</v>
      </c>
      <c r="J2394" t="s">
        <v>1027</v>
      </c>
      <c r="K2394" t="s">
        <v>100</v>
      </c>
      <c r="L2394" t="s">
        <v>13401</v>
      </c>
      <c r="M2394">
        <v>11498</v>
      </c>
      <c r="N2394">
        <v>25637</v>
      </c>
      <c r="O2394" t="s">
        <v>11750</v>
      </c>
      <c r="P2394">
        <v>1</v>
      </c>
      <c r="Q2394" t="s">
        <v>13402</v>
      </c>
      <c r="R2394" t="s">
        <v>13403</v>
      </c>
      <c r="S2394">
        <v>53</v>
      </c>
      <c r="T2394" t="s">
        <v>42</v>
      </c>
      <c r="U2394" t="s">
        <v>43</v>
      </c>
      <c r="V2394" t="s">
        <v>44</v>
      </c>
      <c r="W2394">
        <v>15000000</v>
      </c>
      <c r="X2394">
        <v>2009</v>
      </c>
      <c r="Y2394">
        <v>971</v>
      </c>
      <c r="Z2394" s="2">
        <v>5.3</v>
      </c>
      <c r="AA2394">
        <v>1.85</v>
      </c>
      <c r="AB2394">
        <v>0</v>
      </c>
      <c r="AQ2394">
        <v>102</v>
      </c>
      <c r="AR2394">
        <v>6.2</v>
      </c>
      <c r="BO2394">
        <v>4443403</v>
      </c>
      <c r="BP2394">
        <v>7300000</v>
      </c>
      <c r="BR2394">
        <f t="shared" si="100"/>
        <v>-2856597</v>
      </c>
      <c r="BS2394" t="str">
        <f>_xlfn.XLOOKUP(BO2394,I:I,L:L)</f>
        <v>PersepolisÂ </v>
      </c>
    </row>
    <row r="2395" spans="1:71" x14ac:dyDescent="0.25">
      <c r="A2395" t="s">
        <v>33</v>
      </c>
      <c r="B2395" t="s">
        <v>3757</v>
      </c>
      <c r="C2395">
        <v>242</v>
      </c>
      <c r="D2395">
        <v>106</v>
      </c>
      <c r="E2395">
        <v>835</v>
      </c>
      <c r="F2395">
        <v>363</v>
      </c>
      <c r="G2395" t="s">
        <v>3114</v>
      </c>
      <c r="H2395">
        <v>13000</v>
      </c>
      <c r="I2395">
        <v>7556708</v>
      </c>
      <c r="J2395" t="s">
        <v>2007</v>
      </c>
      <c r="K2395" t="s">
        <v>1437</v>
      </c>
      <c r="L2395" t="s">
        <v>13405</v>
      </c>
      <c r="M2395">
        <v>30284</v>
      </c>
      <c r="N2395">
        <v>14544</v>
      </c>
      <c r="O2395" t="s">
        <v>7566</v>
      </c>
      <c r="P2395">
        <v>1</v>
      </c>
      <c r="Q2395" t="s">
        <v>13406</v>
      </c>
      <c r="R2395" t="s">
        <v>13407</v>
      </c>
      <c r="S2395">
        <v>102</v>
      </c>
      <c r="T2395" t="s">
        <v>42</v>
      </c>
      <c r="U2395" t="s">
        <v>43</v>
      </c>
      <c r="V2395" t="s">
        <v>811</v>
      </c>
      <c r="W2395">
        <v>15000000</v>
      </c>
      <c r="X2395">
        <v>2012</v>
      </c>
      <c r="Y2395">
        <v>826</v>
      </c>
      <c r="Z2395" s="2">
        <v>6.6</v>
      </c>
      <c r="AA2395">
        <v>1.85</v>
      </c>
      <c r="AB2395">
        <v>10000</v>
      </c>
      <c r="AQ2395">
        <v>88</v>
      </c>
      <c r="AR2395">
        <v>5.3</v>
      </c>
      <c r="BO2395">
        <v>535249</v>
      </c>
      <c r="BP2395">
        <v>3400000</v>
      </c>
      <c r="BR2395">
        <f t="shared" si="100"/>
        <v>-2864751</v>
      </c>
      <c r="BS2395" t="str">
        <f>_xlfn.XLOOKUP(BO2395,I:I,L:L)</f>
        <v>The Virginity HitÂ </v>
      </c>
    </row>
    <row r="2396" spans="1:71" x14ac:dyDescent="0.25">
      <c r="A2396" t="s">
        <v>33</v>
      </c>
      <c r="B2396" t="s">
        <v>4860</v>
      </c>
      <c r="C2396">
        <v>218</v>
      </c>
      <c r="D2396">
        <v>92</v>
      </c>
      <c r="E2396">
        <v>11000</v>
      </c>
      <c r="F2396">
        <v>386</v>
      </c>
      <c r="G2396" t="s">
        <v>8027</v>
      </c>
      <c r="H2396">
        <v>860</v>
      </c>
      <c r="I2396">
        <v>5306447</v>
      </c>
      <c r="J2396" t="s">
        <v>1027</v>
      </c>
      <c r="K2396" t="s">
        <v>13336</v>
      </c>
      <c r="L2396" t="s">
        <v>13409</v>
      </c>
      <c r="M2396">
        <v>58967</v>
      </c>
      <c r="N2396">
        <v>2717</v>
      </c>
      <c r="O2396" t="s">
        <v>13410</v>
      </c>
      <c r="P2396">
        <v>1</v>
      </c>
      <c r="Q2396" t="s">
        <v>13411</v>
      </c>
      <c r="R2396" t="s">
        <v>13412</v>
      </c>
      <c r="S2396">
        <v>169</v>
      </c>
      <c r="T2396" t="s">
        <v>42</v>
      </c>
      <c r="U2396" t="s">
        <v>43</v>
      </c>
      <c r="V2396" t="s">
        <v>44</v>
      </c>
      <c r="W2396">
        <v>15000000</v>
      </c>
      <c r="X2396">
        <v>2009</v>
      </c>
      <c r="Y2396">
        <v>658</v>
      </c>
      <c r="Z2396" s="2">
        <v>7.2</v>
      </c>
      <c r="AA2396">
        <v>1.85</v>
      </c>
      <c r="AB2396">
        <v>10000</v>
      </c>
      <c r="AQ2396">
        <v>106</v>
      </c>
      <c r="AR2396">
        <v>6.6</v>
      </c>
      <c r="BO2396">
        <v>47105085</v>
      </c>
      <c r="BP2396">
        <v>50000000</v>
      </c>
      <c r="BR2396">
        <f t="shared" si="100"/>
        <v>-2894915</v>
      </c>
      <c r="BS2396" t="str">
        <f>_xlfn.XLOOKUP(BO2396,I:I,L:L)</f>
        <v>The JudgeÂ </v>
      </c>
    </row>
    <row r="2397" spans="1:71" x14ac:dyDescent="0.25">
      <c r="A2397" t="s">
        <v>917</v>
      </c>
      <c r="B2397" t="s">
        <v>7269</v>
      </c>
      <c r="C2397">
        <v>49</v>
      </c>
      <c r="D2397">
        <v>105</v>
      </c>
      <c r="E2397">
        <v>52</v>
      </c>
      <c r="F2397">
        <v>275</v>
      </c>
      <c r="G2397" t="s">
        <v>7592</v>
      </c>
      <c r="H2397">
        <v>477</v>
      </c>
      <c r="I2397">
        <v>5217498</v>
      </c>
      <c r="J2397" t="s">
        <v>1195</v>
      </c>
      <c r="K2397" t="s">
        <v>10286</v>
      </c>
      <c r="L2397" t="s">
        <v>13413</v>
      </c>
      <c r="M2397">
        <v>3668</v>
      </c>
      <c r="N2397">
        <v>2312</v>
      </c>
      <c r="O2397" t="s">
        <v>13414</v>
      </c>
      <c r="P2397">
        <v>4</v>
      </c>
      <c r="Q2397" t="s">
        <v>13415</v>
      </c>
      <c r="R2397" t="s">
        <v>13416</v>
      </c>
      <c r="S2397">
        <v>85</v>
      </c>
      <c r="T2397" t="s">
        <v>42</v>
      </c>
      <c r="U2397" t="s">
        <v>43</v>
      </c>
      <c r="V2397" t="s">
        <v>44</v>
      </c>
      <c r="W2397">
        <v>15000000</v>
      </c>
      <c r="X2397">
        <v>2000</v>
      </c>
      <c r="Y2397">
        <v>397</v>
      </c>
      <c r="Z2397" s="2">
        <v>4.5999999999999996</v>
      </c>
      <c r="AA2397">
        <v>1.85</v>
      </c>
      <c r="AB2397">
        <v>157</v>
      </c>
      <c r="AQ2397">
        <v>92</v>
      </c>
      <c r="AR2397">
        <v>7.2</v>
      </c>
      <c r="BO2397">
        <v>17104669</v>
      </c>
      <c r="BP2397">
        <v>20000000</v>
      </c>
      <c r="BR2397">
        <f t="shared" si="100"/>
        <v>-2895331</v>
      </c>
      <c r="BS2397" t="str">
        <f>_xlfn.XLOOKUP(BO2397,I:I,L:L)</f>
        <v>Kung Fu HustleÂ </v>
      </c>
    </row>
    <row r="2398" spans="1:71" x14ac:dyDescent="0.25">
      <c r="A2398" t="s">
        <v>33</v>
      </c>
      <c r="B2398" t="s">
        <v>6976</v>
      </c>
      <c r="C2398">
        <v>172</v>
      </c>
      <c r="D2398">
        <v>107</v>
      </c>
      <c r="E2398">
        <v>0</v>
      </c>
      <c r="F2398">
        <v>289</v>
      </c>
      <c r="G2398" t="s">
        <v>6720</v>
      </c>
      <c r="H2398">
        <v>572</v>
      </c>
      <c r="I2398">
        <v>5023275</v>
      </c>
      <c r="J2398" t="s">
        <v>4653</v>
      </c>
      <c r="K2398" t="s">
        <v>13417</v>
      </c>
      <c r="L2398" t="s">
        <v>13418</v>
      </c>
      <c r="M2398">
        <v>34194</v>
      </c>
      <c r="N2398">
        <v>1627</v>
      </c>
      <c r="O2398" t="s">
        <v>13419</v>
      </c>
      <c r="P2398">
        <v>2</v>
      </c>
      <c r="Q2398" t="s">
        <v>13420</v>
      </c>
      <c r="R2398" t="s">
        <v>13421</v>
      </c>
      <c r="S2398">
        <v>199</v>
      </c>
      <c r="T2398" t="s">
        <v>42</v>
      </c>
      <c r="U2398" t="s">
        <v>1816</v>
      </c>
      <c r="V2398" t="s">
        <v>811</v>
      </c>
      <c r="W2398">
        <v>15000000</v>
      </c>
      <c r="X2398">
        <v>2005</v>
      </c>
      <c r="Y2398">
        <v>324</v>
      </c>
      <c r="Z2398" s="2">
        <v>7.5</v>
      </c>
      <c r="AA2398">
        <v>2.35</v>
      </c>
      <c r="AB2398">
        <v>0</v>
      </c>
      <c r="AQ2398">
        <v>105</v>
      </c>
      <c r="AR2398">
        <v>4.5999999999999996</v>
      </c>
      <c r="BO2398">
        <v>37101011</v>
      </c>
      <c r="BP2398">
        <v>40000000</v>
      </c>
      <c r="BR2398">
        <f t="shared" si="100"/>
        <v>-2898989</v>
      </c>
      <c r="BS2398" t="str">
        <f>_xlfn.XLOOKUP(BO2398,I:I,L:L)</f>
        <v>The Guilt TripÂ </v>
      </c>
    </row>
    <row r="2399" spans="1:71" x14ac:dyDescent="0.25">
      <c r="A2399" t="s">
        <v>33</v>
      </c>
      <c r="B2399" t="s">
        <v>7277</v>
      </c>
      <c r="C2399">
        <v>68</v>
      </c>
      <c r="D2399">
        <v>120</v>
      </c>
      <c r="E2399">
        <v>0</v>
      </c>
      <c r="F2399">
        <v>693</v>
      </c>
      <c r="G2399" t="s">
        <v>2270</v>
      </c>
      <c r="H2399">
        <v>49000</v>
      </c>
      <c r="I2399">
        <v>4956401</v>
      </c>
      <c r="J2399" t="s">
        <v>1999</v>
      </c>
      <c r="K2399" t="s">
        <v>989</v>
      </c>
      <c r="L2399" t="s">
        <v>13422</v>
      </c>
      <c r="M2399">
        <v>12601</v>
      </c>
      <c r="N2399">
        <v>51657</v>
      </c>
      <c r="O2399" t="s">
        <v>2543</v>
      </c>
      <c r="P2399">
        <v>2</v>
      </c>
      <c r="Q2399" t="s">
        <v>13423</v>
      </c>
      <c r="R2399" t="s">
        <v>13424</v>
      </c>
      <c r="S2399">
        <v>89</v>
      </c>
      <c r="T2399" t="s">
        <v>42</v>
      </c>
      <c r="U2399" t="s">
        <v>1816</v>
      </c>
      <c r="V2399" t="s">
        <v>44</v>
      </c>
      <c r="W2399">
        <v>15000000</v>
      </c>
      <c r="X2399">
        <v>1999</v>
      </c>
      <c r="Y2399">
        <v>1000</v>
      </c>
      <c r="Z2399" s="2">
        <v>6.5</v>
      </c>
      <c r="AA2399">
        <v>1.85</v>
      </c>
      <c r="AB2399">
        <v>0</v>
      </c>
      <c r="AQ2399">
        <v>107</v>
      </c>
      <c r="AR2399">
        <v>7.5</v>
      </c>
      <c r="BO2399">
        <v>100675</v>
      </c>
      <c r="BP2399">
        <v>3000000</v>
      </c>
      <c r="BR2399">
        <f t="shared" si="100"/>
        <v>-2899325</v>
      </c>
      <c r="BS2399" t="str">
        <f>_xlfn.XLOOKUP(BO2399,I:I,L:L)</f>
        <v>FreakonomicsÂ </v>
      </c>
    </row>
    <row r="2400" spans="1:71" x14ac:dyDescent="0.25">
      <c r="A2400" t="s">
        <v>33</v>
      </c>
      <c r="B2400" t="s">
        <v>270</v>
      </c>
      <c r="C2400">
        <v>223</v>
      </c>
      <c r="D2400">
        <v>103</v>
      </c>
      <c r="E2400">
        <v>1000</v>
      </c>
      <c r="F2400">
        <v>611</v>
      </c>
      <c r="G2400" t="s">
        <v>11532</v>
      </c>
      <c r="H2400">
        <v>21000</v>
      </c>
      <c r="I2400">
        <v>4235837</v>
      </c>
      <c r="J2400" t="s">
        <v>4585</v>
      </c>
      <c r="K2400" t="s">
        <v>119</v>
      </c>
      <c r="L2400" t="s">
        <v>13426</v>
      </c>
      <c r="M2400">
        <v>175962</v>
      </c>
      <c r="N2400">
        <v>23932</v>
      </c>
      <c r="O2400" t="s">
        <v>3092</v>
      </c>
      <c r="P2400">
        <v>2</v>
      </c>
      <c r="Q2400" t="s">
        <v>13427</v>
      </c>
      <c r="R2400" t="s">
        <v>13428</v>
      </c>
      <c r="S2400">
        <v>336</v>
      </c>
      <c r="T2400" t="s">
        <v>42</v>
      </c>
      <c r="U2400" t="s">
        <v>43</v>
      </c>
      <c r="V2400" t="s">
        <v>811</v>
      </c>
      <c r="W2400">
        <v>15000000</v>
      </c>
      <c r="X2400">
        <v>2005</v>
      </c>
      <c r="Y2400">
        <v>1000</v>
      </c>
      <c r="Z2400" s="2">
        <v>7.6</v>
      </c>
      <c r="AA2400">
        <v>2.35</v>
      </c>
      <c r="AB2400">
        <v>0</v>
      </c>
      <c r="AQ2400">
        <v>120</v>
      </c>
      <c r="AR2400">
        <v>6.5</v>
      </c>
      <c r="BP2400">
        <v>2900000</v>
      </c>
      <c r="BR2400">
        <f t="shared" si="100"/>
        <v>-2900000</v>
      </c>
      <c r="BS2400">
        <f>_xlfn.XLOOKUP(BO2400,I:I,L:L)</f>
        <v>0</v>
      </c>
    </row>
    <row r="2401" spans="1:71" x14ac:dyDescent="0.25">
      <c r="A2401" t="s">
        <v>33</v>
      </c>
      <c r="B2401" t="s">
        <v>3629</v>
      </c>
      <c r="C2401">
        <v>252</v>
      </c>
      <c r="D2401">
        <v>147</v>
      </c>
      <c r="E2401">
        <v>0</v>
      </c>
      <c r="F2401">
        <v>669</v>
      </c>
      <c r="G2401" t="s">
        <v>5413</v>
      </c>
      <c r="H2401">
        <v>6000</v>
      </c>
      <c r="I2401">
        <v>7219578</v>
      </c>
      <c r="J2401" t="s">
        <v>1195</v>
      </c>
      <c r="K2401" t="s">
        <v>273</v>
      </c>
      <c r="L2401" t="s">
        <v>13429</v>
      </c>
      <c r="M2401">
        <v>235992</v>
      </c>
      <c r="N2401">
        <v>8484</v>
      </c>
      <c r="O2401" t="s">
        <v>8428</v>
      </c>
      <c r="P2401">
        <v>1</v>
      </c>
      <c r="Q2401" t="s">
        <v>13430</v>
      </c>
      <c r="R2401" t="s">
        <v>13431</v>
      </c>
      <c r="S2401">
        <v>1768</v>
      </c>
      <c r="T2401" t="s">
        <v>42</v>
      </c>
      <c r="U2401" t="s">
        <v>1816</v>
      </c>
      <c r="V2401" t="s">
        <v>811</v>
      </c>
      <c r="W2401">
        <v>15000000</v>
      </c>
      <c r="X2401">
        <v>2001</v>
      </c>
      <c r="Y2401">
        <v>889</v>
      </c>
      <c r="Z2401" s="2">
        <v>8</v>
      </c>
      <c r="AA2401">
        <v>1.85</v>
      </c>
      <c r="AB2401">
        <v>16000</v>
      </c>
      <c r="AQ2401">
        <v>103</v>
      </c>
      <c r="AR2401">
        <v>7.6</v>
      </c>
      <c r="BO2401">
        <v>73678</v>
      </c>
      <c r="BP2401">
        <v>3000000</v>
      </c>
      <c r="BR2401">
        <f t="shared" si="100"/>
        <v>-2926322</v>
      </c>
      <c r="BS2401" t="str">
        <f>_xlfn.XLOOKUP(BO2401,I:I,L:L)</f>
        <v>Fort McCoyÂ </v>
      </c>
    </row>
    <row r="2402" spans="1:71" x14ac:dyDescent="0.25">
      <c r="A2402" t="s">
        <v>33</v>
      </c>
      <c r="B2402" t="s">
        <v>4860</v>
      </c>
      <c r="C2402">
        <v>223</v>
      </c>
      <c r="D2402">
        <v>98</v>
      </c>
      <c r="E2402">
        <v>11000</v>
      </c>
      <c r="F2402">
        <v>557</v>
      </c>
      <c r="G2402" t="s">
        <v>273</v>
      </c>
      <c r="H2402">
        <v>12000</v>
      </c>
      <c r="I2402">
        <v>3247816</v>
      </c>
      <c r="J2402" t="s">
        <v>881</v>
      </c>
      <c r="K2402" t="s">
        <v>934</v>
      </c>
      <c r="L2402" t="s">
        <v>13433</v>
      </c>
      <c r="M2402">
        <v>36145</v>
      </c>
      <c r="N2402">
        <v>19310</v>
      </c>
      <c r="O2402" t="s">
        <v>477</v>
      </c>
      <c r="P2402">
        <v>0</v>
      </c>
      <c r="Q2402" t="s">
        <v>13434</v>
      </c>
      <c r="R2402" t="s">
        <v>13435</v>
      </c>
      <c r="S2402">
        <v>108</v>
      </c>
      <c r="T2402" t="s">
        <v>42</v>
      </c>
      <c r="U2402" t="s">
        <v>43</v>
      </c>
      <c r="V2402" t="s">
        <v>811</v>
      </c>
      <c r="W2402">
        <v>22000000</v>
      </c>
      <c r="X2402">
        <v>2010</v>
      </c>
      <c r="Y2402">
        <v>6000</v>
      </c>
      <c r="Z2402" s="2">
        <v>6.3</v>
      </c>
      <c r="AA2402">
        <v>1.85</v>
      </c>
      <c r="AB2402">
        <v>0</v>
      </c>
      <c r="AQ2402">
        <v>147</v>
      </c>
      <c r="AR2402">
        <v>8</v>
      </c>
      <c r="BO2402">
        <v>97030725</v>
      </c>
      <c r="BP2402">
        <v>100000000</v>
      </c>
      <c r="BR2402">
        <f t="shared" si="100"/>
        <v>-2969275</v>
      </c>
      <c r="BS2402" t="str">
        <f>_xlfn.XLOOKUP(BO2402,I:I,L:L)</f>
        <v>Public EnemiesÂ </v>
      </c>
    </row>
    <row r="2403" spans="1:71" x14ac:dyDescent="0.25">
      <c r="A2403" t="s">
        <v>33</v>
      </c>
      <c r="B2403" t="s">
        <v>7282</v>
      </c>
      <c r="C2403">
        <v>328</v>
      </c>
      <c r="D2403">
        <v>103</v>
      </c>
      <c r="E2403">
        <v>132</v>
      </c>
      <c r="F2403">
        <v>844</v>
      </c>
      <c r="G2403" t="s">
        <v>3498</v>
      </c>
      <c r="H2403">
        <v>10000</v>
      </c>
      <c r="I2403">
        <v>2412045</v>
      </c>
      <c r="J2403" t="s">
        <v>3914</v>
      </c>
      <c r="K2403" t="s">
        <v>235</v>
      </c>
      <c r="L2403" t="s">
        <v>13436</v>
      </c>
      <c r="M2403">
        <v>109873</v>
      </c>
      <c r="N2403">
        <v>12867</v>
      </c>
      <c r="O2403" t="s">
        <v>4362</v>
      </c>
      <c r="P2403">
        <v>0</v>
      </c>
      <c r="Q2403" t="s">
        <v>13437</v>
      </c>
      <c r="R2403" t="s">
        <v>13438</v>
      </c>
      <c r="S2403">
        <v>320</v>
      </c>
      <c r="T2403" t="s">
        <v>42</v>
      </c>
      <c r="U2403" t="s">
        <v>74</v>
      </c>
      <c r="V2403" t="s">
        <v>811</v>
      </c>
      <c r="W2403">
        <v>15000000</v>
      </c>
      <c r="X2403">
        <v>2010</v>
      </c>
      <c r="Y2403">
        <v>882</v>
      </c>
      <c r="Z2403" s="2">
        <v>7.2</v>
      </c>
      <c r="AA2403">
        <v>2.35</v>
      </c>
      <c r="AB2403">
        <v>33000</v>
      </c>
      <c r="AQ2403">
        <v>98</v>
      </c>
      <c r="AR2403">
        <v>6.3</v>
      </c>
      <c r="BO2403">
        <v>3029081</v>
      </c>
      <c r="BP2403">
        <v>6000000</v>
      </c>
      <c r="BR2403">
        <f t="shared" si="100"/>
        <v>-2970919</v>
      </c>
      <c r="BS2403" t="str">
        <f>_xlfn.XLOOKUP(BO2403,I:I,L:L)</f>
        <v>Hedwig and the Angry InchÂ </v>
      </c>
    </row>
    <row r="2404" spans="1:71" x14ac:dyDescent="0.25">
      <c r="A2404" t="s">
        <v>33</v>
      </c>
      <c r="B2404" t="s">
        <v>7290</v>
      </c>
      <c r="C2404">
        <v>150</v>
      </c>
      <c r="D2404">
        <v>111</v>
      </c>
      <c r="E2404">
        <v>122</v>
      </c>
      <c r="F2404">
        <v>25</v>
      </c>
      <c r="G2404" t="s">
        <v>10242</v>
      </c>
      <c r="H2404">
        <v>918</v>
      </c>
      <c r="I2404">
        <v>2203641</v>
      </c>
      <c r="J2404" t="s">
        <v>1359</v>
      </c>
      <c r="K2404" t="s">
        <v>272</v>
      </c>
      <c r="L2404" t="s">
        <v>13440</v>
      </c>
      <c r="M2404">
        <v>42792</v>
      </c>
      <c r="N2404">
        <v>1252</v>
      </c>
      <c r="O2404" t="s">
        <v>13441</v>
      </c>
      <c r="P2404">
        <v>0</v>
      </c>
      <c r="Q2404" t="s">
        <v>13442</v>
      </c>
      <c r="R2404" t="s">
        <v>13443</v>
      </c>
      <c r="S2404">
        <v>162</v>
      </c>
      <c r="T2404" t="s">
        <v>42</v>
      </c>
      <c r="U2404" t="s">
        <v>4430</v>
      </c>
      <c r="V2404" t="s">
        <v>811</v>
      </c>
      <c r="W2404">
        <v>15000000</v>
      </c>
      <c r="X2404">
        <v>2008</v>
      </c>
      <c r="Y2404">
        <v>278</v>
      </c>
      <c r="Z2404" s="2">
        <v>6.7</v>
      </c>
      <c r="AA2404">
        <v>2.35</v>
      </c>
      <c r="AB2404">
        <v>0</v>
      </c>
      <c r="AQ2404">
        <v>103</v>
      </c>
      <c r="AR2404">
        <v>7.2</v>
      </c>
      <c r="BO2404">
        <v>26345</v>
      </c>
      <c r="BP2404">
        <v>3000000</v>
      </c>
      <c r="BR2404">
        <f t="shared" ref="BR2404:BR2454" si="101">BO2404-BP2404</f>
        <v>-2973655</v>
      </c>
      <c r="BS2404" t="str">
        <f>_xlfn.XLOOKUP(BO2404,I:I,L:L)</f>
        <v>The SweeneyÂ </v>
      </c>
    </row>
    <row r="2405" spans="1:71" x14ac:dyDescent="0.25">
      <c r="A2405" t="s">
        <v>33</v>
      </c>
      <c r="B2405" t="s">
        <v>7295</v>
      </c>
      <c r="C2405">
        <v>21</v>
      </c>
      <c r="D2405">
        <v>98</v>
      </c>
      <c r="E2405">
        <v>70</v>
      </c>
      <c r="F2405">
        <v>90</v>
      </c>
      <c r="G2405" t="s">
        <v>4685</v>
      </c>
      <c r="H2405">
        <v>876</v>
      </c>
      <c r="I2405">
        <v>1953732</v>
      </c>
      <c r="J2405" t="s">
        <v>832</v>
      </c>
      <c r="K2405" t="s">
        <v>7572</v>
      </c>
      <c r="L2405" t="s">
        <v>13445</v>
      </c>
      <c r="M2405">
        <v>4996</v>
      </c>
      <c r="N2405">
        <v>1351</v>
      </c>
      <c r="O2405" t="s">
        <v>13446</v>
      </c>
      <c r="P2405">
        <v>0</v>
      </c>
      <c r="Q2405" t="s">
        <v>13447</v>
      </c>
      <c r="R2405" t="s">
        <v>13448</v>
      </c>
      <c r="S2405">
        <v>62</v>
      </c>
      <c r="T2405" t="s">
        <v>42</v>
      </c>
      <c r="U2405" t="s">
        <v>43</v>
      </c>
      <c r="V2405" t="s">
        <v>811</v>
      </c>
      <c r="W2405">
        <v>15000000</v>
      </c>
      <c r="X2405">
        <v>1986</v>
      </c>
      <c r="Y2405">
        <v>324</v>
      </c>
      <c r="Z2405" s="2">
        <v>5.3</v>
      </c>
      <c r="AA2405">
        <v>2.35</v>
      </c>
      <c r="AB2405">
        <v>843</v>
      </c>
      <c r="AQ2405">
        <v>111</v>
      </c>
      <c r="AR2405">
        <v>6.7</v>
      </c>
      <c r="BO2405">
        <v>1705139</v>
      </c>
      <c r="BP2405">
        <v>4700000</v>
      </c>
      <c r="BR2405">
        <f t="shared" si="101"/>
        <v>-2994861</v>
      </c>
      <c r="BS2405" t="str">
        <f>_xlfn.XLOOKUP(BO2405,I:I,L:L)</f>
        <v>Lady in WhiteÂ </v>
      </c>
    </row>
    <row r="2406" spans="1:71" x14ac:dyDescent="0.25">
      <c r="A2406" t="s">
        <v>33</v>
      </c>
      <c r="B2406" t="s">
        <v>7299</v>
      </c>
      <c r="C2406">
        <v>28</v>
      </c>
      <c r="D2406">
        <v>111</v>
      </c>
      <c r="E2406">
        <v>0</v>
      </c>
      <c r="F2406">
        <v>617</v>
      </c>
      <c r="G2406" t="s">
        <v>4866</v>
      </c>
      <c r="H2406">
        <v>783</v>
      </c>
      <c r="I2406">
        <v>1954202</v>
      </c>
      <c r="J2406" t="s">
        <v>3795</v>
      </c>
      <c r="K2406" t="s">
        <v>4699</v>
      </c>
      <c r="L2406" t="s">
        <v>13450</v>
      </c>
      <c r="M2406">
        <v>5917</v>
      </c>
      <c r="N2406">
        <v>4834</v>
      </c>
      <c r="O2406" t="s">
        <v>1822</v>
      </c>
      <c r="P2406">
        <v>0</v>
      </c>
      <c r="Q2406" t="s">
        <v>13451</v>
      </c>
      <c r="R2406" t="s">
        <v>13452</v>
      </c>
      <c r="S2406">
        <v>71</v>
      </c>
      <c r="T2406" t="s">
        <v>42</v>
      </c>
      <c r="U2406" t="s">
        <v>43</v>
      </c>
      <c r="V2406" t="s">
        <v>44</v>
      </c>
      <c r="W2406">
        <v>15000000</v>
      </c>
      <c r="X2406">
        <v>1999</v>
      </c>
      <c r="Y2406">
        <v>664</v>
      </c>
      <c r="Z2406" s="2">
        <v>6.3</v>
      </c>
      <c r="AA2406">
        <v>2.35</v>
      </c>
      <c r="AB2406">
        <v>391</v>
      </c>
      <c r="AQ2406">
        <v>98</v>
      </c>
      <c r="AR2406">
        <v>5.3</v>
      </c>
      <c r="BO2406">
        <v>5005</v>
      </c>
      <c r="BP2406">
        <v>3000000</v>
      </c>
      <c r="BR2406">
        <f t="shared" si="101"/>
        <v>-2994995</v>
      </c>
      <c r="BS2406" t="str">
        <f>_xlfn.XLOOKUP(BO2406,I:I,L:L)</f>
        <v>Tanner HallÂ </v>
      </c>
    </row>
    <row r="2407" spans="1:71" x14ac:dyDescent="0.25">
      <c r="A2407" t="s">
        <v>33</v>
      </c>
      <c r="B2407" t="s">
        <v>7305</v>
      </c>
      <c r="C2407">
        <v>250</v>
      </c>
      <c r="D2407">
        <v>111</v>
      </c>
      <c r="E2407">
        <v>0</v>
      </c>
      <c r="F2407">
        <v>287</v>
      </c>
      <c r="G2407" t="s">
        <v>5635</v>
      </c>
      <c r="H2407">
        <v>6000</v>
      </c>
      <c r="I2407">
        <v>1294640</v>
      </c>
      <c r="J2407" t="s">
        <v>3157</v>
      </c>
      <c r="K2407" t="s">
        <v>273</v>
      </c>
      <c r="L2407" t="s">
        <v>13454</v>
      </c>
      <c r="M2407">
        <v>69569</v>
      </c>
      <c r="N2407">
        <v>6748</v>
      </c>
      <c r="O2407" t="s">
        <v>5942</v>
      </c>
      <c r="P2407">
        <v>0</v>
      </c>
      <c r="Q2407" t="s">
        <v>13455</v>
      </c>
      <c r="R2407" t="s">
        <v>13456</v>
      </c>
      <c r="S2407">
        <v>436</v>
      </c>
      <c r="T2407" t="s">
        <v>42</v>
      </c>
      <c r="U2407" t="s">
        <v>43</v>
      </c>
      <c r="V2407" t="s">
        <v>811</v>
      </c>
      <c r="W2407">
        <v>15000000</v>
      </c>
      <c r="X2407">
        <v>2007</v>
      </c>
      <c r="Y2407">
        <v>294</v>
      </c>
      <c r="Z2407" s="2">
        <v>6.5</v>
      </c>
      <c r="AA2407">
        <v>1.85</v>
      </c>
      <c r="AB2407">
        <v>0</v>
      </c>
      <c r="AQ2407">
        <v>111</v>
      </c>
      <c r="AR2407">
        <v>6.3</v>
      </c>
      <c r="BP2407">
        <v>3000000</v>
      </c>
      <c r="BR2407">
        <f t="shared" si="101"/>
        <v>-3000000</v>
      </c>
      <c r="BS2407">
        <f>_xlfn.XLOOKUP(BO2407,I:I,L:L)</f>
        <v>0</v>
      </c>
    </row>
    <row r="2408" spans="1:71" x14ac:dyDescent="0.25">
      <c r="A2408" t="s">
        <v>917</v>
      </c>
      <c r="B2408" t="s">
        <v>7309</v>
      </c>
      <c r="C2408">
        <v>260</v>
      </c>
      <c r="D2408">
        <v>145</v>
      </c>
      <c r="E2408">
        <v>756</v>
      </c>
      <c r="F2408">
        <v>18</v>
      </c>
      <c r="G2408" t="s">
        <v>13457</v>
      </c>
      <c r="H2408">
        <v>136</v>
      </c>
      <c r="I2408">
        <v>26435</v>
      </c>
      <c r="J2408" t="s">
        <v>1134</v>
      </c>
      <c r="K2408" t="s">
        <v>13458</v>
      </c>
      <c r="L2408" t="s">
        <v>13459</v>
      </c>
      <c r="M2408">
        <v>111841</v>
      </c>
      <c r="N2408">
        <v>203</v>
      </c>
      <c r="O2408" t="s">
        <v>13460</v>
      </c>
      <c r="P2408">
        <v>1</v>
      </c>
      <c r="Q2408" t="s">
        <v>13461</v>
      </c>
      <c r="R2408" t="s">
        <v>13462</v>
      </c>
      <c r="S2408">
        <v>413</v>
      </c>
      <c r="T2408" t="s">
        <v>211</v>
      </c>
      <c r="U2408" t="s">
        <v>939</v>
      </c>
      <c r="V2408" t="s">
        <v>5962</v>
      </c>
      <c r="W2408">
        <v>6000000</v>
      </c>
      <c r="X2408">
        <v>1927</v>
      </c>
      <c r="Y2408">
        <v>23</v>
      </c>
      <c r="Z2408" s="2">
        <v>8.3000000000000007</v>
      </c>
      <c r="AA2408">
        <v>1.33</v>
      </c>
      <c r="AB2408">
        <v>12000</v>
      </c>
      <c r="AQ2408">
        <v>111</v>
      </c>
      <c r="AR2408">
        <v>6.5</v>
      </c>
      <c r="BP2408">
        <v>3000000</v>
      </c>
      <c r="BR2408">
        <f t="shared" si="101"/>
        <v>-3000000</v>
      </c>
      <c r="BS2408">
        <f>_xlfn.XLOOKUP(BO2408,I:I,L:L)</f>
        <v>0</v>
      </c>
    </row>
    <row r="2409" spans="1:71" x14ac:dyDescent="0.25">
      <c r="A2409" t="s">
        <v>33</v>
      </c>
      <c r="B2409" t="s">
        <v>3125</v>
      </c>
      <c r="C2409">
        <v>141</v>
      </c>
      <c r="D2409">
        <v>84</v>
      </c>
      <c r="E2409">
        <v>180</v>
      </c>
      <c r="F2409">
        <v>58</v>
      </c>
      <c r="G2409" t="s">
        <v>2012</v>
      </c>
      <c r="H2409">
        <v>510</v>
      </c>
      <c r="I2409">
        <v>1197786</v>
      </c>
      <c r="J2409" t="s">
        <v>268</v>
      </c>
      <c r="K2409" t="s">
        <v>7086</v>
      </c>
      <c r="L2409" t="s">
        <v>13463</v>
      </c>
      <c r="M2409">
        <v>55928</v>
      </c>
      <c r="N2409">
        <v>962</v>
      </c>
      <c r="O2409" t="s">
        <v>13464</v>
      </c>
      <c r="P2409">
        <v>2</v>
      </c>
      <c r="Q2409" t="s">
        <v>13465</v>
      </c>
      <c r="R2409" t="s">
        <v>13466</v>
      </c>
      <c r="S2409">
        <v>157</v>
      </c>
      <c r="T2409" t="s">
        <v>75</v>
      </c>
      <c r="U2409" t="s">
        <v>1816</v>
      </c>
      <c r="V2409" t="s">
        <v>811</v>
      </c>
      <c r="W2409">
        <v>12000000</v>
      </c>
      <c r="X2409">
        <v>2004</v>
      </c>
      <c r="Y2409">
        <v>297</v>
      </c>
      <c r="Z2409" s="2">
        <v>7.2</v>
      </c>
      <c r="AA2409">
        <v>2.35</v>
      </c>
      <c r="AB2409">
        <v>0</v>
      </c>
      <c r="AQ2409">
        <v>145</v>
      </c>
      <c r="AR2409">
        <v>8.3000000000000007</v>
      </c>
      <c r="BP2409">
        <v>3000000</v>
      </c>
      <c r="BR2409">
        <f t="shared" si="101"/>
        <v>-3000000</v>
      </c>
      <c r="BS2409">
        <f>_xlfn.XLOOKUP(BO2409,I:I,L:L)</f>
        <v>0</v>
      </c>
    </row>
    <row r="2410" spans="1:71" x14ac:dyDescent="0.25">
      <c r="A2410" t="s">
        <v>33</v>
      </c>
      <c r="B2410" t="s">
        <v>3235</v>
      </c>
      <c r="C2410">
        <v>52</v>
      </c>
      <c r="D2410">
        <v>115</v>
      </c>
      <c r="E2410">
        <v>39</v>
      </c>
      <c r="F2410">
        <v>642</v>
      </c>
      <c r="G2410" t="s">
        <v>4756</v>
      </c>
      <c r="H2410">
        <v>12000</v>
      </c>
      <c r="I2410">
        <v>529766</v>
      </c>
      <c r="J2410" t="s">
        <v>1212</v>
      </c>
      <c r="K2410" t="s">
        <v>361</v>
      </c>
      <c r="L2410" t="s">
        <v>13467</v>
      </c>
      <c r="M2410">
        <v>22345</v>
      </c>
      <c r="N2410">
        <v>14889</v>
      </c>
      <c r="O2410" t="s">
        <v>5242</v>
      </c>
      <c r="P2410">
        <v>2</v>
      </c>
      <c r="Q2410" t="s">
        <v>13468</v>
      </c>
      <c r="R2410" t="s">
        <v>13469</v>
      </c>
      <c r="S2410">
        <v>144</v>
      </c>
      <c r="T2410" t="s">
        <v>42</v>
      </c>
      <c r="U2410" t="s">
        <v>43</v>
      </c>
      <c r="V2410" t="s">
        <v>811</v>
      </c>
      <c r="W2410">
        <v>7000000</v>
      </c>
      <c r="X2410">
        <v>1995</v>
      </c>
      <c r="Y2410">
        <v>970</v>
      </c>
      <c r="Z2410" s="2">
        <v>6.8</v>
      </c>
      <c r="AA2410">
        <v>1.85</v>
      </c>
      <c r="AB2410">
        <v>0</v>
      </c>
      <c r="AQ2410">
        <v>84</v>
      </c>
      <c r="AR2410">
        <v>7.2</v>
      </c>
      <c r="BP2410">
        <v>3000000</v>
      </c>
      <c r="BR2410">
        <f t="shared" si="101"/>
        <v>-3000000</v>
      </c>
      <c r="BS2410">
        <f>_xlfn.XLOOKUP(BO2410,I:I,L:L)</f>
        <v>0</v>
      </c>
    </row>
    <row r="2411" spans="1:71" x14ac:dyDescent="0.25">
      <c r="A2411" t="s">
        <v>33</v>
      </c>
      <c r="B2411" t="s">
        <v>7314</v>
      </c>
      <c r="C2411">
        <v>205</v>
      </c>
      <c r="D2411">
        <v>105</v>
      </c>
      <c r="E2411">
        <v>141</v>
      </c>
      <c r="F2411">
        <v>56</v>
      </c>
      <c r="G2411" t="s">
        <v>13079</v>
      </c>
      <c r="H2411">
        <v>1000</v>
      </c>
      <c r="I2411">
        <v>613556</v>
      </c>
      <c r="J2411" t="s">
        <v>509</v>
      </c>
      <c r="K2411" t="s">
        <v>11640</v>
      </c>
      <c r="L2411" t="s">
        <v>13470</v>
      </c>
      <c r="M2411">
        <v>9427</v>
      </c>
      <c r="N2411">
        <v>1172</v>
      </c>
      <c r="O2411" t="s">
        <v>13471</v>
      </c>
      <c r="P2411">
        <v>1</v>
      </c>
      <c r="Q2411" t="s">
        <v>13472</v>
      </c>
      <c r="R2411" t="s">
        <v>13473</v>
      </c>
      <c r="S2411">
        <v>87</v>
      </c>
      <c r="T2411" t="s">
        <v>85</v>
      </c>
      <c r="U2411" t="s">
        <v>13083</v>
      </c>
      <c r="V2411" t="s">
        <v>5962</v>
      </c>
      <c r="W2411">
        <v>15000000</v>
      </c>
      <c r="X2411">
        <v>2015</v>
      </c>
      <c r="Y2411">
        <v>103</v>
      </c>
      <c r="Z2411" s="2">
        <v>6.4</v>
      </c>
      <c r="AA2411">
        <v>1.37</v>
      </c>
      <c r="AB2411">
        <v>0</v>
      </c>
      <c r="AQ2411">
        <v>115</v>
      </c>
      <c r="AR2411">
        <v>6.8</v>
      </c>
      <c r="BP2411">
        <v>3000000</v>
      </c>
      <c r="BR2411">
        <f t="shared" si="101"/>
        <v>-3000000</v>
      </c>
      <c r="BS2411">
        <f>_xlfn.XLOOKUP(BO2411,I:I,L:L)</f>
        <v>0</v>
      </c>
    </row>
    <row r="2412" spans="1:71" x14ac:dyDescent="0.25">
      <c r="A2412" t="s">
        <v>33</v>
      </c>
      <c r="B2412" t="s">
        <v>6666</v>
      </c>
      <c r="C2412">
        <v>109</v>
      </c>
      <c r="D2412">
        <v>98</v>
      </c>
      <c r="E2412">
        <v>34</v>
      </c>
      <c r="F2412">
        <v>730</v>
      </c>
      <c r="G2412" t="s">
        <v>1633</v>
      </c>
      <c r="H2412">
        <v>936</v>
      </c>
      <c r="I2412">
        <v>353743</v>
      </c>
      <c r="J2412" t="s">
        <v>4662</v>
      </c>
      <c r="K2412" t="s">
        <v>2917</v>
      </c>
      <c r="L2412" t="s">
        <v>13474</v>
      </c>
      <c r="M2412">
        <v>20730</v>
      </c>
      <c r="N2412">
        <v>3578</v>
      </c>
      <c r="O2412" t="s">
        <v>4573</v>
      </c>
      <c r="P2412">
        <v>1</v>
      </c>
      <c r="Q2412" t="s">
        <v>13475</v>
      </c>
      <c r="R2412" t="s">
        <v>13476</v>
      </c>
      <c r="S2412">
        <v>111</v>
      </c>
      <c r="T2412" t="s">
        <v>42</v>
      </c>
      <c r="U2412" t="s">
        <v>74</v>
      </c>
      <c r="V2412" t="s">
        <v>811</v>
      </c>
      <c r="W2412">
        <v>15000000</v>
      </c>
      <c r="X2412">
        <v>2001</v>
      </c>
      <c r="Y2412">
        <v>826</v>
      </c>
      <c r="Z2412" s="2">
        <v>6.9</v>
      </c>
      <c r="AA2412">
        <v>2.35</v>
      </c>
      <c r="AB2412">
        <v>664</v>
      </c>
      <c r="AQ2412">
        <v>105</v>
      </c>
      <c r="AR2412">
        <v>6.4</v>
      </c>
      <c r="BP2412">
        <v>3000000</v>
      </c>
      <c r="BR2412">
        <f t="shared" si="101"/>
        <v>-3000000</v>
      </c>
      <c r="BS2412">
        <f>_xlfn.XLOOKUP(BO2412,I:I,L:L)</f>
        <v>0</v>
      </c>
    </row>
    <row r="2413" spans="1:71" x14ac:dyDescent="0.25">
      <c r="A2413" t="s">
        <v>33</v>
      </c>
      <c r="B2413" t="s">
        <v>7319</v>
      </c>
      <c r="C2413">
        <v>110</v>
      </c>
      <c r="D2413">
        <v>110</v>
      </c>
      <c r="E2413">
        <v>0</v>
      </c>
      <c r="F2413">
        <v>7</v>
      </c>
      <c r="G2413" t="s">
        <v>13477</v>
      </c>
      <c r="H2413">
        <v>64</v>
      </c>
      <c r="I2413">
        <v>102055</v>
      </c>
      <c r="J2413" t="s">
        <v>826</v>
      </c>
      <c r="K2413" t="s">
        <v>13478</v>
      </c>
      <c r="L2413" t="s">
        <v>13479</v>
      </c>
      <c r="M2413">
        <v>24570</v>
      </c>
      <c r="N2413">
        <v>134</v>
      </c>
      <c r="O2413" t="s">
        <v>13480</v>
      </c>
      <c r="P2413">
        <v>0</v>
      </c>
      <c r="Q2413" t="s">
        <v>13481</v>
      </c>
      <c r="R2413" t="s">
        <v>13482</v>
      </c>
      <c r="S2413">
        <v>72</v>
      </c>
      <c r="T2413" t="s">
        <v>232</v>
      </c>
      <c r="U2413" t="s">
        <v>13483</v>
      </c>
      <c r="V2413" t="s">
        <v>811</v>
      </c>
      <c r="W2413">
        <v>300000000</v>
      </c>
      <c r="X2413">
        <v>2008</v>
      </c>
      <c r="Y2413">
        <v>45</v>
      </c>
      <c r="Z2413" s="2">
        <v>6.2</v>
      </c>
      <c r="AA2413">
        <v>2.35</v>
      </c>
      <c r="AB2413">
        <v>0</v>
      </c>
      <c r="AQ2413">
        <v>98</v>
      </c>
      <c r="AR2413">
        <v>6.9</v>
      </c>
      <c r="BP2413">
        <v>3000000</v>
      </c>
      <c r="BR2413">
        <f t="shared" si="101"/>
        <v>-3000000</v>
      </c>
      <c r="BS2413">
        <f>_xlfn.XLOOKUP(BO2413,I:I,L:L)</f>
        <v>0</v>
      </c>
    </row>
    <row r="2414" spans="1:71" x14ac:dyDescent="0.25">
      <c r="A2414" t="s">
        <v>33</v>
      </c>
      <c r="B2414" t="s">
        <v>7324</v>
      </c>
      <c r="C2414">
        <v>177</v>
      </c>
      <c r="D2414">
        <v>103</v>
      </c>
      <c r="E2414">
        <v>129</v>
      </c>
      <c r="F2414">
        <v>1000</v>
      </c>
      <c r="G2414" t="s">
        <v>8902</v>
      </c>
      <c r="H2414">
        <v>14000</v>
      </c>
      <c r="I2414">
        <v>73548</v>
      </c>
      <c r="J2414" t="s">
        <v>3894</v>
      </c>
      <c r="K2414" t="s">
        <v>814</v>
      </c>
      <c r="L2414" t="s">
        <v>13484</v>
      </c>
      <c r="M2414">
        <v>47574</v>
      </c>
      <c r="N2414">
        <v>18639</v>
      </c>
      <c r="O2414" t="s">
        <v>3389</v>
      </c>
      <c r="P2414">
        <v>0</v>
      </c>
      <c r="Q2414" t="s">
        <v>13485</v>
      </c>
      <c r="R2414" t="s">
        <v>13486</v>
      </c>
      <c r="S2414">
        <v>209</v>
      </c>
      <c r="T2414" t="s">
        <v>42</v>
      </c>
      <c r="U2414" t="s">
        <v>43</v>
      </c>
      <c r="V2414" t="s">
        <v>811</v>
      </c>
      <c r="W2414">
        <v>15000000</v>
      </c>
      <c r="X2414">
        <v>2008</v>
      </c>
      <c r="Y2414">
        <v>1000</v>
      </c>
      <c r="Z2414" s="2">
        <v>6.1</v>
      </c>
      <c r="AA2414">
        <v>2.35</v>
      </c>
      <c r="AB2414">
        <v>0</v>
      </c>
      <c r="AQ2414">
        <v>88</v>
      </c>
      <c r="AR2414">
        <v>5.6</v>
      </c>
      <c r="BP2414">
        <v>3000000</v>
      </c>
      <c r="BR2414">
        <f t="shared" si="101"/>
        <v>-3000000</v>
      </c>
      <c r="BS2414">
        <f>_xlfn.XLOOKUP(BO2414,I:I,L:L)</f>
        <v>0</v>
      </c>
    </row>
    <row r="2415" spans="1:71" x14ac:dyDescent="0.25">
      <c r="A2415" t="s">
        <v>33</v>
      </c>
      <c r="B2415" t="s">
        <v>7336</v>
      </c>
      <c r="C2415">
        <v>62</v>
      </c>
      <c r="D2415">
        <v>90</v>
      </c>
      <c r="E2415">
        <v>68</v>
      </c>
      <c r="F2415">
        <v>642</v>
      </c>
      <c r="G2415" t="s">
        <v>2989</v>
      </c>
      <c r="H2415">
        <v>17000</v>
      </c>
      <c r="I2415">
        <v>28870</v>
      </c>
      <c r="J2415" t="s">
        <v>1338</v>
      </c>
      <c r="K2415" t="s">
        <v>572</v>
      </c>
      <c r="L2415" t="s">
        <v>13487</v>
      </c>
      <c r="M2415">
        <v>14280</v>
      </c>
      <c r="N2415">
        <v>32814</v>
      </c>
      <c r="O2415" t="s">
        <v>5222</v>
      </c>
      <c r="P2415">
        <v>5</v>
      </c>
      <c r="Q2415" t="s">
        <v>13488</v>
      </c>
      <c r="R2415" t="s">
        <v>13489</v>
      </c>
      <c r="S2415">
        <v>41</v>
      </c>
      <c r="T2415" t="s">
        <v>42</v>
      </c>
      <c r="U2415" t="s">
        <v>43</v>
      </c>
      <c r="V2415" t="s">
        <v>811</v>
      </c>
      <c r="W2415">
        <v>15000000</v>
      </c>
      <c r="X2415">
        <v>2011</v>
      </c>
      <c r="Y2415">
        <v>14000</v>
      </c>
      <c r="Z2415" s="2">
        <v>5.0999999999999996</v>
      </c>
      <c r="AA2415">
        <v>2.35</v>
      </c>
      <c r="AB2415">
        <v>0</v>
      </c>
      <c r="AQ2415">
        <v>104</v>
      </c>
      <c r="AR2415">
        <v>6</v>
      </c>
      <c r="BP2415">
        <v>3000000</v>
      </c>
      <c r="BR2415">
        <f t="shared" si="101"/>
        <v>-3000000</v>
      </c>
      <c r="BS2415">
        <f>_xlfn.XLOOKUP(BO2415,I:I,L:L)</f>
        <v>0</v>
      </c>
    </row>
    <row r="2416" spans="1:71" x14ac:dyDescent="0.25">
      <c r="A2416" t="s">
        <v>33</v>
      </c>
      <c r="B2416" t="s">
        <v>7341</v>
      </c>
      <c r="C2416">
        <v>19</v>
      </c>
      <c r="D2416">
        <v>105</v>
      </c>
      <c r="E2416">
        <v>24</v>
      </c>
      <c r="F2416">
        <v>125</v>
      </c>
      <c r="G2416" t="s">
        <v>2272</v>
      </c>
      <c r="H2416">
        <v>776</v>
      </c>
      <c r="I2416">
        <v>22723</v>
      </c>
      <c r="J2416" t="s">
        <v>4668</v>
      </c>
      <c r="K2416" t="s">
        <v>418</v>
      </c>
      <c r="L2416" t="s">
        <v>13490</v>
      </c>
      <c r="M2416">
        <v>2236</v>
      </c>
      <c r="N2416">
        <v>1732</v>
      </c>
      <c r="O2416" t="s">
        <v>13491</v>
      </c>
      <c r="P2416">
        <v>1</v>
      </c>
      <c r="Q2416" t="s">
        <v>13492</v>
      </c>
      <c r="R2416" t="s">
        <v>13493</v>
      </c>
      <c r="S2416">
        <v>40</v>
      </c>
      <c r="T2416" t="s">
        <v>42</v>
      </c>
      <c r="U2416" t="s">
        <v>939</v>
      </c>
      <c r="V2416" t="s">
        <v>44</v>
      </c>
      <c r="W2416">
        <v>25000000</v>
      </c>
      <c r="X2416">
        <v>2001</v>
      </c>
      <c r="Y2416">
        <v>595</v>
      </c>
      <c r="Z2416" s="2">
        <v>4.5</v>
      </c>
      <c r="AA2416">
        <v>2.35</v>
      </c>
      <c r="AB2416">
        <v>193</v>
      </c>
      <c r="AQ2416">
        <v>90</v>
      </c>
      <c r="AR2416">
        <v>5.0999999999999996</v>
      </c>
      <c r="BP2416">
        <v>3000000</v>
      </c>
      <c r="BR2416">
        <f t="shared" si="101"/>
        <v>-3000000</v>
      </c>
      <c r="BS2416">
        <f>_xlfn.XLOOKUP(BO2416,I:I,L:L)</f>
        <v>0</v>
      </c>
    </row>
    <row r="2417" spans="1:71" x14ac:dyDescent="0.25">
      <c r="A2417" t="s">
        <v>33</v>
      </c>
      <c r="B2417" t="s">
        <v>7347</v>
      </c>
      <c r="C2417">
        <v>50</v>
      </c>
      <c r="D2417">
        <v>93</v>
      </c>
      <c r="E2417">
        <v>17</v>
      </c>
      <c r="F2417">
        <v>66</v>
      </c>
      <c r="G2417" t="s">
        <v>13494</v>
      </c>
      <c r="H2417">
        <v>1000</v>
      </c>
      <c r="I2417">
        <v>20380</v>
      </c>
      <c r="J2417" t="s">
        <v>4673</v>
      </c>
      <c r="K2417" t="s">
        <v>207</v>
      </c>
      <c r="L2417" t="s">
        <v>13495</v>
      </c>
      <c r="M2417">
        <v>7519</v>
      </c>
      <c r="N2417">
        <v>1245</v>
      </c>
      <c r="O2417" t="s">
        <v>13330</v>
      </c>
      <c r="P2417">
        <v>1</v>
      </c>
      <c r="Q2417" t="s">
        <v>13496</v>
      </c>
      <c r="R2417" t="s">
        <v>13497</v>
      </c>
      <c r="S2417">
        <v>39</v>
      </c>
      <c r="T2417" t="s">
        <v>42</v>
      </c>
      <c r="U2417" t="s">
        <v>43</v>
      </c>
      <c r="V2417" t="s">
        <v>811</v>
      </c>
      <c r="W2417">
        <v>15000000</v>
      </c>
      <c r="X2417">
        <v>2007</v>
      </c>
      <c r="Y2417">
        <v>165</v>
      </c>
      <c r="Z2417" s="2">
        <v>5.9</v>
      </c>
      <c r="AA2417">
        <v>1.85</v>
      </c>
      <c r="AB2417">
        <v>445</v>
      </c>
      <c r="AQ2417">
        <v>105</v>
      </c>
      <c r="AR2417">
        <v>4.5</v>
      </c>
      <c r="BP2417">
        <v>3000000</v>
      </c>
      <c r="BR2417">
        <f t="shared" si="101"/>
        <v>-3000000</v>
      </c>
      <c r="BS2417">
        <f>_xlfn.XLOOKUP(BO2417,I:I,L:L)</f>
        <v>0</v>
      </c>
    </row>
    <row r="2418" spans="1:71" x14ac:dyDescent="0.25">
      <c r="A2418" t="s">
        <v>33</v>
      </c>
      <c r="B2418" t="s">
        <v>2726</v>
      </c>
      <c r="C2418">
        <v>147</v>
      </c>
      <c r="D2418">
        <v>101</v>
      </c>
      <c r="E2418">
        <v>11000</v>
      </c>
      <c r="F2418">
        <v>512</v>
      </c>
      <c r="G2418" t="s">
        <v>3094</v>
      </c>
      <c r="H2418">
        <v>13000</v>
      </c>
      <c r="I2418">
        <v>70906973</v>
      </c>
      <c r="J2418" t="s">
        <v>2116</v>
      </c>
      <c r="K2418" t="s">
        <v>702</v>
      </c>
      <c r="L2418" t="s">
        <v>3271</v>
      </c>
      <c r="M2418">
        <v>437418</v>
      </c>
      <c r="N2418">
        <v>15500</v>
      </c>
      <c r="O2418" t="s">
        <v>5522</v>
      </c>
      <c r="P2418">
        <v>1</v>
      </c>
      <c r="Q2418" t="s">
        <v>13498</v>
      </c>
      <c r="R2418" t="s">
        <v>13499</v>
      </c>
      <c r="S2418">
        <v>609</v>
      </c>
      <c r="T2418" t="s">
        <v>42</v>
      </c>
      <c r="U2418" t="s">
        <v>43</v>
      </c>
      <c r="V2418" t="s">
        <v>115</v>
      </c>
      <c r="W2418">
        <v>14600000</v>
      </c>
      <c r="X2418">
        <v>1993</v>
      </c>
      <c r="Y2418">
        <v>571</v>
      </c>
      <c r="Z2418" s="2">
        <v>8.1</v>
      </c>
      <c r="AA2418">
        <v>1.85</v>
      </c>
      <c r="AB2418">
        <v>38000</v>
      </c>
      <c r="AQ2418">
        <v>124</v>
      </c>
      <c r="AR2418">
        <v>6.6</v>
      </c>
      <c r="BP2418">
        <v>3000000</v>
      </c>
      <c r="BR2418">
        <f t="shared" si="101"/>
        <v>-3000000</v>
      </c>
      <c r="BS2418">
        <f>_xlfn.XLOOKUP(BO2418,I:I,L:L)</f>
        <v>0</v>
      </c>
    </row>
    <row r="2419" spans="1:71" x14ac:dyDescent="0.25">
      <c r="A2419" t="s">
        <v>33</v>
      </c>
      <c r="B2419" t="s">
        <v>7384</v>
      </c>
      <c r="C2419">
        <v>222</v>
      </c>
      <c r="D2419">
        <v>115</v>
      </c>
      <c r="E2419">
        <v>13</v>
      </c>
      <c r="F2419">
        <v>642</v>
      </c>
      <c r="G2419" t="s">
        <v>572</v>
      </c>
      <c r="H2419">
        <v>20000</v>
      </c>
      <c r="I2419">
        <v>66009973</v>
      </c>
      <c r="J2419" t="s">
        <v>3709</v>
      </c>
      <c r="K2419" t="s">
        <v>5420</v>
      </c>
      <c r="L2419" t="s">
        <v>3666</v>
      </c>
      <c r="M2419">
        <v>38202</v>
      </c>
      <c r="N2419">
        <v>38963</v>
      </c>
      <c r="O2419" t="s">
        <v>10614</v>
      </c>
      <c r="P2419">
        <v>3</v>
      </c>
      <c r="Q2419" t="s">
        <v>13500</v>
      </c>
      <c r="R2419" t="s">
        <v>13501</v>
      </c>
      <c r="S2419">
        <v>135</v>
      </c>
      <c r="T2419" t="s">
        <v>42</v>
      </c>
      <c r="U2419" t="s">
        <v>43</v>
      </c>
      <c r="V2419" t="s">
        <v>811</v>
      </c>
      <c r="W2419">
        <v>14800000</v>
      </c>
      <c r="X2419">
        <v>2015</v>
      </c>
      <c r="Y2419">
        <v>17000</v>
      </c>
      <c r="Z2419" s="2">
        <v>5.7</v>
      </c>
      <c r="AA2419">
        <v>2.35</v>
      </c>
      <c r="AB2419">
        <v>41000</v>
      </c>
      <c r="AQ2419">
        <v>101</v>
      </c>
      <c r="AR2419">
        <v>8.1</v>
      </c>
      <c r="BP2419">
        <v>3000000</v>
      </c>
      <c r="BR2419">
        <f t="shared" si="101"/>
        <v>-3000000</v>
      </c>
      <c r="BS2419">
        <f>_xlfn.XLOOKUP(BO2419,I:I,L:L)</f>
        <v>0</v>
      </c>
    </row>
    <row r="2420" spans="1:71" x14ac:dyDescent="0.25">
      <c r="A2420" t="s">
        <v>33</v>
      </c>
      <c r="B2420" t="s">
        <v>379</v>
      </c>
      <c r="C2420">
        <v>106</v>
      </c>
      <c r="D2420">
        <v>120</v>
      </c>
      <c r="E2420">
        <v>1000</v>
      </c>
      <c r="F2420">
        <v>954</v>
      </c>
      <c r="G2420" t="s">
        <v>6079</v>
      </c>
      <c r="H2420">
        <v>29000</v>
      </c>
      <c r="I2420">
        <v>46338728</v>
      </c>
      <c r="J2420" t="s">
        <v>210</v>
      </c>
      <c r="K2420" t="s">
        <v>282</v>
      </c>
      <c r="L2420" t="s">
        <v>5626</v>
      </c>
      <c r="M2420">
        <v>167750</v>
      </c>
      <c r="N2420">
        <v>33791</v>
      </c>
      <c r="O2420" t="s">
        <v>968</v>
      </c>
      <c r="P2420">
        <v>2</v>
      </c>
      <c r="Q2420" t="s">
        <v>13502</v>
      </c>
      <c r="R2420" t="s">
        <v>13503</v>
      </c>
      <c r="S2420">
        <v>506</v>
      </c>
      <c r="T2420" t="s">
        <v>42</v>
      </c>
      <c r="U2420" t="s">
        <v>43</v>
      </c>
      <c r="V2420" t="s">
        <v>44</v>
      </c>
      <c r="W2420">
        <v>14500000</v>
      </c>
      <c r="X2420">
        <v>1996</v>
      </c>
      <c r="Y2420">
        <v>1000</v>
      </c>
      <c r="Z2420" s="2">
        <v>6.8</v>
      </c>
      <c r="AA2420">
        <v>2.35</v>
      </c>
      <c r="AB2420">
        <v>10000</v>
      </c>
      <c r="AQ2420">
        <v>115</v>
      </c>
      <c r="AR2420">
        <v>5.7</v>
      </c>
      <c r="BP2420">
        <v>3000000</v>
      </c>
      <c r="BR2420">
        <f t="shared" si="101"/>
        <v>-3000000</v>
      </c>
      <c r="BS2420">
        <f>_xlfn.XLOOKUP(BO2420,I:I,L:L)</f>
        <v>0</v>
      </c>
    </row>
    <row r="2421" spans="1:71" x14ac:dyDescent="0.25">
      <c r="A2421" t="s">
        <v>33</v>
      </c>
      <c r="B2421" t="s">
        <v>7391</v>
      </c>
      <c r="C2421">
        <v>136</v>
      </c>
      <c r="D2421">
        <v>111</v>
      </c>
      <c r="E2421">
        <v>15</v>
      </c>
      <c r="F2421">
        <v>121</v>
      </c>
      <c r="G2421" t="s">
        <v>7665</v>
      </c>
      <c r="H2421">
        <v>1000</v>
      </c>
      <c r="I2421">
        <v>7691700</v>
      </c>
      <c r="J2421" t="s">
        <v>1999</v>
      </c>
      <c r="K2421" t="s">
        <v>265</v>
      </c>
      <c r="L2421" t="s">
        <v>13167</v>
      </c>
      <c r="M2421">
        <v>12937</v>
      </c>
      <c r="N2421">
        <v>2140</v>
      </c>
      <c r="O2421" t="s">
        <v>13504</v>
      </c>
      <c r="P2421">
        <v>2</v>
      </c>
      <c r="Q2421" t="s">
        <v>13505</v>
      </c>
      <c r="R2421" t="s">
        <v>13506</v>
      </c>
      <c r="S2421">
        <v>73</v>
      </c>
      <c r="T2421" t="s">
        <v>75</v>
      </c>
      <c r="U2421" t="s">
        <v>1816</v>
      </c>
      <c r="V2421" t="s">
        <v>44</v>
      </c>
      <c r="W2421">
        <v>10000000</v>
      </c>
      <c r="X2421">
        <v>2010</v>
      </c>
      <c r="Y2421">
        <v>767</v>
      </c>
      <c r="Z2421" s="2">
        <v>7.5</v>
      </c>
      <c r="AA2421">
        <v>2.35</v>
      </c>
      <c r="AB2421">
        <v>0</v>
      </c>
      <c r="AQ2421">
        <v>120</v>
      </c>
      <c r="AR2421">
        <v>6.8</v>
      </c>
      <c r="BP2421">
        <v>3000000</v>
      </c>
      <c r="BR2421">
        <f t="shared" si="101"/>
        <v>-3000000</v>
      </c>
      <c r="BS2421">
        <f>_xlfn.XLOOKUP(BO2421,I:I,L:L)</f>
        <v>0</v>
      </c>
    </row>
    <row r="2422" spans="1:71" x14ac:dyDescent="0.25">
      <c r="A2422" t="s">
        <v>33</v>
      </c>
      <c r="B2422" t="s">
        <v>2419</v>
      </c>
      <c r="C2422">
        <v>131</v>
      </c>
      <c r="D2422">
        <v>131</v>
      </c>
      <c r="E2422">
        <v>16000</v>
      </c>
      <c r="F2422">
        <v>638</v>
      </c>
      <c r="G2422" t="s">
        <v>603</v>
      </c>
      <c r="H2422">
        <v>16000</v>
      </c>
      <c r="I2422">
        <v>101157447</v>
      </c>
      <c r="J2422" t="s">
        <v>1081</v>
      </c>
      <c r="K2422" t="s">
        <v>2419</v>
      </c>
      <c r="L2422" t="s">
        <v>2066</v>
      </c>
      <c r="M2422">
        <v>277505</v>
      </c>
      <c r="N2422">
        <v>28544</v>
      </c>
      <c r="O2422" t="s">
        <v>7660</v>
      </c>
      <c r="P2422">
        <v>1</v>
      </c>
      <c r="Q2422" t="s">
        <v>13508</v>
      </c>
      <c r="R2422" t="s">
        <v>13509</v>
      </c>
      <c r="S2422">
        <v>495</v>
      </c>
      <c r="T2422" t="s">
        <v>42</v>
      </c>
      <c r="U2422" t="s">
        <v>43</v>
      </c>
      <c r="V2422" t="s">
        <v>811</v>
      </c>
      <c r="W2422">
        <v>14400000</v>
      </c>
      <c r="X2422">
        <v>1992</v>
      </c>
      <c r="Y2422">
        <v>11000</v>
      </c>
      <c r="Z2422" s="2">
        <v>8.3000000000000007</v>
      </c>
      <c r="AA2422">
        <v>2.35</v>
      </c>
      <c r="AB2422">
        <v>10000</v>
      </c>
      <c r="AQ2422">
        <v>94</v>
      </c>
      <c r="AR2422">
        <v>6.2</v>
      </c>
      <c r="BP2422">
        <v>3000000</v>
      </c>
      <c r="BR2422">
        <f t="shared" si="101"/>
        <v>-3000000</v>
      </c>
      <c r="BS2422">
        <f>_xlfn.XLOOKUP(BO2422,I:I,L:L)</f>
        <v>0</v>
      </c>
    </row>
    <row r="2423" spans="1:71" x14ac:dyDescent="0.25">
      <c r="A2423" t="s">
        <v>33</v>
      </c>
      <c r="B2423" t="s">
        <v>7403</v>
      </c>
      <c r="C2423">
        <v>140</v>
      </c>
      <c r="D2423">
        <v>139</v>
      </c>
      <c r="E2423">
        <v>3000</v>
      </c>
      <c r="F2423">
        <v>236</v>
      </c>
      <c r="G2423" t="s">
        <v>13510</v>
      </c>
      <c r="H2423">
        <v>3000</v>
      </c>
      <c r="I2423">
        <v>74205</v>
      </c>
      <c r="J2423" t="s">
        <v>2007</v>
      </c>
      <c r="K2423" t="s">
        <v>309</v>
      </c>
      <c r="L2423" t="s">
        <v>13511</v>
      </c>
      <c r="M2423">
        <v>18646</v>
      </c>
      <c r="N2423">
        <v>4211</v>
      </c>
      <c r="O2423" t="s">
        <v>13512</v>
      </c>
      <c r="P2423">
        <v>1</v>
      </c>
      <c r="Q2423" t="s">
        <v>13513</v>
      </c>
      <c r="R2423" t="s">
        <v>13514</v>
      </c>
      <c r="S2423">
        <v>81</v>
      </c>
      <c r="T2423" t="s">
        <v>42</v>
      </c>
      <c r="U2423" t="s">
        <v>9013</v>
      </c>
      <c r="V2423" t="s">
        <v>5962</v>
      </c>
      <c r="W2423">
        <v>14200000</v>
      </c>
      <c r="X2423">
        <v>2005</v>
      </c>
      <c r="Y2423">
        <v>769</v>
      </c>
      <c r="Z2423" s="2">
        <v>7.4</v>
      </c>
      <c r="AA2423">
        <v>2.35</v>
      </c>
      <c r="AB2423">
        <v>1000</v>
      </c>
      <c r="AQ2423">
        <v>131</v>
      </c>
      <c r="AR2423">
        <v>8.3000000000000007</v>
      </c>
      <c r="BO2423">
        <v>6982680</v>
      </c>
      <c r="BP2423">
        <v>10000000</v>
      </c>
      <c r="BR2423">
        <f t="shared" si="101"/>
        <v>-3017320</v>
      </c>
      <c r="BS2423" t="str">
        <f>_xlfn.XLOOKUP(BO2423,I:I,L:L)</f>
        <v>ScrewedÂ </v>
      </c>
    </row>
    <row r="2424" spans="1:71" x14ac:dyDescent="0.25">
      <c r="A2424" t="s">
        <v>33</v>
      </c>
      <c r="B2424" t="s">
        <v>3335</v>
      </c>
      <c r="C2424">
        <v>418</v>
      </c>
      <c r="D2424">
        <v>120</v>
      </c>
      <c r="E2424">
        <v>0</v>
      </c>
      <c r="F2424">
        <v>40</v>
      </c>
      <c r="G2424" t="s">
        <v>13516</v>
      </c>
      <c r="H2424">
        <v>668</v>
      </c>
      <c r="I2424">
        <v>141319195</v>
      </c>
      <c r="J2424" t="s">
        <v>210</v>
      </c>
      <c r="K2424" t="s">
        <v>13517</v>
      </c>
      <c r="L2424" t="s">
        <v>1181</v>
      </c>
      <c r="M2424">
        <v>641997</v>
      </c>
      <c r="N2424">
        <v>820</v>
      </c>
      <c r="O2424" t="s">
        <v>13518</v>
      </c>
      <c r="P2424">
        <v>0</v>
      </c>
      <c r="Q2424" t="s">
        <v>13519</v>
      </c>
      <c r="R2424" t="s">
        <v>13520</v>
      </c>
      <c r="S2424">
        <v>1017</v>
      </c>
      <c r="T2424" t="s">
        <v>42</v>
      </c>
      <c r="U2424" t="s">
        <v>74</v>
      </c>
      <c r="V2424" t="s">
        <v>811</v>
      </c>
      <c r="W2424">
        <v>15000000</v>
      </c>
      <c r="X2424">
        <v>2008</v>
      </c>
      <c r="Y2424">
        <v>56</v>
      </c>
      <c r="Z2424" s="2">
        <v>8</v>
      </c>
      <c r="AA2424">
        <v>2.35</v>
      </c>
      <c r="AB2424">
        <v>13000</v>
      </c>
      <c r="AQ2424">
        <v>139</v>
      </c>
      <c r="AR2424">
        <v>7.4</v>
      </c>
      <c r="BO2424">
        <v>46982632</v>
      </c>
      <c r="BP2424">
        <v>50000000</v>
      </c>
      <c r="BR2424">
        <f t="shared" si="101"/>
        <v>-3017368</v>
      </c>
      <c r="BS2424" t="str">
        <f>_xlfn.XLOOKUP(BO2424,I:I,L:L)</f>
        <v>Silent HillÂ </v>
      </c>
    </row>
    <row r="2425" spans="1:71" x14ac:dyDescent="0.25">
      <c r="A2425" t="s">
        <v>33</v>
      </c>
      <c r="B2425" t="s">
        <v>3250</v>
      </c>
      <c r="C2425">
        <v>94</v>
      </c>
      <c r="D2425">
        <v>119</v>
      </c>
      <c r="E2425">
        <v>213</v>
      </c>
      <c r="F2425">
        <v>249</v>
      </c>
      <c r="G2425" t="s">
        <v>13521</v>
      </c>
      <c r="H2425">
        <v>886</v>
      </c>
      <c r="I2425">
        <v>156645693</v>
      </c>
      <c r="J2425" t="s">
        <v>3720</v>
      </c>
      <c r="K2425" t="s">
        <v>6769</v>
      </c>
      <c r="L2425" t="s">
        <v>979</v>
      </c>
      <c r="M2425">
        <v>55101</v>
      </c>
      <c r="N2425">
        <v>1639</v>
      </c>
      <c r="O2425" t="s">
        <v>7887</v>
      </c>
      <c r="P2425">
        <v>0</v>
      </c>
      <c r="Q2425" t="s">
        <v>13522</v>
      </c>
      <c r="R2425" t="s">
        <v>13523</v>
      </c>
      <c r="S2425">
        <v>201</v>
      </c>
      <c r="T2425" t="s">
        <v>42</v>
      </c>
      <c r="U2425" t="s">
        <v>43</v>
      </c>
      <c r="V2425" t="s">
        <v>811</v>
      </c>
      <c r="W2425">
        <v>14000000</v>
      </c>
      <c r="X2425">
        <v>1987</v>
      </c>
      <c r="Y2425">
        <v>276</v>
      </c>
      <c r="Z2425" s="2">
        <v>6.9</v>
      </c>
      <c r="AA2425">
        <v>1.85</v>
      </c>
      <c r="AB2425">
        <v>3000</v>
      </c>
      <c r="AQ2425">
        <v>120</v>
      </c>
      <c r="AR2425">
        <v>8</v>
      </c>
      <c r="BO2425">
        <v>1980338</v>
      </c>
      <c r="BP2425">
        <v>5000000</v>
      </c>
      <c r="BR2425">
        <f t="shared" si="101"/>
        <v>-3019662</v>
      </c>
      <c r="BS2425" t="str">
        <f>_xlfn.XLOOKUP(BO2425,I:I,L:L)</f>
        <v>Zero EffectÂ </v>
      </c>
    </row>
    <row r="2426" spans="1:71" x14ac:dyDescent="0.25">
      <c r="A2426" t="s">
        <v>33</v>
      </c>
      <c r="B2426" t="s">
        <v>2189</v>
      </c>
      <c r="C2426">
        <v>82</v>
      </c>
      <c r="D2426">
        <v>125</v>
      </c>
      <c r="E2426">
        <v>0</v>
      </c>
      <c r="F2426">
        <v>700</v>
      </c>
      <c r="G2426" t="s">
        <v>4077</v>
      </c>
      <c r="H2426">
        <v>8000</v>
      </c>
      <c r="I2426">
        <v>178406268</v>
      </c>
      <c r="J2426" t="s">
        <v>1027</v>
      </c>
      <c r="K2426" t="s">
        <v>1902</v>
      </c>
      <c r="L2426" t="s">
        <v>714</v>
      </c>
      <c r="M2426">
        <v>213476</v>
      </c>
      <c r="N2426">
        <v>11135</v>
      </c>
      <c r="O2426" t="s">
        <v>2205</v>
      </c>
      <c r="P2426">
        <v>2</v>
      </c>
      <c r="Q2426" t="s">
        <v>13525</v>
      </c>
      <c r="R2426" t="s">
        <v>13526</v>
      </c>
      <c r="S2426">
        <v>271</v>
      </c>
      <c r="T2426" t="s">
        <v>42</v>
      </c>
      <c r="U2426" t="s">
        <v>43</v>
      </c>
      <c r="V2426" t="s">
        <v>811</v>
      </c>
      <c r="W2426">
        <v>14000000</v>
      </c>
      <c r="X2426">
        <v>1990</v>
      </c>
      <c r="Y2426">
        <v>995</v>
      </c>
      <c r="Z2426" s="2">
        <v>6.9</v>
      </c>
      <c r="AA2426">
        <v>1.85</v>
      </c>
      <c r="AB2426">
        <v>11000</v>
      </c>
      <c r="AQ2426">
        <v>119</v>
      </c>
      <c r="AR2426">
        <v>6.9</v>
      </c>
      <c r="BO2426">
        <v>9975684</v>
      </c>
      <c r="BP2426">
        <v>13000000</v>
      </c>
      <c r="BR2426">
        <f t="shared" si="101"/>
        <v>-3024316</v>
      </c>
      <c r="BS2426" t="str">
        <f>_xlfn.XLOOKUP(BO2426,I:I,L:L)</f>
        <v>Dirty WorkÂ </v>
      </c>
    </row>
    <row r="2427" spans="1:71" x14ac:dyDescent="0.25">
      <c r="A2427" t="s">
        <v>33</v>
      </c>
      <c r="B2427" t="s">
        <v>7410</v>
      </c>
      <c r="C2427">
        <v>32</v>
      </c>
      <c r="D2427">
        <v>108</v>
      </c>
      <c r="E2427">
        <v>5</v>
      </c>
      <c r="F2427">
        <v>57</v>
      </c>
      <c r="G2427" t="s">
        <v>10831</v>
      </c>
      <c r="H2427">
        <v>442</v>
      </c>
      <c r="I2427">
        <v>109306210</v>
      </c>
      <c r="J2427" t="s">
        <v>986</v>
      </c>
      <c r="K2427" t="s">
        <v>10526</v>
      </c>
      <c r="L2427" t="s">
        <v>1923</v>
      </c>
      <c r="M2427">
        <v>44096</v>
      </c>
      <c r="N2427">
        <v>717</v>
      </c>
      <c r="O2427" t="s">
        <v>13528</v>
      </c>
      <c r="P2427">
        <v>1</v>
      </c>
      <c r="Q2427" t="s">
        <v>13529</v>
      </c>
      <c r="R2427" t="s">
        <v>13530</v>
      </c>
      <c r="S2427">
        <v>62</v>
      </c>
      <c r="T2427" t="s">
        <v>42</v>
      </c>
      <c r="U2427" t="s">
        <v>490</v>
      </c>
      <c r="V2427" t="s">
        <v>115</v>
      </c>
      <c r="W2427">
        <v>15800000</v>
      </c>
      <c r="X2427">
        <v>1988</v>
      </c>
      <c r="Y2427">
        <v>162</v>
      </c>
      <c r="Z2427" s="2">
        <v>5.5</v>
      </c>
      <c r="AA2427">
        <v>2.35</v>
      </c>
      <c r="AB2427">
        <v>489</v>
      </c>
      <c r="AQ2427">
        <v>125</v>
      </c>
      <c r="AR2427">
        <v>6.9</v>
      </c>
      <c r="BO2427">
        <v>34912982</v>
      </c>
      <c r="BP2427">
        <v>38000000</v>
      </c>
      <c r="BR2427">
        <f t="shared" si="101"/>
        <v>-3087018</v>
      </c>
      <c r="BS2427" t="str">
        <f>_xlfn.XLOOKUP(BO2427,I:I,L:L)</f>
        <v>The 5th WaveÂ </v>
      </c>
    </row>
    <row r="2428" spans="1:71" x14ac:dyDescent="0.25">
      <c r="A2428" t="s">
        <v>33</v>
      </c>
      <c r="B2428" t="s">
        <v>685</v>
      </c>
      <c r="C2428">
        <v>72</v>
      </c>
      <c r="D2428">
        <v>145</v>
      </c>
      <c r="E2428">
        <v>0</v>
      </c>
      <c r="F2428">
        <v>560</v>
      </c>
      <c r="G2428" t="s">
        <v>5965</v>
      </c>
      <c r="H2428">
        <v>10000</v>
      </c>
      <c r="I2428">
        <v>70001698</v>
      </c>
      <c r="J2428" t="s">
        <v>3334</v>
      </c>
      <c r="K2428" t="s">
        <v>670</v>
      </c>
      <c r="L2428" t="s">
        <v>3286</v>
      </c>
      <c r="M2428">
        <v>76842</v>
      </c>
      <c r="N2428">
        <v>12098</v>
      </c>
      <c r="O2428" t="s">
        <v>9787</v>
      </c>
      <c r="P2428">
        <v>0</v>
      </c>
      <c r="Q2428" t="s">
        <v>13531</v>
      </c>
      <c r="R2428" t="s">
        <v>13532</v>
      </c>
      <c r="S2428">
        <v>173</v>
      </c>
      <c r="T2428" t="s">
        <v>42</v>
      </c>
      <c r="U2428" t="s">
        <v>43</v>
      </c>
      <c r="V2428" t="s">
        <v>811</v>
      </c>
      <c r="W2428">
        <v>14000000</v>
      </c>
      <c r="X2428">
        <v>1989</v>
      </c>
      <c r="Y2428">
        <v>854</v>
      </c>
      <c r="Z2428" s="2">
        <v>7.2</v>
      </c>
      <c r="AA2428">
        <v>2.35</v>
      </c>
      <c r="AB2428">
        <v>4000</v>
      </c>
      <c r="AQ2428">
        <v>101</v>
      </c>
      <c r="AR2428">
        <v>5.7</v>
      </c>
      <c r="BO2428">
        <v>864959</v>
      </c>
      <c r="BP2428">
        <v>4000000</v>
      </c>
      <c r="BR2428">
        <f t="shared" si="101"/>
        <v>-3135041</v>
      </c>
      <c r="BS2428" t="str">
        <f>_xlfn.XLOOKUP(BO2428,I:I,L:L)</f>
        <v>MirrormaskÂ </v>
      </c>
    </row>
    <row r="2429" spans="1:71" x14ac:dyDescent="0.25">
      <c r="A2429" t="s">
        <v>917</v>
      </c>
      <c r="B2429" t="s">
        <v>629</v>
      </c>
      <c r="C2429">
        <v>39</v>
      </c>
      <c r="D2429">
        <v>98</v>
      </c>
      <c r="E2429">
        <v>226</v>
      </c>
      <c r="F2429">
        <v>496</v>
      </c>
      <c r="G2429" t="s">
        <v>4573</v>
      </c>
      <c r="H2429">
        <v>953</v>
      </c>
      <c r="I2429">
        <v>68856263</v>
      </c>
      <c r="J2429" t="s">
        <v>3480</v>
      </c>
      <c r="K2429" t="s">
        <v>9793</v>
      </c>
      <c r="L2429" t="s">
        <v>3464</v>
      </c>
      <c r="M2429">
        <v>69733</v>
      </c>
      <c r="N2429">
        <v>2496</v>
      </c>
      <c r="O2429" t="s">
        <v>13534</v>
      </c>
      <c r="P2429">
        <v>1</v>
      </c>
      <c r="Q2429" t="s">
        <v>13535</v>
      </c>
      <c r="R2429" t="s">
        <v>13536</v>
      </c>
      <c r="S2429">
        <v>97</v>
      </c>
      <c r="T2429" t="s">
        <v>42</v>
      </c>
      <c r="U2429" t="s">
        <v>43</v>
      </c>
      <c r="V2429" t="s">
        <v>115</v>
      </c>
      <c r="W2429">
        <v>15000000</v>
      </c>
      <c r="X2429">
        <v>1993</v>
      </c>
      <c r="Y2429">
        <v>730</v>
      </c>
      <c r="Z2429" s="2">
        <v>6.9</v>
      </c>
      <c r="AA2429">
        <v>1.85</v>
      </c>
      <c r="AB2429">
        <v>0</v>
      </c>
      <c r="AQ2429">
        <v>145</v>
      </c>
      <c r="AR2429">
        <v>7.2</v>
      </c>
      <c r="BP2429">
        <v>3150000</v>
      </c>
      <c r="BR2429">
        <f t="shared" si="101"/>
        <v>-3150000</v>
      </c>
      <c r="BS2429">
        <f>_xlfn.XLOOKUP(BO2429,I:I,L:L)</f>
        <v>0</v>
      </c>
    </row>
    <row r="2430" spans="1:71" x14ac:dyDescent="0.25">
      <c r="A2430" t="s">
        <v>33</v>
      </c>
      <c r="B2430" t="s">
        <v>3463</v>
      </c>
      <c r="C2430">
        <v>264</v>
      </c>
      <c r="D2430">
        <v>101</v>
      </c>
      <c r="E2430">
        <v>71</v>
      </c>
      <c r="F2430">
        <v>725</v>
      </c>
      <c r="G2430" t="s">
        <v>918</v>
      </c>
      <c r="H2430">
        <v>10000</v>
      </c>
      <c r="I2430">
        <v>51527787</v>
      </c>
      <c r="J2430" t="s">
        <v>2795</v>
      </c>
      <c r="K2430" t="s">
        <v>13537</v>
      </c>
      <c r="L2430" t="s">
        <v>5006</v>
      </c>
      <c r="M2430">
        <v>45603</v>
      </c>
      <c r="N2430">
        <v>14159</v>
      </c>
      <c r="O2430" t="s">
        <v>12150</v>
      </c>
      <c r="P2430">
        <v>0</v>
      </c>
      <c r="Q2430" t="s">
        <v>13538</v>
      </c>
      <c r="R2430" t="s">
        <v>13539</v>
      </c>
      <c r="S2430">
        <v>268</v>
      </c>
      <c r="T2430" t="s">
        <v>42</v>
      </c>
      <c r="U2430" t="s">
        <v>43</v>
      </c>
      <c r="V2430" t="s">
        <v>811</v>
      </c>
      <c r="W2430">
        <v>15000000</v>
      </c>
      <c r="X2430">
        <v>2009</v>
      </c>
      <c r="Y2430">
        <v>960</v>
      </c>
      <c r="Z2430" s="2">
        <v>5.5</v>
      </c>
      <c r="AA2430">
        <v>1.85</v>
      </c>
      <c r="AB2430">
        <v>0</v>
      </c>
      <c r="AQ2430">
        <v>98</v>
      </c>
      <c r="AR2430">
        <v>6.9</v>
      </c>
      <c r="BO2430">
        <v>6842058</v>
      </c>
      <c r="BP2430">
        <v>10000000</v>
      </c>
      <c r="BR2430">
        <f t="shared" si="101"/>
        <v>-3157942</v>
      </c>
      <c r="BS2430" t="str">
        <f>_xlfn.XLOOKUP(BO2430,I:I,L:L)</f>
        <v>The CollectionÂ </v>
      </c>
    </row>
    <row r="2431" spans="1:71" x14ac:dyDescent="0.25">
      <c r="A2431" t="s">
        <v>33</v>
      </c>
      <c r="B2431" t="s">
        <v>5714</v>
      </c>
      <c r="C2431">
        <v>264</v>
      </c>
      <c r="D2431">
        <v>92</v>
      </c>
      <c r="E2431">
        <v>30</v>
      </c>
      <c r="F2431">
        <v>309</v>
      </c>
      <c r="G2431" t="s">
        <v>11035</v>
      </c>
      <c r="H2431">
        <v>941</v>
      </c>
      <c r="I2431">
        <v>49122319</v>
      </c>
      <c r="J2431" t="s">
        <v>2795</v>
      </c>
      <c r="K2431" t="s">
        <v>11036</v>
      </c>
      <c r="L2431" t="s">
        <v>5175</v>
      </c>
      <c r="M2431">
        <v>47169</v>
      </c>
      <c r="N2431">
        <v>2348</v>
      </c>
      <c r="O2431" t="s">
        <v>11037</v>
      </c>
      <c r="P2431">
        <v>0</v>
      </c>
      <c r="Q2431" t="s">
        <v>11038</v>
      </c>
      <c r="R2431" t="s">
        <v>11039</v>
      </c>
      <c r="S2431">
        <v>162</v>
      </c>
      <c r="T2431" t="s">
        <v>42</v>
      </c>
      <c r="U2431" t="s">
        <v>43</v>
      </c>
      <c r="V2431" t="s">
        <v>44</v>
      </c>
      <c r="W2431">
        <v>14000000</v>
      </c>
      <c r="X2431">
        <v>2012</v>
      </c>
      <c r="Y2431">
        <v>459</v>
      </c>
      <c r="Z2431" s="2">
        <v>5.9</v>
      </c>
      <c r="AA2431">
        <v>2.35</v>
      </c>
      <c r="AB2431">
        <v>17000</v>
      </c>
      <c r="AQ2431">
        <v>101</v>
      </c>
      <c r="AR2431">
        <v>5.5</v>
      </c>
      <c r="BP2431">
        <v>3180000</v>
      </c>
      <c r="BR2431">
        <f t="shared" si="101"/>
        <v>-3180000</v>
      </c>
      <c r="BS2431">
        <f>_xlfn.XLOOKUP(BO2431,I:I,L:L)</f>
        <v>0</v>
      </c>
    </row>
    <row r="2432" spans="1:71" x14ac:dyDescent="0.25">
      <c r="A2432" t="s">
        <v>33</v>
      </c>
      <c r="B2432" t="s">
        <v>5625</v>
      </c>
      <c r="C2432">
        <v>86</v>
      </c>
      <c r="D2432">
        <v>109</v>
      </c>
      <c r="E2432">
        <v>41</v>
      </c>
      <c r="F2432">
        <v>748</v>
      </c>
      <c r="G2432" t="s">
        <v>7156</v>
      </c>
      <c r="H2432">
        <v>997</v>
      </c>
      <c r="I2432">
        <v>61356221</v>
      </c>
      <c r="J2432" t="s">
        <v>3468</v>
      </c>
      <c r="K2432" t="s">
        <v>13542</v>
      </c>
      <c r="L2432" t="s">
        <v>3976</v>
      </c>
      <c r="M2432">
        <v>19505</v>
      </c>
      <c r="N2432">
        <v>3544</v>
      </c>
      <c r="O2432" t="s">
        <v>182</v>
      </c>
      <c r="P2432">
        <v>0</v>
      </c>
      <c r="Q2432" t="s">
        <v>13543</v>
      </c>
      <c r="R2432" t="s">
        <v>13544</v>
      </c>
      <c r="S2432">
        <v>162</v>
      </c>
      <c r="T2432" t="s">
        <v>42</v>
      </c>
      <c r="U2432" t="s">
        <v>43</v>
      </c>
      <c r="V2432" t="s">
        <v>44</v>
      </c>
      <c r="W2432">
        <v>14000000</v>
      </c>
      <c r="X2432">
        <v>2007</v>
      </c>
      <c r="Y2432">
        <v>826</v>
      </c>
      <c r="Z2432" s="2">
        <v>5.2</v>
      </c>
      <c r="AA2432">
        <v>2.35</v>
      </c>
      <c r="AB2432">
        <v>0</v>
      </c>
      <c r="AQ2432">
        <v>93</v>
      </c>
      <c r="AR2432">
        <v>7.7</v>
      </c>
      <c r="BO2432">
        <v>800000</v>
      </c>
      <c r="BP2432">
        <v>4000000</v>
      </c>
      <c r="BR2432">
        <f t="shared" si="101"/>
        <v>-3200000</v>
      </c>
      <c r="BS2432" t="str">
        <f>_xlfn.XLOOKUP(BO2432,I:I,L:L)</f>
        <v>SphinxÂ </v>
      </c>
    </row>
    <row r="2433" spans="1:71" x14ac:dyDescent="0.25">
      <c r="A2433" t="s">
        <v>33</v>
      </c>
      <c r="B2433" t="s">
        <v>4753</v>
      </c>
      <c r="C2433">
        <v>112</v>
      </c>
      <c r="D2433">
        <v>123</v>
      </c>
      <c r="E2433">
        <v>43</v>
      </c>
      <c r="F2433">
        <v>238</v>
      </c>
      <c r="G2433" t="s">
        <v>1364</v>
      </c>
      <c r="H2433">
        <v>456</v>
      </c>
      <c r="I2433">
        <v>46800000</v>
      </c>
      <c r="J2433" t="s">
        <v>220</v>
      </c>
      <c r="K2433" t="s">
        <v>13546</v>
      </c>
      <c r="L2433" t="s">
        <v>5476</v>
      </c>
      <c r="M2433">
        <v>76477</v>
      </c>
      <c r="N2433">
        <v>1326</v>
      </c>
      <c r="O2433" t="s">
        <v>13547</v>
      </c>
      <c r="P2433">
        <v>2</v>
      </c>
      <c r="Q2433" t="s">
        <v>13548</v>
      </c>
      <c r="R2433" t="s">
        <v>13549</v>
      </c>
      <c r="S2433">
        <v>275</v>
      </c>
      <c r="T2433" t="s">
        <v>42</v>
      </c>
      <c r="U2433" t="s">
        <v>74</v>
      </c>
      <c r="V2433" t="s">
        <v>115</v>
      </c>
      <c r="W2433">
        <v>14000000</v>
      </c>
      <c r="X2433">
        <v>1977</v>
      </c>
      <c r="Y2433">
        <v>244</v>
      </c>
      <c r="Z2433" s="2">
        <v>7.1</v>
      </c>
      <c r="AA2433">
        <v>2.35</v>
      </c>
      <c r="AB2433">
        <v>0</v>
      </c>
      <c r="AQ2433">
        <v>109</v>
      </c>
      <c r="AR2433">
        <v>5.2</v>
      </c>
      <c r="BP2433">
        <v>3200000</v>
      </c>
      <c r="BR2433">
        <f t="shared" si="101"/>
        <v>-3200000</v>
      </c>
      <c r="BS2433">
        <f>_xlfn.XLOOKUP(BO2433,I:I,L:L)</f>
        <v>0</v>
      </c>
    </row>
    <row r="2434" spans="1:71" x14ac:dyDescent="0.25">
      <c r="A2434" t="s">
        <v>33</v>
      </c>
      <c r="B2434" t="s">
        <v>7418</v>
      </c>
      <c r="C2434">
        <v>101</v>
      </c>
      <c r="D2434">
        <v>99</v>
      </c>
      <c r="E2434">
        <v>9</v>
      </c>
      <c r="F2434">
        <v>648</v>
      </c>
      <c r="G2434" t="s">
        <v>3804</v>
      </c>
      <c r="H2434">
        <v>975</v>
      </c>
      <c r="I2434">
        <v>38048637</v>
      </c>
      <c r="J2434" t="s">
        <v>1776</v>
      </c>
      <c r="K2434" t="s">
        <v>4968</v>
      </c>
      <c r="L2434" t="s">
        <v>6539</v>
      </c>
      <c r="M2434">
        <v>47814</v>
      </c>
      <c r="N2434">
        <v>3500</v>
      </c>
      <c r="O2434" t="s">
        <v>9240</v>
      </c>
      <c r="P2434">
        <v>4</v>
      </c>
      <c r="Q2434" t="s">
        <v>13550</v>
      </c>
      <c r="R2434" t="s">
        <v>13551</v>
      </c>
      <c r="S2434">
        <v>426</v>
      </c>
      <c r="T2434" t="s">
        <v>42</v>
      </c>
      <c r="U2434" t="s">
        <v>43</v>
      </c>
      <c r="V2434" t="s">
        <v>811</v>
      </c>
      <c r="W2434">
        <v>14000000</v>
      </c>
      <c r="X2434">
        <v>1998</v>
      </c>
      <c r="Y2434">
        <v>912</v>
      </c>
      <c r="Z2434" s="2">
        <v>5.5</v>
      </c>
      <c r="AA2434">
        <v>2.35</v>
      </c>
      <c r="AB2434">
        <v>0</v>
      </c>
      <c r="AQ2434">
        <v>123</v>
      </c>
      <c r="AR2434">
        <v>7.1</v>
      </c>
      <c r="BO2434">
        <v>14793904</v>
      </c>
      <c r="BP2434">
        <v>18000000</v>
      </c>
      <c r="BR2434">
        <f t="shared" si="101"/>
        <v>-3206096</v>
      </c>
      <c r="BS2434" t="str">
        <f>_xlfn.XLOOKUP(BO2434,I:I,L:L)</f>
        <v>I Love You, Beth CooperÂ </v>
      </c>
    </row>
    <row r="2435" spans="1:71" x14ac:dyDescent="0.25">
      <c r="A2435" t="s">
        <v>33</v>
      </c>
      <c r="B2435" t="s">
        <v>3519</v>
      </c>
      <c r="C2435">
        <v>51</v>
      </c>
      <c r="D2435">
        <v>119</v>
      </c>
      <c r="E2435">
        <v>350</v>
      </c>
      <c r="F2435">
        <v>418</v>
      </c>
      <c r="G2435" t="s">
        <v>456</v>
      </c>
      <c r="H2435">
        <v>18000</v>
      </c>
      <c r="I2435">
        <v>34700000</v>
      </c>
      <c r="J2435" t="s">
        <v>210</v>
      </c>
      <c r="K2435" t="s">
        <v>739</v>
      </c>
      <c r="L2435" t="s">
        <v>7039</v>
      </c>
      <c r="M2435">
        <v>52846</v>
      </c>
      <c r="N2435">
        <v>35501</v>
      </c>
      <c r="O2435" t="s">
        <v>6850</v>
      </c>
      <c r="P2435">
        <v>2</v>
      </c>
      <c r="Q2435" t="s">
        <v>11153</v>
      </c>
      <c r="R2435" t="s">
        <v>11154</v>
      </c>
      <c r="S2435">
        <v>143</v>
      </c>
      <c r="T2435" t="s">
        <v>42</v>
      </c>
      <c r="U2435" t="s">
        <v>43</v>
      </c>
      <c r="V2435" t="s">
        <v>811</v>
      </c>
      <c r="W2435">
        <v>14000000</v>
      </c>
      <c r="X2435">
        <v>1988</v>
      </c>
      <c r="Y2435">
        <v>17000</v>
      </c>
      <c r="Z2435" s="2">
        <v>7.7</v>
      </c>
      <c r="AA2435">
        <v>1.85</v>
      </c>
      <c r="AB2435">
        <v>0</v>
      </c>
      <c r="AQ2435">
        <v>99</v>
      </c>
      <c r="AR2435">
        <v>5.5</v>
      </c>
      <c r="BP2435">
        <v>3209000</v>
      </c>
      <c r="BR2435">
        <f t="shared" si="101"/>
        <v>-3209000</v>
      </c>
      <c r="BS2435">
        <f>_xlfn.XLOOKUP(BO2435,I:I,L:L)</f>
        <v>0</v>
      </c>
    </row>
    <row r="2436" spans="1:71" x14ac:dyDescent="0.25">
      <c r="A2436" t="s">
        <v>33</v>
      </c>
      <c r="B2436" t="s">
        <v>7423</v>
      </c>
      <c r="C2436">
        <v>10</v>
      </c>
      <c r="D2436">
        <v>107</v>
      </c>
      <c r="E2436">
        <v>116</v>
      </c>
      <c r="F2436">
        <v>25</v>
      </c>
      <c r="G2436" t="s">
        <v>8447</v>
      </c>
      <c r="H2436">
        <v>327</v>
      </c>
      <c r="I2436">
        <v>34793160</v>
      </c>
      <c r="J2436" t="s">
        <v>4012</v>
      </c>
      <c r="K2436" t="s">
        <v>5865</v>
      </c>
      <c r="L2436" t="s">
        <v>7027</v>
      </c>
      <c r="M2436">
        <v>15730</v>
      </c>
      <c r="N2436">
        <v>552</v>
      </c>
      <c r="O2436" t="s">
        <v>13552</v>
      </c>
      <c r="P2436">
        <v>1</v>
      </c>
      <c r="Q2436" t="s">
        <v>13553</v>
      </c>
      <c r="R2436" t="s">
        <v>13554</v>
      </c>
      <c r="S2436">
        <v>31</v>
      </c>
      <c r="T2436" t="s">
        <v>42</v>
      </c>
      <c r="U2436" t="s">
        <v>43</v>
      </c>
      <c r="V2436" t="s">
        <v>115</v>
      </c>
      <c r="W2436">
        <v>14000000</v>
      </c>
      <c r="X2436">
        <v>1991</v>
      </c>
      <c r="Y2436">
        <v>172</v>
      </c>
      <c r="Z2436" s="2">
        <v>6.7</v>
      </c>
      <c r="AA2436">
        <v>1.85</v>
      </c>
      <c r="AB2436">
        <v>0</v>
      </c>
      <c r="AQ2436">
        <v>119</v>
      </c>
      <c r="AR2436">
        <v>7.7</v>
      </c>
      <c r="BO2436">
        <v>5480996</v>
      </c>
      <c r="BP2436">
        <v>8700000</v>
      </c>
      <c r="BR2436">
        <f t="shared" si="101"/>
        <v>-3219004</v>
      </c>
      <c r="BS2436" t="str">
        <f>_xlfn.XLOOKUP(BO2436,I:I,L:L)</f>
        <v>A Scanner DarklyÂ </v>
      </c>
    </row>
    <row r="2437" spans="1:71" x14ac:dyDescent="0.25">
      <c r="A2437" t="s">
        <v>33</v>
      </c>
      <c r="B2437" t="s">
        <v>5693</v>
      </c>
      <c r="C2437">
        <v>43</v>
      </c>
      <c r="D2437">
        <v>81</v>
      </c>
      <c r="E2437">
        <v>54</v>
      </c>
      <c r="F2437">
        <v>636</v>
      </c>
      <c r="G2437" t="s">
        <v>11671</v>
      </c>
      <c r="H2437">
        <v>8000</v>
      </c>
      <c r="I2437">
        <v>30628981</v>
      </c>
      <c r="J2437" t="s">
        <v>1027</v>
      </c>
      <c r="K2437" t="s">
        <v>1554</v>
      </c>
      <c r="L2437" t="s">
        <v>7684</v>
      </c>
      <c r="M2437">
        <v>15047</v>
      </c>
      <c r="N2437">
        <v>10792</v>
      </c>
      <c r="O2437" t="s">
        <v>1650</v>
      </c>
      <c r="P2437">
        <v>1</v>
      </c>
      <c r="Q2437" t="s">
        <v>13555</v>
      </c>
      <c r="R2437" t="s">
        <v>13556</v>
      </c>
      <c r="S2437">
        <v>160</v>
      </c>
      <c r="T2437" t="s">
        <v>42</v>
      </c>
      <c r="U2437" t="s">
        <v>43</v>
      </c>
      <c r="V2437" t="s">
        <v>44</v>
      </c>
      <c r="W2437">
        <v>14000000</v>
      </c>
      <c r="X2437">
        <v>1999</v>
      </c>
      <c r="Y2437">
        <v>670</v>
      </c>
      <c r="Z2437" s="2">
        <v>5</v>
      </c>
      <c r="AA2437">
        <v>1.85</v>
      </c>
      <c r="AB2437">
        <v>2000</v>
      </c>
      <c r="AQ2437">
        <v>107</v>
      </c>
      <c r="AR2437">
        <v>6.7</v>
      </c>
      <c r="BO2437">
        <v>611709</v>
      </c>
      <c r="BP2437">
        <v>3850000</v>
      </c>
      <c r="BR2437">
        <f t="shared" si="101"/>
        <v>-3238291</v>
      </c>
      <c r="BS2437" t="str">
        <f>_xlfn.XLOOKUP(BO2437,I:I,L:L)</f>
        <v>Le HavreÂ </v>
      </c>
    </row>
    <row r="2438" spans="1:71" x14ac:dyDescent="0.25">
      <c r="A2438" t="s">
        <v>33</v>
      </c>
      <c r="B2438" t="s">
        <v>3090</v>
      </c>
      <c r="C2438">
        <v>331</v>
      </c>
      <c r="D2438">
        <v>105</v>
      </c>
      <c r="E2438">
        <v>58</v>
      </c>
      <c r="F2438">
        <v>583</v>
      </c>
      <c r="G2438" t="s">
        <v>522</v>
      </c>
      <c r="H2438">
        <v>11000</v>
      </c>
      <c r="I2438">
        <v>29959436</v>
      </c>
      <c r="J2438" t="s">
        <v>2951</v>
      </c>
      <c r="K2438" t="s">
        <v>2982</v>
      </c>
      <c r="L2438" t="s">
        <v>7638</v>
      </c>
      <c r="M2438">
        <v>82327</v>
      </c>
      <c r="N2438">
        <v>12894</v>
      </c>
      <c r="O2438" t="s">
        <v>13558</v>
      </c>
      <c r="P2438">
        <v>1</v>
      </c>
      <c r="Q2438" t="s">
        <v>13559</v>
      </c>
      <c r="R2438" t="s">
        <v>13560</v>
      </c>
      <c r="S2438">
        <v>350</v>
      </c>
      <c r="T2438" t="s">
        <v>42</v>
      </c>
      <c r="U2438" t="s">
        <v>74</v>
      </c>
      <c r="V2438" t="s">
        <v>44</v>
      </c>
      <c r="W2438">
        <v>13000000</v>
      </c>
      <c r="X2438">
        <v>2011</v>
      </c>
      <c r="Y2438">
        <v>1000</v>
      </c>
      <c r="Z2438" s="2">
        <v>6.4</v>
      </c>
      <c r="AA2438">
        <v>2.35</v>
      </c>
      <c r="AB2438">
        <v>18000</v>
      </c>
      <c r="AQ2438">
        <v>81</v>
      </c>
      <c r="AR2438">
        <v>5</v>
      </c>
      <c r="BO2438">
        <v>17757087</v>
      </c>
      <c r="BP2438">
        <v>21000000</v>
      </c>
      <c r="BR2438">
        <f t="shared" si="101"/>
        <v>-3242913</v>
      </c>
      <c r="BS2438" t="str">
        <f>_xlfn.XLOOKUP(BO2438,I:I,L:L)</f>
        <v>The Rage: Carrie 2Â </v>
      </c>
    </row>
    <row r="2439" spans="1:71" x14ac:dyDescent="0.25">
      <c r="A2439" t="s">
        <v>33</v>
      </c>
      <c r="B2439" t="s">
        <v>7172</v>
      </c>
      <c r="C2439">
        <v>38</v>
      </c>
      <c r="D2439">
        <v>82</v>
      </c>
      <c r="E2439">
        <v>12</v>
      </c>
      <c r="F2439">
        <v>8</v>
      </c>
      <c r="G2439" t="s">
        <v>7172</v>
      </c>
      <c r="H2439">
        <v>23</v>
      </c>
      <c r="I2439">
        <v>25571351</v>
      </c>
      <c r="J2439" t="s">
        <v>3695</v>
      </c>
      <c r="K2439" t="s">
        <v>13306</v>
      </c>
      <c r="L2439" t="s">
        <v>8610</v>
      </c>
      <c r="M2439">
        <v>3135</v>
      </c>
      <c r="N2439">
        <v>49</v>
      </c>
      <c r="O2439" t="s">
        <v>13561</v>
      </c>
      <c r="P2439">
        <v>0</v>
      </c>
      <c r="Q2439" t="s">
        <v>13562</v>
      </c>
      <c r="R2439" t="s">
        <v>13563</v>
      </c>
      <c r="S2439">
        <v>78</v>
      </c>
      <c r="T2439" t="s">
        <v>42</v>
      </c>
      <c r="U2439" t="s">
        <v>43</v>
      </c>
      <c r="V2439" t="s">
        <v>366</v>
      </c>
      <c r="W2439">
        <v>14000000</v>
      </c>
      <c r="X2439">
        <v>2002</v>
      </c>
      <c r="Y2439">
        <v>12</v>
      </c>
      <c r="Z2439" s="2">
        <v>6.6</v>
      </c>
      <c r="AA2439">
        <v>1.85</v>
      </c>
      <c r="AB2439">
        <v>184</v>
      </c>
      <c r="AQ2439">
        <v>105</v>
      </c>
      <c r="AR2439">
        <v>6.4</v>
      </c>
      <c r="BO2439">
        <v>4239767</v>
      </c>
      <c r="BP2439">
        <v>7500000</v>
      </c>
      <c r="BR2439">
        <f t="shared" si="101"/>
        <v>-3260233</v>
      </c>
      <c r="BS2439" t="str">
        <f>_xlfn.XLOOKUP(BO2439,I:I,L:L)</f>
        <v>Men with BroomsÂ </v>
      </c>
    </row>
    <row r="2440" spans="1:71" x14ac:dyDescent="0.25">
      <c r="A2440" t="s">
        <v>33</v>
      </c>
      <c r="B2440" t="s">
        <v>2902</v>
      </c>
      <c r="C2440">
        <v>40</v>
      </c>
      <c r="D2440">
        <v>95</v>
      </c>
      <c r="E2440">
        <v>10</v>
      </c>
      <c r="F2440">
        <v>111</v>
      </c>
      <c r="G2440" t="s">
        <v>13565</v>
      </c>
      <c r="H2440">
        <v>706</v>
      </c>
      <c r="I2440">
        <v>25482931</v>
      </c>
      <c r="J2440" t="s">
        <v>294</v>
      </c>
      <c r="K2440" t="s">
        <v>6435</v>
      </c>
      <c r="L2440" t="s">
        <v>8626</v>
      </c>
      <c r="M2440">
        <v>9693</v>
      </c>
      <c r="N2440">
        <v>1421</v>
      </c>
      <c r="O2440" t="s">
        <v>13566</v>
      </c>
      <c r="P2440">
        <v>2</v>
      </c>
      <c r="Q2440" t="s">
        <v>13567</v>
      </c>
      <c r="R2440" t="s">
        <v>13568</v>
      </c>
      <c r="S2440">
        <v>33</v>
      </c>
      <c r="T2440" t="s">
        <v>42</v>
      </c>
      <c r="U2440" t="s">
        <v>43</v>
      </c>
      <c r="V2440" t="s">
        <v>811</v>
      </c>
      <c r="W2440">
        <v>14000000</v>
      </c>
      <c r="X2440">
        <v>2002</v>
      </c>
      <c r="Y2440">
        <v>266</v>
      </c>
      <c r="Z2440" s="2">
        <v>5.7</v>
      </c>
      <c r="AA2440">
        <v>2.35</v>
      </c>
      <c r="AB2440">
        <v>530</v>
      </c>
      <c r="AQ2440">
        <v>82</v>
      </c>
      <c r="AR2440">
        <v>6.6</v>
      </c>
      <c r="BO2440">
        <v>236266</v>
      </c>
      <c r="BP2440">
        <v>3500000</v>
      </c>
      <c r="BR2440">
        <f t="shared" si="101"/>
        <v>-3263734</v>
      </c>
      <c r="BS2440" t="str">
        <f>_xlfn.XLOOKUP(BO2440,I:I,L:L)</f>
        <v>GerryÂ </v>
      </c>
    </row>
    <row r="2441" spans="1:71" x14ac:dyDescent="0.25">
      <c r="A2441" t="s">
        <v>33</v>
      </c>
      <c r="B2441" t="s">
        <v>3908</v>
      </c>
      <c r="C2441">
        <v>34</v>
      </c>
      <c r="D2441">
        <v>100</v>
      </c>
      <c r="E2441">
        <v>0</v>
      </c>
      <c r="F2441">
        <v>364</v>
      </c>
      <c r="G2441" t="s">
        <v>12374</v>
      </c>
      <c r="H2441">
        <v>723</v>
      </c>
      <c r="I2441">
        <v>19900000</v>
      </c>
      <c r="J2441" t="s">
        <v>3922</v>
      </c>
      <c r="K2441" t="s">
        <v>4822</v>
      </c>
      <c r="L2441" t="s">
        <v>11545</v>
      </c>
      <c r="M2441">
        <v>17262</v>
      </c>
      <c r="N2441">
        <v>2348</v>
      </c>
      <c r="O2441" t="s">
        <v>13570</v>
      </c>
      <c r="P2441">
        <v>1</v>
      </c>
      <c r="Q2441" t="s">
        <v>13571</v>
      </c>
      <c r="R2441" t="s">
        <v>13572</v>
      </c>
      <c r="S2441">
        <v>53</v>
      </c>
      <c r="T2441" t="s">
        <v>42</v>
      </c>
      <c r="U2441" t="s">
        <v>43</v>
      </c>
      <c r="V2441" t="s">
        <v>811</v>
      </c>
      <c r="W2441">
        <v>20000000</v>
      </c>
      <c r="X2441">
        <v>1995</v>
      </c>
      <c r="Y2441">
        <v>422</v>
      </c>
      <c r="Z2441" s="2">
        <v>4.5</v>
      </c>
      <c r="AA2441">
        <v>1.85</v>
      </c>
      <c r="AB2441">
        <v>1000</v>
      </c>
      <c r="AQ2441">
        <v>95</v>
      </c>
      <c r="AR2441">
        <v>5.7</v>
      </c>
      <c r="BO2441">
        <v>1729969</v>
      </c>
      <c r="BP2441">
        <v>5000000</v>
      </c>
      <c r="BR2441">
        <f t="shared" si="101"/>
        <v>-3270031</v>
      </c>
      <c r="BS2441" t="str">
        <f>_xlfn.XLOOKUP(BO2441,I:I,L:L)</f>
        <v>Take ShelterÂ </v>
      </c>
    </row>
    <row r="2442" spans="1:71" x14ac:dyDescent="0.25">
      <c r="A2442" t="s">
        <v>33</v>
      </c>
      <c r="B2442" t="s">
        <v>6629</v>
      </c>
      <c r="C2442">
        <v>125</v>
      </c>
      <c r="D2442">
        <v>91</v>
      </c>
      <c r="E2442">
        <v>31</v>
      </c>
      <c r="F2442">
        <v>50</v>
      </c>
      <c r="G2442" t="s">
        <v>1371</v>
      </c>
      <c r="H2442">
        <v>874</v>
      </c>
      <c r="I2442">
        <v>16298046</v>
      </c>
      <c r="J2442" t="s">
        <v>1776</v>
      </c>
      <c r="K2442" t="s">
        <v>8786</v>
      </c>
      <c r="L2442" t="s">
        <v>10554</v>
      </c>
      <c r="M2442">
        <v>22207</v>
      </c>
      <c r="N2442">
        <v>1608</v>
      </c>
      <c r="O2442" t="s">
        <v>11549</v>
      </c>
      <c r="P2442">
        <v>0</v>
      </c>
      <c r="Q2442" t="s">
        <v>13576</v>
      </c>
      <c r="R2442" t="s">
        <v>13577</v>
      </c>
      <c r="S2442">
        <v>747</v>
      </c>
      <c r="T2442" t="s">
        <v>42</v>
      </c>
      <c r="U2442" t="s">
        <v>74</v>
      </c>
      <c r="V2442" t="s">
        <v>44</v>
      </c>
      <c r="W2442">
        <v>14000000</v>
      </c>
      <c r="X2442">
        <v>2005</v>
      </c>
      <c r="Y2442">
        <v>613</v>
      </c>
      <c r="Z2442" s="2">
        <v>5</v>
      </c>
      <c r="AA2442">
        <v>2.35</v>
      </c>
      <c r="AB2442">
        <v>0</v>
      </c>
      <c r="AQ2442">
        <v>118</v>
      </c>
      <c r="AR2442">
        <v>3.7</v>
      </c>
      <c r="BO2442">
        <v>56702901</v>
      </c>
      <c r="BP2442">
        <v>60000000</v>
      </c>
      <c r="BR2442">
        <f t="shared" si="101"/>
        <v>-3297099</v>
      </c>
      <c r="BS2442" t="str">
        <f>_xlfn.XLOOKUP(BO2442,I:I,L:L)</f>
        <v>A Civil ActionÂ </v>
      </c>
    </row>
    <row r="2443" spans="1:71" x14ac:dyDescent="0.25">
      <c r="A2443" t="s">
        <v>33</v>
      </c>
      <c r="B2443" t="s">
        <v>1121</v>
      </c>
      <c r="C2443">
        <v>160</v>
      </c>
      <c r="D2443">
        <v>108</v>
      </c>
      <c r="E2443">
        <v>123</v>
      </c>
      <c r="F2443">
        <v>690</v>
      </c>
      <c r="G2443" t="s">
        <v>2459</v>
      </c>
      <c r="H2443">
        <v>26000</v>
      </c>
      <c r="I2443">
        <v>15483540</v>
      </c>
      <c r="J2443" t="s">
        <v>4697</v>
      </c>
      <c r="K2443" t="s">
        <v>120</v>
      </c>
      <c r="L2443" t="s">
        <v>10743</v>
      </c>
      <c r="M2443">
        <v>56338</v>
      </c>
      <c r="N2443">
        <v>41359</v>
      </c>
      <c r="O2443" t="s">
        <v>8988</v>
      </c>
      <c r="P2443">
        <v>4</v>
      </c>
      <c r="Q2443" t="s">
        <v>13578</v>
      </c>
      <c r="R2443" t="s">
        <v>13579</v>
      </c>
      <c r="S2443">
        <v>215</v>
      </c>
      <c r="T2443" t="s">
        <v>42</v>
      </c>
      <c r="U2443" t="s">
        <v>43</v>
      </c>
      <c r="V2443" t="s">
        <v>811</v>
      </c>
      <c r="W2443">
        <v>14000000</v>
      </c>
      <c r="X2443">
        <v>2009</v>
      </c>
      <c r="Y2443">
        <v>14000</v>
      </c>
      <c r="Z2443" s="2">
        <v>6.5</v>
      </c>
      <c r="AA2443">
        <v>2.35</v>
      </c>
      <c r="AB2443">
        <v>4000</v>
      </c>
      <c r="AQ2443">
        <v>91</v>
      </c>
      <c r="AR2443">
        <v>5</v>
      </c>
      <c r="BP2443">
        <v>3300000</v>
      </c>
      <c r="BR2443">
        <f t="shared" si="101"/>
        <v>-3300000</v>
      </c>
      <c r="BS2443">
        <f>_xlfn.XLOOKUP(BO2443,I:I,L:L)</f>
        <v>0</v>
      </c>
    </row>
    <row r="2444" spans="1:71" x14ac:dyDescent="0.25">
      <c r="A2444" t="s">
        <v>33</v>
      </c>
      <c r="B2444" t="s">
        <v>7431</v>
      </c>
      <c r="C2444">
        <v>71</v>
      </c>
      <c r="D2444">
        <v>103</v>
      </c>
      <c r="E2444">
        <v>44</v>
      </c>
      <c r="F2444">
        <v>625</v>
      </c>
      <c r="G2444" t="s">
        <v>13580</v>
      </c>
      <c r="H2444">
        <v>953</v>
      </c>
      <c r="I2444">
        <v>20246959</v>
      </c>
      <c r="J2444" t="s">
        <v>1027</v>
      </c>
      <c r="K2444" t="s">
        <v>797</v>
      </c>
      <c r="L2444" t="s">
        <v>9627</v>
      </c>
      <c r="M2444">
        <v>5721</v>
      </c>
      <c r="N2444">
        <v>3299</v>
      </c>
      <c r="O2444" t="s">
        <v>6179</v>
      </c>
      <c r="P2444">
        <v>2</v>
      </c>
      <c r="Q2444" t="s">
        <v>13581</v>
      </c>
      <c r="R2444" t="s">
        <v>13582</v>
      </c>
      <c r="S2444">
        <v>20</v>
      </c>
      <c r="T2444" t="s">
        <v>42</v>
      </c>
      <c r="U2444" t="s">
        <v>43</v>
      </c>
      <c r="V2444" t="s">
        <v>44</v>
      </c>
      <c r="W2444">
        <v>14000000</v>
      </c>
      <c r="X2444">
        <v>2010</v>
      </c>
      <c r="Y2444">
        <v>849</v>
      </c>
      <c r="Z2444" s="2">
        <v>4.9000000000000004</v>
      </c>
      <c r="AA2444">
        <v>2.35</v>
      </c>
      <c r="AB2444">
        <v>1000</v>
      </c>
      <c r="AQ2444">
        <v>108</v>
      </c>
      <c r="AR2444">
        <v>6.5</v>
      </c>
      <c r="BO2444">
        <v>4692814</v>
      </c>
      <c r="BP2444">
        <v>8000000</v>
      </c>
      <c r="BR2444">
        <f t="shared" si="101"/>
        <v>-3307186</v>
      </c>
      <c r="BS2444" t="str">
        <f>_xlfn.XLOOKUP(BO2444,I:I,L:L)</f>
        <v>Held UpÂ </v>
      </c>
    </row>
    <row r="2445" spans="1:71" x14ac:dyDescent="0.25">
      <c r="A2445" t="s">
        <v>33</v>
      </c>
      <c r="B2445" t="s">
        <v>7435</v>
      </c>
      <c r="C2445">
        <v>37</v>
      </c>
      <c r="D2445">
        <v>96</v>
      </c>
      <c r="E2445">
        <v>0</v>
      </c>
      <c r="F2445">
        <v>654</v>
      </c>
      <c r="G2445" t="s">
        <v>3100</v>
      </c>
      <c r="H2445">
        <v>3000</v>
      </c>
      <c r="I2445">
        <v>15062898</v>
      </c>
      <c r="J2445" t="s">
        <v>1247</v>
      </c>
      <c r="K2445" t="s">
        <v>5678</v>
      </c>
      <c r="L2445" t="s">
        <v>10871</v>
      </c>
      <c r="M2445">
        <v>11729</v>
      </c>
      <c r="N2445">
        <v>6861</v>
      </c>
      <c r="O2445" t="s">
        <v>13584</v>
      </c>
      <c r="P2445">
        <v>0</v>
      </c>
      <c r="Q2445" t="s">
        <v>13585</v>
      </c>
      <c r="R2445" t="s">
        <v>13586</v>
      </c>
      <c r="S2445">
        <v>106</v>
      </c>
      <c r="T2445" t="s">
        <v>42</v>
      </c>
      <c r="U2445" t="s">
        <v>43</v>
      </c>
      <c r="V2445" t="s">
        <v>811</v>
      </c>
      <c r="W2445">
        <v>14000000</v>
      </c>
      <c r="X2445">
        <v>1998</v>
      </c>
      <c r="Y2445">
        <v>2000</v>
      </c>
      <c r="Z2445" s="2">
        <v>6</v>
      </c>
      <c r="AA2445">
        <v>1.85</v>
      </c>
      <c r="AB2445">
        <v>645</v>
      </c>
      <c r="AQ2445">
        <v>103</v>
      </c>
      <c r="AR2445">
        <v>4.9000000000000004</v>
      </c>
      <c r="BO2445">
        <v>26687172</v>
      </c>
      <c r="BP2445">
        <v>30000000</v>
      </c>
      <c r="BR2445">
        <f t="shared" si="101"/>
        <v>-3312828</v>
      </c>
      <c r="BS2445" t="str">
        <f>_xlfn.XLOOKUP(BO2445,I:I,L:L)</f>
        <v>Winnie the PoohÂ </v>
      </c>
    </row>
    <row r="2446" spans="1:71" x14ac:dyDescent="0.25">
      <c r="A2446" t="s">
        <v>33</v>
      </c>
      <c r="B2446" t="s">
        <v>7441</v>
      </c>
      <c r="C2446">
        <v>62</v>
      </c>
      <c r="D2446">
        <v>117</v>
      </c>
      <c r="E2446">
        <v>160</v>
      </c>
      <c r="F2446">
        <v>55</v>
      </c>
      <c r="G2446" t="s">
        <v>2558</v>
      </c>
      <c r="H2446">
        <v>718</v>
      </c>
      <c r="I2446">
        <v>14348123</v>
      </c>
      <c r="J2446" t="s">
        <v>4474</v>
      </c>
      <c r="K2446" t="s">
        <v>4587</v>
      </c>
      <c r="L2446" t="s">
        <v>10532</v>
      </c>
      <c r="M2446">
        <v>9323</v>
      </c>
      <c r="N2446">
        <v>1148</v>
      </c>
      <c r="O2446" t="s">
        <v>13587</v>
      </c>
      <c r="P2446">
        <v>6</v>
      </c>
      <c r="Q2446" t="s">
        <v>13588</v>
      </c>
      <c r="R2446" t="s">
        <v>13589</v>
      </c>
      <c r="S2446">
        <v>157</v>
      </c>
      <c r="T2446" t="s">
        <v>42</v>
      </c>
      <c r="U2446" t="s">
        <v>8359</v>
      </c>
      <c r="V2446" t="s">
        <v>115</v>
      </c>
      <c r="W2446">
        <v>12000000</v>
      </c>
      <c r="X2446">
        <v>1999</v>
      </c>
      <c r="Y2446">
        <v>330</v>
      </c>
      <c r="Z2446" s="2">
        <v>6.9</v>
      </c>
      <c r="AA2446">
        <v>1.85</v>
      </c>
      <c r="AB2446">
        <v>970</v>
      </c>
      <c r="AQ2446">
        <v>96</v>
      </c>
      <c r="AR2446">
        <v>6</v>
      </c>
      <c r="BO2446">
        <v>36665854</v>
      </c>
      <c r="BP2446">
        <v>40000000</v>
      </c>
      <c r="BR2446">
        <f t="shared" si="101"/>
        <v>-3334146</v>
      </c>
      <c r="BS2446" t="str">
        <f>_xlfn.XLOOKUP(BO2446,I:I,L:L)</f>
        <v>ColombianaÂ </v>
      </c>
    </row>
    <row r="2447" spans="1:71" x14ac:dyDescent="0.25">
      <c r="A2447" t="s">
        <v>33</v>
      </c>
      <c r="B2447" t="s">
        <v>7446</v>
      </c>
      <c r="C2447">
        <v>73</v>
      </c>
      <c r="D2447">
        <v>93</v>
      </c>
      <c r="E2447">
        <v>85</v>
      </c>
      <c r="F2447">
        <v>514</v>
      </c>
      <c r="G2447" t="s">
        <v>13590</v>
      </c>
      <c r="H2447">
        <v>1000</v>
      </c>
      <c r="I2447">
        <v>15171475</v>
      </c>
      <c r="J2447" t="s">
        <v>3370</v>
      </c>
      <c r="K2447" t="s">
        <v>416</v>
      </c>
      <c r="L2447" t="s">
        <v>9572</v>
      </c>
      <c r="M2447">
        <v>19805</v>
      </c>
      <c r="N2447">
        <v>2777</v>
      </c>
      <c r="O2447" t="s">
        <v>6951</v>
      </c>
      <c r="P2447">
        <v>0</v>
      </c>
      <c r="Q2447" t="s">
        <v>13591</v>
      </c>
      <c r="R2447" t="s">
        <v>13592</v>
      </c>
      <c r="S2447">
        <v>122</v>
      </c>
      <c r="T2447" t="s">
        <v>42</v>
      </c>
      <c r="U2447" t="s">
        <v>43</v>
      </c>
      <c r="V2447" t="s">
        <v>811</v>
      </c>
      <c r="W2447">
        <v>8500000</v>
      </c>
      <c r="X2447">
        <v>1996</v>
      </c>
      <c r="Y2447">
        <v>855</v>
      </c>
      <c r="Z2447" s="2">
        <v>5.7</v>
      </c>
      <c r="AA2447">
        <v>1.85</v>
      </c>
      <c r="AB2447">
        <v>0</v>
      </c>
      <c r="AQ2447">
        <v>117</v>
      </c>
      <c r="AR2447">
        <v>6.9</v>
      </c>
      <c r="BO2447">
        <v>4131640</v>
      </c>
      <c r="BP2447">
        <v>7500000</v>
      </c>
      <c r="BR2447">
        <f t="shared" si="101"/>
        <v>-3368360</v>
      </c>
      <c r="BS2447" t="str">
        <f>_xlfn.XLOOKUP(BO2447,I:I,L:L)</f>
        <v>Witless ProtectionÂ </v>
      </c>
    </row>
    <row r="2448" spans="1:71" x14ac:dyDescent="0.25">
      <c r="A2448" t="s">
        <v>33</v>
      </c>
      <c r="B2448" t="s">
        <v>3169</v>
      </c>
      <c r="C2448">
        <v>25</v>
      </c>
      <c r="D2448">
        <v>115</v>
      </c>
      <c r="E2448">
        <v>0</v>
      </c>
      <c r="F2448">
        <v>534</v>
      </c>
      <c r="G2448" t="s">
        <v>609</v>
      </c>
      <c r="H2448">
        <v>1000</v>
      </c>
      <c r="I2448">
        <v>13640000</v>
      </c>
      <c r="J2448" t="s">
        <v>1544</v>
      </c>
      <c r="K2448" t="s">
        <v>1539</v>
      </c>
      <c r="L2448" t="s">
        <v>11850</v>
      </c>
      <c r="M2448">
        <v>6011</v>
      </c>
      <c r="N2448">
        <v>3267</v>
      </c>
      <c r="O2448" t="s">
        <v>11876</v>
      </c>
      <c r="P2448">
        <v>0</v>
      </c>
      <c r="Q2448" t="s">
        <v>13595</v>
      </c>
      <c r="R2448" t="s">
        <v>13596</v>
      </c>
      <c r="S2448">
        <v>39</v>
      </c>
      <c r="T2448" t="s">
        <v>42</v>
      </c>
      <c r="U2448" t="s">
        <v>43</v>
      </c>
      <c r="V2448" t="s">
        <v>44</v>
      </c>
      <c r="W2448">
        <v>14000000</v>
      </c>
      <c r="X2448">
        <v>1994</v>
      </c>
      <c r="Y2448">
        <v>848</v>
      </c>
      <c r="Z2448" s="2">
        <v>6.9</v>
      </c>
      <c r="AA2448">
        <v>1.85</v>
      </c>
      <c r="AB2448">
        <v>905</v>
      </c>
      <c r="AQ2448">
        <v>136</v>
      </c>
      <c r="AR2448">
        <v>6.7</v>
      </c>
      <c r="BO2448">
        <v>6619173</v>
      </c>
      <c r="BP2448">
        <v>10000000</v>
      </c>
      <c r="BR2448">
        <f t="shared" si="101"/>
        <v>-3380827</v>
      </c>
      <c r="BS2448" t="str">
        <f>_xlfn.XLOOKUP(BO2448,I:I,L:L)</f>
        <v>Seeking a Friend for the End of the WorldÂ </v>
      </c>
    </row>
    <row r="2449" spans="1:71" x14ac:dyDescent="0.25">
      <c r="A2449" t="s">
        <v>33</v>
      </c>
      <c r="B2449" t="s">
        <v>7452</v>
      </c>
      <c r="C2449">
        <v>205</v>
      </c>
      <c r="D2449">
        <v>85</v>
      </c>
      <c r="E2449">
        <v>52</v>
      </c>
      <c r="F2449">
        <v>489</v>
      </c>
      <c r="G2449" t="s">
        <v>13598</v>
      </c>
      <c r="H2449">
        <v>1000</v>
      </c>
      <c r="I2449">
        <v>12610731</v>
      </c>
      <c r="J2449" t="s">
        <v>2763</v>
      </c>
      <c r="K2449" t="s">
        <v>1391</v>
      </c>
      <c r="L2449" t="s">
        <v>10729</v>
      </c>
      <c r="M2449">
        <v>38985</v>
      </c>
      <c r="N2449">
        <v>3050</v>
      </c>
      <c r="O2449" t="s">
        <v>13599</v>
      </c>
      <c r="P2449">
        <v>1</v>
      </c>
      <c r="Q2449" t="s">
        <v>13600</v>
      </c>
      <c r="R2449" t="s">
        <v>13601</v>
      </c>
      <c r="S2449">
        <v>673</v>
      </c>
      <c r="T2449" t="s">
        <v>42</v>
      </c>
      <c r="U2449" t="s">
        <v>43</v>
      </c>
      <c r="V2449" t="s">
        <v>811</v>
      </c>
      <c r="W2449">
        <v>11000000</v>
      </c>
      <c r="X2449">
        <v>2001</v>
      </c>
      <c r="Y2449">
        <v>935</v>
      </c>
      <c r="Z2449" s="2">
        <v>4.4000000000000004</v>
      </c>
      <c r="AA2449">
        <v>1.85</v>
      </c>
      <c r="AB2449">
        <v>0</v>
      </c>
      <c r="AQ2449">
        <v>115</v>
      </c>
      <c r="AR2449">
        <v>6.9</v>
      </c>
      <c r="BO2449">
        <v>11614236</v>
      </c>
      <c r="BP2449">
        <v>15000000</v>
      </c>
      <c r="BR2449">
        <f t="shared" si="101"/>
        <v>-3385764</v>
      </c>
      <c r="BS2449" t="str">
        <f>_xlfn.XLOOKUP(BO2449,I:I,L:L)</f>
        <v>The MuseÂ </v>
      </c>
    </row>
    <row r="2450" spans="1:71" x14ac:dyDescent="0.25">
      <c r="A2450" t="s">
        <v>33</v>
      </c>
      <c r="B2450" t="s">
        <v>700</v>
      </c>
      <c r="C2450">
        <v>69</v>
      </c>
      <c r="D2450">
        <v>88</v>
      </c>
      <c r="E2450">
        <v>189</v>
      </c>
      <c r="F2450">
        <v>799</v>
      </c>
      <c r="G2450" t="s">
        <v>10236</v>
      </c>
      <c r="H2450">
        <v>934</v>
      </c>
      <c r="I2450">
        <v>47811275</v>
      </c>
      <c r="J2450" t="s">
        <v>1461</v>
      </c>
      <c r="K2450" t="s">
        <v>10487</v>
      </c>
      <c r="L2450" t="s">
        <v>5454</v>
      </c>
      <c r="M2450">
        <v>29008</v>
      </c>
      <c r="N2450">
        <v>3707</v>
      </c>
      <c r="O2450" t="s">
        <v>13140</v>
      </c>
      <c r="P2450">
        <v>1</v>
      </c>
      <c r="Q2450" t="s">
        <v>13141</v>
      </c>
      <c r="R2450" t="s">
        <v>13142</v>
      </c>
      <c r="S2450">
        <v>99</v>
      </c>
      <c r="T2450" t="s">
        <v>42</v>
      </c>
      <c r="U2450" t="s">
        <v>43</v>
      </c>
      <c r="V2450" t="s">
        <v>115</v>
      </c>
      <c r="W2450">
        <v>15000000</v>
      </c>
      <c r="X2450">
        <v>2002</v>
      </c>
      <c r="Y2450">
        <v>927</v>
      </c>
      <c r="Z2450" s="2">
        <v>5.4</v>
      </c>
      <c r="AA2450">
        <v>1.85</v>
      </c>
      <c r="AB2450">
        <v>896</v>
      </c>
      <c r="AQ2450">
        <v>85</v>
      </c>
      <c r="AR2450">
        <v>4.4000000000000004</v>
      </c>
      <c r="BO2450">
        <v>101228</v>
      </c>
      <c r="BP2450">
        <v>3500000</v>
      </c>
      <c r="BR2450">
        <f t="shared" si="101"/>
        <v>-3398772</v>
      </c>
      <c r="BS2450" t="str">
        <f>_xlfn.XLOOKUP(BO2450,I:I,L:L)</f>
        <v>Winter PassingÂ </v>
      </c>
    </row>
    <row r="2451" spans="1:71" x14ac:dyDescent="0.25">
      <c r="A2451" t="s">
        <v>33</v>
      </c>
      <c r="B2451" t="s">
        <v>7456</v>
      </c>
      <c r="C2451">
        <v>195</v>
      </c>
      <c r="D2451">
        <v>112</v>
      </c>
      <c r="E2451">
        <v>0</v>
      </c>
      <c r="F2451">
        <v>383</v>
      </c>
      <c r="G2451" t="s">
        <v>7639</v>
      </c>
      <c r="H2451">
        <v>12000</v>
      </c>
      <c r="I2451">
        <v>11204499</v>
      </c>
      <c r="J2451" t="s">
        <v>3124</v>
      </c>
      <c r="K2451" t="s">
        <v>934</v>
      </c>
      <c r="L2451" t="s">
        <v>13377</v>
      </c>
      <c r="M2451">
        <v>38142</v>
      </c>
      <c r="N2451">
        <v>13528</v>
      </c>
      <c r="O2451" t="s">
        <v>4007</v>
      </c>
      <c r="P2451">
        <v>0</v>
      </c>
      <c r="Q2451" t="s">
        <v>13603</v>
      </c>
      <c r="R2451" t="s">
        <v>13604</v>
      </c>
      <c r="S2451">
        <v>270</v>
      </c>
      <c r="T2451" t="s">
        <v>42</v>
      </c>
      <c r="U2451" t="s">
        <v>43</v>
      </c>
      <c r="V2451" t="s">
        <v>811</v>
      </c>
      <c r="W2451">
        <v>14000000</v>
      </c>
      <c r="X2451">
        <v>2006</v>
      </c>
      <c r="Y2451">
        <v>593</v>
      </c>
      <c r="Z2451" s="2">
        <v>7</v>
      </c>
      <c r="AA2451">
        <v>2.35</v>
      </c>
      <c r="AB2451">
        <v>0</v>
      </c>
      <c r="AQ2451">
        <v>88</v>
      </c>
      <c r="AR2451">
        <v>5.4</v>
      </c>
      <c r="BO2451">
        <v>2600000</v>
      </c>
      <c r="BP2451">
        <v>6000000</v>
      </c>
      <c r="BR2451">
        <f t="shared" si="101"/>
        <v>-3400000</v>
      </c>
      <c r="BS2451" t="str">
        <f>_xlfn.XLOOKUP(BO2451,I:I,L:L)</f>
        <v>Richard IIIÂ </v>
      </c>
    </row>
    <row r="2452" spans="1:71" x14ac:dyDescent="0.25">
      <c r="A2452" t="s">
        <v>33</v>
      </c>
      <c r="B2452" t="s">
        <v>1545</v>
      </c>
      <c r="C2452">
        <v>61</v>
      </c>
      <c r="D2452">
        <v>86</v>
      </c>
      <c r="E2452">
        <v>70</v>
      </c>
      <c r="F2452">
        <v>169</v>
      </c>
      <c r="G2452" t="s">
        <v>2125</v>
      </c>
      <c r="H2452">
        <v>878</v>
      </c>
      <c r="I2452">
        <v>10397365</v>
      </c>
      <c r="J2452" t="s">
        <v>4704</v>
      </c>
      <c r="K2452" t="s">
        <v>3287</v>
      </c>
      <c r="L2452" t="s">
        <v>13606</v>
      </c>
      <c r="M2452">
        <v>11693</v>
      </c>
      <c r="N2452">
        <v>2165</v>
      </c>
      <c r="O2452" t="s">
        <v>13607</v>
      </c>
      <c r="P2452">
        <v>5</v>
      </c>
      <c r="Q2452" t="s">
        <v>13608</v>
      </c>
      <c r="R2452" t="s">
        <v>13609</v>
      </c>
      <c r="S2452">
        <v>104</v>
      </c>
      <c r="T2452" t="s">
        <v>42</v>
      </c>
      <c r="U2452" t="s">
        <v>43</v>
      </c>
      <c r="V2452" t="s">
        <v>44</v>
      </c>
      <c r="W2452">
        <v>14000000</v>
      </c>
      <c r="X2452">
        <v>2001</v>
      </c>
      <c r="Y2452">
        <v>834</v>
      </c>
      <c r="Z2452" s="2">
        <v>5.4</v>
      </c>
      <c r="AA2452">
        <v>2.35</v>
      </c>
      <c r="AB2452">
        <v>613</v>
      </c>
      <c r="AQ2452">
        <v>112</v>
      </c>
      <c r="AR2452">
        <v>7</v>
      </c>
      <c r="BP2452">
        <v>3400000</v>
      </c>
      <c r="BR2452">
        <f t="shared" si="101"/>
        <v>-3400000</v>
      </c>
      <c r="BS2452">
        <f>_xlfn.XLOOKUP(BO2452,I:I,L:L)</f>
        <v>0</v>
      </c>
    </row>
    <row r="2453" spans="1:71" x14ac:dyDescent="0.25">
      <c r="A2453" t="s">
        <v>33</v>
      </c>
      <c r="B2453" t="s">
        <v>7460</v>
      </c>
      <c r="C2453">
        <v>77</v>
      </c>
      <c r="D2453">
        <v>86</v>
      </c>
      <c r="E2453">
        <v>90</v>
      </c>
      <c r="F2453">
        <v>635</v>
      </c>
      <c r="G2453" t="s">
        <v>13115</v>
      </c>
      <c r="H2453">
        <v>962</v>
      </c>
      <c r="I2453">
        <v>9402410</v>
      </c>
      <c r="J2453" t="s">
        <v>2309</v>
      </c>
      <c r="K2453" t="s">
        <v>5794</v>
      </c>
      <c r="L2453" t="s">
        <v>13610</v>
      </c>
      <c r="M2453">
        <v>11233</v>
      </c>
      <c r="N2453">
        <v>3715</v>
      </c>
      <c r="O2453" t="s">
        <v>13611</v>
      </c>
      <c r="P2453">
        <v>1</v>
      </c>
      <c r="Q2453" t="s">
        <v>13612</v>
      </c>
      <c r="R2453" t="s">
        <v>13613</v>
      </c>
      <c r="S2453">
        <v>32</v>
      </c>
      <c r="T2453" t="s">
        <v>42</v>
      </c>
      <c r="U2453" t="s">
        <v>43</v>
      </c>
      <c r="V2453" t="s">
        <v>44</v>
      </c>
      <c r="W2453">
        <v>14000000</v>
      </c>
      <c r="X2453">
        <v>2012</v>
      </c>
      <c r="Y2453">
        <v>925</v>
      </c>
      <c r="Z2453" s="2">
        <v>5.4</v>
      </c>
      <c r="AA2453">
        <v>2.35</v>
      </c>
      <c r="AB2453">
        <v>0</v>
      </c>
      <c r="AQ2453">
        <v>86</v>
      </c>
      <c r="AR2453">
        <v>5.4</v>
      </c>
      <c r="BP2453">
        <v>3400000</v>
      </c>
      <c r="BR2453">
        <f t="shared" si="101"/>
        <v>-3400000</v>
      </c>
      <c r="BS2453">
        <f>_xlfn.XLOOKUP(BO2453,I:I,L:L)</f>
        <v>0</v>
      </c>
    </row>
    <row r="2454" spans="1:71" x14ac:dyDescent="0.25">
      <c r="A2454" t="s">
        <v>33</v>
      </c>
      <c r="B2454" t="s">
        <v>7465</v>
      </c>
      <c r="C2454">
        <v>251</v>
      </c>
      <c r="D2454">
        <v>137</v>
      </c>
      <c r="E2454">
        <v>143</v>
      </c>
      <c r="F2454">
        <v>280</v>
      </c>
      <c r="G2454" t="s">
        <v>1822</v>
      </c>
      <c r="H2454">
        <v>14000</v>
      </c>
      <c r="I2454">
        <v>5459824</v>
      </c>
      <c r="J2454" t="s">
        <v>210</v>
      </c>
      <c r="K2454" t="s">
        <v>281</v>
      </c>
      <c r="L2454" t="s">
        <v>13614</v>
      </c>
      <c r="M2454">
        <v>92781</v>
      </c>
      <c r="N2454">
        <v>15337</v>
      </c>
      <c r="O2454" t="s">
        <v>13615</v>
      </c>
      <c r="P2454">
        <v>0</v>
      </c>
      <c r="Q2454" t="s">
        <v>13616</v>
      </c>
      <c r="R2454" t="s">
        <v>13617</v>
      </c>
      <c r="S2454">
        <v>320</v>
      </c>
      <c r="T2454" t="s">
        <v>42</v>
      </c>
      <c r="U2454" t="s">
        <v>43</v>
      </c>
      <c r="V2454" t="s">
        <v>811</v>
      </c>
      <c r="W2454">
        <v>26000000</v>
      </c>
      <c r="X2454">
        <v>2006</v>
      </c>
      <c r="Y2454">
        <v>617</v>
      </c>
      <c r="Z2454" s="2">
        <v>7.6</v>
      </c>
      <c r="AA2454">
        <v>2.35</v>
      </c>
      <c r="AB2454">
        <v>5000</v>
      </c>
      <c r="AQ2454">
        <v>86</v>
      </c>
      <c r="AR2454">
        <v>5.4</v>
      </c>
      <c r="BO2454">
        <v>31598308</v>
      </c>
      <c r="BP2454">
        <v>35000000</v>
      </c>
      <c r="BR2454">
        <f t="shared" si="101"/>
        <v>-3401692</v>
      </c>
      <c r="BS2454" t="str">
        <f>_xlfn.XLOOKUP(BO2454,I:I,L:L)</f>
        <v>From HellÂ </v>
      </c>
    </row>
    <row r="2455" spans="1:71" x14ac:dyDescent="0.25">
      <c r="A2455" t="s">
        <v>33</v>
      </c>
      <c r="B2455" t="s">
        <v>7471</v>
      </c>
      <c r="C2455">
        <v>63</v>
      </c>
      <c r="D2455">
        <v>90</v>
      </c>
      <c r="E2455">
        <v>49</v>
      </c>
      <c r="F2455">
        <v>191</v>
      </c>
      <c r="G2455" t="s">
        <v>13618</v>
      </c>
      <c r="H2455">
        <v>12000</v>
      </c>
      <c r="I2455">
        <v>5108820</v>
      </c>
      <c r="J2455" t="s">
        <v>1195</v>
      </c>
      <c r="K2455" t="s">
        <v>5967</v>
      </c>
      <c r="L2455" t="s">
        <v>13619</v>
      </c>
      <c r="M2455">
        <v>12519</v>
      </c>
      <c r="N2455">
        <v>12776</v>
      </c>
      <c r="O2455" t="s">
        <v>13620</v>
      </c>
      <c r="P2455">
        <v>5</v>
      </c>
      <c r="Q2455" t="s">
        <v>13621</v>
      </c>
      <c r="R2455" t="s">
        <v>13622</v>
      </c>
      <c r="S2455">
        <v>112</v>
      </c>
      <c r="T2455" t="s">
        <v>42</v>
      </c>
      <c r="U2455" t="s">
        <v>43</v>
      </c>
      <c r="V2455" t="s">
        <v>811</v>
      </c>
      <c r="W2455">
        <v>24000000</v>
      </c>
      <c r="X2455">
        <v>2000</v>
      </c>
      <c r="Y2455">
        <v>215</v>
      </c>
      <c r="Z2455" s="2">
        <v>5.9</v>
      </c>
      <c r="AA2455">
        <v>2.35</v>
      </c>
      <c r="AB2455">
        <v>853</v>
      </c>
      <c r="AQ2455">
        <v>137</v>
      </c>
      <c r="AR2455">
        <v>7.6</v>
      </c>
      <c r="BO2455">
        <v>31598308</v>
      </c>
      <c r="BP2455">
        <v>35000000</v>
      </c>
      <c r="BR2455">
        <f t="shared" ref="BR2455:BR2517" si="102">BO2455-BP2455</f>
        <v>-3401692</v>
      </c>
      <c r="BS2455" t="str">
        <f>_xlfn.XLOOKUP(BO2455,I:I,L:L)</f>
        <v>From HellÂ </v>
      </c>
    </row>
    <row r="2456" spans="1:71" x14ac:dyDescent="0.25">
      <c r="A2456" t="s">
        <v>33</v>
      </c>
      <c r="B2456" t="s">
        <v>1258</v>
      </c>
      <c r="C2456">
        <v>47</v>
      </c>
      <c r="D2456">
        <v>107</v>
      </c>
      <c r="E2456">
        <v>956</v>
      </c>
      <c r="F2456">
        <v>113</v>
      </c>
      <c r="G2456" t="s">
        <v>3109</v>
      </c>
      <c r="H2456">
        <v>10000</v>
      </c>
      <c r="I2456">
        <v>4741987</v>
      </c>
      <c r="J2456" t="s">
        <v>2007</v>
      </c>
      <c r="K2456" t="s">
        <v>3489</v>
      </c>
      <c r="L2456" t="s">
        <v>13623</v>
      </c>
      <c r="M2456">
        <v>6782</v>
      </c>
      <c r="N2456">
        <v>10368</v>
      </c>
      <c r="O2456" t="s">
        <v>13624</v>
      </c>
      <c r="P2456">
        <v>1</v>
      </c>
      <c r="Q2456" t="s">
        <v>13625</v>
      </c>
      <c r="R2456" t="s">
        <v>13626</v>
      </c>
      <c r="S2456">
        <v>114</v>
      </c>
      <c r="T2456" t="s">
        <v>42</v>
      </c>
      <c r="U2456" t="s">
        <v>43</v>
      </c>
      <c r="V2456" t="s">
        <v>811</v>
      </c>
      <c r="W2456">
        <v>14000000</v>
      </c>
      <c r="X2456">
        <v>1999</v>
      </c>
      <c r="Y2456">
        <v>233</v>
      </c>
      <c r="Z2456" s="2">
        <v>6.6</v>
      </c>
      <c r="AA2456">
        <v>1.85</v>
      </c>
      <c r="AB2456">
        <v>860</v>
      </c>
      <c r="AQ2456">
        <v>90</v>
      </c>
      <c r="AR2456">
        <v>5.9</v>
      </c>
      <c r="BO2456">
        <v>96793</v>
      </c>
      <c r="BP2456">
        <v>3500000</v>
      </c>
      <c r="BR2456">
        <f t="shared" si="102"/>
        <v>-3403207</v>
      </c>
      <c r="BS2456" t="str">
        <f>_xlfn.XLOOKUP(BO2456,I:I,L:L)</f>
        <v>D.E.B.S.Â </v>
      </c>
    </row>
    <row r="2457" spans="1:71" x14ac:dyDescent="0.25">
      <c r="A2457" t="s">
        <v>33</v>
      </c>
      <c r="B2457" t="s">
        <v>1002</v>
      </c>
      <c r="C2457">
        <v>108</v>
      </c>
      <c r="D2457">
        <v>98</v>
      </c>
      <c r="E2457">
        <v>176</v>
      </c>
      <c r="F2457">
        <v>15</v>
      </c>
      <c r="G2457" t="s">
        <v>9100</v>
      </c>
      <c r="H2457">
        <v>543</v>
      </c>
      <c r="I2457">
        <v>4291965</v>
      </c>
      <c r="J2457" t="s">
        <v>2951</v>
      </c>
      <c r="K2457" t="s">
        <v>10533</v>
      </c>
      <c r="L2457" t="s">
        <v>13628</v>
      </c>
      <c r="M2457">
        <v>9334</v>
      </c>
      <c r="N2457">
        <v>678</v>
      </c>
      <c r="O2457" t="s">
        <v>13629</v>
      </c>
      <c r="P2457">
        <v>3</v>
      </c>
      <c r="Q2457" t="s">
        <v>13630</v>
      </c>
      <c r="R2457" t="s">
        <v>13631</v>
      </c>
      <c r="S2457">
        <v>59</v>
      </c>
      <c r="T2457" t="s">
        <v>42</v>
      </c>
      <c r="U2457" t="s">
        <v>1816</v>
      </c>
      <c r="V2457" t="s">
        <v>44</v>
      </c>
      <c r="W2457">
        <v>14000000</v>
      </c>
      <c r="X2457">
        <v>2006</v>
      </c>
      <c r="Y2457">
        <v>113</v>
      </c>
      <c r="Z2457" s="2">
        <v>6.7</v>
      </c>
      <c r="AA2457">
        <v>2.35</v>
      </c>
      <c r="AB2457">
        <v>447</v>
      </c>
      <c r="AQ2457">
        <v>107</v>
      </c>
      <c r="AR2457">
        <v>6.6</v>
      </c>
      <c r="BO2457">
        <v>562059</v>
      </c>
      <c r="BP2457">
        <v>4000000</v>
      </c>
      <c r="BR2457">
        <f t="shared" si="102"/>
        <v>-3437941</v>
      </c>
      <c r="BS2457" t="str">
        <f>_xlfn.XLOOKUP(BO2457,I:I,L:L)</f>
        <v>Poolhall JunkiesÂ </v>
      </c>
    </row>
    <row r="2458" spans="1:71" x14ac:dyDescent="0.25">
      <c r="A2458" t="s">
        <v>33</v>
      </c>
      <c r="B2458" t="s">
        <v>7475</v>
      </c>
      <c r="C2458">
        <v>64</v>
      </c>
      <c r="D2458">
        <v>84</v>
      </c>
      <c r="E2458">
        <v>12</v>
      </c>
      <c r="F2458">
        <v>102</v>
      </c>
      <c r="G2458" t="s">
        <v>13633</v>
      </c>
      <c r="H2458">
        <v>159</v>
      </c>
      <c r="I2458">
        <v>3100650</v>
      </c>
      <c r="J2458" t="s">
        <v>3015</v>
      </c>
      <c r="K2458" t="s">
        <v>13634</v>
      </c>
      <c r="L2458" t="s">
        <v>13635</v>
      </c>
      <c r="M2458">
        <v>7277</v>
      </c>
      <c r="N2458">
        <v>417</v>
      </c>
      <c r="O2458" t="s">
        <v>13636</v>
      </c>
      <c r="P2458">
        <v>4</v>
      </c>
      <c r="Q2458" t="s">
        <v>13637</v>
      </c>
      <c r="R2458" t="s">
        <v>13638</v>
      </c>
      <c r="S2458">
        <v>181</v>
      </c>
      <c r="T2458" t="s">
        <v>42</v>
      </c>
      <c r="U2458" t="s">
        <v>43</v>
      </c>
      <c r="V2458" t="s">
        <v>44</v>
      </c>
      <c r="W2458">
        <v>14000000</v>
      </c>
      <c r="X2458">
        <v>2001</v>
      </c>
      <c r="Y2458">
        <v>102</v>
      </c>
      <c r="Z2458" s="2">
        <v>3.9</v>
      </c>
      <c r="AA2458">
        <v>1.85</v>
      </c>
      <c r="AB2458">
        <v>231</v>
      </c>
      <c r="AQ2458">
        <v>98</v>
      </c>
      <c r="AR2458">
        <v>6.7</v>
      </c>
      <c r="BP2458">
        <v>3440000</v>
      </c>
      <c r="BR2458">
        <f t="shared" si="102"/>
        <v>-3440000</v>
      </c>
      <c r="BS2458">
        <f>_xlfn.XLOOKUP(BO2458,I:I,L:L)</f>
        <v>0</v>
      </c>
    </row>
    <row r="2459" spans="1:71" x14ac:dyDescent="0.25">
      <c r="A2459" t="s">
        <v>33</v>
      </c>
      <c r="B2459" t="s">
        <v>7479</v>
      </c>
      <c r="C2459">
        <v>2</v>
      </c>
      <c r="D2459">
        <v>127</v>
      </c>
      <c r="E2459">
        <v>109</v>
      </c>
      <c r="F2459">
        <v>324</v>
      </c>
      <c r="G2459" t="s">
        <v>10811</v>
      </c>
      <c r="H2459">
        <v>16000</v>
      </c>
      <c r="I2459">
        <v>1000000</v>
      </c>
      <c r="J2459" t="s">
        <v>818</v>
      </c>
      <c r="K2459" t="s">
        <v>263</v>
      </c>
      <c r="L2459" t="s">
        <v>13639</v>
      </c>
      <c r="M2459">
        <v>524</v>
      </c>
      <c r="N2459">
        <v>17250</v>
      </c>
      <c r="O2459" t="s">
        <v>13640</v>
      </c>
      <c r="P2459">
        <v>0</v>
      </c>
      <c r="Q2459" t="s">
        <v>13641</v>
      </c>
      <c r="R2459" t="s">
        <v>13642</v>
      </c>
      <c r="S2459">
        <v>8</v>
      </c>
      <c r="T2459" t="s">
        <v>42</v>
      </c>
      <c r="U2459" t="s">
        <v>13643</v>
      </c>
      <c r="V2459" t="s">
        <v>115</v>
      </c>
      <c r="W2459">
        <v>14000000</v>
      </c>
      <c r="X2459">
        <v>1978</v>
      </c>
      <c r="Y2459">
        <v>469</v>
      </c>
      <c r="Z2459" s="2">
        <v>6.5</v>
      </c>
      <c r="AA2459">
        <v>2.35</v>
      </c>
      <c r="AB2459">
        <v>76</v>
      </c>
      <c r="AQ2459">
        <v>84</v>
      </c>
      <c r="AR2459">
        <v>3.9</v>
      </c>
      <c r="BO2459">
        <v>21554585</v>
      </c>
      <c r="BP2459">
        <v>25000000</v>
      </c>
      <c r="BR2459">
        <f t="shared" si="102"/>
        <v>-3445415</v>
      </c>
      <c r="BS2459" t="str">
        <f>_xlfn.XLOOKUP(BO2459,I:I,L:L)</f>
        <v>He Got GameÂ </v>
      </c>
    </row>
    <row r="2460" spans="1:71" x14ac:dyDescent="0.25">
      <c r="A2460" t="s">
        <v>33</v>
      </c>
      <c r="B2460" t="s">
        <v>6368</v>
      </c>
      <c r="C2460">
        <v>262</v>
      </c>
      <c r="D2460">
        <v>150</v>
      </c>
      <c r="E2460">
        <v>608</v>
      </c>
      <c r="F2460">
        <v>43</v>
      </c>
      <c r="G2460" t="s">
        <v>13644</v>
      </c>
      <c r="H2460">
        <v>149</v>
      </c>
      <c r="I2460">
        <v>3958500</v>
      </c>
      <c r="J2460" t="s">
        <v>2951</v>
      </c>
      <c r="K2460" t="s">
        <v>12208</v>
      </c>
      <c r="L2460" t="s">
        <v>13645</v>
      </c>
      <c r="M2460">
        <v>17933</v>
      </c>
      <c r="N2460">
        <v>390</v>
      </c>
      <c r="O2460" t="s">
        <v>13646</v>
      </c>
      <c r="P2460">
        <v>0</v>
      </c>
      <c r="Q2460" t="s">
        <v>13647</v>
      </c>
      <c r="R2460" t="s">
        <v>13648</v>
      </c>
      <c r="S2460">
        <v>165</v>
      </c>
      <c r="T2460" t="s">
        <v>42</v>
      </c>
      <c r="U2460" t="s">
        <v>74</v>
      </c>
      <c r="V2460" t="s">
        <v>811</v>
      </c>
      <c r="W2460">
        <v>8200000</v>
      </c>
      <c r="X2460">
        <v>2014</v>
      </c>
      <c r="Y2460">
        <v>44</v>
      </c>
      <c r="Z2460" s="2">
        <v>6.8</v>
      </c>
      <c r="AA2460">
        <v>2.35</v>
      </c>
      <c r="AB2460">
        <v>0</v>
      </c>
      <c r="AQ2460">
        <v>127</v>
      </c>
      <c r="AR2460">
        <v>6.5</v>
      </c>
      <c r="BO2460">
        <v>542860</v>
      </c>
      <c r="BP2460">
        <v>4000000</v>
      </c>
      <c r="BR2460">
        <f t="shared" si="102"/>
        <v>-3457140</v>
      </c>
      <c r="BS2460" t="str">
        <f>_xlfn.XLOOKUP(BO2460,I:I,L:L)</f>
        <v>Winter in WartimeÂ </v>
      </c>
    </row>
    <row r="2461" spans="1:71" x14ac:dyDescent="0.25">
      <c r="A2461" t="s">
        <v>33</v>
      </c>
      <c r="B2461" t="s">
        <v>3416</v>
      </c>
      <c r="C2461">
        <v>69</v>
      </c>
      <c r="D2461">
        <v>132</v>
      </c>
      <c r="E2461">
        <v>333</v>
      </c>
      <c r="F2461">
        <v>284</v>
      </c>
      <c r="G2461" t="s">
        <v>3642</v>
      </c>
      <c r="H2461">
        <v>380</v>
      </c>
      <c r="I2461">
        <v>274299</v>
      </c>
      <c r="J2461" t="s">
        <v>4711</v>
      </c>
      <c r="K2461" t="s">
        <v>11562</v>
      </c>
      <c r="L2461" t="s">
        <v>13650</v>
      </c>
      <c r="M2461">
        <v>11077</v>
      </c>
      <c r="N2461">
        <v>1429</v>
      </c>
      <c r="O2461" t="s">
        <v>13651</v>
      </c>
      <c r="P2461">
        <v>2</v>
      </c>
      <c r="Q2461" t="s">
        <v>13652</v>
      </c>
      <c r="R2461" t="s">
        <v>13653</v>
      </c>
      <c r="S2461">
        <v>55</v>
      </c>
      <c r="T2461" t="s">
        <v>42</v>
      </c>
      <c r="U2461" t="s">
        <v>1816</v>
      </c>
      <c r="V2461" t="s">
        <v>6993</v>
      </c>
      <c r="W2461">
        <v>103000000</v>
      </c>
      <c r="X2461">
        <v>2002</v>
      </c>
      <c r="Y2461">
        <v>326</v>
      </c>
      <c r="Z2461" s="2">
        <v>7.3</v>
      </c>
      <c r="AA2461">
        <v>1.85</v>
      </c>
      <c r="AB2461">
        <v>0</v>
      </c>
      <c r="AQ2461">
        <v>150</v>
      </c>
      <c r="AR2461">
        <v>6.8</v>
      </c>
      <c r="BO2461">
        <v>37606</v>
      </c>
      <c r="BP2461">
        <v>3500000</v>
      </c>
      <c r="BR2461">
        <f t="shared" si="102"/>
        <v>-3462394</v>
      </c>
      <c r="BS2461" t="str">
        <f>_xlfn.XLOOKUP(BO2461,I:I,L:L)</f>
        <v>DefendorÂ </v>
      </c>
    </row>
    <row r="2462" spans="1:71" x14ac:dyDescent="0.25">
      <c r="A2462" t="s">
        <v>33</v>
      </c>
      <c r="B2462" t="s">
        <v>1724</v>
      </c>
      <c r="C2462">
        <v>57</v>
      </c>
      <c r="D2462">
        <v>115</v>
      </c>
      <c r="E2462">
        <v>168</v>
      </c>
      <c r="F2462">
        <v>322</v>
      </c>
      <c r="G2462" t="s">
        <v>2453</v>
      </c>
      <c r="H2462">
        <v>697</v>
      </c>
      <c r="I2462">
        <v>183088</v>
      </c>
      <c r="J2462" t="s">
        <v>4474</v>
      </c>
      <c r="K2462" t="s">
        <v>3948</v>
      </c>
      <c r="L2462" t="s">
        <v>13657</v>
      </c>
      <c r="M2462">
        <v>11704</v>
      </c>
      <c r="N2462">
        <v>2243</v>
      </c>
      <c r="O2462" t="s">
        <v>13658</v>
      </c>
      <c r="P2462">
        <v>0</v>
      </c>
      <c r="Q2462" t="s">
        <v>13659</v>
      </c>
      <c r="R2462" t="s">
        <v>13660</v>
      </c>
      <c r="S2462">
        <v>36</v>
      </c>
      <c r="T2462" t="s">
        <v>42</v>
      </c>
      <c r="U2462" t="s">
        <v>43</v>
      </c>
      <c r="V2462" t="s">
        <v>811</v>
      </c>
      <c r="W2462">
        <v>15000000</v>
      </c>
      <c r="X2462">
        <v>2008</v>
      </c>
      <c r="Y2462">
        <v>329</v>
      </c>
      <c r="Z2462" s="2">
        <v>7</v>
      </c>
      <c r="AA2462">
        <v>1.85</v>
      </c>
      <c r="AB2462">
        <v>702</v>
      </c>
      <c r="AQ2462">
        <v>117</v>
      </c>
      <c r="AR2462">
        <v>6.9</v>
      </c>
      <c r="BO2462">
        <v>29233</v>
      </c>
      <c r="BP2462">
        <v>3500000</v>
      </c>
      <c r="BR2462">
        <f t="shared" si="102"/>
        <v>-3470767</v>
      </c>
      <c r="BS2462" t="str">
        <f>_xlfn.XLOOKUP(BO2462,I:I,L:L)</f>
        <v>Time to ChooseÂ </v>
      </c>
    </row>
    <row r="2463" spans="1:71" x14ac:dyDescent="0.25">
      <c r="A2463" t="s">
        <v>33</v>
      </c>
      <c r="B2463" t="s">
        <v>7485</v>
      </c>
      <c r="C2463">
        <v>116</v>
      </c>
      <c r="D2463">
        <v>186</v>
      </c>
      <c r="E2463">
        <v>50</v>
      </c>
      <c r="F2463">
        <v>338</v>
      </c>
      <c r="G2463" t="s">
        <v>3075</v>
      </c>
      <c r="H2463">
        <v>13000</v>
      </c>
      <c r="I2463">
        <v>46495</v>
      </c>
      <c r="J2463" t="s">
        <v>2007</v>
      </c>
      <c r="K2463" t="s">
        <v>1437</v>
      </c>
      <c r="L2463" t="s">
        <v>13662</v>
      </c>
      <c r="M2463">
        <v>12053</v>
      </c>
      <c r="N2463">
        <v>14638</v>
      </c>
      <c r="O2463" t="s">
        <v>13663</v>
      </c>
      <c r="P2463">
        <v>1</v>
      </c>
      <c r="Q2463" t="s">
        <v>13664</v>
      </c>
      <c r="R2463" t="s">
        <v>13665</v>
      </c>
      <c r="S2463">
        <v>119</v>
      </c>
      <c r="T2463" t="s">
        <v>42</v>
      </c>
      <c r="U2463" t="s">
        <v>43</v>
      </c>
      <c r="V2463" t="s">
        <v>811</v>
      </c>
      <c r="W2463">
        <v>14000000</v>
      </c>
      <c r="X2463">
        <v>2011</v>
      </c>
      <c r="Y2463">
        <v>1000</v>
      </c>
      <c r="Z2463" s="2">
        <v>6.5</v>
      </c>
      <c r="AA2463">
        <v>1.85</v>
      </c>
      <c r="AB2463">
        <v>0</v>
      </c>
      <c r="AQ2463">
        <v>115</v>
      </c>
      <c r="AR2463">
        <v>7</v>
      </c>
      <c r="BO2463">
        <v>26525834</v>
      </c>
      <c r="BP2463">
        <v>30000000</v>
      </c>
      <c r="BR2463">
        <f t="shared" si="102"/>
        <v>-3474166</v>
      </c>
      <c r="BS2463" t="str">
        <f>_xlfn.XLOOKUP(BO2463,I:I,L:L)</f>
        <v>BulworthÂ </v>
      </c>
    </row>
    <row r="2464" spans="1:71" x14ac:dyDescent="0.25">
      <c r="A2464" t="s">
        <v>33</v>
      </c>
      <c r="B2464" t="s">
        <v>2520</v>
      </c>
      <c r="C2464">
        <v>87</v>
      </c>
      <c r="D2464">
        <v>90</v>
      </c>
      <c r="E2464">
        <v>0</v>
      </c>
      <c r="F2464">
        <v>767</v>
      </c>
      <c r="G2464" t="s">
        <v>10093</v>
      </c>
      <c r="H2464">
        <v>1000</v>
      </c>
      <c r="I2464">
        <v>1752214</v>
      </c>
      <c r="J2464" t="s">
        <v>881</v>
      </c>
      <c r="K2464" t="s">
        <v>5788</v>
      </c>
      <c r="L2464" t="s">
        <v>13666</v>
      </c>
      <c r="M2464">
        <v>60460</v>
      </c>
      <c r="N2464">
        <v>4377</v>
      </c>
      <c r="O2464" t="s">
        <v>7665</v>
      </c>
      <c r="P2464">
        <v>0</v>
      </c>
      <c r="Q2464" t="s">
        <v>13667</v>
      </c>
      <c r="R2464" t="s">
        <v>13668</v>
      </c>
      <c r="S2464">
        <v>104</v>
      </c>
      <c r="T2464" t="s">
        <v>42</v>
      </c>
      <c r="U2464" t="s">
        <v>43</v>
      </c>
      <c r="V2464" t="s">
        <v>115</v>
      </c>
      <c r="W2464">
        <v>14000000</v>
      </c>
      <c r="X2464">
        <v>2010</v>
      </c>
      <c r="Y2464">
        <v>872</v>
      </c>
      <c r="Z2464" s="2">
        <v>7.7</v>
      </c>
      <c r="AA2464">
        <v>1.85</v>
      </c>
      <c r="AB2464">
        <v>14000</v>
      </c>
      <c r="AQ2464">
        <v>186</v>
      </c>
      <c r="AR2464">
        <v>6.5</v>
      </c>
      <c r="BP2464">
        <v>3500000</v>
      </c>
      <c r="BR2464">
        <f t="shared" si="102"/>
        <v>-3500000</v>
      </c>
      <c r="BS2464">
        <f>_xlfn.XLOOKUP(BO2464,I:I,L:L)</f>
        <v>0</v>
      </c>
    </row>
    <row r="2465" spans="1:71" x14ac:dyDescent="0.25">
      <c r="A2465" t="s">
        <v>33</v>
      </c>
      <c r="B2465" t="s">
        <v>899</v>
      </c>
      <c r="C2465">
        <v>357</v>
      </c>
      <c r="D2465">
        <v>134</v>
      </c>
      <c r="E2465">
        <v>0</v>
      </c>
      <c r="F2465">
        <v>11000</v>
      </c>
      <c r="G2465" t="s">
        <v>602</v>
      </c>
      <c r="H2465">
        <v>15000</v>
      </c>
      <c r="I2465">
        <v>83025853</v>
      </c>
      <c r="J2465" t="s">
        <v>210</v>
      </c>
      <c r="K2465" t="s">
        <v>495</v>
      </c>
      <c r="L2465" t="s">
        <v>2727</v>
      </c>
      <c r="M2465">
        <v>259837</v>
      </c>
      <c r="N2465">
        <v>39789</v>
      </c>
      <c r="O2465" t="s">
        <v>343</v>
      </c>
      <c r="P2465">
        <v>0</v>
      </c>
      <c r="Q2465" t="s">
        <v>13669</v>
      </c>
      <c r="R2465" t="s">
        <v>13670</v>
      </c>
      <c r="S2465">
        <v>2254</v>
      </c>
      <c r="T2465" t="s">
        <v>42</v>
      </c>
      <c r="U2465" t="s">
        <v>43</v>
      </c>
      <c r="V2465" t="s">
        <v>811</v>
      </c>
      <c r="W2465">
        <v>14000000</v>
      </c>
      <c r="X2465">
        <v>2005</v>
      </c>
      <c r="Y2465">
        <v>13000</v>
      </c>
      <c r="Z2465" s="2">
        <v>7.7</v>
      </c>
      <c r="AA2465">
        <v>1.85</v>
      </c>
      <c r="AB2465">
        <v>13000</v>
      </c>
      <c r="AQ2465">
        <v>90</v>
      </c>
      <c r="AR2465">
        <v>7.7</v>
      </c>
      <c r="BP2465">
        <v>3500000</v>
      </c>
      <c r="BR2465">
        <f t="shared" si="102"/>
        <v>-3500000</v>
      </c>
      <c r="BS2465">
        <f>_xlfn.XLOOKUP(BO2465,I:I,L:L)</f>
        <v>0</v>
      </c>
    </row>
    <row r="2466" spans="1:71" x14ac:dyDescent="0.25">
      <c r="A2466" t="s">
        <v>33</v>
      </c>
      <c r="B2466" t="s">
        <v>762</v>
      </c>
      <c r="C2466">
        <v>348</v>
      </c>
      <c r="D2466">
        <v>101</v>
      </c>
      <c r="E2466">
        <v>473</v>
      </c>
      <c r="F2466">
        <v>429</v>
      </c>
      <c r="G2466" t="s">
        <v>1834</v>
      </c>
      <c r="H2466">
        <v>833</v>
      </c>
      <c r="I2466">
        <v>190871240</v>
      </c>
      <c r="J2466" t="s">
        <v>367</v>
      </c>
      <c r="K2466" t="s">
        <v>1835</v>
      </c>
      <c r="L2466" t="s">
        <v>1836</v>
      </c>
      <c r="M2466">
        <v>167089</v>
      </c>
      <c r="N2466">
        <v>2690</v>
      </c>
      <c r="O2466" t="s">
        <v>1837</v>
      </c>
      <c r="P2466">
        <v>0</v>
      </c>
      <c r="Q2466" t="s">
        <v>1838</v>
      </c>
      <c r="R2466" t="s">
        <v>1839</v>
      </c>
      <c r="S2466">
        <v>491</v>
      </c>
      <c r="T2466" t="s">
        <v>42</v>
      </c>
      <c r="U2466" t="s">
        <v>43</v>
      </c>
      <c r="V2466" t="s">
        <v>44</v>
      </c>
      <c r="W2466">
        <v>125000000</v>
      </c>
      <c r="X2466">
        <v>2014</v>
      </c>
      <c r="Y2466">
        <v>809</v>
      </c>
      <c r="Z2466" s="2">
        <v>5.9</v>
      </c>
      <c r="AA2466">
        <v>2.35</v>
      </c>
      <c r="AB2466">
        <v>62000</v>
      </c>
      <c r="AQ2466">
        <v>134</v>
      </c>
      <c r="AR2466">
        <v>7.7</v>
      </c>
      <c r="BP2466">
        <v>3500000</v>
      </c>
      <c r="BR2466">
        <f t="shared" si="102"/>
        <v>-3500000</v>
      </c>
      <c r="BS2466">
        <f>_xlfn.XLOOKUP(BO2466,I:I,L:L)</f>
        <v>0</v>
      </c>
    </row>
    <row r="2467" spans="1:71" x14ac:dyDescent="0.25">
      <c r="A2467" t="s">
        <v>33</v>
      </c>
      <c r="B2467" t="s">
        <v>6292</v>
      </c>
      <c r="C2467">
        <v>88</v>
      </c>
      <c r="D2467">
        <v>97</v>
      </c>
      <c r="E2467">
        <v>143</v>
      </c>
      <c r="F2467">
        <v>201</v>
      </c>
      <c r="G2467" t="s">
        <v>11347</v>
      </c>
      <c r="H2467">
        <v>927</v>
      </c>
      <c r="I2467">
        <v>56631572</v>
      </c>
      <c r="J2467" t="s">
        <v>1027</v>
      </c>
      <c r="K2467" t="s">
        <v>10236</v>
      </c>
      <c r="L2467" t="s">
        <v>4311</v>
      </c>
      <c r="M2467">
        <v>123390</v>
      </c>
      <c r="N2467">
        <v>1724</v>
      </c>
      <c r="O2467" t="s">
        <v>13671</v>
      </c>
      <c r="P2467">
        <v>1</v>
      </c>
      <c r="Q2467" t="s">
        <v>13672</v>
      </c>
      <c r="R2467" t="s">
        <v>13673</v>
      </c>
      <c r="S2467">
        <v>248</v>
      </c>
      <c r="T2467" t="s">
        <v>42</v>
      </c>
      <c r="U2467" t="s">
        <v>43</v>
      </c>
      <c r="V2467" t="s">
        <v>44</v>
      </c>
      <c r="W2467">
        <v>12000000</v>
      </c>
      <c r="X2467">
        <v>1995</v>
      </c>
      <c r="Y2467">
        <v>281</v>
      </c>
      <c r="Z2467" s="2">
        <v>6.8</v>
      </c>
      <c r="AA2467">
        <v>1.85</v>
      </c>
      <c r="AB2467">
        <v>0</v>
      </c>
      <c r="AQ2467">
        <v>101</v>
      </c>
      <c r="AR2467">
        <v>5.9</v>
      </c>
      <c r="BP2467">
        <v>3500000</v>
      </c>
      <c r="BR2467">
        <f t="shared" si="102"/>
        <v>-3500000</v>
      </c>
      <c r="BS2467">
        <f>_xlfn.XLOOKUP(BO2467,I:I,L:L)</f>
        <v>0</v>
      </c>
    </row>
    <row r="2468" spans="1:71" x14ac:dyDescent="0.25">
      <c r="A2468" t="s">
        <v>33</v>
      </c>
      <c r="B2468" t="s">
        <v>6402</v>
      </c>
      <c r="C2468">
        <v>181</v>
      </c>
      <c r="D2468">
        <v>107</v>
      </c>
      <c r="E2468">
        <v>162</v>
      </c>
      <c r="F2468">
        <v>135</v>
      </c>
      <c r="G2468" t="s">
        <v>1328</v>
      </c>
      <c r="H2468">
        <v>2000</v>
      </c>
      <c r="I2468">
        <v>15854988</v>
      </c>
      <c r="J2468" t="s">
        <v>210</v>
      </c>
      <c r="K2468" t="s">
        <v>687</v>
      </c>
      <c r="L2468" t="s">
        <v>10524</v>
      </c>
      <c r="M2468">
        <v>36542</v>
      </c>
      <c r="N2468">
        <v>2447</v>
      </c>
      <c r="O2468" t="s">
        <v>4453</v>
      </c>
      <c r="P2468">
        <v>2</v>
      </c>
      <c r="Q2468" t="s">
        <v>13674</v>
      </c>
      <c r="R2468" t="s">
        <v>13675</v>
      </c>
      <c r="S2468">
        <v>378</v>
      </c>
      <c r="T2468" t="s">
        <v>42</v>
      </c>
      <c r="U2468" t="s">
        <v>43</v>
      </c>
      <c r="V2468" t="s">
        <v>44</v>
      </c>
      <c r="W2468">
        <v>13500000</v>
      </c>
      <c r="X2468">
        <v>2002</v>
      </c>
      <c r="Y2468">
        <v>258</v>
      </c>
      <c r="Z2468" s="2">
        <v>7.4</v>
      </c>
      <c r="AA2468">
        <v>1.85</v>
      </c>
      <c r="AB2468">
        <v>0</v>
      </c>
      <c r="AQ2468">
        <v>97</v>
      </c>
      <c r="AR2468">
        <v>6.8</v>
      </c>
      <c r="BP2468">
        <v>3500000</v>
      </c>
      <c r="BR2468">
        <f t="shared" si="102"/>
        <v>-3500000</v>
      </c>
      <c r="BS2468">
        <f>_xlfn.XLOOKUP(BO2468,I:I,L:L)</f>
        <v>0</v>
      </c>
    </row>
    <row r="2469" spans="1:71" x14ac:dyDescent="0.25">
      <c r="A2469" t="s">
        <v>33</v>
      </c>
      <c r="B2469" t="s">
        <v>4330</v>
      </c>
      <c r="C2469">
        <v>107</v>
      </c>
      <c r="D2469">
        <v>99</v>
      </c>
      <c r="E2469">
        <v>38</v>
      </c>
      <c r="F2469">
        <v>390</v>
      </c>
      <c r="G2469" t="s">
        <v>10921</v>
      </c>
      <c r="H2469">
        <v>3000</v>
      </c>
      <c r="I2469">
        <v>12282677</v>
      </c>
      <c r="J2469" t="s">
        <v>2776</v>
      </c>
      <c r="K2469" t="s">
        <v>1924</v>
      </c>
      <c r="L2469" t="s">
        <v>12871</v>
      </c>
      <c r="M2469">
        <v>28159</v>
      </c>
      <c r="N2469">
        <v>4702</v>
      </c>
      <c r="O2469" t="s">
        <v>8452</v>
      </c>
      <c r="P2469">
        <v>4</v>
      </c>
      <c r="Q2469" t="s">
        <v>13676</v>
      </c>
      <c r="R2469" t="s">
        <v>13677</v>
      </c>
      <c r="S2469">
        <v>96</v>
      </c>
      <c r="T2469" t="s">
        <v>42</v>
      </c>
      <c r="U2469" t="s">
        <v>43</v>
      </c>
      <c r="V2469" t="s">
        <v>811</v>
      </c>
      <c r="W2469">
        <v>14000000</v>
      </c>
      <c r="X2469">
        <v>2015</v>
      </c>
      <c r="Y2469">
        <v>837</v>
      </c>
      <c r="Z2469" s="2">
        <v>5.0999999999999996</v>
      </c>
      <c r="AA2469">
        <v>1.85</v>
      </c>
      <c r="AB2469">
        <v>0</v>
      </c>
      <c r="AQ2469">
        <v>107</v>
      </c>
      <c r="AR2469">
        <v>7.4</v>
      </c>
      <c r="BP2469">
        <v>3500000</v>
      </c>
      <c r="BR2469">
        <f t="shared" si="102"/>
        <v>-3500000</v>
      </c>
      <c r="BS2469">
        <f>_xlfn.XLOOKUP(BO2469,I:I,L:L)</f>
        <v>0</v>
      </c>
    </row>
    <row r="2470" spans="1:71" x14ac:dyDescent="0.25">
      <c r="A2470" t="s">
        <v>33</v>
      </c>
      <c r="B2470" t="s">
        <v>5339</v>
      </c>
      <c r="C2470">
        <v>132</v>
      </c>
      <c r="D2470">
        <v>124</v>
      </c>
      <c r="E2470">
        <v>133</v>
      </c>
      <c r="F2470">
        <v>170</v>
      </c>
      <c r="G2470" t="s">
        <v>13678</v>
      </c>
      <c r="H2470">
        <v>14000</v>
      </c>
      <c r="I2470">
        <v>7060876</v>
      </c>
      <c r="J2470" t="s">
        <v>948</v>
      </c>
      <c r="K2470" t="s">
        <v>281</v>
      </c>
      <c r="L2470" t="s">
        <v>13679</v>
      </c>
      <c r="M2470">
        <v>44795</v>
      </c>
      <c r="N2470">
        <v>14726</v>
      </c>
      <c r="O2470" t="s">
        <v>13680</v>
      </c>
      <c r="P2470">
        <v>1</v>
      </c>
      <c r="Q2470" t="s">
        <v>13681</v>
      </c>
      <c r="R2470" t="s">
        <v>13682</v>
      </c>
      <c r="S2470">
        <v>314</v>
      </c>
      <c r="T2470" t="s">
        <v>42</v>
      </c>
      <c r="U2470" t="s">
        <v>74</v>
      </c>
      <c r="V2470" t="s">
        <v>811</v>
      </c>
      <c r="W2470">
        <v>13500000</v>
      </c>
      <c r="X2470">
        <v>2000</v>
      </c>
      <c r="Y2470">
        <v>230</v>
      </c>
      <c r="Z2470" s="2">
        <v>7.4</v>
      </c>
      <c r="AA2470">
        <v>1.85</v>
      </c>
      <c r="AB2470">
        <v>0</v>
      </c>
      <c r="AQ2470">
        <v>99</v>
      </c>
      <c r="AR2470">
        <v>5.0999999999999996</v>
      </c>
      <c r="BP2470">
        <v>3500000</v>
      </c>
      <c r="BR2470">
        <f t="shared" si="102"/>
        <v>-3500000</v>
      </c>
      <c r="BS2470">
        <f>_xlfn.XLOOKUP(BO2470,I:I,L:L)</f>
        <v>0</v>
      </c>
    </row>
    <row r="2471" spans="1:71" x14ac:dyDescent="0.25">
      <c r="A2471" t="s">
        <v>33</v>
      </c>
      <c r="B2471" t="s">
        <v>1992</v>
      </c>
      <c r="C2471">
        <v>192</v>
      </c>
      <c r="D2471">
        <v>178</v>
      </c>
      <c r="E2471">
        <v>101</v>
      </c>
      <c r="F2471">
        <v>471</v>
      </c>
      <c r="G2471" t="s">
        <v>13683</v>
      </c>
      <c r="H2471">
        <v>918</v>
      </c>
      <c r="I2471">
        <v>5501940</v>
      </c>
      <c r="J2471" t="s">
        <v>1907</v>
      </c>
      <c r="K2471" t="s">
        <v>272</v>
      </c>
      <c r="L2471" t="s">
        <v>13684</v>
      </c>
      <c r="M2471">
        <v>248354</v>
      </c>
      <c r="N2471">
        <v>2334</v>
      </c>
      <c r="O2471" t="s">
        <v>8400</v>
      </c>
      <c r="P2471">
        <v>0</v>
      </c>
      <c r="Q2471" t="s">
        <v>13685</v>
      </c>
      <c r="R2471" t="s">
        <v>13686</v>
      </c>
      <c r="S2471">
        <v>564</v>
      </c>
      <c r="T2471" t="s">
        <v>211</v>
      </c>
      <c r="U2471" t="s">
        <v>939</v>
      </c>
      <c r="V2471" t="s">
        <v>811</v>
      </c>
      <c r="W2471">
        <v>13500000</v>
      </c>
      <c r="X2471">
        <v>2004</v>
      </c>
      <c r="Y2471">
        <v>653</v>
      </c>
      <c r="Z2471" s="2">
        <v>8.3000000000000007</v>
      </c>
      <c r="AA2471">
        <v>1.85</v>
      </c>
      <c r="AB2471">
        <v>14000</v>
      </c>
      <c r="AQ2471">
        <v>124</v>
      </c>
      <c r="AR2471">
        <v>7.4</v>
      </c>
      <c r="BP2471">
        <v>3500000</v>
      </c>
      <c r="BR2471">
        <f t="shared" si="102"/>
        <v>-3500000</v>
      </c>
      <c r="BS2471">
        <f>_xlfn.XLOOKUP(BO2471,I:I,L:L)</f>
        <v>0</v>
      </c>
    </row>
    <row r="2472" spans="1:71" x14ac:dyDescent="0.25">
      <c r="A2472" t="s">
        <v>33</v>
      </c>
      <c r="B2472" t="s">
        <v>2347</v>
      </c>
      <c r="C2472">
        <v>157</v>
      </c>
      <c r="D2472">
        <v>125</v>
      </c>
      <c r="E2472">
        <v>448</v>
      </c>
      <c r="F2472">
        <v>93</v>
      </c>
      <c r="G2472" t="s">
        <v>13687</v>
      </c>
      <c r="H2472">
        <v>273</v>
      </c>
      <c r="I2472">
        <v>2086345</v>
      </c>
      <c r="J2472" t="s">
        <v>3072</v>
      </c>
      <c r="K2472" t="s">
        <v>13688</v>
      </c>
      <c r="L2472" t="s">
        <v>13689</v>
      </c>
      <c r="M2472">
        <v>64556</v>
      </c>
      <c r="N2472">
        <v>529</v>
      </c>
      <c r="O2472" t="s">
        <v>13690</v>
      </c>
      <c r="P2472">
        <v>1</v>
      </c>
      <c r="Q2472" t="s">
        <v>13691</v>
      </c>
      <c r="R2472" t="s">
        <v>13692</v>
      </c>
      <c r="S2472">
        <v>140</v>
      </c>
      <c r="T2472" t="s">
        <v>105</v>
      </c>
      <c r="U2472" t="s">
        <v>4430</v>
      </c>
      <c r="V2472" t="s">
        <v>44</v>
      </c>
      <c r="W2472">
        <v>10000000</v>
      </c>
      <c r="X2472">
        <v>2004</v>
      </c>
      <c r="Y2472">
        <v>114</v>
      </c>
      <c r="Z2472" s="2">
        <v>8.1</v>
      </c>
      <c r="AA2472">
        <v>2.35</v>
      </c>
      <c r="AB2472">
        <v>0</v>
      </c>
      <c r="AQ2472">
        <v>178</v>
      </c>
      <c r="AR2472">
        <v>8.3000000000000007</v>
      </c>
      <c r="BP2472">
        <v>3500000</v>
      </c>
      <c r="BR2472">
        <f t="shared" si="102"/>
        <v>-3500000</v>
      </c>
      <c r="BS2472">
        <f>_xlfn.XLOOKUP(BO2472,I:I,L:L)</f>
        <v>0</v>
      </c>
    </row>
    <row r="2473" spans="1:71" x14ac:dyDescent="0.25">
      <c r="A2473" t="s">
        <v>33</v>
      </c>
      <c r="B2473" t="s">
        <v>2080</v>
      </c>
      <c r="C2473">
        <v>62</v>
      </c>
      <c r="D2473">
        <v>121</v>
      </c>
      <c r="E2473">
        <v>272</v>
      </c>
      <c r="F2473">
        <v>227</v>
      </c>
      <c r="G2473" t="s">
        <v>5781</v>
      </c>
      <c r="H2473">
        <v>49000</v>
      </c>
      <c r="I2473">
        <v>123922370</v>
      </c>
      <c r="J2473" t="s">
        <v>4717</v>
      </c>
      <c r="K2473" t="s">
        <v>989</v>
      </c>
      <c r="L2473" t="s">
        <v>1502</v>
      </c>
      <c r="M2473">
        <v>98348</v>
      </c>
      <c r="N2473">
        <v>50141</v>
      </c>
      <c r="O2473" t="s">
        <v>12905</v>
      </c>
      <c r="P2473">
        <v>1</v>
      </c>
      <c r="Q2473" t="s">
        <v>13693</v>
      </c>
      <c r="R2473" t="s">
        <v>13694</v>
      </c>
      <c r="S2473">
        <v>131</v>
      </c>
      <c r="T2473" t="s">
        <v>42</v>
      </c>
      <c r="U2473" t="s">
        <v>43</v>
      </c>
      <c r="V2473" t="s">
        <v>811</v>
      </c>
      <c r="W2473">
        <v>13000000</v>
      </c>
      <c r="X2473">
        <v>1987</v>
      </c>
      <c r="Y2473">
        <v>263</v>
      </c>
      <c r="Z2473" s="2">
        <v>7.3</v>
      </c>
      <c r="AA2473">
        <v>1.85</v>
      </c>
      <c r="AB2473">
        <v>0</v>
      </c>
      <c r="AQ2473">
        <v>125</v>
      </c>
      <c r="AR2473">
        <v>8.1</v>
      </c>
      <c r="BP2473">
        <v>3500000</v>
      </c>
      <c r="BR2473">
        <f t="shared" si="102"/>
        <v>-3500000</v>
      </c>
      <c r="BS2473">
        <f>_xlfn.XLOOKUP(BO2473,I:I,L:L)</f>
        <v>0</v>
      </c>
    </row>
    <row r="2474" spans="1:71" x14ac:dyDescent="0.25">
      <c r="A2474" t="s">
        <v>33</v>
      </c>
      <c r="B2474" t="s">
        <v>4718</v>
      </c>
      <c r="C2474">
        <v>4</v>
      </c>
      <c r="D2474">
        <v>100</v>
      </c>
      <c r="E2474">
        <v>26</v>
      </c>
      <c r="F2474">
        <v>385</v>
      </c>
      <c r="G2474" t="s">
        <v>13695</v>
      </c>
      <c r="H2474">
        <v>898</v>
      </c>
      <c r="I2474">
        <v>163591</v>
      </c>
      <c r="J2474" t="s">
        <v>1247</v>
      </c>
      <c r="K2474" t="s">
        <v>11509</v>
      </c>
      <c r="L2474" t="s">
        <v>13696</v>
      </c>
      <c r="M2474">
        <v>912</v>
      </c>
      <c r="N2474">
        <v>2895</v>
      </c>
      <c r="O2474" t="s">
        <v>2169</v>
      </c>
      <c r="P2474">
        <v>5</v>
      </c>
      <c r="Q2474" t="s">
        <v>13697</v>
      </c>
      <c r="R2474" t="s">
        <v>13698</v>
      </c>
      <c r="S2474">
        <v>17</v>
      </c>
      <c r="T2474" t="s">
        <v>42</v>
      </c>
      <c r="U2474" t="s">
        <v>6863</v>
      </c>
      <c r="V2474" t="s">
        <v>44</v>
      </c>
      <c r="W2474">
        <v>13400000</v>
      </c>
      <c r="X2474">
        <v>2010</v>
      </c>
      <c r="Y2474">
        <v>391</v>
      </c>
      <c r="Z2474" s="2">
        <v>3.6</v>
      </c>
      <c r="AA2474">
        <v>1.78</v>
      </c>
      <c r="AB2474">
        <v>502</v>
      </c>
      <c r="AQ2474">
        <v>121</v>
      </c>
      <c r="AR2474">
        <v>7.3</v>
      </c>
      <c r="BP2474">
        <v>3500000</v>
      </c>
      <c r="BR2474">
        <f t="shared" si="102"/>
        <v>-3500000</v>
      </c>
      <c r="BS2474">
        <f>_xlfn.XLOOKUP(BO2474,I:I,L:L)</f>
        <v>0</v>
      </c>
    </row>
    <row r="2475" spans="1:71" x14ac:dyDescent="0.25">
      <c r="A2475" t="s">
        <v>33</v>
      </c>
      <c r="B2475" t="s">
        <v>907</v>
      </c>
      <c r="C2475">
        <v>84</v>
      </c>
      <c r="D2475">
        <v>115</v>
      </c>
      <c r="E2475">
        <v>209</v>
      </c>
      <c r="F2475">
        <v>41</v>
      </c>
      <c r="G2475" t="s">
        <v>13699</v>
      </c>
      <c r="H2475">
        <v>569</v>
      </c>
      <c r="I2475">
        <v>73000942</v>
      </c>
      <c r="J2475" t="s">
        <v>2267</v>
      </c>
      <c r="K2475" t="s">
        <v>13700</v>
      </c>
      <c r="L2475" t="s">
        <v>3107</v>
      </c>
      <c r="M2475">
        <v>74351</v>
      </c>
      <c r="N2475">
        <v>714</v>
      </c>
      <c r="O2475" t="s">
        <v>13701</v>
      </c>
      <c r="P2475">
        <v>1</v>
      </c>
      <c r="Q2475" t="s">
        <v>13702</v>
      </c>
      <c r="R2475" t="s">
        <v>13703</v>
      </c>
      <c r="S2475">
        <v>233</v>
      </c>
      <c r="T2475" t="s">
        <v>42</v>
      </c>
      <c r="U2475" t="s">
        <v>43</v>
      </c>
      <c r="V2475" t="s">
        <v>366</v>
      </c>
      <c r="W2475">
        <v>13000000</v>
      </c>
      <c r="X2475">
        <v>2011</v>
      </c>
      <c r="Y2475">
        <v>69</v>
      </c>
      <c r="Z2475" s="2">
        <v>1.6</v>
      </c>
      <c r="AA2475">
        <v>1.85</v>
      </c>
      <c r="AB2475">
        <v>62000</v>
      </c>
      <c r="AQ2475">
        <v>100</v>
      </c>
      <c r="AR2475">
        <v>3.6</v>
      </c>
      <c r="BO2475">
        <v>6491350</v>
      </c>
      <c r="BP2475">
        <v>10000000</v>
      </c>
      <c r="BR2475">
        <f t="shared" si="102"/>
        <v>-3508650</v>
      </c>
      <c r="BS2475" t="str">
        <f>_xlfn.XLOOKUP(BO2475,I:I,L:L)</f>
        <v>Teacher's PetÂ </v>
      </c>
    </row>
    <row r="2476" spans="1:71" x14ac:dyDescent="0.25">
      <c r="A2476" t="s">
        <v>33</v>
      </c>
      <c r="B2476" t="s">
        <v>1011</v>
      </c>
      <c r="C2476">
        <v>669</v>
      </c>
      <c r="D2476">
        <v>108</v>
      </c>
      <c r="E2476">
        <v>0</v>
      </c>
      <c r="F2476">
        <v>1000</v>
      </c>
      <c r="G2476" t="s">
        <v>390</v>
      </c>
      <c r="H2476">
        <v>20000</v>
      </c>
      <c r="I2476">
        <v>106952327</v>
      </c>
      <c r="J2476" t="s">
        <v>2275</v>
      </c>
      <c r="K2476" t="s">
        <v>1030</v>
      </c>
      <c r="L2476" t="s">
        <v>1915</v>
      </c>
      <c r="M2476">
        <v>551363</v>
      </c>
      <c r="N2476">
        <v>38072</v>
      </c>
      <c r="O2476" t="s">
        <v>2270</v>
      </c>
      <c r="P2476">
        <v>1</v>
      </c>
      <c r="Q2476" t="s">
        <v>13705</v>
      </c>
      <c r="R2476" t="s">
        <v>13706</v>
      </c>
      <c r="S2476">
        <v>1140</v>
      </c>
      <c r="T2476" t="s">
        <v>42</v>
      </c>
      <c r="U2476" t="s">
        <v>43</v>
      </c>
      <c r="V2476" t="s">
        <v>811</v>
      </c>
      <c r="W2476">
        <v>13000000</v>
      </c>
      <c r="X2476">
        <v>2010</v>
      </c>
      <c r="Y2476">
        <v>15000</v>
      </c>
      <c r="Z2476" s="2">
        <v>8</v>
      </c>
      <c r="AA2476">
        <v>2.35</v>
      </c>
      <c r="AB2476">
        <v>106000</v>
      </c>
      <c r="AQ2476">
        <v>115</v>
      </c>
      <c r="AR2476">
        <v>1.6</v>
      </c>
      <c r="BO2476">
        <v>1474508</v>
      </c>
      <c r="BP2476">
        <v>5000000</v>
      </c>
      <c r="BR2476">
        <f t="shared" si="102"/>
        <v>-3525492</v>
      </c>
      <c r="BS2476" t="str">
        <f>_xlfn.XLOOKUP(BO2476,I:I,L:L)</f>
        <v>The JonesesÂ </v>
      </c>
    </row>
    <row r="2477" spans="1:71" x14ac:dyDescent="0.25">
      <c r="A2477" t="s">
        <v>33</v>
      </c>
      <c r="B2477" t="s">
        <v>3559</v>
      </c>
      <c r="C2477">
        <v>101</v>
      </c>
      <c r="D2477">
        <v>112</v>
      </c>
      <c r="E2477">
        <v>49</v>
      </c>
      <c r="F2477">
        <v>237</v>
      </c>
      <c r="G2477" t="s">
        <v>7566</v>
      </c>
      <c r="H2477">
        <v>656</v>
      </c>
      <c r="I2477">
        <v>91038276</v>
      </c>
      <c r="J2477" t="s">
        <v>3468</v>
      </c>
      <c r="K2477" t="s">
        <v>12496</v>
      </c>
      <c r="L2477" t="s">
        <v>2409</v>
      </c>
      <c r="M2477">
        <v>47876</v>
      </c>
      <c r="N2477">
        <v>1307</v>
      </c>
      <c r="O2477" t="s">
        <v>13708</v>
      </c>
      <c r="P2477">
        <v>0</v>
      </c>
      <c r="Q2477" t="s">
        <v>13709</v>
      </c>
      <c r="R2477" t="s">
        <v>13710</v>
      </c>
      <c r="S2477">
        <v>320</v>
      </c>
      <c r="T2477" t="s">
        <v>42</v>
      </c>
      <c r="U2477" t="s">
        <v>43</v>
      </c>
      <c r="V2477" t="s">
        <v>44</v>
      </c>
      <c r="W2477">
        <v>13000000</v>
      </c>
      <c r="X2477">
        <v>2001</v>
      </c>
      <c r="Y2477">
        <v>363</v>
      </c>
      <c r="Z2477" s="2">
        <v>6.1</v>
      </c>
      <c r="AA2477">
        <v>1.85</v>
      </c>
      <c r="AB2477">
        <v>0</v>
      </c>
      <c r="AQ2477">
        <v>108</v>
      </c>
      <c r="AR2477">
        <v>8</v>
      </c>
      <c r="BO2477">
        <v>126464904</v>
      </c>
      <c r="BP2477">
        <v>130000000</v>
      </c>
      <c r="BR2477">
        <f t="shared" si="102"/>
        <v>-3535096</v>
      </c>
      <c r="BS2477" t="str">
        <f>_xlfn.XLOOKUP(BO2477,I:I,L:L)</f>
        <v>PrometheusÂ </v>
      </c>
    </row>
    <row r="2478" spans="1:71" x14ac:dyDescent="0.25">
      <c r="A2478" t="s">
        <v>33</v>
      </c>
      <c r="B2478" t="s">
        <v>1564</v>
      </c>
      <c r="C2478">
        <v>102</v>
      </c>
      <c r="D2478">
        <v>99</v>
      </c>
      <c r="E2478">
        <v>212</v>
      </c>
      <c r="F2478">
        <v>54</v>
      </c>
      <c r="G2478" t="s">
        <v>13711</v>
      </c>
      <c r="H2478">
        <v>130</v>
      </c>
      <c r="I2478">
        <v>49369900</v>
      </c>
      <c r="J2478" t="s">
        <v>3951</v>
      </c>
      <c r="K2478" t="s">
        <v>13712</v>
      </c>
      <c r="L2478" t="s">
        <v>4469</v>
      </c>
      <c r="M2478">
        <v>36108</v>
      </c>
      <c r="N2478">
        <v>450</v>
      </c>
      <c r="O2478" t="s">
        <v>13713</v>
      </c>
      <c r="P2478">
        <v>0</v>
      </c>
      <c r="Q2478" t="s">
        <v>13714</v>
      </c>
      <c r="R2478" t="s">
        <v>13715</v>
      </c>
      <c r="S2478">
        <v>260</v>
      </c>
      <c r="T2478" t="s">
        <v>42</v>
      </c>
      <c r="U2478" t="s">
        <v>43</v>
      </c>
      <c r="V2478" t="s">
        <v>811</v>
      </c>
      <c r="W2478">
        <v>7000000</v>
      </c>
      <c r="X2478">
        <v>1988</v>
      </c>
      <c r="Y2478">
        <v>125</v>
      </c>
      <c r="Z2478" s="2">
        <v>5.7</v>
      </c>
      <c r="AA2478">
        <v>1.85</v>
      </c>
      <c r="AB2478">
        <v>0</v>
      </c>
      <c r="AQ2478">
        <v>112</v>
      </c>
      <c r="AR2478">
        <v>6.1</v>
      </c>
      <c r="BO2478">
        <v>56443482</v>
      </c>
      <c r="BP2478">
        <v>60000000</v>
      </c>
      <c r="BR2478">
        <f t="shared" si="102"/>
        <v>-3556518</v>
      </c>
      <c r="BS2478" t="str">
        <f>_xlfn.XLOOKUP(BO2478,I:I,L:L)</f>
        <v>JoyÂ </v>
      </c>
    </row>
    <row r="2479" spans="1:71" x14ac:dyDescent="0.25">
      <c r="A2479" t="s">
        <v>33</v>
      </c>
      <c r="B2479" t="s">
        <v>5698</v>
      </c>
      <c r="C2479">
        <v>63</v>
      </c>
      <c r="D2479">
        <v>109</v>
      </c>
      <c r="E2479">
        <v>36</v>
      </c>
      <c r="F2479">
        <v>579</v>
      </c>
      <c r="G2479" t="s">
        <v>13716</v>
      </c>
      <c r="H2479">
        <v>3000</v>
      </c>
      <c r="I2479">
        <v>61693523</v>
      </c>
      <c r="J2479" t="s">
        <v>2007</v>
      </c>
      <c r="K2479" t="s">
        <v>919</v>
      </c>
      <c r="L2479" t="s">
        <v>3852</v>
      </c>
      <c r="M2479">
        <v>6276</v>
      </c>
      <c r="N2479">
        <v>7833</v>
      </c>
      <c r="O2479" t="s">
        <v>4762</v>
      </c>
      <c r="P2479">
        <v>0</v>
      </c>
      <c r="Q2479" t="s">
        <v>13717</v>
      </c>
      <c r="R2479" t="s">
        <v>13718</v>
      </c>
      <c r="S2479">
        <v>55</v>
      </c>
      <c r="T2479" t="s">
        <v>42</v>
      </c>
      <c r="U2479" t="s">
        <v>43</v>
      </c>
      <c r="V2479" t="s">
        <v>115</v>
      </c>
      <c r="W2479">
        <v>13000000</v>
      </c>
      <c r="X2479">
        <v>2016</v>
      </c>
      <c r="Y2479">
        <v>3000</v>
      </c>
      <c r="Z2479" s="2">
        <v>6.8</v>
      </c>
      <c r="AA2479">
        <v>1.85</v>
      </c>
      <c r="AB2479">
        <v>16000</v>
      </c>
      <c r="AQ2479">
        <v>99</v>
      </c>
      <c r="AR2479">
        <v>5.7</v>
      </c>
      <c r="BO2479">
        <v>4992159</v>
      </c>
      <c r="BP2479">
        <v>8550000</v>
      </c>
      <c r="BR2479">
        <f t="shared" si="102"/>
        <v>-3557841</v>
      </c>
      <c r="BS2479" t="str">
        <f>_xlfn.XLOOKUP(BO2479,I:I,L:L)</f>
        <v>Club DreadÂ </v>
      </c>
    </row>
    <row r="2480" spans="1:71" x14ac:dyDescent="0.25">
      <c r="A2480" t="s">
        <v>33</v>
      </c>
      <c r="B2480" t="s">
        <v>7489</v>
      </c>
      <c r="C2480">
        <v>106</v>
      </c>
      <c r="D2480">
        <v>83</v>
      </c>
      <c r="E2480">
        <v>8</v>
      </c>
      <c r="F2480">
        <v>612</v>
      </c>
      <c r="G2480" t="s">
        <v>6365</v>
      </c>
      <c r="H2480">
        <v>3000</v>
      </c>
      <c r="I2480">
        <v>46729374</v>
      </c>
      <c r="J2480" t="s">
        <v>4120</v>
      </c>
      <c r="K2480" t="s">
        <v>919</v>
      </c>
      <c r="L2480" t="s">
        <v>5323</v>
      </c>
      <c r="M2480">
        <v>116625</v>
      </c>
      <c r="N2480">
        <v>6454</v>
      </c>
      <c r="O2480" t="s">
        <v>13374</v>
      </c>
      <c r="P2480">
        <v>2</v>
      </c>
      <c r="Q2480" t="s">
        <v>13720</v>
      </c>
      <c r="R2480" t="s">
        <v>13721</v>
      </c>
      <c r="S2480">
        <v>469</v>
      </c>
      <c r="T2480" t="s">
        <v>42</v>
      </c>
      <c r="U2480" t="s">
        <v>43</v>
      </c>
      <c r="V2480" t="s">
        <v>44</v>
      </c>
      <c r="W2480">
        <v>13000000</v>
      </c>
      <c r="X2480">
        <v>2000</v>
      </c>
      <c r="Y2480">
        <v>934</v>
      </c>
      <c r="Z2480" s="2">
        <v>5.5</v>
      </c>
      <c r="AA2480">
        <v>1.37</v>
      </c>
      <c r="AB2480">
        <v>0</v>
      </c>
      <c r="AQ2480">
        <v>109</v>
      </c>
      <c r="AR2480">
        <v>6.8</v>
      </c>
      <c r="BP2480">
        <v>3600000</v>
      </c>
      <c r="BR2480">
        <f t="shared" si="102"/>
        <v>-3600000</v>
      </c>
      <c r="BS2480">
        <f>_xlfn.XLOOKUP(BO2480,I:I,L:L)</f>
        <v>0</v>
      </c>
    </row>
    <row r="2481" spans="1:71" x14ac:dyDescent="0.25">
      <c r="A2481" t="s">
        <v>33</v>
      </c>
      <c r="B2481" t="s">
        <v>7496</v>
      </c>
      <c r="C2481">
        <v>50</v>
      </c>
      <c r="D2481">
        <v>107</v>
      </c>
      <c r="E2481">
        <v>58</v>
      </c>
      <c r="F2481">
        <v>316</v>
      </c>
      <c r="G2481" t="s">
        <v>13722</v>
      </c>
      <c r="H2481">
        <v>549</v>
      </c>
      <c r="I2481">
        <v>44726644</v>
      </c>
      <c r="J2481" t="s">
        <v>4099</v>
      </c>
      <c r="K2481" t="s">
        <v>5759</v>
      </c>
      <c r="L2481" t="s">
        <v>5634</v>
      </c>
      <c r="M2481">
        <v>42614</v>
      </c>
      <c r="N2481">
        <v>1747</v>
      </c>
      <c r="O2481" t="s">
        <v>13006</v>
      </c>
      <c r="P2481">
        <v>5</v>
      </c>
      <c r="Q2481" t="s">
        <v>13723</v>
      </c>
      <c r="R2481" t="s">
        <v>13724</v>
      </c>
      <c r="S2481">
        <v>120</v>
      </c>
      <c r="T2481" t="s">
        <v>42</v>
      </c>
      <c r="U2481" t="s">
        <v>43</v>
      </c>
      <c r="V2481" t="s">
        <v>811</v>
      </c>
      <c r="W2481">
        <v>13000000</v>
      </c>
      <c r="X2481">
        <v>1988</v>
      </c>
      <c r="Y2481">
        <v>439</v>
      </c>
      <c r="Z2481" s="2">
        <v>6.8</v>
      </c>
      <c r="AA2481">
        <v>1.85</v>
      </c>
      <c r="AB2481">
        <v>0</v>
      </c>
      <c r="AQ2481">
        <v>83</v>
      </c>
      <c r="AR2481">
        <v>5.5</v>
      </c>
      <c r="BO2481">
        <v>399793</v>
      </c>
      <c r="BP2481">
        <v>4000000</v>
      </c>
      <c r="BR2481">
        <f t="shared" si="102"/>
        <v>-3600207</v>
      </c>
      <c r="BS2481" t="str">
        <f>_xlfn.XLOOKUP(BO2481,I:I,L:L)</f>
        <v>The Loss of Sexual InnocenceÂ </v>
      </c>
    </row>
    <row r="2482" spans="1:71" x14ac:dyDescent="0.25">
      <c r="A2482" t="s">
        <v>33</v>
      </c>
      <c r="B2482" t="s">
        <v>4330</v>
      </c>
      <c r="C2482">
        <v>90</v>
      </c>
      <c r="D2482">
        <v>100</v>
      </c>
      <c r="E2482">
        <v>38</v>
      </c>
      <c r="F2482">
        <v>460</v>
      </c>
      <c r="G2482" t="s">
        <v>6875</v>
      </c>
      <c r="H2482">
        <v>833</v>
      </c>
      <c r="I2482">
        <v>48637684</v>
      </c>
      <c r="J2482" t="s">
        <v>1027</v>
      </c>
      <c r="K2482" t="s">
        <v>776</v>
      </c>
      <c r="L2482" t="s">
        <v>5073</v>
      </c>
      <c r="M2482">
        <v>16979</v>
      </c>
      <c r="N2482">
        <v>2800</v>
      </c>
      <c r="O2482" t="s">
        <v>10629</v>
      </c>
      <c r="P2482">
        <v>4</v>
      </c>
      <c r="Q2482" t="s">
        <v>13726</v>
      </c>
      <c r="R2482" t="s">
        <v>13727</v>
      </c>
      <c r="S2482">
        <v>42</v>
      </c>
      <c r="T2482" t="s">
        <v>42</v>
      </c>
      <c r="U2482" t="s">
        <v>43</v>
      </c>
      <c r="V2482" t="s">
        <v>811</v>
      </c>
      <c r="W2482">
        <v>12500000</v>
      </c>
      <c r="X2482">
        <v>2014</v>
      </c>
      <c r="Y2482">
        <v>807</v>
      </c>
      <c r="Z2482" s="2">
        <v>6.1</v>
      </c>
      <c r="AA2482">
        <v>2.35</v>
      </c>
      <c r="AB2482">
        <v>0</v>
      </c>
      <c r="AQ2482">
        <v>107</v>
      </c>
      <c r="AR2482">
        <v>6.8</v>
      </c>
      <c r="BO2482">
        <v>10397365</v>
      </c>
      <c r="BP2482">
        <v>14000000</v>
      </c>
      <c r="BR2482">
        <f t="shared" si="102"/>
        <v>-3602635</v>
      </c>
      <c r="BS2482" t="str">
        <f>_xlfn.XLOOKUP(BO2482,I:I,L:L)</f>
        <v>Head Over HeelsÂ </v>
      </c>
    </row>
    <row r="2483" spans="1:71" x14ac:dyDescent="0.25">
      <c r="A2483" t="s">
        <v>33</v>
      </c>
      <c r="B2483" t="s">
        <v>7502</v>
      </c>
      <c r="C2483">
        <v>49</v>
      </c>
      <c r="D2483">
        <v>92</v>
      </c>
      <c r="E2483">
        <v>13</v>
      </c>
      <c r="F2483">
        <v>301</v>
      </c>
      <c r="G2483" t="s">
        <v>10730</v>
      </c>
      <c r="H2483">
        <v>11000</v>
      </c>
      <c r="I2483">
        <v>28972187</v>
      </c>
      <c r="J2483" t="s">
        <v>1247</v>
      </c>
      <c r="K2483" t="s">
        <v>2429</v>
      </c>
      <c r="L2483" t="s">
        <v>7834</v>
      </c>
      <c r="M2483">
        <v>28805</v>
      </c>
      <c r="N2483">
        <v>12687</v>
      </c>
      <c r="O2483" t="s">
        <v>13728</v>
      </c>
      <c r="P2483">
        <v>1</v>
      </c>
      <c r="Q2483" t="s">
        <v>13729</v>
      </c>
      <c r="R2483" t="s">
        <v>13730</v>
      </c>
      <c r="S2483">
        <v>159</v>
      </c>
      <c r="T2483" t="s">
        <v>42</v>
      </c>
      <c r="U2483" t="s">
        <v>43</v>
      </c>
      <c r="V2483" t="s">
        <v>44</v>
      </c>
      <c r="W2483">
        <v>13000000</v>
      </c>
      <c r="X2483">
        <v>2002</v>
      </c>
      <c r="Y2483">
        <v>489</v>
      </c>
      <c r="Z2483" s="2">
        <v>5.9</v>
      </c>
      <c r="AA2483">
        <v>1.85</v>
      </c>
      <c r="AB2483">
        <v>1000</v>
      </c>
      <c r="AQ2483">
        <v>100</v>
      </c>
      <c r="AR2483">
        <v>6.1</v>
      </c>
      <c r="BO2483">
        <v>375723</v>
      </c>
      <c r="BP2483">
        <v>4000000</v>
      </c>
      <c r="BR2483">
        <f t="shared" si="102"/>
        <v>-3624277</v>
      </c>
      <c r="BS2483" t="str">
        <f>_xlfn.XLOOKUP(BO2483,I:I,L:L)</f>
        <v>The Second MotherÂ </v>
      </c>
    </row>
    <row r="2484" spans="1:71" x14ac:dyDescent="0.25">
      <c r="A2484" t="s">
        <v>33</v>
      </c>
      <c r="B2484" t="s">
        <v>7507</v>
      </c>
      <c r="C2484">
        <v>19</v>
      </c>
      <c r="D2484">
        <v>84</v>
      </c>
      <c r="E2484">
        <v>0</v>
      </c>
      <c r="F2484">
        <v>182</v>
      </c>
      <c r="G2484" t="s">
        <v>8605</v>
      </c>
      <c r="H2484">
        <v>11000</v>
      </c>
      <c r="I2484">
        <v>27979400</v>
      </c>
      <c r="J2484" t="s">
        <v>1064</v>
      </c>
      <c r="K2484" t="s">
        <v>2437</v>
      </c>
      <c r="L2484" t="s">
        <v>7200</v>
      </c>
      <c r="M2484">
        <v>37611</v>
      </c>
      <c r="N2484">
        <v>12322</v>
      </c>
      <c r="O2484" t="s">
        <v>8309</v>
      </c>
      <c r="P2484">
        <v>2</v>
      </c>
      <c r="Q2484" t="s">
        <v>13732</v>
      </c>
      <c r="R2484" t="s">
        <v>13733</v>
      </c>
      <c r="S2484">
        <v>72</v>
      </c>
      <c r="T2484" t="s">
        <v>42</v>
      </c>
      <c r="U2484" t="s">
        <v>43</v>
      </c>
      <c r="V2484" t="s">
        <v>44</v>
      </c>
      <c r="W2484">
        <v>8200000</v>
      </c>
      <c r="X2484">
        <v>1993</v>
      </c>
      <c r="Y2484">
        <v>852</v>
      </c>
      <c r="Z2484" s="2">
        <v>6.1</v>
      </c>
      <c r="AA2484">
        <v>1.85</v>
      </c>
      <c r="AB2484">
        <v>0</v>
      </c>
      <c r="AQ2484">
        <v>92</v>
      </c>
      <c r="AR2484">
        <v>5.9</v>
      </c>
      <c r="BO2484">
        <v>371897</v>
      </c>
      <c r="BP2484">
        <v>4000000</v>
      </c>
      <c r="BR2484">
        <f t="shared" si="102"/>
        <v>-3628103</v>
      </c>
      <c r="BS2484" t="str">
        <f>_xlfn.XLOOKUP(BO2484,I:I,L:L)</f>
        <v>JoeÂ </v>
      </c>
    </row>
    <row r="2485" spans="1:71" x14ac:dyDescent="0.25">
      <c r="A2485" t="s">
        <v>33</v>
      </c>
      <c r="B2485" t="s">
        <v>3204</v>
      </c>
      <c r="C2485">
        <v>186</v>
      </c>
      <c r="D2485">
        <v>86</v>
      </c>
      <c r="E2485">
        <v>174</v>
      </c>
      <c r="F2485">
        <v>2</v>
      </c>
      <c r="G2485" t="s">
        <v>11931</v>
      </c>
      <c r="H2485">
        <v>619</v>
      </c>
      <c r="I2485">
        <v>54257433</v>
      </c>
      <c r="J2485" t="s">
        <v>2418</v>
      </c>
      <c r="K2485" t="s">
        <v>10873</v>
      </c>
      <c r="L2485" t="s">
        <v>4931</v>
      </c>
      <c r="M2485">
        <v>12983</v>
      </c>
      <c r="N2485">
        <v>971</v>
      </c>
      <c r="O2485" t="s">
        <v>13735</v>
      </c>
      <c r="P2485">
        <v>0</v>
      </c>
      <c r="Q2485" t="s">
        <v>13736</v>
      </c>
      <c r="R2485" t="s">
        <v>13737</v>
      </c>
      <c r="S2485">
        <v>139</v>
      </c>
      <c r="T2485" t="s">
        <v>42</v>
      </c>
      <c r="U2485" t="s">
        <v>43</v>
      </c>
      <c r="V2485" t="s">
        <v>44</v>
      </c>
      <c r="W2485">
        <v>17000000</v>
      </c>
      <c r="X2485">
        <v>2016</v>
      </c>
      <c r="Y2485">
        <v>350</v>
      </c>
      <c r="Z2485" s="2">
        <v>6.8</v>
      </c>
      <c r="AA2485">
        <v>2.35</v>
      </c>
      <c r="AB2485">
        <v>0</v>
      </c>
      <c r="AQ2485">
        <v>84</v>
      </c>
      <c r="AR2485">
        <v>6.1</v>
      </c>
      <c r="BO2485">
        <v>871577</v>
      </c>
      <c r="BP2485">
        <v>4500000</v>
      </c>
      <c r="BR2485">
        <f t="shared" si="102"/>
        <v>-3628423</v>
      </c>
      <c r="BS2485" t="str">
        <f>_xlfn.XLOOKUP(BO2485,I:I,L:L)</f>
        <v>ControlÂ </v>
      </c>
    </row>
    <row r="2486" spans="1:71" x14ac:dyDescent="0.25">
      <c r="A2486" t="s">
        <v>33</v>
      </c>
      <c r="B2486" t="s">
        <v>7512</v>
      </c>
      <c r="C2486">
        <v>185</v>
      </c>
      <c r="D2486">
        <v>120</v>
      </c>
      <c r="E2486">
        <v>19</v>
      </c>
      <c r="F2486">
        <v>829</v>
      </c>
      <c r="G2486" t="s">
        <v>6949</v>
      </c>
      <c r="H2486">
        <v>8000</v>
      </c>
      <c r="I2486">
        <v>23947</v>
      </c>
      <c r="J2486" t="s">
        <v>1744</v>
      </c>
      <c r="K2486" t="s">
        <v>1505</v>
      </c>
      <c r="L2486" t="s">
        <v>13739</v>
      </c>
      <c r="M2486">
        <v>357579</v>
      </c>
      <c r="N2486">
        <v>12755</v>
      </c>
      <c r="O2486" t="s">
        <v>9777</v>
      </c>
      <c r="P2486">
        <v>0</v>
      </c>
      <c r="Q2486" t="s">
        <v>13740</v>
      </c>
      <c r="R2486" t="s">
        <v>13741</v>
      </c>
      <c r="S2486">
        <v>1100</v>
      </c>
      <c r="T2486" t="s">
        <v>42</v>
      </c>
      <c r="U2486" t="s">
        <v>43</v>
      </c>
      <c r="V2486" t="s">
        <v>811</v>
      </c>
      <c r="W2486">
        <v>13000000</v>
      </c>
      <c r="X2486">
        <v>2004</v>
      </c>
      <c r="Y2486">
        <v>902</v>
      </c>
      <c r="Z2486" s="2">
        <v>7.7</v>
      </c>
      <c r="AA2486">
        <v>1.85</v>
      </c>
      <c r="AB2486">
        <v>15000</v>
      </c>
      <c r="AQ2486">
        <v>86</v>
      </c>
      <c r="AR2486">
        <v>6.8</v>
      </c>
      <c r="BO2486">
        <v>106369117</v>
      </c>
      <c r="BP2486">
        <v>110000000</v>
      </c>
      <c r="BR2486">
        <f t="shared" si="102"/>
        <v>-3630883</v>
      </c>
      <c r="BS2486" t="str">
        <f>_xlfn.XLOOKUP(BO2486,I:I,L:L)</f>
        <v>300: Rise of an EmpireÂ </v>
      </c>
    </row>
    <row r="2487" spans="1:71" x14ac:dyDescent="0.25">
      <c r="A2487" t="s">
        <v>33</v>
      </c>
      <c r="B2487" t="s">
        <v>6287</v>
      </c>
      <c r="C2487">
        <v>42</v>
      </c>
      <c r="D2487">
        <v>89</v>
      </c>
      <c r="E2487">
        <v>13</v>
      </c>
      <c r="F2487">
        <v>329</v>
      </c>
      <c r="G2487" t="s">
        <v>12338</v>
      </c>
      <c r="H2487">
        <v>571</v>
      </c>
      <c r="I2487">
        <v>60008303</v>
      </c>
      <c r="J2487" t="s">
        <v>1461</v>
      </c>
      <c r="K2487" t="s">
        <v>3094</v>
      </c>
      <c r="L2487" t="s">
        <v>4014</v>
      </c>
      <c r="M2487">
        <v>9285</v>
      </c>
      <c r="N2487">
        <v>2241</v>
      </c>
      <c r="O2487" t="s">
        <v>9508</v>
      </c>
      <c r="P2487">
        <v>1</v>
      </c>
      <c r="Q2487" t="s">
        <v>13742</v>
      </c>
      <c r="R2487" t="s">
        <v>13743</v>
      </c>
      <c r="S2487">
        <v>91</v>
      </c>
      <c r="T2487" t="s">
        <v>42</v>
      </c>
      <c r="U2487" t="s">
        <v>43</v>
      </c>
      <c r="V2487" t="s">
        <v>115</v>
      </c>
      <c r="W2487">
        <v>13000000</v>
      </c>
      <c r="X2487">
        <v>2000</v>
      </c>
      <c r="Y2487">
        <v>442</v>
      </c>
      <c r="Z2487" s="2">
        <v>4.9000000000000004</v>
      </c>
      <c r="AA2487">
        <v>1.85</v>
      </c>
      <c r="AB2487">
        <v>0</v>
      </c>
      <c r="AQ2487">
        <v>120</v>
      </c>
      <c r="AR2487">
        <v>7.7</v>
      </c>
      <c r="BO2487">
        <v>4350774</v>
      </c>
      <c r="BP2487">
        <v>8000000</v>
      </c>
      <c r="BR2487">
        <f t="shared" si="102"/>
        <v>-3649226</v>
      </c>
      <c r="BS2487" t="str">
        <f>_xlfn.XLOOKUP(BO2487,I:I,L:L)</f>
        <v>PCUÂ </v>
      </c>
    </row>
    <row r="2488" spans="1:71" x14ac:dyDescent="0.25">
      <c r="A2488" t="s">
        <v>33</v>
      </c>
      <c r="B2488" t="s">
        <v>7519</v>
      </c>
      <c r="C2488">
        <v>37</v>
      </c>
      <c r="D2488">
        <v>117</v>
      </c>
      <c r="E2488">
        <v>17</v>
      </c>
      <c r="F2488">
        <v>912</v>
      </c>
      <c r="G2488" t="s">
        <v>13542</v>
      </c>
      <c r="H2488">
        <v>1000</v>
      </c>
      <c r="I2488">
        <v>49121934</v>
      </c>
      <c r="J2488" t="s">
        <v>881</v>
      </c>
      <c r="K2488" t="s">
        <v>1918</v>
      </c>
      <c r="L2488" t="s">
        <v>5081</v>
      </c>
      <c r="M2488">
        <v>6528</v>
      </c>
      <c r="N2488">
        <v>6554</v>
      </c>
      <c r="O2488" t="s">
        <v>3804</v>
      </c>
      <c r="P2488">
        <v>9</v>
      </c>
      <c r="Q2488" t="s">
        <v>13745</v>
      </c>
      <c r="R2488" t="s">
        <v>13746</v>
      </c>
      <c r="S2488">
        <v>32</v>
      </c>
      <c r="T2488" t="s">
        <v>42</v>
      </c>
      <c r="U2488" t="s">
        <v>43</v>
      </c>
      <c r="V2488" t="s">
        <v>44</v>
      </c>
      <c r="W2488">
        <v>13000000</v>
      </c>
      <c r="X2488">
        <v>2007</v>
      </c>
      <c r="Y2488">
        <v>997</v>
      </c>
      <c r="Z2488" s="2">
        <v>6.1</v>
      </c>
      <c r="AA2488">
        <v>2.35</v>
      </c>
      <c r="AB2488">
        <v>0</v>
      </c>
      <c r="AQ2488">
        <v>89</v>
      </c>
      <c r="AR2488">
        <v>4.9000000000000004</v>
      </c>
      <c r="BP2488">
        <v>3660000</v>
      </c>
      <c r="BR2488">
        <f t="shared" si="102"/>
        <v>-3660000</v>
      </c>
      <c r="BS2488">
        <f>_xlfn.XLOOKUP(BO2488,I:I,L:L)</f>
        <v>0</v>
      </c>
    </row>
    <row r="2489" spans="1:71" x14ac:dyDescent="0.25">
      <c r="A2489" t="s">
        <v>33</v>
      </c>
      <c r="B2489" t="s">
        <v>7523</v>
      </c>
      <c r="C2489">
        <v>57</v>
      </c>
      <c r="D2489">
        <v>91</v>
      </c>
      <c r="E2489">
        <v>6</v>
      </c>
      <c r="F2489">
        <v>459</v>
      </c>
      <c r="G2489" t="s">
        <v>2923</v>
      </c>
      <c r="H2489">
        <v>904</v>
      </c>
      <c r="I2489">
        <v>27052167</v>
      </c>
      <c r="J2489" t="s">
        <v>294</v>
      </c>
      <c r="K2489" t="s">
        <v>3717</v>
      </c>
      <c r="L2489" t="s">
        <v>8206</v>
      </c>
      <c r="M2489">
        <v>24834</v>
      </c>
      <c r="N2489">
        <v>3353</v>
      </c>
      <c r="O2489" t="s">
        <v>13747</v>
      </c>
      <c r="P2489">
        <v>5</v>
      </c>
      <c r="Q2489" t="s">
        <v>13748</v>
      </c>
      <c r="R2489" t="s">
        <v>13749</v>
      </c>
      <c r="S2489">
        <v>168</v>
      </c>
      <c r="T2489" t="s">
        <v>42</v>
      </c>
      <c r="U2489" t="s">
        <v>43</v>
      </c>
      <c r="V2489" t="s">
        <v>811</v>
      </c>
      <c r="W2489">
        <v>13000000</v>
      </c>
      <c r="X2489">
        <v>1998</v>
      </c>
      <c r="Y2489">
        <v>471</v>
      </c>
      <c r="Z2489" s="2">
        <v>6.1</v>
      </c>
      <c r="AA2489">
        <v>1.85</v>
      </c>
      <c r="AB2489">
        <v>934</v>
      </c>
      <c r="AQ2489">
        <v>117</v>
      </c>
      <c r="AR2489">
        <v>6.1</v>
      </c>
      <c r="BO2489">
        <v>100669</v>
      </c>
      <c r="BP2489">
        <v>3800000</v>
      </c>
      <c r="BR2489">
        <f t="shared" si="102"/>
        <v>-3699331</v>
      </c>
      <c r="BS2489" t="str">
        <f>_xlfn.XLOOKUP(BO2489,I:I,L:L)</f>
        <v>Saint John of Las VegasÂ </v>
      </c>
    </row>
    <row r="2490" spans="1:71" x14ac:dyDescent="0.25">
      <c r="A2490" t="s">
        <v>33</v>
      </c>
      <c r="B2490" t="s">
        <v>7529</v>
      </c>
      <c r="C2490">
        <v>25</v>
      </c>
      <c r="D2490">
        <v>100</v>
      </c>
      <c r="E2490">
        <v>15</v>
      </c>
      <c r="F2490">
        <v>388</v>
      </c>
      <c r="G2490" t="s">
        <v>2214</v>
      </c>
      <c r="H2490">
        <v>694</v>
      </c>
      <c r="I2490">
        <v>26539321</v>
      </c>
      <c r="J2490" t="s">
        <v>2241</v>
      </c>
      <c r="K2490" t="s">
        <v>6607</v>
      </c>
      <c r="L2490" t="s">
        <v>8297</v>
      </c>
      <c r="M2490">
        <v>7984</v>
      </c>
      <c r="N2490">
        <v>2486</v>
      </c>
      <c r="O2490" t="s">
        <v>13751</v>
      </c>
      <c r="P2490">
        <v>1</v>
      </c>
      <c r="Q2490" t="s">
        <v>13752</v>
      </c>
      <c r="R2490" t="s">
        <v>13753</v>
      </c>
      <c r="S2490">
        <v>42</v>
      </c>
      <c r="T2490" t="s">
        <v>42</v>
      </c>
      <c r="U2490" t="s">
        <v>43</v>
      </c>
      <c r="V2490" t="s">
        <v>115</v>
      </c>
      <c r="W2490">
        <v>13000000</v>
      </c>
      <c r="X2490">
        <v>1996</v>
      </c>
      <c r="Y2490">
        <v>558</v>
      </c>
      <c r="Z2490" s="2">
        <v>5.9</v>
      </c>
      <c r="AA2490">
        <v>1.85</v>
      </c>
      <c r="AB2490">
        <v>833</v>
      </c>
      <c r="AQ2490">
        <v>91</v>
      </c>
      <c r="AR2490">
        <v>6.1</v>
      </c>
      <c r="BO2490">
        <v>35287788</v>
      </c>
      <c r="BP2490">
        <v>39000000</v>
      </c>
      <c r="BR2490">
        <f t="shared" si="102"/>
        <v>-3712212</v>
      </c>
      <c r="BS2490" t="str">
        <f>_xlfn.XLOOKUP(BO2490,I:I,L:L)</f>
        <v>FrankenweenieÂ </v>
      </c>
    </row>
    <row r="2491" spans="1:71" x14ac:dyDescent="0.25">
      <c r="A2491" t="s">
        <v>33</v>
      </c>
      <c r="B2491" t="s">
        <v>7533</v>
      </c>
      <c r="C2491">
        <v>59</v>
      </c>
      <c r="D2491">
        <v>72</v>
      </c>
      <c r="E2491">
        <v>5</v>
      </c>
      <c r="F2491">
        <v>435</v>
      </c>
      <c r="G2491" t="s">
        <v>8315</v>
      </c>
      <c r="H2491">
        <v>659</v>
      </c>
      <c r="I2491">
        <v>28501605</v>
      </c>
      <c r="J2491" t="s">
        <v>3370</v>
      </c>
      <c r="K2491" t="s">
        <v>13754</v>
      </c>
      <c r="L2491" t="s">
        <v>7932</v>
      </c>
      <c r="M2491">
        <v>31371</v>
      </c>
      <c r="N2491">
        <v>2646</v>
      </c>
      <c r="O2491" t="s">
        <v>13755</v>
      </c>
      <c r="P2491">
        <v>0</v>
      </c>
      <c r="Q2491" t="s">
        <v>13756</v>
      </c>
      <c r="R2491" t="s">
        <v>13757</v>
      </c>
      <c r="S2491">
        <v>166</v>
      </c>
      <c r="T2491" t="s">
        <v>42</v>
      </c>
      <c r="U2491" t="s">
        <v>43</v>
      </c>
      <c r="V2491" t="s">
        <v>811</v>
      </c>
      <c r="W2491">
        <v>13000000</v>
      </c>
      <c r="X2491">
        <v>1990</v>
      </c>
      <c r="Y2491">
        <v>628</v>
      </c>
      <c r="Z2491" s="2">
        <v>5.7</v>
      </c>
      <c r="AA2491">
        <v>1.85</v>
      </c>
      <c r="AB2491">
        <v>0</v>
      </c>
      <c r="AQ2491">
        <v>100</v>
      </c>
      <c r="AR2491">
        <v>5.9</v>
      </c>
      <c r="BO2491">
        <v>36283504</v>
      </c>
      <c r="BP2491">
        <v>40000000</v>
      </c>
      <c r="BR2491">
        <f t="shared" si="102"/>
        <v>-3716496</v>
      </c>
      <c r="BS2491" t="str">
        <f>_xlfn.XLOOKUP(BO2491,I:I,L:L)</f>
        <v>8MMÂ </v>
      </c>
    </row>
    <row r="2492" spans="1:71" x14ac:dyDescent="0.25">
      <c r="A2492" t="s">
        <v>33</v>
      </c>
      <c r="B2492" t="s">
        <v>7536</v>
      </c>
      <c r="C2492">
        <v>58</v>
      </c>
      <c r="D2492">
        <v>84</v>
      </c>
      <c r="E2492">
        <v>12</v>
      </c>
      <c r="F2492">
        <v>334</v>
      </c>
      <c r="G2492" t="s">
        <v>13758</v>
      </c>
      <c r="H2492">
        <v>1000</v>
      </c>
      <c r="I2492">
        <v>52543632</v>
      </c>
      <c r="J2492" t="s">
        <v>931</v>
      </c>
      <c r="K2492" t="s">
        <v>3389</v>
      </c>
      <c r="L2492" t="s">
        <v>4742</v>
      </c>
      <c r="M2492">
        <v>12676</v>
      </c>
      <c r="N2492">
        <v>2297</v>
      </c>
      <c r="O2492" t="s">
        <v>13759</v>
      </c>
      <c r="P2492">
        <v>2</v>
      </c>
      <c r="Q2492" t="s">
        <v>13760</v>
      </c>
      <c r="R2492" t="s">
        <v>13761</v>
      </c>
      <c r="S2492">
        <v>84</v>
      </c>
      <c r="T2492" t="s">
        <v>42</v>
      </c>
      <c r="U2492" t="s">
        <v>43</v>
      </c>
      <c r="V2492" t="s">
        <v>44</v>
      </c>
      <c r="W2492">
        <v>13200000</v>
      </c>
      <c r="X2492">
        <v>2014</v>
      </c>
      <c r="Y2492">
        <v>345</v>
      </c>
      <c r="Z2492" s="2">
        <v>5.6</v>
      </c>
      <c r="AA2492">
        <v>2.35</v>
      </c>
      <c r="AB2492">
        <v>0</v>
      </c>
      <c r="AQ2492">
        <v>72</v>
      </c>
      <c r="AR2492">
        <v>5.7</v>
      </c>
      <c r="BP2492">
        <v>3716946</v>
      </c>
      <c r="BR2492">
        <f t="shared" si="102"/>
        <v>-3716946</v>
      </c>
      <c r="BS2492">
        <f>_xlfn.XLOOKUP(BO2492,I:I,L:L)</f>
        <v>0</v>
      </c>
    </row>
    <row r="2493" spans="1:71" x14ac:dyDescent="0.25">
      <c r="A2493" t="s">
        <v>33</v>
      </c>
      <c r="B2493" t="s">
        <v>2173</v>
      </c>
      <c r="C2493">
        <v>330</v>
      </c>
      <c r="D2493">
        <v>126</v>
      </c>
      <c r="E2493">
        <v>0</v>
      </c>
      <c r="F2493">
        <v>745</v>
      </c>
      <c r="G2493" t="s">
        <v>1612</v>
      </c>
      <c r="H2493">
        <v>2000</v>
      </c>
      <c r="I2493">
        <v>25592632</v>
      </c>
      <c r="J2493" t="s">
        <v>3105</v>
      </c>
      <c r="K2493" t="s">
        <v>1512</v>
      </c>
      <c r="L2493" t="s">
        <v>9399</v>
      </c>
      <c r="M2493">
        <v>220475</v>
      </c>
      <c r="N2493">
        <v>5371</v>
      </c>
      <c r="O2493" t="s">
        <v>4024</v>
      </c>
      <c r="P2493">
        <v>0</v>
      </c>
      <c r="Q2493" t="s">
        <v>13762</v>
      </c>
      <c r="R2493" t="s">
        <v>13763</v>
      </c>
      <c r="S2493">
        <v>1066</v>
      </c>
      <c r="T2493" t="s">
        <v>42</v>
      </c>
      <c r="U2493" t="s">
        <v>43</v>
      </c>
      <c r="V2493" t="s">
        <v>811</v>
      </c>
      <c r="W2493">
        <v>18000000</v>
      </c>
      <c r="X2493">
        <v>2007</v>
      </c>
      <c r="Y2493">
        <v>850</v>
      </c>
      <c r="Z2493" s="2">
        <v>7.2</v>
      </c>
      <c r="AA2493">
        <v>1.85</v>
      </c>
      <c r="AB2493">
        <v>20000</v>
      </c>
      <c r="AQ2493">
        <v>84</v>
      </c>
      <c r="AR2493">
        <v>5.6</v>
      </c>
      <c r="BO2493">
        <v>274385</v>
      </c>
      <c r="BP2493">
        <v>4000000</v>
      </c>
      <c r="BR2493">
        <f t="shared" si="102"/>
        <v>-3725615</v>
      </c>
      <c r="BS2493" t="str">
        <f>_xlfn.XLOOKUP(BO2493,I:I,L:L)</f>
        <v>Soul KitchenÂ </v>
      </c>
    </row>
    <row r="2494" spans="1:71" x14ac:dyDescent="0.25">
      <c r="A2494" t="s">
        <v>917</v>
      </c>
      <c r="B2494" t="s">
        <v>7539</v>
      </c>
      <c r="C2494">
        <v>489</v>
      </c>
      <c r="D2494">
        <v>108</v>
      </c>
      <c r="E2494">
        <v>232</v>
      </c>
      <c r="F2494">
        <v>123</v>
      </c>
      <c r="G2494" t="s">
        <v>13765</v>
      </c>
      <c r="H2494">
        <v>149</v>
      </c>
      <c r="I2494">
        <v>25440971</v>
      </c>
      <c r="J2494" t="s">
        <v>1395</v>
      </c>
      <c r="K2494" t="s">
        <v>13766</v>
      </c>
      <c r="L2494" t="s">
        <v>8818</v>
      </c>
      <c r="M2494">
        <v>289508</v>
      </c>
      <c r="N2494">
        <v>430</v>
      </c>
      <c r="O2494" t="s">
        <v>13767</v>
      </c>
      <c r="P2494">
        <v>0</v>
      </c>
      <c r="Q2494" t="s">
        <v>13768</v>
      </c>
      <c r="R2494" t="s">
        <v>13769</v>
      </c>
      <c r="S2494">
        <v>611</v>
      </c>
      <c r="T2494" t="s">
        <v>42</v>
      </c>
      <c r="U2494" t="s">
        <v>74</v>
      </c>
      <c r="V2494" t="s">
        <v>811</v>
      </c>
      <c r="W2494">
        <v>15000000</v>
      </c>
      <c r="X2494">
        <v>2015</v>
      </c>
      <c r="Y2494">
        <v>145</v>
      </c>
      <c r="Z2494" s="2">
        <v>7.7</v>
      </c>
      <c r="AA2494">
        <v>2.35</v>
      </c>
      <c r="AB2494">
        <v>109000</v>
      </c>
      <c r="AQ2494">
        <v>126</v>
      </c>
      <c r="AR2494">
        <v>7.2</v>
      </c>
      <c r="BO2494">
        <v>24268828</v>
      </c>
      <c r="BP2494">
        <v>28000000</v>
      </c>
      <c r="BR2494">
        <f t="shared" si="102"/>
        <v>-3731172</v>
      </c>
      <c r="BS2494" t="str">
        <f>_xlfn.XLOOKUP(BO2494,I:I,L:L)</f>
        <v>The Spy Next DoorÂ </v>
      </c>
    </row>
    <row r="2495" spans="1:71" x14ac:dyDescent="0.25">
      <c r="A2495" t="s">
        <v>33</v>
      </c>
      <c r="B2495" t="s">
        <v>1383</v>
      </c>
      <c r="C2495">
        <v>242</v>
      </c>
      <c r="D2495">
        <v>112</v>
      </c>
      <c r="E2495">
        <v>0</v>
      </c>
      <c r="F2495">
        <v>213</v>
      </c>
      <c r="G2495" t="s">
        <v>13770</v>
      </c>
      <c r="H2495">
        <v>512</v>
      </c>
      <c r="I2495">
        <v>22858926</v>
      </c>
      <c r="J2495" t="s">
        <v>4048</v>
      </c>
      <c r="K2495" t="s">
        <v>5522</v>
      </c>
      <c r="L2495" t="s">
        <v>8951</v>
      </c>
      <c r="M2495">
        <v>254404</v>
      </c>
      <c r="N2495">
        <v>1171</v>
      </c>
      <c r="O2495" t="s">
        <v>750</v>
      </c>
      <c r="P2495">
        <v>2</v>
      </c>
      <c r="Q2495" t="s">
        <v>13771</v>
      </c>
      <c r="R2495" t="s">
        <v>13772</v>
      </c>
      <c r="S2495">
        <v>840</v>
      </c>
      <c r="T2495" t="s">
        <v>42</v>
      </c>
      <c r="U2495" t="s">
        <v>43</v>
      </c>
      <c r="V2495" t="s">
        <v>811</v>
      </c>
      <c r="W2495">
        <v>13000000</v>
      </c>
      <c r="X2495">
        <v>1999</v>
      </c>
      <c r="Y2495">
        <v>216</v>
      </c>
      <c r="Z2495" s="2">
        <v>7.8</v>
      </c>
      <c r="AA2495">
        <v>1.85</v>
      </c>
      <c r="AB2495">
        <v>0</v>
      </c>
      <c r="AQ2495">
        <v>108</v>
      </c>
      <c r="AR2495">
        <v>7.7</v>
      </c>
      <c r="BO2495">
        <v>66257002</v>
      </c>
      <c r="BP2495">
        <v>70000000</v>
      </c>
      <c r="BR2495">
        <f t="shared" si="102"/>
        <v>-3742998</v>
      </c>
      <c r="BS2495" t="str">
        <f>_xlfn.XLOOKUP(BO2495,I:I,L:L)</f>
        <v>Big FishÂ </v>
      </c>
    </row>
    <row r="2496" spans="1:71" x14ac:dyDescent="0.25">
      <c r="A2496" t="s">
        <v>33</v>
      </c>
      <c r="B2496" t="s">
        <v>7544</v>
      </c>
      <c r="C2496">
        <v>40</v>
      </c>
      <c r="D2496">
        <v>90</v>
      </c>
      <c r="E2496">
        <v>7</v>
      </c>
      <c r="F2496">
        <v>405</v>
      </c>
      <c r="G2496" t="s">
        <v>790</v>
      </c>
      <c r="H2496">
        <v>939</v>
      </c>
      <c r="I2496">
        <v>22235901</v>
      </c>
      <c r="J2496" t="s">
        <v>1027</v>
      </c>
      <c r="K2496" t="s">
        <v>6635</v>
      </c>
      <c r="L2496" t="s">
        <v>7754</v>
      </c>
      <c r="M2496">
        <v>4339</v>
      </c>
      <c r="N2496">
        <v>2815</v>
      </c>
      <c r="O2496" t="s">
        <v>8433</v>
      </c>
      <c r="P2496">
        <v>2</v>
      </c>
      <c r="Q2496" t="s">
        <v>13773</v>
      </c>
      <c r="R2496" t="s">
        <v>13774</v>
      </c>
      <c r="S2496">
        <v>31</v>
      </c>
      <c r="T2496" t="s">
        <v>42</v>
      </c>
      <c r="U2496" t="s">
        <v>43</v>
      </c>
      <c r="V2496" t="s">
        <v>811</v>
      </c>
      <c r="W2496">
        <v>6000000</v>
      </c>
      <c r="X2496">
        <v>2001</v>
      </c>
      <c r="Y2496">
        <v>890</v>
      </c>
      <c r="Z2496" s="2">
        <v>6.1</v>
      </c>
      <c r="AA2496">
        <v>1.85</v>
      </c>
      <c r="AB2496">
        <v>593</v>
      </c>
      <c r="AQ2496">
        <v>112</v>
      </c>
      <c r="AR2496">
        <v>7.8</v>
      </c>
      <c r="BO2496">
        <v>16248701</v>
      </c>
      <c r="BP2496">
        <v>20000000</v>
      </c>
      <c r="BR2496">
        <f t="shared" si="102"/>
        <v>-3751299</v>
      </c>
      <c r="BS2496" t="str">
        <f>_xlfn.XLOOKUP(BO2496,I:I,L:L)</f>
        <v>21 GramsÂ </v>
      </c>
    </row>
    <row r="2497" spans="1:71" x14ac:dyDescent="0.25">
      <c r="A2497" t="s">
        <v>33</v>
      </c>
      <c r="B2497" t="s">
        <v>1187</v>
      </c>
      <c r="C2497">
        <v>112</v>
      </c>
      <c r="D2497">
        <v>91</v>
      </c>
      <c r="E2497">
        <v>13</v>
      </c>
      <c r="F2497">
        <v>140</v>
      </c>
      <c r="G2497" t="s">
        <v>13775</v>
      </c>
      <c r="H2497">
        <v>803</v>
      </c>
      <c r="I2497">
        <v>38916903</v>
      </c>
      <c r="J2497" t="s">
        <v>4724</v>
      </c>
      <c r="K2497" t="s">
        <v>13776</v>
      </c>
      <c r="L2497" t="s">
        <v>6267</v>
      </c>
      <c r="M2497">
        <v>15664</v>
      </c>
      <c r="N2497">
        <v>1921</v>
      </c>
      <c r="O2497" t="s">
        <v>13777</v>
      </c>
      <c r="P2497">
        <v>0</v>
      </c>
      <c r="Q2497" t="s">
        <v>13778</v>
      </c>
      <c r="R2497" t="s">
        <v>13779</v>
      </c>
      <c r="S2497">
        <v>149</v>
      </c>
      <c r="T2497" t="s">
        <v>42</v>
      </c>
      <c r="U2497" t="s">
        <v>43</v>
      </c>
      <c r="V2497" t="s">
        <v>115</v>
      </c>
      <c r="W2497">
        <v>13000000</v>
      </c>
      <c r="X2497">
        <v>2014</v>
      </c>
      <c r="Y2497">
        <v>587</v>
      </c>
      <c r="Z2497" s="2">
        <v>5.8</v>
      </c>
      <c r="AA2497">
        <v>1.85</v>
      </c>
      <c r="AB2497">
        <v>0</v>
      </c>
      <c r="AQ2497">
        <v>90</v>
      </c>
      <c r="AR2497">
        <v>6.1</v>
      </c>
      <c r="BO2497">
        <v>228524</v>
      </c>
      <c r="BP2497">
        <v>4000000</v>
      </c>
      <c r="BR2497">
        <f t="shared" si="102"/>
        <v>-3771476</v>
      </c>
      <c r="BS2497" t="str">
        <f>_xlfn.XLOOKUP(BO2497,I:I,L:L)</f>
        <v>Imaginary HeroesÂ </v>
      </c>
    </row>
    <row r="2498" spans="1:71" x14ac:dyDescent="0.25">
      <c r="A2498" t="s">
        <v>33</v>
      </c>
      <c r="B2498" t="s">
        <v>3395</v>
      </c>
      <c r="C2498">
        <v>84</v>
      </c>
      <c r="D2498">
        <v>135</v>
      </c>
      <c r="E2498">
        <v>134</v>
      </c>
      <c r="F2498">
        <v>525</v>
      </c>
      <c r="G2498" t="s">
        <v>4595</v>
      </c>
      <c r="H2498">
        <v>4000</v>
      </c>
      <c r="I2498">
        <v>16929123</v>
      </c>
      <c r="J2498" t="s">
        <v>210</v>
      </c>
      <c r="K2498" t="s">
        <v>102</v>
      </c>
      <c r="L2498" t="s">
        <v>10323</v>
      </c>
      <c r="M2498">
        <v>21406</v>
      </c>
      <c r="N2498">
        <v>6214</v>
      </c>
      <c r="O2498" t="s">
        <v>13781</v>
      </c>
      <c r="P2498">
        <v>2</v>
      </c>
      <c r="Q2498" t="s">
        <v>13782</v>
      </c>
      <c r="R2498" t="s">
        <v>13783</v>
      </c>
      <c r="S2498">
        <v>169</v>
      </c>
      <c r="T2498" t="s">
        <v>42</v>
      </c>
      <c r="U2498" t="s">
        <v>43</v>
      </c>
      <c r="V2498" t="s">
        <v>44</v>
      </c>
      <c r="W2498">
        <v>14000000</v>
      </c>
      <c r="X2498">
        <v>2001</v>
      </c>
      <c r="Y2498">
        <v>1000</v>
      </c>
      <c r="Z2498" s="2">
        <v>6.5</v>
      </c>
      <c r="AA2498">
        <v>1.85</v>
      </c>
      <c r="AB2498">
        <v>0</v>
      </c>
      <c r="AQ2498">
        <v>91</v>
      </c>
      <c r="AR2498">
        <v>5.8</v>
      </c>
      <c r="BO2498">
        <v>19959</v>
      </c>
      <c r="BP2498">
        <v>3800000</v>
      </c>
      <c r="BR2498">
        <f t="shared" si="102"/>
        <v>-3780041</v>
      </c>
      <c r="BS2498" t="str">
        <f>_xlfn.XLOOKUP(BO2498,I:I,L:L)</f>
        <v>The Good HeartÂ </v>
      </c>
    </row>
    <row r="2499" spans="1:71" x14ac:dyDescent="0.25">
      <c r="A2499" t="s">
        <v>33</v>
      </c>
      <c r="B2499" t="s">
        <v>2419</v>
      </c>
      <c r="C2499">
        <v>251</v>
      </c>
      <c r="D2499">
        <v>141</v>
      </c>
      <c r="E2499">
        <v>16000</v>
      </c>
      <c r="F2499">
        <v>78</v>
      </c>
      <c r="G2499" t="s">
        <v>13785</v>
      </c>
      <c r="H2499">
        <v>378</v>
      </c>
      <c r="I2499">
        <v>13753931</v>
      </c>
      <c r="J2499" t="s">
        <v>1239</v>
      </c>
      <c r="K2499" t="s">
        <v>13786</v>
      </c>
      <c r="L2499" t="s">
        <v>13787</v>
      </c>
      <c r="M2499">
        <v>132149</v>
      </c>
      <c r="N2499">
        <v>751</v>
      </c>
      <c r="O2499" t="s">
        <v>13788</v>
      </c>
      <c r="P2499">
        <v>0</v>
      </c>
      <c r="Q2499" t="s">
        <v>13789</v>
      </c>
      <c r="R2499" t="s">
        <v>13790</v>
      </c>
      <c r="S2499">
        <v>316</v>
      </c>
      <c r="T2499" t="s">
        <v>169</v>
      </c>
      <c r="U2499" t="s">
        <v>43</v>
      </c>
      <c r="V2499" t="s">
        <v>811</v>
      </c>
      <c r="W2499">
        <v>19000000</v>
      </c>
      <c r="X2499">
        <v>2006</v>
      </c>
      <c r="Y2499">
        <v>85</v>
      </c>
      <c r="Z2499" s="2">
        <v>7.9</v>
      </c>
      <c r="AA2499">
        <v>2.35</v>
      </c>
      <c r="AB2499">
        <v>5000</v>
      </c>
      <c r="AQ2499">
        <v>135</v>
      </c>
      <c r="AR2499">
        <v>6.5</v>
      </c>
      <c r="BO2499">
        <v>14873</v>
      </c>
      <c r="BP2499">
        <v>3800000</v>
      </c>
      <c r="BR2499">
        <f t="shared" si="102"/>
        <v>-3785127</v>
      </c>
      <c r="BS2499" t="str">
        <f>_xlfn.XLOOKUP(BO2499,I:I,L:L)</f>
        <v>Major DundeeÂ </v>
      </c>
    </row>
    <row r="2500" spans="1:71" x14ac:dyDescent="0.25">
      <c r="A2500" t="s">
        <v>33</v>
      </c>
      <c r="B2500" t="s">
        <v>7548</v>
      </c>
      <c r="C2500">
        <v>113</v>
      </c>
      <c r="D2500">
        <v>104</v>
      </c>
      <c r="E2500">
        <v>35</v>
      </c>
      <c r="F2500">
        <v>844</v>
      </c>
      <c r="G2500" t="s">
        <v>3325</v>
      </c>
      <c r="H2500">
        <v>24000</v>
      </c>
      <c r="I2500">
        <v>10996440</v>
      </c>
      <c r="J2500" t="s">
        <v>466</v>
      </c>
      <c r="K2500" t="s">
        <v>100</v>
      </c>
      <c r="L2500" t="s">
        <v>13098</v>
      </c>
      <c r="M2500">
        <v>19707</v>
      </c>
      <c r="N2500">
        <v>27806</v>
      </c>
      <c r="O2500" t="s">
        <v>11514</v>
      </c>
      <c r="P2500">
        <v>0</v>
      </c>
      <c r="Q2500" t="s">
        <v>13792</v>
      </c>
      <c r="R2500" t="s">
        <v>13793</v>
      </c>
      <c r="S2500">
        <v>128</v>
      </c>
      <c r="T2500" t="s">
        <v>42</v>
      </c>
      <c r="U2500" t="s">
        <v>43</v>
      </c>
      <c r="V2500" t="s">
        <v>115</v>
      </c>
      <c r="W2500">
        <v>13000000</v>
      </c>
      <c r="X2500">
        <v>2006</v>
      </c>
      <c r="Y2500">
        <v>912</v>
      </c>
      <c r="Z2500" s="2">
        <v>6.3</v>
      </c>
      <c r="AA2500">
        <v>2.35</v>
      </c>
      <c r="AB2500">
        <v>862</v>
      </c>
      <c r="AQ2500">
        <v>141</v>
      </c>
      <c r="AR2500">
        <v>7.9</v>
      </c>
      <c r="BO2500">
        <v>713413</v>
      </c>
      <c r="BP2500">
        <v>4500000</v>
      </c>
      <c r="BR2500">
        <f t="shared" si="102"/>
        <v>-3786587</v>
      </c>
      <c r="BS2500" t="str">
        <f>_xlfn.XLOOKUP(BO2500,I:I,L:L)</f>
        <v>CharacterÂ </v>
      </c>
    </row>
    <row r="2501" spans="1:71" x14ac:dyDescent="0.25">
      <c r="A2501" t="s">
        <v>33</v>
      </c>
      <c r="B2501" t="s">
        <v>7551</v>
      </c>
      <c r="C2501">
        <v>23</v>
      </c>
      <c r="D2501">
        <v>84</v>
      </c>
      <c r="E2501">
        <v>18</v>
      </c>
      <c r="F2501">
        <v>744</v>
      </c>
      <c r="G2501" t="s">
        <v>980</v>
      </c>
      <c r="H2501">
        <v>1000</v>
      </c>
      <c r="I2501">
        <v>8026971</v>
      </c>
      <c r="J2501" t="s">
        <v>1027</v>
      </c>
      <c r="K2501" t="s">
        <v>2656</v>
      </c>
      <c r="L2501" t="s">
        <v>13795</v>
      </c>
      <c r="M2501">
        <v>1520</v>
      </c>
      <c r="N2501">
        <v>3352</v>
      </c>
      <c r="O2501" t="s">
        <v>3289</v>
      </c>
      <c r="P2501">
        <v>0</v>
      </c>
      <c r="Q2501" t="s">
        <v>13796</v>
      </c>
      <c r="R2501" t="s">
        <v>13797</v>
      </c>
      <c r="S2501">
        <v>20</v>
      </c>
      <c r="T2501" t="s">
        <v>42</v>
      </c>
      <c r="U2501" t="s">
        <v>43</v>
      </c>
      <c r="V2501" t="s">
        <v>811</v>
      </c>
      <c r="W2501">
        <v>13000000</v>
      </c>
      <c r="X2501">
        <v>1998</v>
      </c>
      <c r="Y2501">
        <v>851</v>
      </c>
      <c r="Z2501" s="2">
        <v>3.8</v>
      </c>
      <c r="AB2501">
        <v>204</v>
      </c>
      <c r="AQ2501">
        <v>104</v>
      </c>
      <c r="AR2501">
        <v>6.3</v>
      </c>
      <c r="BO2501">
        <v>2207975</v>
      </c>
      <c r="BP2501">
        <v>6000000</v>
      </c>
      <c r="BR2501">
        <f t="shared" si="102"/>
        <v>-3792025</v>
      </c>
      <c r="BS2501" t="str">
        <f>_xlfn.XLOOKUP(BO2501,I:I,L:L)</f>
        <v>Shattered GlassÂ </v>
      </c>
    </row>
    <row r="2502" spans="1:71" x14ac:dyDescent="0.25">
      <c r="A2502" t="s">
        <v>33</v>
      </c>
      <c r="B2502" t="s">
        <v>7555</v>
      </c>
      <c r="C2502">
        <v>421</v>
      </c>
      <c r="D2502">
        <v>118</v>
      </c>
      <c r="E2502">
        <v>412</v>
      </c>
      <c r="F2502">
        <v>491</v>
      </c>
      <c r="G2502" t="s">
        <v>1986</v>
      </c>
      <c r="H2502">
        <v>805</v>
      </c>
      <c r="I2502">
        <v>14677654</v>
      </c>
      <c r="J2502" t="s">
        <v>2007</v>
      </c>
      <c r="K2502" t="s">
        <v>2910</v>
      </c>
      <c r="L2502" t="s">
        <v>10707</v>
      </c>
      <c r="M2502">
        <v>161288</v>
      </c>
      <c r="N2502">
        <v>2499</v>
      </c>
      <c r="O2502" t="s">
        <v>9222</v>
      </c>
      <c r="P2502">
        <v>0</v>
      </c>
      <c r="Q2502" t="s">
        <v>13799</v>
      </c>
      <c r="R2502" t="s">
        <v>13800</v>
      </c>
      <c r="S2502">
        <v>351</v>
      </c>
      <c r="T2502" t="s">
        <v>42</v>
      </c>
      <c r="U2502" t="s">
        <v>9274</v>
      </c>
      <c r="V2502" t="s">
        <v>811</v>
      </c>
      <c r="W2502">
        <v>13000000</v>
      </c>
      <c r="X2502">
        <v>2015</v>
      </c>
      <c r="Y2502">
        <v>681</v>
      </c>
      <c r="Z2502" s="2">
        <v>8.3000000000000007</v>
      </c>
      <c r="AA2502">
        <v>2.35</v>
      </c>
      <c r="AB2502">
        <v>72000</v>
      </c>
      <c r="AQ2502">
        <v>84</v>
      </c>
      <c r="AR2502">
        <v>3.8</v>
      </c>
      <c r="BO2502">
        <v>6201757</v>
      </c>
      <c r="BP2502">
        <v>10000000</v>
      </c>
      <c r="BR2502">
        <f t="shared" si="102"/>
        <v>-3798243</v>
      </c>
      <c r="BS2502" t="str">
        <f>_xlfn.XLOOKUP(BO2502,I:I,L:L)</f>
        <v>Topsy-TurvyÂ </v>
      </c>
    </row>
    <row r="2503" spans="1:71" x14ac:dyDescent="0.25">
      <c r="A2503" t="s">
        <v>33</v>
      </c>
      <c r="B2503" t="s">
        <v>7559</v>
      </c>
      <c r="C2503">
        <v>32</v>
      </c>
      <c r="D2503">
        <v>82</v>
      </c>
      <c r="E2503">
        <v>799</v>
      </c>
      <c r="F2503">
        <v>294</v>
      </c>
      <c r="G2503" t="s">
        <v>13801</v>
      </c>
      <c r="H2503">
        <v>721</v>
      </c>
      <c r="I2503">
        <v>9975684</v>
      </c>
      <c r="J2503" t="s">
        <v>1247</v>
      </c>
      <c r="K2503" t="s">
        <v>435</v>
      </c>
      <c r="L2503" t="s">
        <v>13527</v>
      </c>
      <c r="M2503">
        <v>20033</v>
      </c>
      <c r="N2503">
        <v>1805</v>
      </c>
      <c r="O2503" t="s">
        <v>2361</v>
      </c>
      <c r="P2503">
        <v>0</v>
      </c>
      <c r="Q2503" t="s">
        <v>13802</v>
      </c>
      <c r="R2503" t="s">
        <v>13803</v>
      </c>
      <c r="S2503">
        <v>117</v>
      </c>
      <c r="T2503" t="s">
        <v>42</v>
      </c>
      <c r="U2503" t="s">
        <v>356</v>
      </c>
      <c r="V2503" t="s">
        <v>44</v>
      </c>
      <c r="W2503">
        <v>13000000</v>
      </c>
      <c r="X2503">
        <v>1998</v>
      </c>
      <c r="Y2503">
        <v>359</v>
      </c>
      <c r="Z2503" s="2">
        <v>6.4</v>
      </c>
      <c r="AA2503">
        <v>1.85</v>
      </c>
      <c r="AB2503">
        <v>679</v>
      </c>
      <c r="AQ2503">
        <v>118</v>
      </c>
      <c r="AR2503">
        <v>8.3000000000000007</v>
      </c>
      <c r="BP2503">
        <v>3800000</v>
      </c>
      <c r="BR2503">
        <f t="shared" si="102"/>
        <v>-3800000</v>
      </c>
      <c r="BS2503">
        <f>_xlfn.XLOOKUP(BO2503,I:I,L:L)</f>
        <v>0</v>
      </c>
    </row>
    <row r="2504" spans="1:71" x14ac:dyDescent="0.25">
      <c r="A2504" t="s">
        <v>33</v>
      </c>
      <c r="B2504" t="s">
        <v>7564</v>
      </c>
      <c r="C2504">
        <v>52</v>
      </c>
      <c r="D2504">
        <v>95</v>
      </c>
      <c r="E2504">
        <v>0</v>
      </c>
      <c r="F2504">
        <v>650</v>
      </c>
      <c r="G2504" t="s">
        <v>7186</v>
      </c>
      <c r="H2504">
        <v>899</v>
      </c>
      <c r="I2504">
        <v>7881335</v>
      </c>
      <c r="J2504" t="s">
        <v>2964</v>
      </c>
      <c r="K2504" t="s">
        <v>4882</v>
      </c>
      <c r="L2504" t="s">
        <v>13804</v>
      </c>
      <c r="M2504">
        <v>21212</v>
      </c>
      <c r="N2504">
        <v>3092</v>
      </c>
      <c r="O2504" t="s">
        <v>6935</v>
      </c>
      <c r="P2504">
        <v>4</v>
      </c>
      <c r="Q2504" t="s">
        <v>13805</v>
      </c>
      <c r="R2504" t="s">
        <v>13806</v>
      </c>
      <c r="S2504">
        <v>107</v>
      </c>
      <c r="T2504" t="s">
        <v>42</v>
      </c>
      <c r="U2504" t="s">
        <v>43</v>
      </c>
      <c r="V2504" t="s">
        <v>811</v>
      </c>
      <c r="W2504">
        <v>13000000</v>
      </c>
      <c r="X2504">
        <v>1994</v>
      </c>
      <c r="Y2504">
        <v>849</v>
      </c>
      <c r="Z2504" s="2">
        <v>6.7</v>
      </c>
      <c r="AA2504">
        <v>1.66</v>
      </c>
      <c r="AB2504">
        <v>3000</v>
      </c>
      <c r="AQ2504">
        <v>82</v>
      </c>
      <c r="AR2504">
        <v>6.4</v>
      </c>
      <c r="BO2504">
        <v>6197866</v>
      </c>
      <c r="BP2504">
        <v>10000000</v>
      </c>
      <c r="BR2504">
        <f t="shared" si="102"/>
        <v>-3802134</v>
      </c>
      <c r="BS2504" t="str">
        <f>_xlfn.XLOOKUP(BO2504,I:I,L:L)</f>
        <v>The Straight StoryÂ </v>
      </c>
    </row>
    <row r="2505" spans="1:71" x14ac:dyDescent="0.25">
      <c r="A2505" t="s">
        <v>33</v>
      </c>
      <c r="B2505" t="s">
        <v>7570</v>
      </c>
      <c r="C2505">
        <v>39</v>
      </c>
      <c r="D2505">
        <v>99</v>
      </c>
      <c r="E2505">
        <v>7</v>
      </c>
      <c r="F2505">
        <v>730</v>
      </c>
      <c r="G2505" t="s">
        <v>2191</v>
      </c>
      <c r="H2505">
        <v>3000</v>
      </c>
      <c r="I2505">
        <v>5871603</v>
      </c>
      <c r="J2505" t="s">
        <v>2275</v>
      </c>
      <c r="K2505" t="s">
        <v>1215</v>
      </c>
      <c r="L2505" t="s">
        <v>13808</v>
      </c>
      <c r="M2505">
        <v>3116</v>
      </c>
      <c r="N2505">
        <v>6485</v>
      </c>
      <c r="O2505" t="s">
        <v>6939</v>
      </c>
      <c r="P2505">
        <v>3</v>
      </c>
      <c r="Q2505" t="s">
        <v>13809</v>
      </c>
      <c r="R2505" t="s">
        <v>13810</v>
      </c>
      <c r="S2505">
        <v>39</v>
      </c>
      <c r="T2505" t="s">
        <v>42</v>
      </c>
      <c r="U2505" t="s">
        <v>43</v>
      </c>
      <c r="V2505" t="s">
        <v>811</v>
      </c>
      <c r="W2505">
        <v>13000000</v>
      </c>
      <c r="X2505">
        <v>1999</v>
      </c>
      <c r="Y2505">
        <v>1000</v>
      </c>
      <c r="Z2505" s="2">
        <v>6</v>
      </c>
      <c r="AA2505">
        <v>1.85</v>
      </c>
      <c r="AB2505">
        <v>251</v>
      </c>
      <c r="AQ2505">
        <v>95</v>
      </c>
      <c r="AR2505">
        <v>6.7</v>
      </c>
      <c r="BO2505">
        <v>185577</v>
      </c>
      <c r="BP2505">
        <v>4000000</v>
      </c>
      <c r="BR2505">
        <f t="shared" si="102"/>
        <v>-3814423</v>
      </c>
      <c r="BS2505" t="str">
        <f>_xlfn.XLOOKUP(BO2505,I:I,L:L)</f>
        <v>The Big TeaseÂ </v>
      </c>
    </row>
    <row r="2506" spans="1:71" x14ac:dyDescent="0.25">
      <c r="A2506" t="s">
        <v>33</v>
      </c>
      <c r="B2506" t="s">
        <v>7575</v>
      </c>
      <c r="C2506">
        <v>63</v>
      </c>
      <c r="D2506">
        <v>121</v>
      </c>
      <c r="E2506">
        <v>15</v>
      </c>
      <c r="F2506">
        <v>812</v>
      </c>
      <c r="G2506" t="s">
        <v>11240</v>
      </c>
      <c r="H2506">
        <v>4000</v>
      </c>
      <c r="I2506">
        <v>16574731</v>
      </c>
      <c r="J2506" t="s">
        <v>3027</v>
      </c>
      <c r="K2506" t="s">
        <v>638</v>
      </c>
      <c r="L2506" t="s">
        <v>10179</v>
      </c>
      <c r="M2506">
        <v>27675</v>
      </c>
      <c r="N2506">
        <v>6910</v>
      </c>
      <c r="O2506" t="s">
        <v>789</v>
      </c>
      <c r="P2506">
        <v>4</v>
      </c>
      <c r="Q2506" t="s">
        <v>13812</v>
      </c>
      <c r="R2506" t="s">
        <v>13813</v>
      </c>
      <c r="S2506">
        <v>181</v>
      </c>
      <c r="T2506" t="s">
        <v>42</v>
      </c>
      <c r="U2506" t="s">
        <v>43</v>
      </c>
      <c r="V2506" t="s">
        <v>811</v>
      </c>
      <c r="W2506">
        <v>13000000</v>
      </c>
      <c r="X2506">
        <v>1998</v>
      </c>
      <c r="Y2506">
        <v>957</v>
      </c>
      <c r="Z2506" s="2">
        <v>5.8</v>
      </c>
      <c r="AA2506">
        <v>1.85</v>
      </c>
      <c r="AB2506">
        <v>0</v>
      </c>
      <c r="AQ2506">
        <v>99</v>
      </c>
      <c r="AR2506">
        <v>6</v>
      </c>
      <c r="BO2506">
        <v>146402</v>
      </c>
      <c r="BP2506">
        <v>4000000</v>
      </c>
      <c r="BR2506">
        <f t="shared" si="102"/>
        <v>-3853598</v>
      </c>
      <c r="BS2506" t="str">
        <f>_xlfn.XLOOKUP(BO2506,I:I,L:L)</f>
        <v>Mondays in the SunÂ </v>
      </c>
    </row>
    <row r="2507" spans="1:71" x14ac:dyDescent="0.25">
      <c r="A2507" t="s">
        <v>33</v>
      </c>
      <c r="B2507" t="s">
        <v>7581</v>
      </c>
      <c r="C2507">
        <v>47</v>
      </c>
      <c r="D2507">
        <v>84</v>
      </c>
      <c r="E2507">
        <v>2</v>
      </c>
      <c r="F2507">
        <v>690</v>
      </c>
      <c r="G2507" t="s">
        <v>12187</v>
      </c>
      <c r="H2507">
        <v>15000</v>
      </c>
      <c r="I2507">
        <v>5002310</v>
      </c>
      <c r="J2507" t="s">
        <v>4732</v>
      </c>
      <c r="K2507" t="s">
        <v>495</v>
      </c>
      <c r="L2507" t="s">
        <v>13815</v>
      </c>
      <c r="M2507">
        <v>25541</v>
      </c>
      <c r="N2507">
        <v>18864</v>
      </c>
      <c r="O2507" t="s">
        <v>8988</v>
      </c>
      <c r="P2507">
        <v>0</v>
      </c>
      <c r="Q2507" t="s">
        <v>13816</v>
      </c>
      <c r="R2507" t="s">
        <v>13817</v>
      </c>
      <c r="S2507">
        <v>181</v>
      </c>
      <c r="T2507" t="s">
        <v>42</v>
      </c>
      <c r="U2507" t="s">
        <v>43</v>
      </c>
      <c r="V2507" t="s">
        <v>44</v>
      </c>
      <c r="W2507">
        <v>13000000</v>
      </c>
      <c r="X2507">
        <v>2001</v>
      </c>
      <c r="Y2507">
        <v>816</v>
      </c>
      <c r="Z2507" s="2">
        <v>5.6</v>
      </c>
      <c r="AA2507">
        <v>2.35</v>
      </c>
      <c r="AB2507">
        <v>0</v>
      </c>
      <c r="AQ2507">
        <v>121</v>
      </c>
      <c r="AR2507">
        <v>5.8</v>
      </c>
      <c r="BO2507">
        <v>11144518</v>
      </c>
      <c r="BP2507">
        <v>15000000</v>
      </c>
      <c r="BR2507">
        <f t="shared" si="102"/>
        <v>-3855482</v>
      </c>
      <c r="BS2507" t="str">
        <f>_xlfn.XLOOKUP(BO2507,I:I,L:L)</f>
        <v>Barney's Great AdventureÂ </v>
      </c>
    </row>
    <row r="2508" spans="1:71" x14ac:dyDescent="0.25">
      <c r="A2508" t="s">
        <v>33</v>
      </c>
      <c r="B2508" t="s">
        <v>7585</v>
      </c>
      <c r="C2508">
        <v>111</v>
      </c>
      <c r="D2508">
        <v>93</v>
      </c>
      <c r="E2508">
        <v>16</v>
      </c>
      <c r="F2508">
        <v>258</v>
      </c>
      <c r="G2508" t="s">
        <v>3642</v>
      </c>
      <c r="H2508">
        <v>567</v>
      </c>
      <c r="I2508">
        <v>4919896</v>
      </c>
      <c r="J2508" t="s">
        <v>2964</v>
      </c>
      <c r="K2508" t="s">
        <v>9580</v>
      </c>
      <c r="L2508" t="s">
        <v>13818</v>
      </c>
      <c r="M2508">
        <v>21530</v>
      </c>
      <c r="N2508">
        <v>1775</v>
      </c>
      <c r="O2508" t="s">
        <v>10175</v>
      </c>
      <c r="P2508">
        <v>1</v>
      </c>
      <c r="Q2508" t="s">
        <v>13819</v>
      </c>
      <c r="R2508" t="s">
        <v>13820</v>
      </c>
      <c r="S2508">
        <v>159</v>
      </c>
      <c r="T2508" t="s">
        <v>42</v>
      </c>
      <c r="U2508" t="s">
        <v>74</v>
      </c>
      <c r="V2508" t="s">
        <v>811</v>
      </c>
      <c r="W2508">
        <v>13000000</v>
      </c>
      <c r="X2508">
        <v>2001</v>
      </c>
      <c r="Y2508">
        <v>326</v>
      </c>
      <c r="Z2508" s="2">
        <v>6.1</v>
      </c>
      <c r="AA2508">
        <v>2.35</v>
      </c>
      <c r="AB2508">
        <v>618</v>
      </c>
      <c r="AQ2508">
        <v>84</v>
      </c>
      <c r="AR2508">
        <v>5.6</v>
      </c>
      <c r="BO2508">
        <v>143653</v>
      </c>
      <c r="BP2508">
        <v>4000000</v>
      </c>
      <c r="BR2508">
        <f t="shared" si="102"/>
        <v>-3856347</v>
      </c>
      <c r="BS2508" t="str">
        <f>_xlfn.XLOOKUP(BO2508,I:I,L:L)</f>
        <v>Desert DancerÂ </v>
      </c>
    </row>
    <row r="2509" spans="1:71" x14ac:dyDescent="0.25">
      <c r="A2509" t="s">
        <v>33</v>
      </c>
      <c r="B2509" t="s">
        <v>6121</v>
      </c>
      <c r="C2509">
        <v>168</v>
      </c>
      <c r="D2509">
        <v>93</v>
      </c>
      <c r="E2509">
        <v>24</v>
      </c>
      <c r="F2509">
        <v>499</v>
      </c>
      <c r="G2509" t="s">
        <v>13822</v>
      </c>
      <c r="H2509">
        <v>552</v>
      </c>
      <c r="I2509">
        <v>25675765</v>
      </c>
      <c r="J2509" t="s">
        <v>1247</v>
      </c>
      <c r="K2509" t="s">
        <v>13823</v>
      </c>
      <c r="L2509" t="s">
        <v>8441</v>
      </c>
      <c r="M2509">
        <v>60407</v>
      </c>
      <c r="N2509">
        <v>2730</v>
      </c>
      <c r="O2509" t="s">
        <v>13824</v>
      </c>
      <c r="P2509">
        <v>0</v>
      </c>
      <c r="Q2509" t="s">
        <v>13825</v>
      </c>
      <c r="R2509" t="s">
        <v>13826</v>
      </c>
      <c r="S2509">
        <v>84</v>
      </c>
      <c r="T2509" t="s">
        <v>42</v>
      </c>
      <c r="U2509" t="s">
        <v>43</v>
      </c>
      <c r="V2509" t="s">
        <v>811</v>
      </c>
      <c r="W2509">
        <v>13000000</v>
      </c>
      <c r="X2509">
        <v>2013</v>
      </c>
      <c r="Y2509">
        <v>528</v>
      </c>
      <c r="Z2509" s="2">
        <v>5.9</v>
      </c>
      <c r="AA2509">
        <v>2.35</v>
      </c>
      <c r="AB2509">
        <v>11000</v>
      </c>
      <c r="AQ2509">
        <v>93</v>
      </c>
      <c r="AR2509">
        <v>6.1</v>
      </c>
      <c r="BO2509">
        <v>8134217</v>
      </c>
      <c r="BP2509">
        <v>12000000</v>
      </c>
      <c r="BR2509">
        <f t="shared" si="102"/>
        <v>-3865783</v>
      </c>
      <c r="BS2509" t="str">
        <f>_xlfn.XLOOKUP(BO2509,I:I,L:L)</f>
        <v>Cadillac RecordsÂ </v>
      </c>
    </row>
    <row r="2510" spans="1:71" x14ac:dyDescent="0.25">
      <c r="A2510" t="s">
        <v>33</v>
      </c>
      <c r="B2510" t="s">
        <v>7590</v>
      </c>
      <c r="C2510">
        <v>165</v>
      </c>
      <c r="D2510">
        <v>120</v>
      </c>
      <c r="E2510">
        <v>107</v>
      </c>
      <c r="F2510">
        <v>280</v>
      </c>
      <c r="G2510" t="s">
        <v>5900</v>
      </c>
      <c r="H2510">
        <v>12000</v>
      </c>
      <c r="I2510">
        <v>4857376</v>
      </c>
      <c r="J2510" t="s">
        <v>881</v>
      </c>
      <c r="K2510" t="s">
        <v>361</v>
      </c>
      <c r="L2510" t="s">
        <v>13828</v>
      </c>
      <c r="M2510">
        <v>63084</v>
      </c>
      <c r="N2510">
        <v>13208</v>
      </c>
      <c r="O2510" t="s">
        <v>13829</v>
      </c>
      <c r="P2510">
        <v>0</v>
      </c>
      <c r="Q2510" t="s">
        <v>13830</v>
      </c>
      <c r="R2510" t="s">
        <v>13831</v>
      </c>
      <c r="S2510">
        <v>123</v>
      </c>
      <c r="T2510" t="s">
        <v>75</v>
      </c>
      <c r="U2510" t="s">
        <v>1816</v>
      </c>
      <c r="V2510" t="s">
        <v>811</v>
      </c>
      <c r="W2510">
        <v>13000000</v>
      </c>
      <c r="X2510">
        <v>2006</v>
      </c>
      <c r="Y2510">
        <v>530</v>
      </c>
      <c r="Z2510" s="2">
        <v>7.3</v>
      </c>
      <c r="AA2510">
        <v>1.85</v>
      </c>
      <c r="AB2510">
        <v>0</v>
      </c>
      <c r="AQ2510">
        <v>93</v>
      </c>
      <c r="AR2510">
        <v>5.9</v>
      </c>
      <c r="BO2510">
        <v>2122561</v>
      </c>
      <c r="BP2510">
        <v>6000000</v>
      </c>
      <c r="BR2510">
        <f t="shared" si="102"/>
        <v>-3877439</v>
      </c>
      <c r="BS2510" t="str">
        <f>_xlfn.XLOOKUP(BO2510,I:I,L:L)</f>
        <v>MallratsÂ </v>
      </c>
    </row>
    <row r="2511" spans="1:71" x14ac:dyDescent="0.25">
      <c r="A2511" t="s">
        <v>33</v>
      </c>
      <c r="B2511" t="s">
        <v>2790</v>
      </c>
      <c r="C2511">
        <v>104</v>
      </c>
      <c r="D2511">
        <v>112</v>
      </c>
      <c r="E2511">
        <v>37</v>
      </c>
      <c r="F2511">
        <v>548</v>
      </c>
      <c r="G2511" t="s">
        <v>13833</v>
      </c>
      <c r="H2511">
        <v>748</v>
      </c>
      <c r="I2511">
        <v>3169424</v>
      </c>
      <c r="J2511" t="s">
        <v>2165</v>
      </c>
      <c r="K2511" t="s">
        <v>182</v>
      </c>
      <c r="L2511" t="s">
        <v>13834</v>
      </c>
      <c r="M2511">
        <v>18442</v>
      </c>
      <c r="N2511">
        <v>2417</v>
      </c>
      <c r="O2511" t="s">
        <v>3955</v>
      </c>
      <c r="P2511">
        <v>1</v>
      </c>
      <c r="Q2511" t="s">
        <v>13835</v>
      </c>
      <c r="R2511" t="s">
        <v>13836</v>
      </c>
      <c r="S2511">
        <v>59</v>
      </c>
      <c r="T2511" t="s">
        <v>42</v>
      </c>
      <c r="U2511" t="s">
        <v>43</v>
      </c>
      <c r="V2511" t="s">
        <v>44</v>
      </c>
      <c r="W2511">
        <v>13000000</v>
      </c>
      <c r="X2511">
        <v>2007</v>
      </c>
      <c r="Y2511">
        <v>573</v>
      </c>
      <c r="Z2511" s="2">
        <v>6.8</v>
      </c>
      <c r="AA2511">
        <v>2.35</v>
      </c>
      <c r="AB2511">
        <v>689</v>
      </c>
      <c r="AQ2511">
        <v>120</v>
      </c>
      <c r="AR2511">
        <v>7.3</v>
      </c>
      <c r="BO2511">
        <v>100412</v>
      </c>
      <c r="BP2511">
        <v>4000000</v>
      </c>
      <c r="BR2511">
        <f t="shared" si="102"/>
        <v>-3899588</v>
      </c>
      <c r="BS2511" t="str">
        <f>_xlfn.XLOOKUP(BO2511,I:I,L:L)</f>
        <v>Buen DÃ­a, RamÃ³nÂ </v>
      </c>
    </row>
    <row r="2512" spans="1:71" x14ac:dyDescent="0.25">
      <c r="A2512" t="s">
        <v>33</v>
      </c>
      <c r="B2512" t="s">
        <v>1323</v>
      </c>
      <c r="C2512">
        <v>150</v>
      </c>
      <c r="D2512">
        <v>107</v>
      </c>
      <c r="E2512">
        <v>80</v>
      </c>
      <c r="F2512">
        <v>252</v>
      </c>
      <c r="G2512" t="s">
        <v>13838</v>
      </c>
      <c r="H2512">
        <v>2000</v>
      </c>
      <c r="I2512">
        <v>18004225</v>
      </c>
      <c r="J2512" t="s">
        <v>881</v>
      </c>
      <c r="K2512" t="s">
        <v>5933</v>
      </c>
      <c r="L2512" t="s">
        <v>9878</v>
      </c>
      <c r="M2512">
        <v>28573</v>
      </c>
      <c r="N2512">
        <v>3004</v>
      </c>
      <c r="O2512" t="s">
        <v>12961</v>
      </c>
      <c r="P2512">
        <v>2</v>
      </c>
      <c r="Q2512" t="s">
        <v>13839</v>
      </c>
      <c r="R2512" t="s">
        <v>13840</v>
      </c>
      <c r="S2512">
        <v>87</v>
      </c>
      <c r="T2512" t="s">
        <v>42</v>
      </c>
      <c r="U2512" t="s">
        <v>43</v>
      </c>
      <c r="V2512" t="s">
        <v>44</v>
      </c>
      <c r="W2512">
        <v>13000000</v>
      </c>
      <c r="X2512">
        <v>2013</v>
      </c>
      <c r="Y2512">
        <v>257</v>
      </c>
      <c r="Z2512" s="2">
        <v>5.7</v>
      </c>
      <c r="AA2512">
        <v>2.35</v>
      </c>
      <c r="AB2512">
        <v>5000</v>
      </c>
      <c r="AQ2512">
        <v>112</v>
      </c>
      <c r="AR2512">
        <v>6.8</v>
      </c>
      <c r="BO2512">
        <v>1100000</v>
      </c>
      <c r="BP2512">
        <v>5000000</v>
      </c>
      <c r="BR2512">
        <f t="shared" si="102"/>
        <v>-3900000</v>
      </c>
      <c r="BS2512" t="str">
        <f>_xlfn.XLOOKUP(BO2512,I:I,L:L)</f>
        <v>Light SleeperÂ </v>
      </c>
    </row>
    <row r="2513" spans="1:71" x14ac:dyDescent="0.25">
      <c r="A2513" t="s">
        <v>33</v>
      </c>
      <c r="B2513" t="s">
        <v>7595</v>
      </c>
      <c r="C2513">
        <v>61</v>
      </c>
      <c r="D2513">
        <v>112</v>
      </c>
      <c r="E2513">
        <v>83</v>
      </c>
      <c r="F2513">
        <v>8</v>
      </c>
      <c r="G2513" t="s">
        <v>13842</v>
      </c>
      <c r="H2513">
        <v>2000</v>
      </c>
      <c r="I2513">
        <v>3058380</v>
      </c>
      <c r="J2513" t="s">
        <v>210</v>
      </c>
      <c r="K2513" t="s">
        <v>9935</v>
      </c>
      <c r="L2513" t="s">
        <v>13843</v>
      </c>
      <c r="M2513">
        <v>4767</v>
      </c>
      <c r="N2513">
        <v>2389</v>
      </c>
      <c r="O2513" t="s">
        <v>13844</v>
      </c>
      <c r="P2513">
        <v>1</v>
      </c>
      <c r="Q2513" t="s">
        <v>13845</v>
      </c>
      <c r="R2513" t="s">
        <v>13846</v>
      </c>
      <c r="S2513">
        <v>69</v>
      </c>
      <c r="T2513" t="s">
        <v>75</v>
      </c>
      <c r="U2513" t="s">
        <v>1816</v>
      </c>
      <c r="V2513" t="s">
        <v>811</v>
      </c>
      <c r="W2513">
        <v>100000000</v>
      </c>
      <c r="X2513">
        <v>2000</v>
      </c>
      <c r="Y2513">
        <v>370</v>
      </c>
      <c r="Z2513" s="2">
        <v>7.3</v>
      </c>
      <c r="AA2513">
        <v>2.35</v>
      </c>
      <c r="AB2513">
        <v>186</v>
      </c>
      <c r="AQ2513">
        <v>107</v>
      </c>
      <c r="AR2513">
        <v>5.7</v>
      </c>
      <c r="BO2513">
        <v>1082044</v>
      </c>
      <c r="BP2513">
        <v>5000000</v>
      </c>
      <c r="BR2513">
        <f t="shared" si="102"/>
        <v>-3917956</v>
      </c>
      <c r="BS2513" t="str">
        <f>_xlfn.XLOOKUP(BO2513,I:I,L:L)</f>
        <v>The MachinistÂ </v>
      </c>
    </row>
    <row r="2514" spans="1:71" x14ac:dyDescent="0.25">
      <c r="A2514" t="s">
        <v>33</v>
      </c>
      <c r="B2514" t="s">
        <v>5765</v>
      </c>
      <c r="C2514">
        <v>226</v>
      </c>
      <c r="D2514">
        <v>96</v>
      </c>
      <c r="E2514">
        <v>460</v>
      </c>
      <c r="F2514">
        <v>73</v>
      </c>
      <c r="G2514" t="s">
        <v>13848</v>
      </c>
      <c r="H2514">
        <v>14000</v>
      </c>
      <c r="I2514">
        <v>3074838</v>
      </c>
      <c r="J2514" t="s">
        <v>1937</v>
      </c>
      <c r="K2514" t="s">
        <v>299</v>
      </c>
      <c r="L2514" t="s">
        <v>13849</v>
      </c>
      <c r="M2514">
        <v>56264</v>
      </c>
      <c r="N2514">
        <v>14372</v>
      </c>
      <c r="O2514" t="s">
        <v>13850</v>
      </c>
      <c r="P2514">
        <v>2</v>
      </c>
      <c r="Q2514" t="s">
        <v>13851</v>
      </c>
      <c r="R2514" t="s">
        <v>13852</v>
      </c>
      <c r="S2514">
        <v>166</v>
      </c>
      <c r="T2514" t="s">
        <v>42</v>
      </c>
      <c r="U2514" t="s">
        <v>43</v>
      </c>
      <c r="V2514" t="s">
        <v>811</v>
      </c>
      <c r="W2514">
        <v>11000000</v>
      </c>
      <c r="X2514">
        <v>2009</v>
      </c>
      <c r="Y2514">
        <v>153</v>
      </c>
      <c r="Z2514" s="2">
        <v>6.3</v>
      </c>
      <c r="AA2514">
        <v>1.85</v>
      </c>
      <c r="AB2514">
        <v>0</v>
      </c>
      <c r="AQ2514">
        <v>112</v>
      </c>
      <c r="AR2514">
        <v>7.3</v>
      </c>
      <c r="BP2514">
        <v>3950000</v>
      </c>
      <c r="BR2514">
        <f t="shared" si="102"/>
        <v>-3950000</v>
      </c>
      <c r="BS2514">
        <f>_xlfn.XLOOKUP(BO2514,I:I,L:L)</f>
        <v>0</v>
      </c>
    </row>
    <row r="2515" spans="1:71" x14ac:dyDescent="0.25">
      <c r="A2515" t="s">
        <v>33</v>
      </c>
      <c r="B2515" t="s">
        <v>7602</v>
      </c>
      <c r="C2515">
        <v>21</v>
      </c>
      <c r="D2515">
        <v>91</v>
      </c>
      <c r="E2515">
        <v>150</v>
      </c>
      <c r="F2515">
        <v>150</v>
      </c>
      <c r="G2515" t="s">
        <v>10439</v>
      </c>
      <c r="H2515">
        <v>979</v>
      </c>
      <c r="I2515">
        <v>2104000</v>
      </c>
      <c r="J2515" t="s">
        <v>3795</v>
      </c>
      <c r="K2515" t="s">
        <v>2059</v>
      </c>
      <c r="L2515" t="s">
        <v>13853</v>
      </c>
      <c r="M2515">
        <v>1595</v>
      </c>
      <c r="N2515">
        <v>1679</v>
      </c>
      <c r="O2515" t="s">
        <v>7602</v>
      </c>
      <c r="P2515">
        <v>3</v>
      </c>
      <c r="Q2515" t="s">
        <v>13854</v>
      </c>
      <c r="R2515" t="s">
        <v>13855</v>
      </c>
      <c r="S2515">
        <v>19</v>
      </c>
      <c r="T2515" t="s">
        <v>42</v>
      </c>
      <c r="U2515" t="s">
        <v>43</v>
      </c>
      <c r="V2515" t="s">
        <v>811</v>
      </c>
      <c r="W2515">
        <v>13000000</v>
      </c>
      <c r="X2515">
        <v>1996</v>
      </c>
      <c r="Y2515">
        <v>385</v>
      </c>
      <c r="Z2515" s="2">
        <v>5.9</v>
      </c>
      <c r="AA2515">
        <v>1.85</v>
      </c>
      <c r="AB2515">
        <v>69</v>
      </c>
      <c r="AQ2515">
        <v>96</v>
      </c>
      <c r="AR2515">
        <v>6.3</v>
      </c>
      <c r="BO2515">
        <v>6044618</v>
      </c>
      <c r="BP2515">
        <v>10000000</v>
      </c>
      <c r="BR2515">
        <f t="shared" si="102"/>
        <v>-3955382</v>
      </c>
      <c r="BS2515" t="str">
        <f>_xlfn.XLOOKUP(BO2515,I:I,L:L)</f>
        <v>Deuces WildÂ </v>
      </c>
    </row>
    <row r="2516" spans="1:71" x14ac:dyDescent="0.25">
      <c r="A2516" t="s">
        <v>33</v>
      </c>
      <c r="B2516" t="s">
        <v>5875</v>
      </c>
      <c r="C2516">
        <v>94</v>
      </c>
      <c r="D2516">
        <v>125</v>
      </c>
      <c r="E2516">
        <v>0</v>
      </c>
      <c r="F2516">
        <v>968</v>
      </c>
      <c r="G2516" t="s">
        <v>449</v>
      </c>
      <c r="H2516">
        <v>22000</v>
      </c>
      <c r="I2516">
        <v>1172769</v>
      </c>
      <c r="J2516" t="s">
        <v>1120</v>
      </c>
      <c r="K2516" t="s">
        <v>190</v>
      </c>
      <c r="L2516" t="s">
        <v>13857</v>
      </c>
      <c r="M2516">
        <v>28068</v>
      </c>
      <c r="N2516">
        <v>37606</v>
      </c>
      <c r="O2516" t="s">
        <v>10087</v>
      </c>
      <c r="P2516">
        <v>2</v>
      </c>
      <c r="Q2516" t="s">
        <v>13858</v>
      </c>
      <c r="R2516" t="s">
        <v>13859</v>
      </c>
      <c r="S2516">
        <v>108</v>
      </c>
      <c r="T2516" t="s">
        <v>42</v>
      </c>
      <c r="U2516" t="s">
        <v>939</v>
      </c>
      <c r="V2516" t="s">
        <v>811</v>
      </c>
      <c r="W2516">
        <v>13000000</v>
      </c>
      <c r="X2516">
        <v>2006</v>
      </c>
      <c r="Y2516">
        <v>14000</v>
      </c>
      <c r="Z2516" s="2">
        <v>7.1</v>
      </c>
      <c r="AA2516">
        <v>1.85</v>
      </c>
      <c r="AB2516">
        <v>0</v>
      </c>
      <c r="AQ2516">
        <v>91</v>
      </c>
      <c r="AR2516">
        <v>5.9</v>
      </c>
      <c r="BO2516">
        <v>33037754</v>
      </c>
      <c r="BP2516">
        <v>37000000</v>
      </c>
      <c r="BR2516">
        <f t="shared" si="102"/>
        <v>-3962246</v>
      </c>
      <c r="BS2516" t="str">
        <f>_xlfn.XLOOKUP(BO2516,I:I,L:L)</f>
        <v>The RiteÂ </v>
      </c>
    </row>
    <row r="2517" spans="1:71" x14ac:dyDescent="0.25">
      <c r="A2517" t="s">
        <v>33</v>
      </c>
      <c r="B2517" t="s">
        <v>7607</v>
      </c>
      <c r="C2517">
        <v>364</v>
      </c>
      <c r="D2517">
        <v>102</v>
      </c>
      <c r="E2517">
        <v>139</v>
      </c>
      <c r="F2517">
        <v>850</v>
      </c>
      <c r="G2517" t="s">
        <v>13860</v>
      </c>
      <c r="H2517">
        <v>8000</v>
      </c>
      <c r="I2517">
        <v>17738570</v>
      </c>
      <c r="J2517" t="s">
        <v>210</v>
      </c>
      <c r="K2517" t="s">
        <v>1505</v>
      </c>
      <c r="L2517" t="s">
        <v>9959</v>
      </c>
      <c r="M2517">
        <v>351274</v>
      </c>
      <c r="N2517">
        <v>13631</v>
      </c>
      <c r="O2517" t="s">
        <v>10460</v>
      </c>
      <c r="P2517">
        <v>2</v>
      </c>
      <c r="Q2517" t="s">
        <v>13861</v>
      </c>
      <c r="R2517" t="s">
        <v>13862</v>
      </c>
      <c r="S2517">
        <v>457</v>
      </c>
      <c r="T2517" t="s">
        <v>42</v>
      </c>
      <c r="U2517" t="s">
        <v>43</v>
      </c>
      <c r="V2517" t="s">
        <v>44</v>
      </c>
      <c r="W2517">
        <v>13000000</v>
      </c>
      <c r="X2517">
        <v>2012</v>
      </c>
      <c r="Y2517">
        <v>3000</v>
      </c>
      <c r="Z2517" s="2">
        <v>8</v>
      </c>
      <c r="AA2517">
        <v>1.85</v>
      </c>
      <c r="AB2517">
        <v>131000</v>
      </c>
      <c r="AQ2517">
        <v>125</v>
      </c>
      <c r="AR2517">
        <v>7.1</v>
      </c>
      <c r="BO2517">
        <v>2025238</v>
      </c>
      <c r="BP2517">
        <v>6000000</v>
      </c>
      <c r="BR2517">
        <f t="shared" si="102"/>
        <v>-3974762</v>
      </c>
      <c r="BS2517" t="str">
        <f>_xlfn.XLOOKUP(BO2517,I:I,L:L)</f>
        <v>NovocaineÂ </v>
      </c>
    </row>
    <row r="2518" spans="1:71" x14ac:dyDescent="0.25">
      <c r="A2518" t="s">
        <v>33</v>
      </c>
      <c r="B2518" t="s">
        <v>7611</v>
      </c>
      <c r="C2518">
        <v>19</v>
      </c>
      <c r="D2518">
        <v>87</v>
      </c>
      <c r="E2518">
        <v>29</v>
      </c>
      <c r="F2518">
        <v>147</v>
      </c>
      <c r="G2518" t="s">
        <v>13864</v>
      </c>
      <c r="H2518">
        <v>683</v>
      </c>
      <c r="I2518">
        <v>1200000</v>
      </c>
      <c r="J2518" t="s">
        <v>826</v>
      </c>
      <c r="K2518" t="s">
        <v>2379</v>
      </c>
      <c r="L2518" t="s">
        <v>12888</v>
      </c>
      <c r="M2518">
        <v>922</v>
      </c>
      <c r="N2518">
        <v>1139</v>
      </c>
      <c r="O2518" t="s">
        <v>13865</v>
      </c>
      <c r="P2518">
        <v>1</v>
      </c>
      <c r="Q2518" t="s">
        <v>13866</v>
      </c>
      <c r="R2518" t="s">
        <v>13867</v>
      </c>
      <c r="S2518">
        <v>23</v>
      </c>
      <c r="T2518" t="s">
        <v>42</v>
      </c>
      <c r="U2518" t="s">
        <v>43</v>
      </c>
      <c r="V2518" t="s">
        <v>811</v>
      </c>
      <c r="W2518">
        <v>3000000</v>
      </c>
      <c r="X2518">
        <v>1993</v>
      </c>
      <c r="Y2518">
        <v>155</v>
      </c>
      <c r="Z2518" s="2">
        <v>5.0999999999999996</v>
      </c>
      <c r="AA2518">
        <v>1.85</v>
      </c>
      <c r="AB2518">
        <v>107</v>
      </c>
      <c r="AQ2518">
        <v>102</v>
      </c>
      <c r="AR2518">
        <v>8</v>
      </c>
      <c r="BO2518">
        <v>20262</v>
      </c>
      <c r="BP2518">
        <v>4000000</v>
      </c>
      <c r="BR2518">
        <f t="shared" ref="BR2518:BR2575" si="103">BO2518-BP2518</f>
        <v>-3979738</v>
      </c>
      <c r="BS2518" t="str">
        <f>_xlfn.XLOOKUP(BO2518,I:I,L:L)</f>
        <v>Futuro BeachÂ </v>
      </c>
    </row>
    <row r="2519" spans="1:71" x14ac:dyDescent="0.25">
      <c r="A2519" t="s">
        <v>33</v>
      </c>
      <c r="B2519" t="s">
        <v>5881</v>
      </c>
      <c r="C2519">
        <v>129</v>
      </c>
      <c r="D2519">
        <v>118</v>
      </c>
      <c r="E2519">
        <v>41</v>
      </c>
      <c r="F2519">
        <v>442</v>
      </c>
      <c r="G2519" t="s">
        <v>4801</v>
      </c>
      <c r="H2519">
        <v>2000</v>
      </c>
      <c r="I2519">
        <v>1150403</v>
      </c>
      <c r="J2519" t="s">
        <v>1050</v>
      </c>
      <c r="K2519" t="s">
        <v>1512</v>
      </c>
      <c r="L2519" t="s">
        <v>13869</v>
      </c>
      <c r="M2519">
        <v>14143</v>
      </c>
      <c r="N2519">
        <v>3474</v>
      </c>
      <c r="O2519" t="s">
        <v>9349</v>
      </c>
      <c r="P2519">
        <v>4</v>
      </c>
      <c r="Q2519" t="s">
        <v>13870</v>
      </c>
      <c r="R2519" t="s">
        <v>13871</v>
      </c>
      <c r="S2519">
        <v>102</v>
      </c>
      <c r="T2519" t="s">
        <v>42</v>
      </c>
      <c r="U2519" t="s">
        <v>43</v>
      </c>
      <c r="V2519" t="s">
        <v>811</v>
      </c>
      <c r="W2519">
        <v>13000000</v>
      </c>
      <c r="X2519">
        <v>2006</v>
      </c>
      <c r="Y2519">
        <v>812</v>
      </c>
      <c r="Z2519" s="2">
        <v>7.1</v>
      </c>
      <c r="AA2519">
        <v>1.85</v>
      </c>
      <c r="AB2519">
        <v>0</v>
      </c>
      <c r="AQ2519">
        <v>87</v>
      </c>
      <c r="AR2519">
        <v>5.0999999999999996</v>
      </c>
      <c r="BO2519">
        <v>12836</v>
      </c>
      <c r="BP2519">
        <v>4000000</v>
      </c>
      <c r="BR2519">
        <f t="shared" si="103"/>
        <v>-3987164</v>
      </c>
      <c r="BS2519" t="str">
        <f>_xlfn.XLOOKUP(BO2519,I:I,L:L)</f>
        <v>The Last Time I Committed SuicideÂ </v>
      </c>
    </row>
    <row r="2520" spans="1:71" x14ac:dyDescent="0.25">
      <c r="A2520" t="s">
        <v>33</v>
      </c>
      <c r="B2520" t="s">
        <v>7223</v>
      </c>
      <c r="C2520">
        <v>71</v>
      </c>
      <c r="D2520">
        <v>115</v>
      </c>
      <c r="E2520">
        <v>187</v>
      </c>
      <c r="F2520">
        <v>887</v>
      </c>
      <c r="G2520" t="s">
        <v>9815</v>
      </c>
      <c r="H2520">
        <v>14000</v>
      </c>
      <c r="I2520">
        <v>403932</v>
      </c>
      <c r="J2520" t="s">
        <v>2260</v>
      </c>
      <c r="K2520" t="s">
        <v>2459</v>
      </c>
      <c r="L2520" t="s">
        <v>13873</v>
      </c>
      <c r="M2520">
        <v>5254</v>
      </c>
      <c r="N2520">
        <v>17104</v>
      </c>
      <c r="O2520" t="s">
        <v>2873</v>
      </c>
      <c r="P2520">
        <v>4</v>
      </c>
      <c r="Q2520" t="s">
        <v>13874</v>
      </c>
      <c r="R2520" t="s">
        <v>13875</v>
      </c>
      <c r="S2520">
        <v>92</v>
      </c>
      <c r="T2520" t="s">
        <v>42</v>
      </c>
      <c r="U2520" t="s">
        <v>74</v>
      </c>
      <c r="V2520" t="s">
        <v>811</v>
      </c>
      <c r="W2520">
        <v>20000000</v>
      </c>
      <c r="X2520">
        <v>2000</v>
      </c>
      <c r="Y2520">
        <v>900</v>
      </c>
      <c r="Z2520" s="2">
        <v>6.5</v>
      </c>
      <c r="AA2520">
        <v>2.35</v>
      </c>
      <c r="AB2520">
        <v>141</v>
      </c>
      <c r="AQ2520">
        <v>118</v>
      </c>
      <c r="AR2520">
        <v>7.1</v>
      </c>
      <c r="BO2520">
        <v>8060</v>
      </c>
      <c r="BP2520">
        <v>4000000</v>
      </c>
      <c r="BR2520">
        <f t="shared" si="103"/>
        <v>-3991940</v>
      </c>
      <c r="BS2520" t="str">
        <f>_xlfn.XLOOKUP(BO2520,I:I,L:L)</f>
        <v>Elite SquadÂ </v>
      </c>
    </row>
    <row r="2521" spans="1:71" x14ac:dyDescent="0.25">
      <c r="A2521" t="s">
        <v>33</v>
      </c>
      <c r="B2521" t="s">
        <v>2892</v>
      </c>
      <c r="C2521">
        <v>93</v>
      </c>
      <c r="D2521">
        <v>91</v>
      </c>
      <c r="E2521">
        <v>83</v>
      </c>
      <c r="F2521">
        <v>794</v>
      </c>
      <c r="G2521" t="s">
        <v>4184</v>
      </c>
      <c r="H2521">
        <v>3000</v>
      </c>
      <c r="I2521">
        <v>1712111</v>
      </c>
      <c r="J2521" t="s">
        <v>2795</v>
      </c>
      <c r="K2521" t="s">
        <v>815</v>
      </c>
      <c r="L2521" t="s">
        <v>13877</v>
      </c>
      <c r="M2521">
        <v>7199</v>
      </c>
      <c r="N2521">
        <v>7875</v>
      </c>
      <c r="O2521" t="s">
        <v>1660</v>
      </c>
      <c r="P2521">
        <v>0</v>
      </c>
      <c r="Q2521" t="s">
        <v>13878</v>
      </c>
      <c r="R2521" t="s">
        <v>13879</v>
      </c>
      <c r="S2521">
        <v>53</v>
      </c>
      <c r="T2521" t="s">
        <v>42</v>
      </c>
      <c r="U2521" t="s">
        <v>43</v>
      </c>
      <c r="V2521" t="s">
        <v>44</v>
      </c>
      <c r="W2521">
        <v>8495000</v>
      </c>
      <c r="X2521">
        <v>2015</v>
      </c>
      <c r="Y2521">
        <v>1000</v>
      </c>
      <c r="Z2521" s="2">
        <v>4.5</v>
      </c>
      <c r="AA2521">
        <v>1.85</v>
      </c>
      <c r="AB2521">
        <v>0</v>
      </c>
      <c r="AQ2521">
        <v>115</v>
      </c>
      <c r="AR2521">
        <v>6.5</v>
      </c>
      <c r="BO2521">
        <v>4063</v>
      </c>
      <c r="BP2521">
        <v>4000000</v>
      </c>
      <c r="BR2521">
        <f t="shared" si="103"/>
        <v>-3995937</v>
      </c>
      <c r="BS2521" t="str">
        <f>_xlfn.XLOOKUP(BO2521,I:I,L:L)</f>
        <v>InescapableÂ </v>
      </c>
    </row>
    <row r="2522" spans="1:71" x14ac:dyDescent="0.25">
      <c r="A2522" t="s">
        <v>33</v>
      </c>
      <c r="B2522" t="s">
        <v>7613</v>
      </c>
      <c r="C2522">
        <v>399</v>
      </c>
      <c r="D2522">
        <v>88</v>
      </c>
      <c r="E2522">
        <v>115</v>
      </c>
      <c r="F2522">
        <v>304</v>
      </c>
      <c r="G2522" t="s">
        <v>13881</v>
      </c>
      <c r="H2522">
        <v>1000</v>
      </c>
      <c r="I2522">
        <v>1024175</v>
      </c>
      <c r="J2522" t="s">
        <v>3394</v>
      </c>
      <c r="K2522" t="s">
        <v>13882</v>
      </c>
      <c r="L2522" t="s">
        <v>13883</v>
      </c>
      <c r="M2522">
        <v>82331</v>
      </c>
      <c r="N2522">
        <v>2011</v>
      </c>
      <c r="O2522" t="s">
        <v>13038</v>
      </c>
      <c r="P2522">
        <v>6</v>
      </c>
      <c r="Q2522" t="s">
        <v>13884</v>
      </c>
      <c r="R2522" t="s">
        <v>13885</v>
      </c>
      <c r="S2522">
        <v>297</v>
      </c>
      <c r="T2522" t="s">
        <v>42</v>
      </c>
      <c r="U2522" t="s">
        <v>74</v>
      </c>
      <c r="V2522" t="s">
        <v>811</v>
      </c>
      <c r="W2522">
        <v>13000000</v>
      </c>
      <c r="X2522">
        <v>2011</v>
      </c>
      <c r="Y2522">
        <v>305</v>
      </c>
      <c r="Z2522" s="2">
        <v>6.6</v>
      </c>
      <c r="AA2522">
        <v>2.35</v>
      </c>
      <c r="AB2522">
        <v>18000</v>
      </c>
      <c r="AQ2522">
        <v>91</v>
      </c>
      <c r="AR2522">
        <v>4.5</v>
      </c>
      <c r="BP2522">
        <v>4000000</v>
      </c>
      <c r="BR2522">
        <f t="shared" si="103"/>
        <v>-4000000</v>
      </c>
      <c r="BS2522">
        <f>_xlfn.XLOOKUP(BO2522,I:I,L:L)</f>
        <v>0</v>
      </c>
    </row>
    <row r="2523" spans="1:71" x14ac:dyDescent="0.25">
      <c r="A2523" t="s">
        <v>33</v>
      </c>
      <c r="B2523" t="s">
        <v>723</v>
      </c>
      <c r="C2523">
        <v>110</v>
      </c>
      <c r="D2523">
        <v>127</v>
      </c>
      <c r="E2523">
        <v>11000</v>
      </c>
      <c r="F2523">
        <v>116</v>
      </c>
      <c r="G2523" t="s">
        <v>13886</v>
      </c>
      <c r="H2523">
        <v>306</v>
      </c>
      <c r="I2523">
        <v>301305</v>
      </c>
      <c r="J2523" t="s">
        <v>3342</v>
      </c>
      <c r="K2523" t="s">
        <v>13887</v>
      </c>
      <c r="L2523" t="s">
        <v>13888</v>
      </c>
      <c r="M2523">
        <v>31414</v>
      </c>
      <c r="N2523">
        <v>796</v>
      </c>
      <c r="O2523" t="s">
        <v>13889</v>
      </c>
      <c r="P2523">
        <v>0</v>
      </c>
      <c r="Q2523" t="s">
        <v>13890</v>
      </c>
      <c r="R2523" t="s">
        <v>13891</v>
      </c>
      <c r="S2523">
        <v>180</v>
      </c>
      <c r="T2523" t="s">
        <v>242</v>
      </c>
      <c r="U2523" t="s">
        <v>43</v>
      </c>
      <c r="V2523" t="s">
        <v>811</v>
      </c>
      <c r="W2523">
        <v>13000000</v>
      </c>
      <c r="X2523">
        <v>2011</v>
      </c>
      <c r="Y2523">
        <v>164</v>
      </c>
      <c r="Z2523" s="2">
        <v>4.3</v>
      </c>
      <c r="AA2523">
        <v>2.35</v>
      </c>
      <c r="AB2523">
        <v>0</v>
      </c>
      <c r="AQ2523">
        <v>88</v>
      </c>
      <c r="AR2523">
        <v>6.6</v>
      </c>
      <c r="BP2523">
        <v>4000000</v>
      </c>
      <c r="BR2523">
        <f t="shared" si="103"/>
        <v>-4000000</v>
      </c>
      <c r="BS2523">
        <f>_xlfn.XLOOKUP(BO2523,I:I,L:L)</f>
        <v>0</v>
      </c>
    </row>
    <row r="2524" spans="1:71" x14ac:dyDescent="0.25">
      <c r="A2524" t="s">
        <v>33</v>
      </c>
      <c r="B2524" t="s">
        <v>7290</v>
      </c>
      <c r="C2524">
        <v>285</v>
      </c>
      <c r="D2524">
        <v>94</v>
      </c>
      <c r="E2524">
        <v>122</v>
      </c>
      <c r="F2524">
        <v>383</v>
      </c>
      <c r="G2524" t="s">
        <v>13892</v>
      </c>
      <c r="H2524">
        <v>873</v>
      </c>
      <c r="I2524">
        <v>51872378</v>
      </c>
      <c r="J2524" t="s">
        <v>931</v>
      </c>
      <c r="K2524" t="s">
        <v>2498</v>
      </c>
      <c r="L2524" t="s">
        <v>4785</v>
      </c>
      <c r="M2524">
        <v>88241</v>
      </c>
      <c r="N2524">
        <v>2812</v>
      </c>
      <c r="O2524" t="s">
        <v>2193</v>
      </c>
      <c r="P2524">
        <v>0</v>
      </c>
      <c r="Q2524" t="s">
        <v>13893</v>
      </c>
      <c r="R2524" t="s">
        <v>13894</v>
      </c>
      <c r="S2524">
        <v>266</v>
      </c>
      <c r="T2524" t="s">
        <v>42</v>
      </c>
      <c r="U2524" t="s">
        <v>43</v>
      </c>
      <c r="V2524" t="s">
        <v>811</v>
      </c>
      <c r="W2524">
        <v>13000000</v>
      </c>
      <c r="X2524">
        <v>2013</v>
      </c>
      <c r="Y2524">
        <v>461</v>
      </c>
      <c r="Z2524" s="2">
        <v>6.7</v>
      </c>
      <c r="AA2524">
        <v>1.85</v>
      </c>
      <c r="AB2524">
        <v>23000</v>
      </c>
      <c r="AQ2524">
        <v>127</v>
      </c>
      <c r="AR2524">
        <v>4.3</v>
      </c>
      <c r="BP2524">
        <v>4000000</v>
      </c>
      <c r="BR2524">
        <f t="shared" si="103"/>
        <v>-4000000</v>
      </c>
      <c r="BS2524">
        <f>_xlfn.XLOOKUP(BO2524,I:I,L:L)</f>
        <v>0</v>
      </c>
    </row>
    <row r="2525" spans="1:71" x14ac:dyDescent="0.25">
      <c r="A2525" t="s">
        <v>33</v>
      </c>
      <c r="B2525" t="s">
        <v>7617</v>
      </c>
      <c r="C2525">
        <v>2</v>
      </c>
      <c r="D2525">
        <v>115</v>
      </c>
      <c r="E2525">
        <v>32</v>
      </c>
      <c r="F2525">
        <v>29</v>
      </c>
      <c r="G2525" t="s">
        <v>13895</v>
      </c>
      <c r="H2525">
        <v>14000</v>
      </c>
      <c r="I2525">
        <v>31662</v>
      </c>
      <c r="J2525" t="s">
        <v>643</v>
      </c>
      <c r="K2525" t="s">
        <v>299</v>
      </c>
      <c r="L2525" t="s">
        <v>13896</v>
      </c>
      <c r="M2525">
        <v>90</v>
      </c>
      <c r="N2525">
        <v>14133</v>
      </c>
      <c r="O2525" t="s">
        <v>13897</v>
      </c>
      <c r="P2525">
        <v>1</v>
      </c>
      <c r="R2525" t="s">
        <v>13898</v>
      </c>
      <c r="S2525">
        <v>1</v>
      </c>
      <c r="T2525" t="s">
        <v>42</v>
      </c>
      <c r="U2525" t="s">
        <v>6863</v>
      </c>
      <c r="W2525">
        <v>12620000</v>
      </c>
      <c r="X2525">
        <v>2016</v>
      </c>
      <c r="Y2525">
        <v>81</v>
      </c>
      <c r="Z2525" s="2">
        <v>6.8</v>
      </c>
      <c r="AB2525">
        <v>139</v>
      </c>
      <c r="AQ2525">
        <v>94</v>
      </c>
      <c r="AR2525">
        <v>6.7</v>
      </c>
      <c r="BP2525">
        <v>4000000</v>
      </c>
      <c r="BR2525">
        <f t="shared" si="103"/>
        <v>-4000000</v>
      </c>
      <c r="BS2525">
        <f>_xlfn.XLOOKUP(BO2525,I:I,L:L)</f>
        <v>0</v>
      </c>
    </row>
    <row r="2526" spans="1:71" x14ac:dyDescent="0.25">
      <c r="A2526" t="s">
        <v>33</v>
      </c>
      <c r="B2526" t="s">
        <v>7623</v>
      </c>
      <c r="C2526">
        <v>61</v>
      </c>
      <c r="D2526">
        <v>90</v>
      </c>
      <c r="E2526">
        <v>0</v>
      </c>
      <c r="F2526">
        <v>234</v>
      </c>
      <c r="G2526" t="s">
        <v>13899</v>
      </c>
      <c r="H2526">
        <v>477</v>
      </c>
      <c r="I2526">
        <v>28399192</v>
      </c>
      <c r="J2526" t="s">
        <v>4741</v>
      </c>
      <c r="K2526" t="s">
        <v>13900</v>
      </c>
      <c r="L2526" t="s">
        <v>7959</v>
      </c>
      <c r="M2526">
        <v>5663</v>
      </c>
      <c r="N2526">
        <v>1483</v>
      </c>
      <c r="O2526" t="s">
        <v>1022</v>
      </c>
      <c r="P2526">
        <v>0</v>
      </c>
      <c r="Q2526" t="s">
        <v>13901</v>
      </c>
      <c r="R2526" t="s">
        <v>13902</v>
      </c>
      <c r="S2526">
        <v>106</v>
      </c>
      <c r="T2526" t="s">
        <v>42</v>
      </c>
      <c r="U2526" t="s">
        <v>490</v>
      </c>
      <c r="V2526" t="s">
        <v>115</v>
      </c>
      <c r="W2526">
        <v>13000000</v>
      </c>
      <c r="X2526">
        <v>2002</v>
      </c>
      <c r="Y2526">
        <v>238</v>
      </c>
      <c r="Z2526" s="2">
        <v>5.4</v>
      </c>
      <c r="AA2526">
        <v>2.35</v>
      </c>
      <c r="AB2526">
        <v>332</v>
      </c>
      <c r="AQ2526">
        <v>115</v>
      </c>
      <c r="AR2526">
        <v>6.8</v>
      </c>
      <c r="BP2526">
        <v>4000000</v>
      </c>
      <c r="BR2526">
        <f t="shared" si="103"/>
        <v>-4000000</v>
      </c>
      <c r="BS2526">
        <f>_xlfn.XLOOKUP(BO2526,I:I,L:L)</f>
        <v>0</v>
      </c>
    </row>
    <row r="2527" spans="1:71" x14ac:dyDescent="0.25">
      <c r="A2527" t="s">
        <v>33</v>
      </c>
      <c r="B2527" t="s">
        <v>2449</v>
      </c>
      <c r="C2527">
        <v>242</v>
      </c>
      <c r="D2527">
        <v>102</v>
      </c>
      <c r="E2527">
        <v>43</v>
      </c>
      <c r="F2527">
        <v>113</v>
      </c>
      <c r="G2527" t="s">
        <v>13903</v>
      </c>
      <c r="H2527">
        <v>170</v>
      </c>
      <c r="I2527">
        <v>2035566</v>
      </c>
      <c r="J2527" t="s">
        <v>4746</v>
      </c>
      <c r="K2527" t="s">
        <v>13904</v>
      </c>
      <c r="L2527" t="s">
        <v>13905</v>
      </c>
      <c r="M2527">
        <v>77305</v>
      </c>
      <c r="N2527">
        <v>931</v>
      </c>
      <c r="O2527" t="s">
        <v>13906</v>
      </c>
      <c r="P2527">
        <v>0</v>
      </c>
      <c r="Q2527" t="s">
        <v>13907</v>
      </c>
      <c r="R2527" t="s">
        <v>13908</v>
      </c>
      <c r="S2527">
        <v>162</v>
      </c>
      <c r="T2527" t="s">
        <v>42</v>
      </c>
      <c r="U2527" t="s">
        <v>1816</v>
      </c>
      <c r="V2527" t="s">
        <v>811</v>
      </c>
      <c r="W2527">
        <v>13000000</v>
      </c>
      <c r="X2527">
        <v>2009</v>
      </c>
      <c r="Y2527">
        <v>157</v>
      </c>
      <c r="Z2527" s="2">
        <v>6.6</v>
      </c>
      <c r="AA2527">
        <v>1.85</v>
      </c>
      <c r="AB2527">
        <v>11000</v>
      </c>
      <c r="AQ2527">
        <v>90</v>
      </c>
      <c r="AR2527">
        <v>5.4</v>
      </c>
      <c r="BP2527">
        <v>4000000</v>
      </c>
      <c r="BR2527">
        <f t="shared" si="103"/>
        <v>-4000000</v>
      </c>
      <c r="BS2527">
        <f>_xlfn.XLOOKUP(BO2527,I:I,L:L)</f>
        <v>0</v>
      </c>
    </row>
    <row r="2528" spans="1:71" x14ac:dyDescent="0.25">
      <c r="A2528" t="s">
        <v>33</v>
      </c>
      <c r="B2528" t="s">
        <v>2152</v>
      </c>
      <c r="C2528">
        <v>121</v>
      </c>
      <c r="D2528">
        <v>117</v>
      </c>
      <c r="E2528">
        <v>18000</v>
      </c>
      <c r="F2528">
        <v>543</v>
      </c>
      <c r="G2528" t="s">
        <v>8620</v>
      </c>
      <c r="H2528">
        <v>18000</v>
      </c>
      <c r="I2528">
        <v>21078145</v>
      </c>
      <c r="J2528" t="s">
        <v>948</v>
      </c>
      <c r="K2528" t="s">
        <v>2152</v>
      </c>
      <c r="L2528" t="s">
        <v>9205</v>
      </c>
      <c r="M2528">
        <v>26493</v>
      </c>
      <c r="N2528">
        <v>20456</v>
      </c>
      <c r="O2528" t="s">
        <v>10533</v>
      </c>
      <c r="P2528">
        <v>0</v>
      </c>
      <c r="Q2528" t="s">
        <v>13910</v>
      </c>
      <c r="R2528" t="s">
        <v>13911</v>
      </c>
      <c r="S2528">
        <v>159</v>
      </c>
      <c r="T2528" t="s">
        <v>42</v>
      </c>
      <c r="U2528" t="s">
        <v>43</v>
      </c>
      <c r="V2528" t="s">
        <v>44</v>
      </c>
      <c r="W2528">
        <v>12500000</v>
      </c>
      <c r="X2528">
        <v>2002</v>
      </c>
      <c r="Y2528">
        <v>638</v>
      </c>
      <c r="Z2528" s="2">
        <v>7.3</v>
      </c>
      <c r="AA2528">
        <v>2.35</v>
      </c>
      <c r="AB2528">
        <v>0</v>
      </c>
      <c r="AQ2528">
        <v>100</v>
      </c>
      <c r="AR2528">
        <v>7.4</v>
      </c>
      <c r="BP2528">
        <v>4000000</v>
      </c>
      <c r="BR2528">
        <f t="shared" si="103"/>
        <v>-4000000</v>
      </c>
      <c r="BS2528">
        <f>_xlfn.XLOOKUP(BO2528,I:I,L:L)</f>
        <v>0</v>
      </c>
    </row>
    <row r="2529" spans="1:71" x14ac:dyDescent="0.25">
      <c r="A2529" t="s">
        <v>33</v>
      </c>
      <c r="B2529" t="s">
        <v>5440</v>
      </c>
      <c r="C2529">
        <v>83</v>
      </c>
      <c r="D2529">
        <v>109</v>
      </c>
      <c r="E2529">
        <v>97</v>
      </c>
      <c r="F2529">
        <v>355</v>
      </c>
      <c r="G2529" t="s">
        <v>10584</v>
      </c>
      <c r="H2529">
        <v>13000</v>
      </c>
      <c r="I2529">
        <v>14060950</v>
      </c>
      <c r="J2529" t="s">
        <v>2007</v>
      </c>
      <c r="K2529" t="s">
        <v>13912</v>
      </c>
      <c r="L2529" t="s">
        <v>10736</v>
      </c>
      <c r="M2529">
        <v>14354</v>
      </c>
      <c r="N2529">
        <v>14347</v>
      </c>
      <c r="O2529" t="s">
        <v>13913</v>
      </c>
      <c r="P2529">
        <v>1</v>
      </c>
      <c r="Q2529" t="s">
        <v>13914</v>
      </c>
      <c r="R2529" t="s">
        <v>13915</v>
      </c>
      <c r="S2529">
        <v>139</v>
      </c>
      <c r="T2529" t="s">
        <v>42</v>
      </c>
      <c r="U2529" t="s">
        <v>43</v>
      </c>
      <c r="V2529" t="s">
        <v>44</v>
      </c>
      <c r="W2529">
        <v>12500000</v>
      </c>
      <c r="X2529">
        <v>2002</v>
      </c>
      <c r="Y2529">
        <v>795</v>
      </c>
      <c r="Z2529" s="2">
        <v>6.9</v>
      </c>
      <c r="AA2529">
        <v>1.85</v>
      </c>
      <c r="AB2529">
        <v>0</v>
      </c>
      <c r="AQ2529">
        <v>117</v>
      </c>
      <c r="AR2529">
        <v>7.3</v>
      </c>
      <c r="BP2529">
        <v>4000000</v>
      </c>
      <c r="BR2529">
        <f t="shared" si="103"/>
        <v>-4000000</v>
      </c>
      <c r="BS2529">
        <f>_xlfn.XLOOKUP(BO2529,I:I,L:L)</f>
        <v>0</v>
      </c>
    </row>
    <row r="2530" spans="1:71" x14ac:dyDescent="0.25">
      <c r="A2530" t="s">
        <v>33</v>
      </c>
      <c r="B2530" t="s">
        <v>1315</v>
      </c>
      <c r="C2530">
        <v>122</v>
      </c>
      <c r="D2530">
        <v>121</v>
      </c>
      <c r="E2530">
        <v>12000</v>
      </c>
      <c r="F2530">
        <v>975</v>
      </c>
      <c r="G2530" t="s">
        <v>566</v>
      </c>
      <c r="H2530">
        <v>11000</v>
      </c>
      <c r="I2530">
        <v>12281500</v>
      </c>
      <c r="J2530" t="s">
        <v>2914</v>
      </c>
      <c r="K2530" t="s">
        <v>455</v>
      </c>
      <c r="L2530" t="s">
        <v>12182</v>
      </c>
      <c r="M2530">
        <v>163492</v>
      </c>
      <c r="N2530">
        <v>23602</v>
      </c>
      <c r="O2530" t="s">
        <v>3148</v>
      </c>
      <c r="P2530">
        <v>3</v>
      </c>
      <c r="Q2530" t="s">
        <v>13916</v>
      </c>
      <c r="R2530" t="s">
        <v>13917</v>
      </c>
      <c r="S2530">
        <v>460</v>
      </c>
      <c r="T2530" t="s">
        <v>42</v>
      </c>
      <c r="U2530" t="s">
        <v>43</v>
      </c>
      <c r="V2530" t="s">
        <v>811</v>
      </c>
      <c r="W2530">
        <v>13000000</v>
      </c>
      <c r="X2530">
        <v>1993</v>
      </c>
      <c r="Y2530">
        <v>10000</v>
      </c>
      <c r="Z2530" s="2">
        <v>8</v>
      </c>
      <c r="AA2530">
        <v>2.35</v>
      </c>
      <c r="AB2530">
        <v>15000</v>
      </c>
      <c r="AQ2530">
        <v>109</v>
      </c>
      <c r="AR2530">
        <v>6.9</v>
      </c>
      <c r="BP2530">
        <v>4000000</v>
      </c>
      <c r="BR2530">
        <f t="shared" si="103"/>
        <v>-4000000</v>
      </c>
      <c r="BS2530">
        <f>_xlfn.XLOOKUP(BO2530,I:I,L:L)</f>
        <v>0</v>
      </c>
    </row>
    <row r="2531" spans="1:71" x14ac:dyDescent="0.25">
      <c r="A2531" t="s">
        <v>33</v>
      </c>
      <c r="B2531" t="s">
        <v>7223</v>
      </c>
      <c r="C2531">
        <v>225</v>
      </c>
      <c r="D2531">
        <v>109</v>
      </c>
      <c r="E2531">
        <v>187</v>
      </c>
      <c r="F2531">
        <v>204</v>
      </c>
      <c r="G2531" t="s">
        <v>5211</v>
      </c>
      <c r="H2531">
        <v>818</v>
      </c>
      <c r="I2531">
        <v>214966</v>
      </c>
      <c r="J2531" t="s">
        <v>1338</v>
      </c>
      <c r="K2531" t="s">
        <v>3274</v>
      </c>
      <c r="L2531" t="s">
        <v>13918</v>
      </c>
      <c r="M2531">
        <v>28483</v>
      </c>
      <c r="N2531">
        <v>1813</v>
      </c>
      <c r="O2531" t="s">
        <v>10664</v>
      </c>
      <c r="P2531">
        <v>0</v>
      </c>
      <c r="Q2531" t="s">
        <v>13919</v>
      </c>
      <c r="R2531" t="s">
        <v>13920</v>
      </c>
      <c r="S2531">
        <v>176</v>
      </c>
      <c r="T2531" t="s">
        <v>42</v>
      </c>
      <c r="U2531" t="s">
        <v>43</v>
      </c>
      <c r="V2531" t="s">
        <v>811</v>
      </c>
      <c r="W2531">
        <v>13000000</v>
      </c>
      <c r="X2531">
        <v>2010</v>
      </c>
      <c r="Y2531">
        <v>467</v>
      </c>
      <c r="Z2531" s="2">
        <v>6.1</v>
      </c>
      <c r="AA2531">
        <v>2.35</v>
      </c>
      <c r="AB2531">
        <v>0</v>
      </c>
      <c r="AQ2531">
        <v>111</v>
      </c>
      <c r="AR2531">
        <v>6.4</v>
      </c>
      <c r="BP2531">
        <v>4000000</v>
      </c>
      <c r="BR2531">
        <f t="shared" si="103"/>
        <v>-4000000</v>
      </c>
      <c r="BS2531">
        <f>_xlfn.XLOOKUP(BO2531,I:I,L:L)</f>
        <v>0</v>
      </c>
    </row>
    <row r="2532" spans="1:71" x14ac:dyDescent="0.25">
      <c r="A2532" t="s">
        <v>33</v>
      </c>
      <c r="B2532" t="s">
        <v>7637</v>
      </c>
      <c r="C2532">
        <v>167</v>
      </c>
      <c r="D2532">
        <v>101</v>
      </c>
      <c r="E2532">
        <v>10</v>
      </c>
      <c r="F2532">
        <v>472</v>
      </c>
      <c r="G2532" t="s">
        <v>13921</v>
      </c>
      <c r="H2532">
        <v>1000</v>
      </c>
      <c r="I2532">
        <v>11956207</v>
      </c>
      <c r="J2532" t="s">
        <v>3057</v>
      </c>
      <c r="K2532" t="s">
        <v>13922</v>
      </c>
      <c r="L2532" t="s">
        <v>13923</v>
      </c>
      <c r="M2532">
        <v>24012</v>
      </c>
      <c r="N2532">
        <v>3142</v>
      </c>
      <c r="O2532" t="s">
        <v>6481</v>
      </c>
      <c r="P2532">
        <v>2</v>
      </c>
      <c r="Q2532" t="s">
        <v>13924</v>
      </c>
      <c r="R2532" t="s">
        <v>13925</v>
      </c>
      <c r="S2532">
        <v>126</v>
      </c>
      <c r="T2532" t="s">
        <v>42</v>
      </c>
      <c r="U2532" t="s">
        <v>43</v>
      </c>
      <c r="V2532" t="s">
        <v>811</v>
      </c>
      <c r="W2532">
        <v>16000000</v>
      </c>
      <c r="X2532">
        <v>2009</v>
      </c>
      <c r="Y2532">
        <v>668</v>
      </c>
      <c r="Z2532" s="2">
        <v>5.0999999999999996</v>
      </c>
      <c r="AA2532">
        <v>2.35</v>
      </c>
      <c r="AB2532">
        <v>0</v>
      </c>
      <c r="AQ2532">
        <v>93</v>
      </c>
      <c r="AR2532">
        <v>6.1</v>
      </c>
      <c r="BP2532">
        <v>4000000</v>
      </c>
      <c r="BR2532">
        <f t="shared" si="103"/>
        <v>-4000000</v>
      </c>
      <c r="BS2532">
        <f>_xlfn.XLOOKUP(BO2532,I:I,L:L)</f>
        <v>0</v>
      </c>
    </row>
    <row r="2533" spans="1:71" x14ac:dyDescent="0.25">
      <c r="A2533" t="s">
        <v>33</v>
      </c>
      <c r="B2533" t="s">
        <v>5050</v>
      </c>
      <c r="C2533">
        <v>226</v>
      </c>
      <c r="D2533">
        <v>106</v>
      </c>
      <c r="E2533">
        <v>44</v>
      </c>
      <c r="F2533">
        <v>552</v>
      </c>
      <c r="G2533" t="s">
        <v>1068</v>
      </c>
      <c r="H2533">
        <v>33000</v>
      </c>
      <c r="I2533">
        <v>5949693</v>
      </c>
      <c r="J2533" t="s">
        <v>881</v>
      </c>
      <c r="K2533" t="s">
        <v>5254</v>
      </c>
      <c r="L2533" t="s">
        <v>13926</v>
      </c>
      <c r="M2533">
        <v>114762</v>
      </c>
      <c r="N2533">
        <v>34351</v>
      </c>
      <c r="O2533" t="s">
        <v>12492</v>
      </c>
      <c r="P2533">
        <v>1</v>
      </c>
      <c r="Q2533" t="s">
        <v>13927</v>
      </c>
      <c r="R2533" t="s">
        <v>13928</v>
      </c>
      <c r="S2533">
        <v>299</v>
      </c>
      <c r="T2533" t="s">
        <v>42</v>
      </c>
      <c r="U2533" t="s">
        <v>43</v>
      </c>
      <c r="V2533" t="s">
        <v>44</v>
      </c>
      <c r="W2533">
        <v>12000000</v>
      </c>
      <c r="X2533">
        <v>2007</v>
      </c>
      <c r="Y2533">
        <v>730</v>
      </c>
      <c r="Z2533" s="2">
        <v>7.4</v>
      </c>
      <c r="AA2533">
        <v>1.85</v>
      </c>
      <c r="AB2533">
        <v>19000</v>
      </c>
      <c r="AQ2533">
        <v>101</v>
      </c>
      <c r="AR2533">
        <v>5.0999999999999996</v>
      </c>
      <c r="BP2533">
        <v>4000000</v>
      </c>
      <c r="BR2533">
        <f t="shared" si="103"/>
        <v>-4000000</v>
      </c>
      <c r="BS2533">
        <f>_xlfn.XLOOKUP(BO2533,I:I,L:L)</f>
        <v>0</v>
      </c>
    </row>
    <row r="2534" spans="1:71" x14ac:dyDescent="0.25">
      <c r="A2534" t="s">
        <v>33</v>
      </c>
      <c r="B2534" t="s">
        <v>7643</v>
      </c>
      <c r="C2534">
        <v>185</v>
      </c>
      <c r="D2534">
        <v>94</v>
      </c>
      <c r="E2534">
        <v>39</v>
      </c>
      <c r="F2534">
        <v>18</v>
      </c>
      <c r="G2534" t="s">
        <v>13929</v>
      </c>
      <c r="H2534">
        <v>77</v>
      </c>
      <c r="I2534">
        <v>9030581</v>
      </c>
      <c r="J2534" t="s">
        <v>1999</v>
      </c>
      <c r="K2534" t="s">
        <v>13930</v>
      </c>
      <c r="L2534" t="s">
        <v>13656</v>
      </c>
      <c r="M2534">
        <v>132386</v>
      </c>
      <c r="N2534">
        <v>156</v>
      </c>
      <c r="O2534" t="s">
        <v>13931</v>
      </c>
      <c r="P2534">
        <v>0</v>
      </c>
      <c r="Q2534" t="s">
        <v>13932</v>
      </c>
      <c r="R2534" t="s">
        <v>13933</v>
      </c>
      <c r="S2534">
        <v>398</v>
      </c>
      <c r="T2534" t="s">
        <v>42</v>
      </c>
      <c r="U2534" t="s">
        <v>74</v>
      </c>
      <c r="V2534" t="s">
        <v>44</v>
      </c>
      <c r="W2534">
        <v>12500000</v>
      </c>
      <c r="X2534">
        <v>2008</v>
      </c>
      <c r="Y2534">
        <v>32</v>
      </c>
      <c r="Z2534" s="2">
        <v>7.8</v>
      </c>
      <c r="AA2534">
        <v>1.85</v>
      </c>
      <c r="AB2534">
        <v>38000</v>
      </c>
      <c r="AQ2534">
        <v>106</v>
      </c>
      <c r="AR2534">
        <v>7.4</v>
      </c>
      <c r="BP2534">
        <v>4000000</v>
      </c>
      <c r="BR2534">
        <f t="shared" si="103"/>
        <v>-4000000</v>
      </c>
      <c r="BS2534">
        <f>_xlfn.XLOOKUP(BO2534,I:I,L:L)</f>
        <v>0</v>
      </c>
    </row>
    <row r="2535" spans="1:71" x14ac:dyDescent="0.25">
      <c r="A2535" t="s">
        <v>33</v>
      </c>
      <c r="B2535" t="s">
        <v>7015</v>
      </c>
      <c r="C2535">
        <v>28</v>
      </c>
      <c r="D2535">
        <v>132</v>
      </c>
      <c r="E2535">
        <v>44</v>
      </c>
      <c r="F2535">
        <v>241</v>
      </c>
      <c r="G2535" t="s">
        <v>1302</v>
      </c>
      <c r="H2535">
        <v>1000</v>
      </c>
      <c r="I2535">
        <v>1508689</v>
      </c>
      <c r="J2535" t="s">
        <v>210</v>
      </c>
      <c r="K2535" t="s">
        <v>173</v>
      </c>
      <c r="L2535" t="s">
        <v>13934</v>
      </c>
      <c r="M2535">
        <v>5648</v>
      </c>
      <c r="N2535">
        <v>2004</v>
      </c>
      <c r="O2535" t="s">
        <v>1627</v>
      </c>
      <c r="P2535">
        <v>2</v>
      </c>
      <c r="Q2535" t="s">
        <v>13935</v>
      </c>
      <c r="R2535" t="s">
        <v>13936</v>
      </c>
      <c r="S2535">
        <v>50</v>
      </c>
      <c r="T2535" t="s">
        <v>42</v>
      </c>
      <c r="U2535" t="s">
        <v>43</v>
      </c>
      <c r="V2535" t="s">
        <v>811</v>
      </c>
      <c r="W2535">
        <v>16000000</v>
      </c>
      <c r="X2535">
        <v>1997</v>
      </c>
      <c r="Y2535">
        <v>653</v>
      </c>
      <c r="Z2535" s="2">
        <v>6.7</v>
      </c>
      <c r="AA2535">
        <v>2.35</v>
      </c>
      <c r="AB2535">
        <v>329</v>
      </c>
      <c r="AQ2535">
        <v>94</v>
      </c>
      <c r="AR2535">
        <v>7.8</v>
      </c>
      <c r="BO2535">
        <v>55994557</v>
      </c>
      <c r="BP2535">
        <v>60000000</v>
      </c>
      <c r="BR2535">
        <f t="shared" si="103"/>
        <v>-4005443</v>
      </c>
      <c r="BS2535" t="str">
        <f>_xlfn.XLOOKUP(BO2535,I:I,L:L)</f>
        <v>ParaNormanÂ </v>
      </c>
    </row>
    <row r="2536" spans="1:71" x14ac:dyDescent="0.25">
      <c r="A2536" t="s">
        <v>33</v>
      </c>
      <c r="B2536" t="s">
        <v>7648</v>
      </c>
      <c r="C2536">
        <v>48</v>
      </c>
      <c r="D2536">
        <v>99</v>
      </c>
      <c r="E2536">
        <v>220</v>
      </c>
      <c r="F2536">
        <v>599</v>
      </c>
      <c r="G2536" t="s">
        <v>8345</v>
      </c>
      <c r="H2536">
        <v>812</v>
      </c>
      <c r="I2536">
        <v>1227324</v>
      </c>
      <c r="J2536" t="s">
        <v>1212</v>
      </c>
      <c r="K2536" t="s">
        <v>4801</v>
      </c>
      <c r="L2536" t="s">
        <v>13937</v>
      </c>
      <c r="M2536">
        <v>6921</v>
      </c>
      <c r="N2536">
        <v>3337</v>
      </c>
      <c r="O2536" t="s">
        <v>6775</v>
      </c>
      <c r="P2536">
        <v>3</v>
      </c>
      <c r="Q2536" t="s">
        <v>13938</v>
      </c>
      <c r="R2536" t="s">
        <v>13939</v>
      </c>
      <c r="S2536">
        <v>48</v>
      </c>
      <c r="T2536" t="s">
        <v>42</v>
      </c>
      <c r="U2536" t="s">
        <v>43</v>
      </c>
      <c r="V2536" t="s">
        <v>811</v>
      </c>
      <c r="W2536">
        <v>12500000</v>
      </c>
      <c r="X2536">
        <v>1996</v>
      </c>
      <c r="Y2536">
        <v>787</v>
      </c>
      <c r="Z2536" s="2">
        <v>6.6</v>
      </c>
      <c r="AA2536">
        <v>1.85</v>
      </c>
      <c r="AB2536">
        <v>344</v>
      </c>
      <c r="AQ2536">
        <v>132</v>
      </c>
      <c r="AR2536">
        <v>6.7</v>
      </c>
      <c r="BO2536">
        <v>11956207</v>
      </c>
      <c r="BP2536">
        <v>16000000</v>
      </c>
      <c r="BR2536">
        <f t="shared" si="103"/>
        <v>-4043793</v>
      </c>
      <c r="BS2536" t="str">
        <f>_xlfn.XLOOKUP(BO2536,I:I,L:L)</f>
        <v>Sorority RowÂ </v>
      </c>
    </row>
    <row r="2537" spans="1:71" x14ac:dyDescent="0.25">
      <c r="A2537" t="s">
        <v>33</v>
      </c>
      <c r="B2537" t="s">
        <v>7654</v>
      </c>
      <c r="C2537">
        <v>116</v>
      </c>
      <c r="D2537">
        <v>90</v>
      </c>
      <c r="E2537">
        <v>34</v>
      </c>
      <c r="F2537">
        <v>506</v>
      </c>
      <c r="G2537" t="s">
        <v>6359</v>
      </c>
      <c r="H2537">
        <v>966</v>
      </c>
      <c r="I2537">
        <v>4360548</v>
      </c>
      <c r="J2537" t="s">
        <v>881</v>
      </c>
      <c r="K2537" t="s">
        <v>4438</v>
      </c>
      <c r="L2537" t="s">
        <v>13940</v>
      </c>
      <c r="M2537">
        <v>13371</v>
      </c>
      <c r="N2537">
        <v>2661</v>
      </c>
      <c r="O2537" t="s">
        <v>3685</v>
      </c>
      <c r="P2537">
        <v>7</v>
      </c>
      <c r="Q2537" t="s">
        <v>13941</v>
      </c>
      <c r="R2537" t="s">
        <v>13942</v>
      </c>
      <c r="S2537">
        <v>60</v>
      </c>
      <c r="T2537" t="s">
        <v>42</v>
      </c>
      <c r="U2537" t="s">
        <v>43</v>
      </c>
      <c r="V2537" t="s">
        <v>811</v>
      </c>
      <c r="W2537">
        <v>15000000</v>
      </c>
      <c r="X2537">
        <v>2009</v>
      </c>
      <c r="Y2537">
        <v>681</v>
      </c>
      <c r="Z2537" s="2">
        <v>6.4</v>
      </c>
      <c r="AA2537">
        <v>1.85</v>
      </c>
      <c r="AB2537">
        <v>0</v>
      </c>
      <c r="AQ2537">
        <v>99</v>
      </c>
      <c r="AR2537">
        <v>6.6</v>
      </c>
      <c r="BO2537">
        <v>4440055</v>
      </c>
      <c r="BP2537">
        <v>8500000</v>
      </c>
      <c r="BR2537">
        <f t="shared" si="103"/>
        <v>-4059945</v>
      </c>
      <c r="BS2537" t="str">
        <f>_xlfn.XLOOKUP(BO2537,I:I,L:L)</f>
        <v>Bright StarÂ </v>
      </c>
    </row>
    <row r="2538" spans="1:71" x14ac:dyDescent="0.25">
      <c r="A2538" t="s">
        <v>33</v>
      </c>
      <c r="B2538" t="s">
        <v>7657</v>
      </c>
      <c r="C2538">
        <v>391</v>
      </c>
      <c r="D2538">
        <v>105</v>
      </c>
      <c r="E2538">
        <v>20</v>
      </c>
      <c r="F2538">
        <v>844</v>
      </c>
      <c r="G2538" t="s">
        <v>6986</v>
      </c>
      <c r="H2538">
        <v>22000</v>
      </c>
      <c r="I2538">
        <v>26589953</v>
      </c>
      <c r="J2538" t="s">
        <v>268</v>
      </c>
      <c r="K2538" t="s">
        <v>2176</v>
      </c>
      <c r="L2538" t="s">
        <v>7790</v>
      </c>
      <c r="M2538">
        <v>165792</v>
      </c>
      <c r="N2538">
        <v>26233</v>
      </c>
      <c r="O2538" t="s">
        <v>4071</v>
      </c>
      <c r="P2538">
        <v>1</v>
      </c>
      <c r="Q2538" t="s">
        <v>13944</v>
      </c>
      <c r="R2538" t="s">
        <v>13945</v>
      </c>
      <c r="S2538">
        <v>392</v>
      </c>
      <c r="T2538" t="s">
        <v>42</v>
      </c>
      <c r="U2538" t="s">
        <v>43</v>
      </c>
      <c r="V2538" t="s">
        <v>811</v>
      </c>
      <c r="W2538">
        <v>10500000</v>
      </c>
      <c r="X2538">
        <v>2010</v>
      </c>
      <c r="Y2538">
        <v>982</v>
      </c>
      <c r="Z2538" s="2">
        <v>6.7</v>
      </c>
      <c r="AA2538">
        <v>1.85</v>
      </c>
      <c r="AB2538">
        <v>44000</v>
      </c>
      <c r="AQ2538">
        <v>90</v>
      </c>
      <c r="AR2538">
        <v>6.4</v>
      </c>
      <c r="BO2538">
        <v>18934858</v>
      </c>
      <c r="BP2538">
        <v>23000000</v>
      </c>
      <c r="BR2538">
        <f t="shared" si="103"/>
        <v>-4065142</v>
      </c>
      <c r="BS2538" t="str">
        <f>_xlfn.XLOOKUP(BO2538,I:I,L:L)</f>
        <v>HaywireÂ </v>
      </c>
    </row>
    <row r="2539" spans="1:71" x14ac:dyDescent="0.25">
      <c r="A2539" t="s">
        <v>33</v>
      </c>
      <c r="B2539" t="s">
        <v>7663</v>
      </c>
      <c r="C2539">
        <v>117</v>
      </c>
      <c r="D2539">
        <v>108</v>
      </c>
      <c r="E2539">
        <v>60</v>
      </c>
      <c r="F2539">
        <v>168</v>
      </c>
      <c r="G2539" t="s">
        <v>7567</v>
      </c>
      <c r="H2539">
        <v>18000</v>
      </c>
      <c r="I2539">
        <v>1039869</v>
      </c>
      <c r="J2539" t="s">
        <v>1120</v>
      </c>
      <c r="K2539" t="s">
        <v>148</v>
      </c>
      <c r="L2539" t="s">
        <v>13946</v>
      </c>
      <c r="M2539">
        <v>14757</v>
      </c>
      <c r="N2539">
        <v>18739</v>
      </c>
      <c r="O2539" t="s">
        <v>13947</v>
      </c>
      <c r="P2539">
        <v>5</v>
      </c>
      <c r="Q2539" t="s">
        <v>13948</v>
      </c>
      <c r="R2539" t="s">
        <v>13949</v>
      </c>
      <c r="S2539">
        <v>51</v>
      </c>
      <c r="T2539" t="s">
        <v>42</v>
      </c>
      <c r="U2539" t="s">
        <v>356</v>
      </c>
      <c r="V2539" t="s">
        <v>811</v>
      </c>
      <c r="W2539">
        <v>15000000</v>
      </c>
      <c r="X2539">
        <v>2010</v>
      </c>
      <c r="Y2539">
        <v>322</v>
      </c>
      <c r="Z2539" s="2">
        <v>6.2</v>
      </c>
      <c r="AA2539">
        <v>2.35</v>
      </c>
      <c r="AB2539">
        <v>0</v>
      </c>
      <c r="AQ2539">
        <v>105</v>
      </c>
      <c r="AR2539">
        <v>6.7</v>
      </c>
      <c r="BO2539">
        <v>28927720</v>
      </c>
      <c r="BP2539">
        <v>33000000</v>
      </c>
      <c r="BR2539">
        <f t="shared" si="103"/>
        <v>-4072280</v>
      </c>
      <c r="BS2539" t="str">
        <f>_xlfn.XLOOKUP(BO2539,I:I,L:L)</f>
        <v>The WatcherÂ </v>
      </c>
    </row>
    <row r="2540" spans="1:71" x14ac:dyDescent="0.25">
      <c r="A2540" t="s">
        <v>33</v>
      </c>
      <c r="B2540" t="s">
        <v>2109</v>
      </c>
      <c r="C2540">
        <v>24</v>
      </c>
      <c r="D2540">
        <v>69</v>
      </c>
      <c r="E2540">
        <v>383</v>
      </c>
      <c r="F2540">
        <v>191</v>
      </c>
      <c r="G2540" t="s">
        <v>13950</v>
      </c>
      <c r="H2540">
        <v>912</v>
      </c>
      <c r="I2540">
        <v>48092846</v>
      </c>
      <c r="J2540" t="s">
        <v>1686</v>
      </c>
      <c r="K2540" t="s">
        <v>11357</v>
      </c>
      <c r="L2540" t="s">
        <v>5104</v>
      </c>
      <c r="M2540">
        <v>61753</v>
      </c>
      <c r="N2540">
        <v>1833</v>
      </c>
      <c r="O2540" t="s">
        <v>13951</v>
      </c>
      <c r="P2540">
        <v>0</v>
      </c>
      <c r="Q2540" t="s">
        <v>13952</v>
      </c>
      <c r="R2540" t="s">
        <v>13953</v>
      </c>
      <c r="S2540">
        <v>133</v>
      </c>
      <c r="T2540" t="s">
        <v>42</v>
      </c>
      <c r="U2540" t="s">
        <v>43</v>
      </c>
      <c r="V2540" t="s">
        <v>366</v>
      </c>
      <c r="W2540">
        <v>12500000</v>
      </c>
      <c r="X2540">
        <v>1988</v>
      </c>
      <c r="Y2540">
        <v>320</v>
      </c>
      <c r="Z2540" s="2">
        <v>7.3</v>
      </c>
      <c r="AA2540">
        <v>1.33</v>
      </c>
      <c r="AB2540">
        <v>5000</v>
      </c>
      <c r="AQ2540">
        <v>108</v>
      </c>
      <c r="AR2540">
        <v>6.2</v>
      </c>
      <c r="BO2540">
        <v>2921738</v>
      </c>
      <c r="BP2540">
        <v>7000000</v>
      </c>
      <c r="BR2540">
        <f t="shared" si="103"/>
        <v>-4078262</v>
      </c>
      <c r="BS2540" t="str">
        <f>_xlfn.XLOOKUP(BO2540,I:I,L:L)</f>
        <v>Veer-ZaaraÂ </v>
      </c>
    </row>
    <row r="2541" spans="1:71" x14ac:dyDescent="0.25">
      <c r="A2541" t="s">
        <v>917</v>
      </c>
      <c r="B2541" t="s">
        <v>7668</v>
      </c>
      <c r="C2541">
        <v>41</v>
      </c>
      <c r="D2541">
        <v>118</v>
      </c>
      <c r="E2541">
        <v>50</v>
      </c>
      <c r="F2541">
        <v>655</v>
      </c>
      <c r="G2541" t="s">
        <v>4071</v>
      </c>
      <c r="H2541">
        <v>968</v>
      </c>
      <c r="I2541">
        <v>1089445</v>
      </c>
      <c r="J2541" t="s">
        <v>4752</v>
      </c>
      <c r="K2541" t="s">
        <v>503</v>
      </c>
      <c r="L2541" t="s">
        <v>13955</v>
      </c>
      <c r="M2541">
        <v>2676</v>
      </c>
      <c r="N2541">
        <v>4270</v>
      </c>
      <c r="O2541" t="s">
        <v>2865</v>
      </c>
      <c r="P2541">
        <v>0</v>
      </c>
      <c r="Q2541" t="s">
        <v>13956</v>
      </c>
      <c r="R2541" t="s">
        <v>13957</v>
      </c>
      <c r="S2541">
        <v>33</v>
      </c>
      <c r="T2541" t="s">
        <v>42</v>
      </c>
      <c r="U2541" t="s">
        <v>356</v>
      </c>
      <c r="V2541" t="s">
        <v>115</v>
      </c>
      <c r="W2541">
        <v>12500000</v>
      </c>
      <c r="X2541">
        <v>2009</v>
      </c>
      <c r="Y2541">
        <v>844</v>
      </c>
      <c r="Z2541" s="2">
        <v>7</v>
      </c>
      <c r="AA2541">
        <v>2.35</v>
      </c>
      <c r="AB2541">
        <v>0</v>
      </c>
      <c r="AQ2541">
        <v>69</v>
      </c>
      <c r="AR2541">
        <v>7.3</v>
      </c>
      <c r="BO2541">
        <v>7918283</v>
      </c>
      <c r="BP2541">
        <v>12000000</v>
      </c>
      <c r="BR2541">
        <f t="shared" si="103"/>
        <v>-4081717</v>
      </c>
      <c r="BS2541" t="str">
        <f>_xlfn.XLOOKUP(BO2541,I:I,L:L)</f>
        <v>ArbitrageÂ </v>
      </c>
    </row>
    <row r="2542" spans="1:71" x14ac:dyDescent="0.25">
      <c r="A2542" t="s">
        <v>33</v>
      </c>
      <c r="B2542" t="s">
        <v>2979</v>
      </c>
      <c r="C2542">
        <v>304</v>
      </c>
      <c r="D2542">
        <v>132</v>
      </c>
      <c r="E2542">
        <v>607</v>
      </c>
      <c r="F2542">
        <v>259</v>
      </c>
      <c r="G2542" t="s">
        <v>13574</v>
      </c>
      <c r="H2542">
        <v>1000</v>
      </c>
      <c r="I2542">
        <v>204565000</v>
      </c>
      <c r="J2542" t="s">
        <v>3105</v>
      </c>
      <c r="K2542" t="s">
        <v>9048</v>
      </c>
      <c r="L2542" t="s">
        <v>502</v>
      </c>
      <c r="M2542">
        <v>284252</v>
      </c>
      <c r="N2542">
        <v>2466</v>
      </c>
      <c r="O2542" t="s">
        <v>13959</v>
      </c>
      <c r="P2542">
        <v>0</v>
      </c>
      <c r="Q2542" t="s">
        <v>13960</v>
      </c>
      <c r="R2542" t="s">
        <v>13961</v>
      </c>
      <c r="S2542">
        <v>1058</v>
      </c>
      <c r="T2542" t="s">
        <v>42</v>
      </c>
      <c r="U2542" t="s">
        <v>43</v>
      </c>
      <c r="V2542" t="s">
        <v>811</v>
      </c>
      <c r="W2542">
        <v>8000000</v>
      </c>
      <c r="X2542">
        <v>1973</v>
      </c>
      <c r="Y2542">
        <v>931</v>
      </c>
      <c r="Z2542" s="2">
        <v>8</v>
      </c>
      <c r="AA2542">
        <v>1.37</v>
      </c>
      <c r="AB2542">
        <v>18000</v>
      </c>
      <c r="AQ2542">
        <v>118</v>
      </c>
      <c r="AR2542">
        <v>7</v>
      </c>
      <c r="BO2542">
        <v>85884815</v>
      </c>
      <c r="BP2542">
        <v>90000000</v>
      </c>
      <c r="BR2542">
        <f t="shared" si="103"/>
        <v>-4115185</v>
      </c>
      <c r="BS2542" t="str">
        <f>_xlfn.XLOOKUP(BO2542,I:I,L:L)</f>
        <v>Alvin and the Chipmunks: The Road ChipÂ </v>
      </c>
    </row>
    <row r="2543" spans="1:71" x14ac:dyDescent="0.25">
      <c r="A2543" t="s">
        <v>33</v>
      </c>
      <c r="B2543" t="s">
        <v>1323</v>
      </c>
      <c r="C2543">
        <v>145</v>
      </c>
      <c r="D2543">
        <v>95</v>
      </c>
      <c r="E2543">
        <v>80</v>
      </c>
      <c r="F2543">
        <v>1000</v>
      </c>
      <c r="G2543" t="s">
        <v>8873</v>
      </c>
      <c r="H2543">
        <v>3000</v>
      </c>
      <c r="I2543">
        <v>101736215</v>
      </c>
      <c r="J2543" t="s">
        <v>1247</v>
      </c>
      <c r="K2543" t="s">
        <v>5678</v>
      </c>
      <c r="L2543" t="s">
        <v>1977</v>
      </c>
      <c r="M2543">
        <v>315549</v>
      </c>
      <c r="N2543">
        <v>8134</v>
      </c>
      <c r="O2543" t="s">
        <v>4645</v>
      </c>
      <c r="P2543">
        <v>6</v>
      </c>
      <c r="Q2543" t="s">
        <v>13962</v>
      </c>
      <c r="R2543" t="s">
        <v>13963</v>
      </c>
      <c r="S2543">
        <v>789</v>
      </c>
      <c r="T2543" t="s">
        <v>42</v>
      </c>
      <c r="U2543" t="s">
        <v>43</v>
      </c>
      <c r="V2543" t="s">
        <v>811</v>
      </c>
      <c r="W2543">
        <v>11000000</v>
      </c>
      <c r="X2543">
        <v>1999</v>
      </c>
      <c r="Y2543">
        <v>1000</v>
      </c>
      <c r="Z2543" s="2">
        <v>7</v>
      </c>
      <c r="AA2543">
        <v>1.85</v>
      </c>
      <c r="AB2543">
        <v>0</v>
      </c>
      <c r="AQ2543">
        <v>132</v>
      </c>
      <c r="AR2543">
        <v>8</v>
      </c>
      <c r="BO2543">
        <v>4881867</v>
      </c>
      <c r="BP2543">
        <v>9000000</v>
      </c>
      <c r="BR2543">
        <f t="shared" si="103"/>
        <v>-4118133</v>
      </c>
      <c r="BS2543" t="str">
        <f>_xlfn.XLOOKUP(BO2543,I:I,L:L)</f>
        <v>Hamlet 2Â </v>
      </c>
    </row>
    <row r="2544" spans="1:71" x14ac:dyDescent="0.25">
      <c r="A2544" t="s">
        <v>33</v>
      </c>
      <c r="B2544" t="s">
        <v>7673</v>
      </c>
      <c r="C2544">
        <v>99</v>
      </c>
      <c r="D2544">
        <v>80</v>
      </c>
      <c r="E2544">
        <v>2</v>
      </c>
      <c r="F2544">
        <v>186</v>
      </c>
      <c r="G2544" t="s">
        <v>3919</v>
      </c>
      <c r="H2544">
        <v>6000</v>
      </c>
      <c r="I2544">
        <v>71442</v>
      </c>
      <c r="J2544" t="s">
        <v>4759</v>
      </c>
      <c r="K2544" t="s">
        <v>823</v>
      </c>
      <c r="L2544" t="s">
        <v>13965</v>
      </c>
      <c r="M2544">
        <v>12029</v>
      </c>
      <c r="N2544">
        <v>6829</v>
      </c>
      <c r="O2544" t="s">
        <v>13966</v>
      </c>
      <c r="P2544">
        <v>0</v>
      </c>
      <c r="Q2544" t="s">
        <v>13967</v>
      </c>
      <c r="R2544" t="s">
        <v>13968</v>
      </c>
      <c r="S2544">
        <v>32</v>
      </c>
      <c r="T2544" t="s">
        <v>75</v>
      </c>
      <c r="U2544" t="s">
        <v>1816</v>
      </c>
      <c r="V2544" t="s">
        <v>115</v>
      </c>
      <c r="W2544">
        <v>9600000</v>
      </c>
      <c r="X2544">
        <v>2012</v>
      </c>
      <c r="Y2544">
        <v>637</v>
      </c>
      <c r="Z2544" s="2">
        <v>7.9</v>
      </c>
      <c r="AA2544">
        <v>1.85</v>
      </c>
      <c r="AB2544">
        <v>0</v>
      </c>
      <c r="AQ2544">
        <v>95</v>
      </c>
      <c r="AR2544">
        <v>7</v>
      </c>
      <c r="BO2544">
        <v>3347439</v>
      </c>
      <c r="BP2544">
        <v>7500000</v>
      </c>
      <c r="BR2544">
        <f t="shared" si="103"/>
        <v>-4152561</v>
      </c>
      <c r="BS2544" t="str">
        <f>_xlfn.XLOOKUP(BO2544,I:I,L:L)</f>
        <v>The Work and the GloryÂ </v>
      </c>
    </row>
    <row r="2545" spans="1:71" x14ac:dyDescent="0.25">
      <c r="A2545" t="s">
        <v>33</v>
      </c>
      <c r="B2545" t="s">
        <v>5252</v>
      </c>
      <c r="C2545">
        <v>29</v>
      </c>
      <c r="D2545">
        <v>94</v>
      </c>
      <c r="E2545">
        <v>23</v>
      </c>
      <c r="F2545">
        <v>148</v>
      </c>
      <c r="G2545" t="s">
        <v>6851</v>
      </c>
      <c r="H2545">
        <v>400</v>
      </c>
      <c r="I2545">
        <v>79817937</v>
      </c>
      <c r="J2545" t="s">
        <v>4767</v>
      </c>
      <c r="K2545" t="s">
        <v>4247</v>
      </c>
      <c r="L2545" t="s">
        <v>3403</v>
      </c>
      <c r="M2545">
        <v>39798</v>
      </c>
      <c r="N2545">
        <v>1044</v>
      </c>
      <c r="O2545" t="s">
        <v>13970</v>
      </c>
      <c r="P2545">
        <v>1</v>
      </c>
      <c r="Q2545" t="s">
        <v>13971</v>
      </c>
      <c r="R2545" t="s">
        <v>13972</v>
      </c>
      <c r="S2545">
        <v>69</v>
      </c>
      <c r="T2545" t="s">
        <v>42</v>
      </c>
      <c r="U2545" t="s">
        <v>43</v>
      </c>
      <c r="V2545" t="s">
        <v>44</v>
      </c>
      <c r="W2545">
        <v>25000000</v>
      </c>
      <c r="X2545">
        <v>1986</v>
      </c>
      <c r="Y2545">
        <v>255</v>
      </c>
      <c r="Z2545" s="2">
        <v>5.9</v>
      </c>
      <c r="AA2545">
        <v>1.85</v>
      </c>
      <c r="AB2545">
        <v>0</v>
      </c>
      <c r="AQ2545">
        <v>80</v>
      </c>
      <c r="AR2545">
        <v>7.9</v>
      </c>
      <c r="BO2545">
        <v>434417</v>
      </c>
      <c r="BP2545">
        <v>4600000</v>
      </c>
      <c r="BR2545">
        <f t="shared" si="103"/>
        <v>-4165583</v>
      </c>
      <c r="BS2545" t="str">
        <f>_xlfn.XLOOKUP(BO2545,I:I,L:L)</f>
        <v>Savage GraceÂ </v>
      </c>
    </row>
    <row r="2546" spans="1:71" x14ac:dyDescent="0.25">
      <c r="A2546" t="s">
        <v>33</v>
      </c>
      <c r="B2546" t="s">
        <v>1103</v>
      </c>
      <c r="C2546">
        <v>77</v>
      </c>
      <c r="D2546">
        <v>122</v>
      </c>
      <c r="E2546">
        <v>167</v>
      </c>
      <c r="F2546">
        <v>807</v>
      </c>
      <c r="G2546" t="s">
        <v>4841</v>
      </c>
      <c r="H2546">
        <v>997</v>
      </c>
      <c r="I2546">
        <v>91547205</v>
      </c>
      <c r="J2546" t="s">
        <v>1027</v>
      </c>
      <c r="K2546" t="s">
        <v>13542</v>
      </c>
      <c r="L2546" t="s">
        <v>2326</v>
      </c>
      <c r="M2546">
        <v>34579</v>
      </c>
      <c r="N2546">
        <v>5165</v>
      </c>
      <c r="O2546" t="s">
        <v>6875</v>
      </c>
      <c r="P2546">
        <v>8</v>
      </c>
      <c r="Q2546" t="s">
        <v>13974</v>
      </c>
      <c r="R2546" t="s">
        <v>13975</v>
      </c>
      <c r="S2546">
        <v>62</v>
      </c>
      <c r="T2546" t="s">
        <v>42</v>
      </c>
      <c r="U2546" t="s">
        <v>43</v>
      </c>
      <c r="V2546" t="s">
        <v>44</v>
      </c>
      <c r="W2546">
        <v>12000000</v>
      </c>
      <c r="X2546">
        <v>2012</v>
      </c>
      <c r="Y2546">
        <v>966</v>
      </c>
      <c r="Z2546" s="2">
        <v>6.6</v>
      </c>
      <c r="AA2546">
        <v>2.35</v>
      </c>
      <c r="AB2546">
        <v>0</v>
      </c>
      <c r="AQ2546">
        <v>94</v>
      </c>
      <c r="AR2546">
        <v>5.9</v>
      </c>
      <c r="BO2546">
        <v>830210</v>
      </c>
      <c r="BP2546">
        <v>5000000</v>
      </c>
      <c r="BR2546">
        <f t="shared" si="103"/>
        <v>-4169790</v>
      </c>
      <c r="BS2546" t="str">
        <f>_xlfn.XLOOKUP(BO2546,I:I,L:L)</f>
        <v>Atlas Shrugged: Who Is John Galt?Â </v>
      </c>
    </row>
    <row r="2547" spans="1:71" x14ac:dyDescent="0.25">
      <c r="A2547" t="s">
        <v>33</v>
      </c>
      <c r="B2547" t="s">
        <v>5309</v>
      </c>
      <c r="C2547">
        <v>148</v>
      </c>
      <c r="D2547">
        <v>116</v>
      </c>
      <c r="E2547">
        <v>120</v>
      </c>
      <c r="F2547">
        <v>664</v>
      </c>
      <c r="G2547" t="s">
        <v>10523</v>
      </c>
      <c r="H2547">
        <v>12000</v>
      </c>
      <c r="I2547">
        <v>78900000</v>
      </c>
      <c r="J2547" t="s">
        <v>89</v>
      </c>
      <c r="K2547" t="s">
        <v>1274</v>
      </c>
      <c r="L2547" t="s">
        <v>2785</v>
      </c>
      <c r="M2547">
        <v>91414</v>
      </c>
      <c r="N2547">
        <v>16539</v>
      </c>
      <c r="O2547" t="s">
        <v>8556</v>
      </c>
      <c r="P2547">
        <v>2</v>
      </c>
      <c r="Q2547" t="s">
        <v>13977</v>
      </c>
      <c r="R2547" t="s">
        <v>13978</v>
      </c>
      <c r="S2547">
        <v>359</v>
      </c>
      <c r="T2547" t="s">
        <v>42</v>
      </c>
      <c r="U2547" t="s">
        <v>43</v>
      </c>
      <c r="V2547" t="s">
        <v>115</v>
      </c>
      <c r="W2547">
        <v>11000000</v>
      </c>
      <c r="X2547">
        <v>1982</v>
      </c>
      <c r="Y2547">
        <v>980</v>
      </c>
      <c r="Z2547" s="2">
        <v>7.7</v>
      </c>
      <c r="AA2547">
        <v>2.35</v>
      </c>
      <c r="AB2547">
        <v>0</v>
      </c>
      <c r="AQ2547">
        <v>122</v>
      </c>
      <c r="AR2547">
        <v>6.6</v>
      </c>
      <c r="BO2547">
        <v>3047539</v>
      </c>
      <c r="BP2547">
        <v>7217600</v>
      </c>
      <c r="BR2547">
        <f t="shared" si="103"/>
        <v>-4170061</v>
      </c>
      <c r="BS2547" t="str">
        <f>_xlfn.XLOOKUP(BO2547,I:I,L:L)</f>
        <v>Jab Tak Hai JaanÂ </v>
      </c>
    </row>
    <row r="2548" spans="1:71" x14ac:dyDescent="0.25">
      <c r="A2548" t="s">
        <v>33</v>
      </c>
      <c r="B2548" t="s">
        <v>492</v>
      </c>
      <c r="C2548">
        <v>61</v>
      </c>
      <c r="D2548">
        <v>78</v>
      </c>
      <c r="E2548">
        <v>293</v>
      </c>
      <c r="F2548">
        <v>567</v>
      </c>
      <c r="G2548" t="s">
        <v>2272</v>
      </c>
      <c r="H2548">
        <v>759</v>
      </c>
      <c r="I2548">
        <v>72217000</v>
      </c>
      <c r="J2548" t="s">
        <v>1247</v>
      </c>
      <c r="K2548" t="s">
        <v>10152</v>
      </c>
      <c r="L2548" t="s">
        <v>3068</v>
      </c>
      <c r="M2548">
        <v>216486</v>
      </c>
      <c r="N2548">
        <v>2462</v>
      </c>
      <c r="O2548" t="s">
        <v>12643</v>
      </c>
      <c r="P2548">
        <v>1</v>
      </c>
      <c r="Q2548" t="s">
        <v>13980</v>
      </c>
      <c r="R2548" t="s">
        <v>13981</v>
      </c>
      <c r="S2548">
        <v>242</v>
      </c>
      <c r="T2548" t="s">
        <v>42</v>
      </c>
      <c r="U2548" t="s">
        <v>43</v>
      </c>
      <c r="V2548" t="s">
        <v>44</v>
      </c>
      <c r="W2548">
        <v>12000000</v>
      </c>
      <c r="X2548">
        <v>1994</v>
      </c>
      <c r="Y2548">
        <v>595</v>
      </c>
      <c r="Z2548" s="2">
        <v>6.9</v>
      </c>
      <c r="AA2548">
        <v>1.85</v>
      </c>
      <c r="AB2548">
        <v>0</v>
      </c>
      <c r="AQ2548">
        <v>116</v>
      </c>
      <c r="AR2548">
        <v>7.7</v>
      </c>
      <c r="BO2548">
        <v>15797907</v>
      </c>
      <c r="BP2548">
        <v>20000000</v>
      </c>
      <c r="BR2548">
        <f t="shared" si="103"/>
        <v>-4202093</v>
      </c>
      <c r="BS2548" t="str">
        <f>_xlfn.XLOOKUP(BO2548,I:I,L:L)</f>
        <v>The Kite RunnerÂ </v>
      </c>
    </row>
    <row r="2549" spans="1:71" x14ac:dyDescent="0.25">
      <c r="A2549" t="s">
        <v>33</v>
      </c>
      <c r="B2549" t="s">
        <v>7678</v>
      </c>
      <c r="C2549">
        <v>84</v>
      </c>
      <c r="D2549">
        <v>114</v>
      </c>
      <c r="E2549">
        <v>139</v>
      </c>
      <c r="F2549">
        <v>793</v>
      </c>
      <c r="G2549" t="s">
        <v>10624</v>
      </c>
      <c r="H2549">
        <v>2000</v>
      </c>
      <c r="I2549">
        <v>79568000</v>
      </c>
      <c r="J2549" t="s">
        <v>1744</v>
      </c>
      <c r="K2549" t="s">
        <v>1108</v>
      </c>
      <c r="L2549" t="s">
        <v>2797</v>
      </c>
      <c r="M2549">
        <v>71842</v>
      </c>
      <c r="N2549">
        <v>4537</v>
      </c>
      <c r="O2549" t="s">
        <v>13982</v>
      </c>
      <c r="P2549">
        <v>0</v>
      </c>
      <c r="Q2549" t="s">
        <v>13983</v>
      </c>
      <c r="R2549" t="s">
        <v>13984</v>
      </c>
      <c r="S2549">
        <v>152</v>
      </c>
      <c r="T2549" t="s">
        <v>42</v>
      </c>
      <c r="U2549" t="s">
        <v>43</v>
      </c>
      <c r="V2549" t="s">
        <v>115</v>
      </c>
      <c r="W2549">
        <v>12000000</v>
      </c>
      <c r="X2549">
        <v>1983</v>
      </c>
      <c r="Y2549">
        <v>883</v>
      </c>
      <c r="Z2549" s="2">
        <v>7.1</v>
      </c>
      <c r="AA2549">
        <v>1.85</v>
      </c>
      <c r="AB2549">
        <v>0</v>
      </c>
      <c r="AQ2549">
        <v>78</v>
      </c>
      <c r="AR2549">
        <v>6.9</v>
      </c>
      <c r="BO2549">
        <v>1292119</v>
      </c>
      <c r="BP2549">
        <v>5500000</v>
      </c>
      <c r="BR2549">
        <f t="shared" si="103"/>
        <v>-4207881</v>
      </c>
      <c r="BS2549" t="str">
        <f>_xlfn.XLOOKUP(BO2549,I:I,L:L)</f>
        <v>IrisÂ </v>
      </c>
    </row>
    <row r="2550" spans="1:71" x14ac:dyDescent="0.25">
      <c r="A2550" t="s">
        <v>33</v>
      </c>
      <c r="B2550" t="s">
        <v>932</v>
      </c>
      <c r="C2550">
        <v>83</v>
      </c>
      <c r="D2550">
        <v>112</v>
      </c>
      <c r="E2550">
        <v>608</v>
      </c>
      <c r="F2550">
        <v>733</v>
      </c>
      <c r="G2550" t="s">
        <v>3489</v>
      </c>
      <c r="H2550">
        <v>11000</v>
      </c>
      <c r="I2550">
        <v>65500000</v>
      </c>
      <c r="J2550" t="s">
        <v>2710</v>
      </c>
      <c r="K2550" t="s">
        <v>520</v>
      </c>
      <c r="L2550" t="s">
        <v>3488</v>
      </c>
      <c r="M2550">
        <v>66966</v>
      </c>
      <c r="N2550">
        <v>22479</v>
      </c>
      <c r="O2550" t="s">
        <v>1408</v>
      </c>
      <c r="P2550">
        <v>1</v>
      </c>
      <c r="Q2550" t="s">
        <v>13986</v>
      </c>
      <c r="R2550" t="s">
        <v>13987</v>
      </c>
      <c r="S2550">
        <v>175</v>
      </c>
      <c r="T2550" t="s">
        <v>42</v>
      </c>
      <c r="U2550" t="s">
        <v>43</v>
      </c>
      <c r="V2550" t="s">
        <v>811</v>
      </c>
      <c r="W2550">
        <v>12000000</v>
      </c>
      <c r="X2550">
        <v>1985</v>
      </c>
      <c r="Y2550">
        <v>10000</v>
      </c>
      <c r="Z2550" s="2">
        <v>7.4</v>
      </c>
      <c r="AA2550">
        <v>1.85</v>
      </c>
      <c r="AB2550">
        <v>0</v>
      </c>
      <c r="AQ2550">
        <v>114</v>
      </c>
      <c r="AR2550">
        <v>7.1</v>
      </c>
      <c r="BO2550">
        <v>2268296</v>
      </c>
      <c r="BP2550">
        <v>6500000</v>
      </c>
      <c r="BR2550">
        <f t="shared" si="103"/>
        <v>-4231704</v>
      </c>
      <c r="BS2550" t="str">
        <f>_xlfn.XLOOKUP(BO2550,I:I,L:L)</f>
        <v>The EastÂ </v>
      </c>
    </row>
    <row r="2551" spans="1:71" x14ac:dyDescent="0.25">
      <c r="A2551" t="s">
        <v>33</v>
      </c>
      <c r="B2551" t="s">
        <v>7683</v>
      </c>
      <c r="C2551">
        <v>216</v>
      </c>
      <c r="D2551">
        <v>110</v>
      </c>
      <c r="E2551">
        <v>16</v>
      </c>
      <c r="F2551">
        <v>11</v>
      </c>
      <c r="G2551" t="s">
        <v>13989</v>
      </c>
      <c r="H2551">
        <v>93</v>
      </c>
      <c r="I2551">
        <v>70011073</v>
      </c>
      <c r="J2551" t="s">
        <v>4776</v>
      </c>
      <c r="K2551" t="s">
        <v>13990</v>
      </c>
      <c r="L2551" t="s">
        <v>3200</v>
      </c>
      <c r="M2551">
        <v>57996</v>
      </c>
      <c r="N2551">
        <v>146</v>
      </c>
      <c r="O2551" t="s">
        <v>13991</v>
      </c>
      <c r="P2551">
        <v>0</v>
      </c>
      <c r="Q2551" t="s">
        <v>13992</v>
      </c>
      <c r="R2551" t="s">
        <v>13993</v>
      </c>
      <c r="S2551">
        <v>349</v>
      </c>
      <c r="T2551" t="s">
        <v>42</v>
      </c>
      <c r="U2551" t="s">
        <v>43</v>
      </c>
      <c r="V2551" t="s">
        <v>811</v>
      </c>
      <c r="W2551">
        <v>12000000</v>
      </c>
      <c r="X2551">
        <v>2012</v>
      </c>
      <c r="Y2551">
        <v>17</v>
      </c>
      <c r="Z2551" s="2">
        <v>6.5</v>
      </c>
      <c r="AA2551">
        <v>2.35</v>
      </c>
      <c r="AB2551">
        <v>15000</v>
      </c>
      <c r="AQ2551">
        <v>112</v>
      </c>
      <c r="AR2551">
        <v>7.4</v>
      </c>
      <c r="BO2551">
        <v>10763469</v>
      </c>
      <c r="BP2551">
        <v>15000000</v>
      </c>
      <c r="BR2551">
        <f t="shared" si="103"/>
        <v>-4236531</v>
      </c>
      <c r="BS2551" t="str">
        <f>_xlfn.XLOOKUP(BO2551,I:I,L:L)</f>
        <v>New York StoriesÂ </v>
      </c>
    </row>
    <row r="2552" spans="1:71" x14ac:dyDescent="0.25">
      <c r="A2552" t="s">
        <v>33</v>
      </c>
      <c r="B2552" t="s">
        <v>3881</v>
      </c>
      <c r="C2552">
        <v>107</v>
      </c>
      <c r="D2552">
        <v>104</v>
      </c>
      <c r="E2552">
        <v>98</v>
      </c>
      <c r="F2552">
        <v>920</v>
      </c>
      <c r="G2552" t="s">
        <v>4987</v>
      </c>
      <c r="H2552">
        <v>17000</v>
      </c>
      <c r="I2552">
        <v>65269010</v>
      </c>
      <c r="J2552" t="s">
        <v>4783</v>
      </c>
      <c r="K2552" t="s">
        <v>572</v>
      </c>
      <c r="L2552" t="s">
        <v>3529</v>
      </c>
      <c r="M2552">
        <v>90938</v>
      </c>
      <c r="N2552">
        <v>21380</v>
      </c>
      <c r="O2552" t="s">
        <v>13994</v>
      </c>
      <c r="P2552">
        <v>0</v>
      </c>
      <c r="Q2552" t="s">
        <v>13995</v>
      </c>
      <c r="R2552" t="s">
        <v>13996</v>
      </c>
      <c r="S2552">
        <v>271</v>
      </c>
      <c r="T2552" t="s">
        <v>42</v>
      </c>
      <c r="U2552" t="s">
        <v>43</v>
      </c>
      <c r="V2552" t="s">
        <v>44</v>
      </c>
      <c r="W2552">
        <v>12000000</v>
      </c>
      <c r="X2552">
        <v>2006</v>
      </c>
      <c r="Y2552">
        <v>2000</v>
      </c>
      <c r="Z2552" s="2">
        <v>6.5</v>
      </c>
      <c r="AA2552">
        <v>2.35</v>
      </c>
      <c r="AB2552">
        <v>0</v>
      </c>
      <c r="AQ2552">
        <v>110</v>
      </c>
      <c r="AR2552">
        <v>6.5</v>
      </c>
      <c r="BO2552">
        <v>3958500</v>
      </c>
      <c r="BP2552">
        <v>8200000</v>
      </c>
      <c r="BR2552">
        <f t="shared" si="103"/>
        <v>-4241500</v>
      </c>
      <c r="BS2552" t="str">
        <f>_xlfn.XLOOKUP(BO2552,I:I,L:L)</f>
        <v>Mr. TurnerÂ </v>
      </c>
    </row>
    <row r="2553" spans="1:71" x14ac:dyDescent="0.25">
      <c r="A2553" t="s">
        <v>33</v>
      </c>
      <c r="B2553" t="s">
        <v>7691</v>
      </c>
      <c r="C2553">
        <v>63</v>
      </c>
      <c r="D2553">
        <v>81</v>
      </c>
      <c r="E2553">
        <v>406</v>
      </c>
      <c r="F2553">
        <v>616</v>
      </c>
      <c r="G2553" t="s">
        <v>1704</v>
      </c>
      <c r="H2553">
        <v>13000</v>
      </c>
      <c r="I2553">
        <v>63071133</v>
      </c>
      <c r="J2553" t="s">
        <v>4791</v>
      </c>
      <c r="K2553" t="s">
        <v>1207</v>
      </c>
      <c r="L2553" t="s">
        <v>3684</v>
      </c>
      <c r="M2553">
        <v>42892</v>
      </c>
      <c r="N2553">
        <v>17035</v>
      </c>
      <c r="O2553" t="s">
        <v>7961</v>
      </c>
      <c r="P2553">
        <v>0</v>
      </c>
      <c r="Q2553" t="s">
        <v>13997</v>
      </c>
      <c r="R2553" t="s">
        <v>13998</v>
      </c>
      <c r="S2553">
        <v>154</v>
      </c>
      <c r="T2553" t="s">
        <v>42</v>
      </c>
      <c r="U2553" t="s">
        <v>43</v>
      </c>
      <c r="V2553" t="s">
        <v>44</v>
      </c>
      <c r="W2553">
        <v>12000000</v>
      </c>
      <c r="X2553">
        <v>1996</v>
      </c>
      <c r="Y2553">
        <v>2000</v>
      </c>
      <c r="Z2553" s="2">
        <v>6.8</v>
      </c>
      <c r="AA2553">
        <v>1.85</v>
      </c>
      <c r="AB2553">
        <v>0</v>
      </c>
      <c r="AQ2553">
        <v>104</v>
      </c>
      <c r="AR2553">
        <v>6.5</v>
      </c>
      <c r="BO2553">
        <v>3713002</v>
      </c>
      <c r="BP2553">
        <v>8000000</v>
      </c>
      <c r="BR2553">
        <f t="shared" si="103"/>
        <v>-4286998</v>
      </c>
      <c r="BS2553" t="str">
        <f>_xlfn.XLOOKUP(BO2553,I:I,L:L)</f>
        <v>The Real CancunÂ </v>
      </c>
    </row>
    <row r="2554" spans="1:71" x14ac:dyDescent="0.25">
      <c r="A2554" t="s">
        <v>33</v>
      </c>
      <c r="B2554" t="s">
        <v>1345</v>
      </c>
      <c r="C2554">
        <v>140</v>
      </c>
      <c r="D2554">
        <v>154</v>
      </c>
      <c r="E2554">
        <v>16000</v>
      </c>
      <c r="F2554">
        <v>889</v>
      </c>
      <c r="G2554" t="s">
        <v>14000</v>
      </c>
      <c r="H2554">
        <v>22000</v>
      </c>
      <c r="I2554">
        <v>39647595</v>
      </c>
      <c r="J2554" t="s">
        <v>931</v>
      </c>
      <c r="K2554" t="s">
        <v>2176</v>
      </c>
      <c r="L2554" t="s">
        <v>6103</v>
      </c>
      <c r="M2554">
        <v>239540</v>
      </c>
      <c r="N2554">
        <v>25522</v>
      </c>
      <c r="O2554" t="s">
        <v>5413</v>
      </c>
      <c r="P2554">
        <v>5</v>
      </c>
      <c r="Q2554" t="s">
        <v>14001</v>
      </c>
      <c r="R2554" t="s">
        <v>14002</v>
      </c>
      <c r="S2554">
        <v>462</v>
      </c>
      <c r="T2554" t="s">
        <v>42</v>
      </c>
      <c r="U2554" t="s">
        <v>43</v>
      </c>
      <c r="V2554" t="s">
        <v>811</v>
      </c>
      <c r="W2554">
        <v>12000000</v>
      </c>
      <c r="X2554">
        <v>1997</v>
      </c>
      <c r="Y2554">
        <v>1000</v>
      </c>
      <c r="Z2554" s="2">
        <v>7.5</v>
      </c>
      <c r="AA2554">
        <v>1.85</v>
      </c>
      <c r="AB2554">
        <v>0</v>
      </c>
      <c r="AQ2554">
        <v>81</v>
      </c>
      <c r="AR2554">
        <v>6.8</v>
      </c>
      <c r="BO2554">
        <v>15712072</v>
      </c>
      <c r="BP2554">
        <v>20000000</v>
      </c>
      <c r="BR2554">
        <f t="shared" si="103"/>
        <v>-4287928</v>
      </c>
      <c r="BS2554" t="str">
        <f>_xlfn.XLOOKUP(BO2554,I:I,L:L)</f>
        <v>PaparazziÂ </v>
      </c>
    </row>
    <row r="2555" spans="1:71" x14ac:dyDescent="0.25">
      <c r="A2555" t="s">
        <v>33</v>
      </c>
      <c r="B2555" t="s">
        <v>1196</v>
      </c>
      <c r="C2555">
        <v>414</v>
      </c>
      <c r="D2555">
        <v>89</v>
      </c>
      <c r="E2555">
        <v>128</v>
      </c>
      <c r="F2555">
        <v>371</v>
      </c>
      <c r="G2555" t="s">
        <v>4561</v>
      </c>
      <c r="H2555">
        <v>963</v>
      </c>
      <c r="I2555">
        <v>64572496</v>
      </c>
      <c r="J2555" t="s">
        <v>1608</v>
      </c>
      <c r="K2555" t="s">
        <v>3760</v>
      </c>
      <c r="L2555" t="s">
        <v>3551</v>
      </c>
      <c r="M2555">
        <v>204327</v>
      </c>
      <c r="N2555">
        <v>2054</v>
      </c>
      <c r="O2555" t="s">
        <v>14003</v>
      </c>
      <c r="P2555">
        <v>0</v>
      </c>
      <c r="Q2555" t="s">
        <v>14004</v>
      </c>
      <c r="R2555" t="s">
        <v>14005</v>
      </c>
      <c r="S2555">
        <v>471</v>
      </c>
      <c r="T2555" t="s">
        <v>42</v>
      </c>
      <c r="U2555" t="s">
        <v>43</v>
      </c>
      <c r="V2555" t="s">
        <v>44</v>
      </c>
      <c r="W2555">
        <v>12000000</v>
      </c>
      <c r="X2555">
        <v>2012</v>
      </c>
      <c r="Y2555">
        <v>465</v>
      </c>
      <c r="Z2555" s="2">
        <v>7.1</v>
      </c>
      <c r="AA2555">
        <v>1.85</v>
      </c>
      <c r="AB2555">
        <v>32000</v>
      </c>
      <c r="AQ2555">
        <v>154</v>
      </c>
      <c r="AR2555">
        <v>7.5</v>
      </c>
      <c r="BP2555">
        <v>4300000</v>
      </c>
      <c r="BR2555">
        <f t="shared" si="103"/>
        <v>-4300000</v>
      </c>
      <c r="BS2555">
        <f>_xlfn.XLOOKUP(BO2555,I:I,L:L)</f>
        <v>0</v>
      </c>
    </row>
    <row r="2556" spans="1:71" x14ac:dyDescent="0.25">
      <c r="A2556" t="s">
        <v>33</v>
      </c>
      <c r="B2556" t="s">
        <v>3796</v>
      </c>
      <c r="C2556">
        <v>16</v>
      </c>
      <c r="D2556">
        <v>132</v>
      </c>
      <c r="E2556">
        <v>0</v>
      </c>
      <c r="F2556">
        <v>122</v>
      </c>
      <c r="G2556" t="s">
        <v>14006</v>
      </c>
      <c r="H2556">
        <v>405</v>
      </c>
      <c r="I2556">
        <v>30400000</v>
      </c>
      <c r="J2556" t="s">
        <v>1694</v>
      </c>
      <c r="K2556" t="s">
        <v>4956</v>
      </c>
      <c r="L2556" t="s">
        <v>14007</v>
      </c>
      <c r="M2556">
        <v>9503</v>
      </c>
      <c r="N2556">
        <v>914</v>
      </c>
      <c r="O2556" t="s">
        <v>14008</v>
      </c>
      <c r="P2556">
        <v>1</v>
      </c>
      <c r="Q2556" t="s">
        <v>14009</v>
      </c>
      <c r="R2556" t="s">
        <v>14010</v>
      </c>
      <c r="S2556">
        <v>68</v>
      </c>
      <c r="T2556" t="s">
        <v>42</v>
      </c>
      <c r="U2556" t="s">
        <v>74</v>
      </c>
      <c r="V2556" t="s">
        <v>115</v>
      </c>
      <c r="W2556">
        <v>12000000</v>
      </c>
      <c r="X2556">
        <v>1983</v>
      </c>
      <c r="Y2556">
        <v>194</v>
      </c>
      <c r="Z2556" s="2">
        <v>6.6</v>
      </c>
      <c r="AA2556">
        <v>1.85</v>
      </c>
      <c r="AB2556">
        <v>0</v>
      </c>
      <c r="AQ2556">
        <v>89</v>
      </c>
      <c r="AR2556">
        <v>7.1</v>
      </c>
      <c r="BO2556">
        <v>12693621</v>
      </c>
      <c r="BP2556">
        <v>17000000</v>
      </c>
      <c r="BR2556">
        <f t="shared" si="103"/>
        <v>-4306379</v>
      </c>
      <c r="BS2556" t="str">
        <f>_xlfn.XLOOKUP(BO2556,I:I,L:L)</f>
        <v>TheyÂ </v>
      </c>
    </row>
    <row r="2557" spans="1:71" x14ac:dyDescent="0.25">
      <c r="A2557" t="s">
        <v>33</v>
      </c>
      <c r="B2557" t="s">
        <v>7695</v>
      </c>
      <c r="C2557">
        <v>111</v>
      </c>
      <c r="D2557">
        <v>93</v>
      </c>
      <c r="E2557">
        <v>33</v>
      </c>
      <c r="F2557">
        <v>135</v>
      </c>
      <c r="G2557" t="s">
        <v>14011</v>
      </c>
      <c r="H2557">
        <v>1000</v>
      </c>
      <c r="I2557">
        <v>37188667</v>
      </c>
      <c r="J2557" t="s">
        <v>1544</v>
      </c>
      <c r="K2557" t="s">
        <v>14012</v>
      </c>
      <c r="L2557" t="s">
        <v>6350</v>
      </c>
      <c r="M2557">
        <v>34219</v>
      </c>
      <c r="N2557">
        <v>1531</v>
      </c>
      <c r="O2557" t="s">
        <v>14013</v>
      </c>
      <c r="P2557">
        <v>1</v>
      </c>
      <c r="Q2557" t="s">
        <v>14014</v>
      </c>
      <c r="R2557" t="s">
        <v>14015</v>
      </c>
      <c r="S2557">
        <v>578</v>
      </c>
      <c r="T2557" t="s">
        <v>42</v>
      </c>
      <c r="U2557" t="s">
        <v>43</v>
      </c>
      <c r="V2557" t="s">
        <v>44</v>
      </c>
      <c r="W2557">
        <v>12000000</v>
      </c>
      <c r="X2557">
        <v>2002</v>
      </c>
      <c r="Y2557">
        <v>188</v>
      </c>
      <c r="Z2557" s="2">
        <v>3.3</v>
      </c>
      <c r="AA2557">
        <v>1.85</v>
      </c>
      <c r="AB2557">
        <v>0</v>
      </c>
      <c r="AQ2557">
        <v>132</v>
      </c>
      <c r="AR2557">
        <v>6.6</v>
      </c>
      <c r="BO2557">
        <v>30691439</v>
      </c>
      <c r="BP2557">
        <v>35000000</v>
      </c>
      <c r="BR2557">
        <f t="shared" si="103"/>
        <v>-4308561</v>
      </c>
      <c r="BS2557" t="str">
        <f>_xlfn.XLOOKUP(BO2557,I:I,L:L)</f>
        <v>MirrorsÂ </v>
      </c>
    </row>
    <row r="2558" spans="1:71" x14ac:dyDescent="0.25">
      <c r="A2558" t="s">
        <v>33</v>
      </c>
      <c r="B2558" t="s">
        <v>7701</v>
      </c>
      <c r="C2558">
        <v>229</v>
      </c>
      <c r="D2558">
        <v>93</v>
      </c>
      <c r="E2558">
        <v>166</v>
      </c>
      <c r="F2558">
        <v>281</v>
      </c>
      <c r="G2558" t="s">
        <v>14016</v>
      </c>
      <c r="H2558">
        <v>971</v>
      </c>
      <c r="I2558">
        <v>54724272</v>
      </c>
      <c r="J2558" t="s">
        <v>635</v>
      </c>
      <c r="K2558" t="s">
        <v>7296</v>
      </c>
      <c r="L2558" t="s">
        <v>4423</v>
      </c>
      <c r="M2558">
        <v>157051</v>
      </c>
      <c r="N2558">
        <v>2043</v>
      </c>
      <c r="O2558" t="s">
        <v>14017</v>
      </c>
      <c r="P2558">
        <v>0</v>
      </c>
      <c r="Q2558" t="s">
        <v>14018</v>
      </c>
      <c r="R2558" t="s">
        <v>14019</v>
      </c>
      <c r="S2558">
        <v>261</v>
      </c>
      <c r="T2558" t="s">
        <v>42</v>
      </c>
      <c r="U2558" t="s">
        <v>43</v>
      </c>
      <c r="V2558" t="s">
        <v>811</v>
      </c>
      <c r="W2558">
        <v>12000000</v>
      </c>
      <c r="X2558">
        <v>2012</v>
      </c>
      <c r="Y2558">
        <v>329</v>
      </c>
      <c r="Z2558" s="2">
        <v>6.7</v>
      </c>
      <c r="AA2558">
        <v>1.85</v>
      </c>
      <c r="AB2558">
        <v>29000</v>
      </c>
      <c r="AQ2558">
        <v>93</v>
      </c>
      <c r="AR2558">
        <v>3.3</v>
      </c>
      <c r="BO2558">
        <v>4681503</v>
      </c>
      <c r="BP2558">
        <v>9000000</v>
      </c>
      <c r="BR2558">
        <f t="shared" si="103"/>
        <v>-4318497</v>
      </c>
      <c r="BS2558" t="str">
        <f>_xlfn.XLOOKUP(BO2558,I:I,L:L)</f>
        <v>Igby Goes DownÂ </v>
      </c>
    </row>
    <row r="2559" spans="1:71" x14ac:dyDescent="0.25">
      <c r="A2559" t="s">
        <v>33</v>
      </c>
      <c r="B2559" t="s">
        <v>7282</v>
      </c>
      <c r="C2559">
        <v>207</v>
      </c>
      <c r="D2559">
        <v>96</v>
      </c>
      <c r="E2559">
        <v>132</v>
      </c>
      <c r="F2559">
        <v>933</v>
      </c>
      <c r="G2559" t="s">
        <v>3984</v>
      </c>
      <c r="H2559">
        <v>49000</v>
      </c>
      <c r="I2559">
        <v>31597131</v>
      </c>
      <c r="J2559" t="s">
        <v>2275</v>
      </c>
      <c r="K2559" t="s">
        <v>989</v>
      </c>
      <c r="L2559" t="s">
        <v>7218</v>
      </c>
      <c r="M2559">
        <v>97938</v>
      </c>
      <c r="N2559">
        <v>52138</v>
      </c>
      <c r="O2559" t="s">
        <v>2103</v>
      </c>
      <c r="P2559">
        <v>0</v>
      </c>
      <c r="Q2559" t="s">
        <v>14021</v>
      </c>
      <c r="R2559" t="s">
        <v>14022</v>
      </c>
      <c r="S2559">
        <v>605</v>
      </c>
      <c r="T2559" t="s">
        <v>42</v>
      </c>
      <c r="U2559" t="s">
        <v>43</v>
      </c>
      <c r="V2559" t="s">
        <v>811</v>
      </c>
      <c r="W2559">
        <v>12000000</v>
      </c>
      <c r="X2559">
        <v>2002</v>
      </c>
      <c r="Y2559">
        <v>989</v>
      </c>
      <c r="Z2559" s="2">
        <v>6.8</v>
      </c>
      <c r="AA2559">
        <v>1.85</v>
      </c>
      <c r="AB2559">
        <v>0</v>
      </c>
      <c r="AQ2559">
        <v>172</v>
      </c>
      <c r="AR2559">
        <v>8</v>
      </c>
      <c r="BO2559">
        <v>18653615</v>
      </c>
      <c r="BP2559">
        <v>23000000</v>
      </c>
      <c r="BR2559">
        <f t="shared" si="103"/>
        <v>-4346385</v>
      </c>
      <c r="BS2559" t="str">
        <f>_xlfn.XLOOKUP(BO2559,I:I,L:L)</f>
        <v>Anywhere But HereÂ </v>
      </c>
    </row>
    <row r="2560" spans="1:71" x14ac:dyDescent="0.25">
      <c r="A2560" t="s">
        <v>33</v>
      </c>
      <c r="B2560" t="s">
        <v>7713</v>
      </c>
      <c r="C2560">
        <v>198</v>
      </c>
      <c r="D2560">
        <v>89</v>
      </c>
      <c r="E2560">
        <v>66</v>
      </c>
      <c r="F2560">
        <v>1000</v>
      </c>
      <c r="G2560" t="s">
        <v>4595</v>
      </c>
      <c r="H2560">
        <v>137000</v>
      </c>
      <c r="I2560">
        <v>31691811</v>
      </c>
      <c r="J2560" t="s">
        <v>2382</v>
      </c>
      <c r="K2560" t="s">
        <v>7624</v>
      </c>
      <c r="L2560" t="s">
        <v>7213</v>
      </c>
      <c r="M2560">
        <v>57446</v>
      </c>
      <c r="N2560">
        <v>140268</v>
      </c>
      <c r="O2560" t="s">
        <v>6393</v>
      </c>
      <c r="P2560">
        <v>0</v>
      </c>
      <c r="Q2560" t="s">
        <v>14023</v>
      </c>
      <c r="R2560" t="s">
        <v>14024</v>
      </c>
      <c r="S2560">
        <v>369</v>
      </c>
      <c r="T2560" t="s">
        <v>42</v>
      </c>
      <c r="U2560" t="s">
        <v>43</v>
      </c>
      <c r="V2560" t="s">
        <v>811</v>
      </c>
      <c r="W2560">
        <v>12000000</v>
      </c>
      <c r="X2560">
        <v>2008</v>
      </c>
      <c r="Y2560">
        <v>1000</v>
      </c>
      <c r="Z2560" s="2">
        <v>6</v>
      </c>
      <c r="AA2560">
        <v>1.85</v>
      </c>
      <c r="AB2560">
        <v>0</v>
      </c>
      <c r="AQ2560">
        <v>96</v>
      </c>
      <c r="AR2560">
        <v>6.8</v>
      </c>
      <c r="BO2560">
        <v>37652565</v>
      </c>
      <c r="BP2560">
        <v>42000000</v>
      </c>
      <c r="BR2560">
        <f t="shared" si="103"/>
        <v>-4347435</v>
      </c>
      <c r="BS2560" t="str">
        <f>_xlfn.XLOOKUP(BO2560,I:I,L:L)</f>
        <v>Red Riding HoodÂ </v>
      </c>
    </row>
    <row r="2561" spans="1:71" x14ac:dyDescent="0.25">
      <c r="A2561" t="s">
        <v>33</v>
      </c>
      <c r="B2561" t="s">
        <v>7718</v>
      </c>
      <c r="C2561">
        <v>172</v>
      </c>
      <c r="D2561">
        <v>92</v>
      </c>
      <c r="E2561">
        <v>0</v>
      </c>
      <c r="F2561">
        <v>451</v>
      </c>
      <c r="G2561" t="s">
        <v>2544</v>
      </c>
      <c r="H2561">
        <v>17000</v>
      </c>
      <c r="I2561">
        <v>31397498</v>
      </c>
      <c r="J2561" t="s">
        <v>3057</v>
      </c>
      <c r="K2561" t="s">
        <v>631</v>
      </c>
      <c r="L2561" t="s">
        <v>7270</v>
      </c>
      <c r="M2561">
        <v>44130</v>
      </c>
      <c r="N2561">
        <v>18765</v>
      </c>
      <c r="O2561" t="s">
        <v>7098</v>
      </c>
      <c r="P2561">
        <v>1</v>
      </c>
      <c r="Q2561" t="s">
        <v>14025</v>
      </c>
      <c r="R2561" t="s">
        <v>14026</v>
      </c>
      <c r="S2561">
        <v>156</v>
      </c>
      <c r="T2561" t="s">
        <v>42</v>
      </c>
      <c r="U2561" t="s">
        <v>43</v>
      </c>
      <c r="V2561" t="s">
        <v>44</v>
      </c>
      <c r="W2561">
        <v>12000000</v>
      </c>
      <c r="X2561">
        <v>2008</v>
      </c>
      <c r="Y2561">
        <v>527</v>
      </c>
      <c r="Z2561" s="2">
        <v>5.4</v>
      </c>
      <c r="AA2561">
        <v>2.35</v>
      </c>
      <c r="AB2561">
        <v>0</v>
      </c>
      <c r="AQ2561">
        <v>89</v>
      </c>
      <c r="AR2561">
        <v>6</v>
      </c>
      <c r="BO2561">
        <v>3029870</v>
      </c>
      <c r="BP2561">
        <v>7400000</v>
      </c>
      <c r="BR2561">
        <f t="shared" si="103"/>
        <v>-4370130</v>
      </c>
      <c r="BS2561" t="str">
        <f>_xlfn.XLOOKUP(BO2561,I:I,L:L)</f>
        <v>MelancholiaÂ </v>
      </c>
    </row>
    <row r="2562" spans="1:71" x14ac:dyDescent="0.25">
      <c r="A2562" t="s">
        <v>33</v>
      </c>
      <c r="B2562" t="s">
        <v>7726</v>
      </c>
      <c r="C2562">
        <v>45</v>
      </c>
      <c r="D2562">
        <v>97</v>
      </c>
      <c r="E2562">
        <v>4</v>
      </c>
      <c r="F2562">
        <v>826</v>
      </c>
      <c r="G2562" t="s">
        <v>8873</v>
      </c>
      <c r="H2562">
        <v>1000</v>
      </c>
      <c r="I2562">
        <v>31179516</v>
      </c>
      <c r="J2562" t="s">
        <v>1247</v>
      </c>
      <c r="K2562" t="s">
        <v>2191</v>
      </c>
      <c r="L2562" t="s">
        <v>7320</v>
      </c>
      <c r="M2562">
        <v>5928</v>
      </c>
      <c r="N2562">
        <v>5006</v>
      </c>
      <c r="O2562" t="s">
        <v>14028</v>
      </c>
      <c r="P2562">
        <v>5</v>
      </c>
      <c r="Q2562" t="s">
        <v>14029</v>
      </c>
      <c r="R2562" t="s">
        <v>14030</v>
      </c>
      <c r="S2562">
        <v>49</v>
      </c>
      <c r="T2562" t="s">
        <v>42</v>
      </c>
      <c r="U2562" t="s">
        <v>43</v>
      </c>
      <c r="V2562" t="s">
        <v>44</v>
      </c>
      <c r="W2562">
        <v>12000000</v>
      </c>
      <c r="X2562">
        <v>2004</v>
      </c>
      <c r="Y2562">
        <v>1000</v>
      </c>
      <c r="Z2562" s="2">
        <v>4.3</v>
      </c>
      <c r="AA2562">
        <v>2.35</v>
      </c>
      <c r="AB2562">
        <v>243</v>
      </c>
      <c r="AQ2562">
        <v>92</v>
      </c>
      <c r="AR2562">
        <v>5.4</v>
      </c>
      <c r="BO2562">
        <v>108229</v>
      </c>
      <c r="BP2562">
        <v>4500000</v>
      </c>
      <c r="BR2562">
        <f t="shared" si="103"/>
        <v>-4391771</v>
      </c>
      <c r="BS2562" t="str">
        <f>_xlfn.XLOOKUP(BO2562,I:I,L:L)</f>
        <v>After.LifeÂ </v>
      </c>
    </row>
    <row r="2563" spans="1:71" x14ac:dyDescent="0.25">
      <c r="A2563" t="s">
        <v>33</v>
      </c>
      <c r="B2563" t="s">
        <v>2921</v>
      </c>
      <c r="C2563">
        <v>34</v>
      </c>
      <c r="D2563">
        <v>93</v>
      </c>
      <c r="E2563">
        <v>58</v>
      </c>
      <c r="F2563">
        <v>722</v>
      </c>
      <c r="G2563" t="s">
        <v>537</v>
      </c>
      <c r="H2563">
        <v>995</v>
      </c>
      <c r="I2563">
        <v>31155435</v>
      </c>
      <c r="J2563" t="s">
        <v>2645</v>
      </c>
      <c r="K2563" t="s">
        <v>4077</v>
      </c>
      <c r="L2563" t="s">
        <v>7325</v>
      </c>
      <c r="M2563">
        <v>42644</v>
      </c>
      <c r="N2563">
        <v>6105</v>
      </c>
      <c r="O2563" t="s">
        <v>1648</v>
      </c>
      <c r="P2563">
        <v>2</v>
      </c>
      <c r="Q2563" t="s">
        <v>14032</v>
      </c>
      <c r="R2563" t="s">
        <v>14033</v>
      </c>
      <c r="S2563">
        <v>102</v>
      </c>
      <c r="T2563" t="s">
        <v>42</v>
      </c>
      <c r="U2563" t="s">
        <v>43</v>
      </c>
      <c r="V2563" t="s">
        <v>811</v>
      </c>
      <c r="W2563">
        <v>12000000</v>
      </c>
      <c r="X2563">
        <v>2001</v>
      </c>
      <c r="Y2563">
        <v>729</v>
      </c>
      <c r="Z2563" s="2">
        <v>6.2</v>
      </c>
      <c r="AA2563">
        <v>1.85</v>
      </c>
      <c r="AB2563">
        <v>0</v>
      </c>
      <c r="AQ2563">
        <v>97</v>
      </c>
      <c r="AR2563">
        <v>4.3</v>
      </c>
      <c r="BP2563">
        <v>4400000</v>
      </c>
      <c r="BR2563">
        <f t="shared" si="103"/>
        <v>-4400000</v>
      </c>
      <c r="BS2563">
        <f>_xlfn.XLOOKUP(BO2563,I:I,L:L)</f>
        <v>0</v>
      </c>
    </row>
    <row r="2564" spans="1:71" x14ac:dyDescent="0.25">
      <c r="A2564" t="s">
        <v>33</v>
      </c>
      <c r="B2564" t="s">
        <v>7730</v>
      </c>
      <c r="C2564">
        <v>75</v>
      </c>
      <c r="D2564">
        <v>89</v>
      </c>
      <c r="E2564">
        <v>53</v>
      </c>
      <c r="F2564">
        <v>84</v>
      </c>
      <c r="G2564" t="s">
        <v>14034</v>
      </c>
      <c r="H2564">
        <v>227</v>
      </c>
      <c r="I2564">
        <v>27281507</v>
      </c>
      <c r="J2564" t="s">
        <v>4797</v>
      </c>
      <c r="K2564" t="s">
        <v>8661</v>
      </c>
      <c r="L2564" t="s">
        <v>7981</v>
      </c>
      <c r="M2564">
        <v>33850</v>
      </c>
      <c r="N2564">
        <v>534</v>
      </c>
      <c r="O2564" t="s">
        <v>6930</v>
      </c>
      <c r="P2564">
        <v>0</v>
      </c>
      <c r="Q2564" t="s">
        <v>14035</v>
      </c>
      <c r="R2564" t="s">
        <v>14036</v>
      </c>
      <c r="S2564">
        <v>147</v>
      </c>
      <c r="T2564" t="s">
        <v>42</v>
      </c>
      <c r="U2564" t="s">
        <v>43</v>
      </c>
      <c r="V2564" t="s">
        <v>366</v>
      </c>
      <c r="W2564">
        <v>12000000</v>
      </c>
      <c r="X2564">
        <v>1992</v>
      </c>
      <c r="Y2564">
        <v>94</v>
      </c>
      <c r="Z2564" s="2">
        <v>7.7</v>
      </c>
      <c r="AA2564">
        <v>1.85</v>
      </c>
      <c r="AB2564">
        <v>0</v>
      </c>
      <c r="AQ2564">
        <v>93</v>
      </c>
      <c r="AR2564">
        <v>6.2</v>
      </c>
      <c r="BP2564">
        <v>4400000</v>
      </c>
      <c r="BR2564">
        <f t="shared" si="103"/>
        <v>-4400000</v>
      </c>
      <c r="BS2564">
        <f>_xlfn.XLOOKUP(BO2564,I:I,L:L)</f>
        <v>0</v>
      </c>
    </row>
    <row r="2565" spans="1:71" x14ac:dyDescent="0.25">
      <c r="A2565" t="s">
        <v>917</v>
      </c>
      <c r="B2565" t="s">
        <v>331</v>
      </c>
      <c r="C2565">
        <v>400</v>
      </c>
      <c r="D2565">
        <v>144</v>
      </c>
      <c r="E2565">
        <v>258</v>
      </c>
      <c r="F2565">
        <v>834</v>
      </c>
      <c r="G2565" t="s">
        <v>2123</v>
      </c>
      <c r="H2565">
        <v>6000</v>
      </c>
      <c r="I2565">
        <v>167007184</v>
      </c>
      <c r="J2565" t="s">
        <v>68</v>
      </c>
      <c r="K2565" t="s">
        <v>262</v>
      </c>
      <c r="L2565" t="s">
        <v>2124</v>
      </c>
      <c r="M2565">
        <v>470501</v>
      </c>
      <c r="N2565">
        <v>9125</v>
      </c>
      <c r="O2565" t="s">
        <v>2125</v>
      </c>
      <c r="P2565">
        <v>1</v>
      </c>
      <c r="Q2565" t="s">
        <v>2126</v>
      </c>
      <c r="R2565" t="s">
        <v>2127</v>
      </c>
      <c r="S2565">
        <v>2301</v>
      </c>
      <c r="T2565" t="s">
        <v>42</v>
      </c>
      <c r="U2565" t="s">
        <v>74</v>
      </c>
      <c r="V2565" t="s">
        <v>44</v>
      </c>
      <c r="W2565">
        <v>150000000</v>
      </c>
      <c r="X2565">
        <v>2006</v>
      </c>
      <c r="Y2565">
        <v>1000</v>
      </c>
      <c r="Z2565" s="2">
        <v>8</v>
      </c>
      <c r="AA2565">
        <v>2.35</v>
      </c>
      <c r="AB2565">
        <v>0</v>
      </c>
      <c r="AQ2565">
        <v>89</v>
      </c>
      <c r="AR2565">
        <v>7.7</v>
      </c>
      <c r="BO2565">
        <v>2024854</v>
      </c>
      <c r="BP2565">
        <v>6500000</v>
      </c>
      <c r="BR2565">
        <f t="shared" si="103"/>
        <v>-4475146</v>
      </c>
      <c r="BS2565" t="str">
        <f>_xlfn.XLOOKUP(BO2565,I:I,L:L)</f>
        <v>The Work and the Glory II: American ZionÂ </v>
      </c>
    </row>
    <row r="2566" spans="1:71" x14ac:dyDescent="0.25">
      <c r="A2566" t="s">
        <v>917</v>
      </c>
      <c r="B2566" t="s">
        <v>3636</v>
      </c>
      <c r="C2566">
        <v>128</v>
      </c>
      <c r="D2566">
        <v>123</v>
      </c>
      <c r="E2566">
        <v>278</v>
      </c>
      <c r="F2566">
        <v>898</v>
      </c>
      <c r="G2566" t="s">
        <v>3337</v>
      </c>
      <c r="H2566">
        <v>4000</v>
      </c>
      <c r="I2566">
        <v>25776062</v>
      </c>
      <c r="J2566" t="s">
        <v>3072</v>
      </c>
      <c r="K2566" t="s">
        <v>638</v>
      </c>
      <c r="L2566" t="s">
        <v>8250</v>
      </c>
      <c r="M2566">
        <v>61651</v>
      </c>
      <c r="N2566">
        <v>7072</v>
      </c>
      <c r="O2566" t="s">
        <v>6545</v>
      </c>
      <c r="P2566">
        <v>0</v>
      </c>
      <c r="Q2566" t="s">
        <v>14038</v>
      </c>
      <c r="R2566" t="s">
        <v>14039</v>
      </c>
      <c r="S2566">
        <v>271</v>
      </c>
      <c r="T2566" t="s">
        <v>42</v>
      </c>
      <c r="U2566" t="s">
        <v>43</v>
      </c>
      <c r="V2566" t="s">
        <v>811</v>
      </c>
      <c r="W2566">
        <v>12000000</v>
      </c>
      <c r="X2566">
        <v>2002</v>
      </c>
      <c r="Y2566">
        <v>1000</v>
      </c>
      <c r="Z2566" s="2">
        <v>7.4</v>
      </c>
      <c r="AA2566">
        <v>1.85</v>
      </c>
      <c r="AB2566">
        <v>0</v>
      </c>
      <c r="AQ2566">
        <v>144</v>
      </c>
      <c r="AR2566">
        <v>8</v>
      </c>
      <c r="BO2566">
        <v>766487</v>
      </c>
      <c r="BP2566">
        <v>5250000</v>
      </c>
      <c r="BR2566">
        <f t="shared" si="103"/>
        <v>-4483513</v>
      </c>
      <c r="BS2566" t="str">
        <f>_xlfn.XLOOKUP(BO2566,I:I,L:L)</f>
        <v>The TenÂ </v>
      </c>
    </row>
    <row r="2567" spans="1:71" x14ac:dyDescent="0.25">
      <c r="A2567" t="s">
        <v>33</v>
      </c>
      <c r="B2567" t="s">
        <v>7736</v>
      </c>
      <c r="C2567">
        <v>68</v>
      </c>
      <c r="D2567">
        <v>93</v>
      </c>
      <c r="E2567">
        <v>4</v>
      </c>
      <c r="F2567">
        <v>8</v>
      </c>
      <c r="G2567" t="s">
        <v>14041</v>
      </c>
      <c r="H2567">
        <v>28</v>
      </c>
      <c r="I2567">
        <v>25240988</v>
      </c>
      <c r="J2567" t="s">
        <v>2267</v>
      </c>
      <c r="K2567" t="s">
        <v>14042</v>
      </c>
      <c r="L2567" t="s">
        <v>8346</v>
      </c>
      <c r="M2567">
        <v>12383</v>
      </c>
      <c r="N2567">
        <v>52</v>
      </c>
      <c r="O2567" t="s">
        <v>14043</v>
      </c>
      <c r="P2567">
        <v>0</v>
      </c>
      <c r="Q2567" t="s">
        <v>14044</v>
      </c>
      <c r="R2567" t="s">
        <v>14045</v>
      </c>
      <c r="S2567">
        <v>50</v>
      </c>
      <c r="T2567" t="s">
        <v>42</v>
      </c>
      <c r="U2567" t="s">
        <v>43</v>
      </c>
      <c r="V2567" t="s">
        <v>115</v>
      </c>
      <c r="W2567">
        <v>12000000</v>
      </c>
      <c r="X2567">
        <v>2012</v>
      </c>
      <c r="Y2567">
        <v>9</v>
      </c>
      <c r="Z2567" s="2">
        <v>5.9</v>
      </c>
      <c r="AA2567">
        <v>1.85</v>
      </c>
      <c r="AB2567">
        <v>0</v>
      </c>
      <c r="AQ2567">
        <v>123</v>
      </c>
      <c r="AR2567">
        <v>7.4</v>
      </c>
      <c r="BP2567">
        <v>4490375</v>
      </c>
      <c r="BR2567">
        <f t="shared" si="103"/>
        <v>-4490375</v>
      </c>
      <c r="BS2567">
        <f>_xlfn.XLOOKUP(BO2567,I:I,L:L)</f>
        <v>0</v>
      </c>
    </row>
    <row r="2568" spans="1:71" x14ac:dyDescent="0.25">
      <c r="A2568" t="s">
        <v>33</v>
      </c>
      <c r="B2568" t="s">
        <v>7744</v>
      </c>
      <c r="C2568">
        <v>326</v>
      </c>
      <c r="D2568">
        <v>133</v>
      </c>
      <c r="E2568">
        <v>131</v>
      </c>
      <c r="F2568">
        <v>733</v>
      </c>
      <c r="G2568" t="s">
        <v>7769</v>
      </c>
      <c r="H2568">
        <v>8000</v>
      </c>
      <c r="I2568">
        <v>124868837</v>
      </c>
      <c r="J2568" t="s">
        <v>210</v>
      </c>
      <c r="K2568" t="s">
        <v>11743</v>
      </c>
      <c r="L2568" t="s">
        <v>1436</v>
      </c>
      <c r="M2568">
        <v>249688</v>
      </c>
      <c r="N2568">
        <v>10565</v>
      </c>
      <c r="O2568" t="s">
        <v>14046</v>
      </c>
      <c r="P2568">
        <v>0</v>
      </c>
      <c r="Q2568" t="s">
        <v>14047</v>
      </c>
      <c r="R2568" t="s">
        <v>14048</v>
      </c>
      <c r="S2568">
        <v>548</v>
      </c>
      <c r="T2568" t="s">
        <v>42</v>
      </c>
      <c r="U2568" t="s">
        <v>43</v>
      </c>
      <c r="V2568" t="s">
        <v>44</v>
      </c>
      <c r="W2568">
        <v>12000000</v>
      </c>
      <c r="X2568">
        <v>2014</v>
      </c>
      <c r="Y2568">
        <v>1000</v>
      </c>
      <c r="Z2568" s="2">
        <v>7.8</v>
      </c>
      <c r="AA2568">
        <v>1.85</v>
      </c>
      <c r="AB2568">
        <v>93000</v>
      </c>
      <c r="AQ2568">
        <v>93</v>
      </c>
      <c r="AR2568">
        <v>5.9</v>
      </c>
      <c r="BO2568">
        <v>8691</v>
      </c>
      <c r="BP2568">
        <v>4500000</v>
      </c>
      <c r="BR2568">
        <f t="shared" si="103"/>
        <v>-4491309</v>
      </c>
      <c r="BS2568" t="str">
        <f>_xlfn.XLOOKUP(BO2568,I:I,L:L)</f>
        <v>Falcon RisingÂ </v>
      </c>
    </row>
    <row r="2569" spans="1:71" x14ac:dyDescent="0.25">
      <c r="A2569" t="s">
        <v>33</v>
      </c>
      <c r="B2569" t="s">
        <v>2854</v>
      </c>
      <c r="C2569">
        <v>128</v>
      </c>
      <c r="D2569">
        <v>121</v>
      </c>
      <c r="E2569">
        <v>131</v>
      </c>
      <c r="F2569">
        <v>599</v>
      </c>
      <c r="G2569" t="s">
        <v>4022</v>
      </c>
      <c r="H2569">
        <v>13000</v>
      </c>
      <c r="I2569">
        <v>22905674</v>
      </c>
      <c r="J2569" t="s">
        <v>1212</v>
      </c>
      <c r="K2569" t="s">
        <v>1437</v>
      </c>
      <c r="L2569" t="s">
        <v>8748</v>
      </c>
      <c r="M2569">
        <v>121676</v>
      </c>
      <c r="N2569">
        <v>14890</v>
      </c>
      <c r="O2569" t="s">
        <v>6775</v>
      </c>
      <c r="P2569">
        <v>2</v>
      </c>
      <c r="Q2569" t="s">
        <v>14050</v>
      </c>
      <c r="R2569" t="s">
        <v>14051</v>
      </c>
      <c r="S2569">
        <v>290</v>
      </c>
      <c r="T2569" t="s">
        <v>42</v>
      </c>
      <c r="U2569" t="s">
        <v>43</v>
      </c>
      <c r="V2569" t="s">
        <v>811</v>
      </c>
      <c r="W2569">
        <v>12000000</v>
      </c>
      <c r="X2569">
        <v>1998</v>
      </c>
      <c r="Y2569">
        <v>940</v>
      </c>
      <c r="Z2569" s="2">
        <v>7.4</v>
      </c>
      <c r="AA2569">
        <v>2.35</v>
      </c>
      <c r="AB2569">
        <v>0</v>
      </c>
      <c r="AQ2569">
        <v>133</v>
      </c>
      <c r="AR2569">
        <v>7.8</v>
      </c>
      <c r="BP2569">
        <v>4500000</v>
      </c>
      <c r="BR2569">
        <f t="shared" si="103"/>
        <v>-4500000</v>
      </c>
      <c r="BS2569">
        <f>_xlfn.XLOOKUP(BO2569,I:I,L:L)</f>
        <v>0</v>
      </c>
    </row>
    <row r="2570" spans="1:71" x14ac:dyDescent="0.25">
      <c r="A2570" t="s">
        <v>33</v>
      </c>
      <c r="B2570" t="s">
        <v>4345</v>
      </c>
      <c r="C2570">
        <v>161</v>
      </c>
      <c r="D2570">
        <v>102</v>
      </c>
      <c r="E2570">
        <v>0</v>
      </c>
      <c r="F2570">
        <v>555</v>
      </c>
      <c r="G2570" t="s">
        <v>4841</v>
      </c>
      <c r="H2570">
        <v>3000</v>
      </c>
      <c r="I2570">
        <v>25277561</v>
      </c>
      <c r="J2570" t="s">
        <v>1027</v>
      </c>
      <c r="K2570" t="s">
        <v>1215</v>
      </c>
      <c r="L2570" t="s">
        <v>8326</v>
      </c>
      <c r="M2570">
        <v>21672</v>
      </c>
      <c r="N2570">
        <v>5592</v>
      </c>
      <c r="O2570" t="s">
        <v>14052</v>
      </c>
      <c r="P2570">
        <v>10</v>
      </c>
      <c r="Q2570" t="s">
        <v>14053</v>
      </c>
      <c r="R2570" t="s">
        <v>14054</v>
      </c>
      <c r="S2570">
        <v>93</v>
      </c>
      <c r="T2570" t="s">
        <v>42</v>
      </c>
      <c r="U2570" t="s">
        <v>43</v>
      </c>
      <c r="V2570" t="s">
        <v>811</v>
      </c>
      <c r="W2570">
        <v>12000000</v>
      </c>
      <c r="X2570">
        <v>2014</v>
      </c>
      <c r="Y2570">
        <v>966</v>
      </c>
      <c r="Z2570" s="2">
        <v>6.5</v>
      </c>
      <c r="AA2570">
        <v>2.35</v>
      </c>
      <c r="AB2570">
        <v>0</v>
      </c>
      <c r="AQ2570">
        <v>121</v>
      </c>
      <c r="AR2570">
        <v>7.4</v>
      </c>
      <c r="BP2570">
        <v>4500000</v>
      </c>
      <c r="BR2570">
        <f t="shared" si="103"/>
        <v>-4500000</v>
      </c>
      <c r="BS2570">
        <f>_xlfn.XLOOKUP(BO2570,I:I,L:L)</f>
        <v>0</v>
      </c>
    </row>
    <row r="2571" spans="1:71" x14ac:dyDescent="0.25">
      <c r="A2571" t="s">
        <v>33</v>
      </c>
      <c r="B2571" t="s">
        <v>2834</v>
      </c>
      <c r="C2571">
        <v>164</v>
      </c>
      <c r="D2571">
        <v>99</v>
      </c>
      <c r="E2571">
        <v>192</v>
      </c>
      <c r="F2571">
        <v>282</v>
      </c>
      <c r="G2571" t="s">
        <v>14055</v>
      </c>
      <c r="H2571">
        <v>347</v>
      </c>
      <c r="I2571">
        <v>21133087</v>
      </c>
      <c r="J2571" t="s">
        <v>1776</v>
      </c>
      <c r="K2571" t="s">
        <v>9228</v>
      </c>
      <c r="L2571" t="s">
        <v>9066</v>
      </c>
      <c r="M2571">
        <v>62468</v>
      </c>
      <c r="N2571">
        <v>1254</v>
      </c>
      <c r="O2571" t="s">
        <v>14056</v>
      </c>
      <c r="P2571">
        <v>0</v>
      </c>
      <c r="Q2571" t="s">
        <v>14057</v>
      </c>
      <c r="R2571" t="s">
        <v>14058</v>
      </c>
      <c r="S2571">
        <v>374</v>
      </c>
      <c r="T2571" t="s">
        <v>42</v>
      </c>
      <c r="U2571" t="s">
        <v>43</v>
      </c>
      <c r="V2571" t="s">
        <v>811</v>
      </c>
      <c r="W2571">
        <v>12000000</v>
      </c>
      <c r="X2571">
        <v>1999</v>
      </c>
      <c r="Y2571">
        <v>301</v>
      </c>
      <c r="Z2571" s="2">
        <v>7</v>
      </c>
      <c r="AA2571">
        <v>1.85</v>
      </c>
      <c r="AB2571">
        <v>0</v>
      </c>
      <c r="AQ2571">
        <v>102</v>
      </c>
      <c r="AR2571">
        <v>5.4</v>
      </c>
      <c r="BP2571">
        <v>4500000</v>
      </c>
      <c r="BR2571">
        <f t="shared" si="103"/>
        <v>-4500000</v>
      </c>
      <c r="BS2571">
        <f>_xlfn.XLOOKUP(BO2571,I:I,L:L)</f>
        <v>0</v>
      </c>
    </row>
    <row r="2572" spans="1:71" x14ac:dyDescent="0.25">
      <c r="A2572" t="s">
        <v>33</v>
      </c>
      <c r="B2572" t="s">
        <v>3519</v>
      </c>
      <c r="C2572">
        <v>354</v>
      </c>
      <c r="D2572">
        <v>98</v>
      </c>
      <c r="E2572">
        <v>350</v>
      </c>
      <c r="F2572">
        <v>322</v>
      </c>
      <c r="G2572" t="s">
        <v>14059</v>
      </c>
      <c r="H2572">
        <v>1000</v>
      </c>
      <c r="I2572">
        <v>37707719</v>
      </c>
      <c r="J2572" t="s">
        <v>948</v>
      </c>
      <c r="K2572" t="s">
        <v>991</v>
      </c>
      <c r="L2572" t="s">
        <v>6283</v>
      </c>
      <c r="M2572">
        <v>76094</v>
      </c>
      <c r="N2572">
        <v>2376</v>
      </c>
      <c r="O2572" t="s">
        <v>14060</v>
      </c>
      <c r="P2572">
        <v>2</v>
      </c>
      <c r="Q2572" t="s">
        <v>14061</v>
      </c>
      <c r="R2572" t="s">
        <v>14062</v>
      </c>
      <c r="S2572">
        <v>233</v>
      </c>
      <c r="T2572" t="s">
        <v>42</v>
      </c>
      <c r="U2572" t="s">
        <v>74</v>
      </c>
      <c r="V2572" t="s">
        <v>44</v>
      </c>
      <c r="W2572">
        <v>12000000</v>
      </c>
      <c r="X2572">
        <v>2013</v>
      </c>
      <c r="Y2572">
        <v>482</v>
      </c>
      <c r="Z2572" s="2">
        <v>7.6</v>
      </c>
      <c r="AA2572">
        <v>1.85</v>
      </c>
      <c r="AB2572">
        <v>37000</v>
      </c>
      <c r="AQ2572">
        <v>99</v>
      </c>
      <c r="AR2572">
        <v>7</v>
      </c>
      <c r="BO2572">
        <v>22494487</v>
      </c>
      <c r="BP2572">
        <v>27000000</v>
      </c>
      <c r="BR2572">
        <f t="shared" si="103"/>
        <v>-4505513</v>
      </c>
      <c r="BS2572" t="str">
        <f>_xlfn.XLOOKUP(BO2572,I:I,L:L)</f>
        <v>Lucky Number SlevinÂ </v>
      </c>
    </row>
    <row r="2573" spans="1:71" x14ac:dyDescent="0.25">
      <c r="A2573" t="s">
        <v>33</v>
      </c>
      <c r="B2573" t="s">
        <v>6259</v>
      </c>
      <c r="C2573">
        <v>125</v>
      </c>
      <c r="D2573">
        <v>118</v>
      </c>
      <c r="E2573">
        <v>57</v>
      </c>
      <c r="F2573">
        <v>805</v>
      </c>
      <c r="G2573" t="s">
        <v>5722</v>
      </c>
      <c r="H2573">
        <v>975</v>
      </c>
      <c r="I2573">
        <v>18761993</v>
      </c>
      <c r="J2573" t="s">
        <v>1544</v>
      </c>
      <c r="K2573" t="s">
        <v>4968</v>
      </c>
      <c r="L2573" t="s">
        <v>8970</v>
      </c>
      <c r="M2573">
        <v>19007</v>
      </c>
      <c r="N2573">
        <v>2944</v>
      </c>
      <c r="O2573" t="s">
        <v>2910</v>
      </c>
      <c r="P2573">
        <v>1</v>
      </c>
      <c r="Q2573" t="s">
        <v>14063</v>
      </c>
      <c r="R2573" t="s">
        <v>14064</v>
      </c>
      <c r="S2573">
        <v>219</v>
      </c>
      <c r="T2573" t="s">
        <v>42</v>
      </c>
      <c r="U2573" t="s">
        <v>43</v>
      </c>
      <c r="V2573" t="s">
        <v>811</v>
      </c>
      <c r="W2573">
        <v>9000000</v>
      </c>
      <c r="X2573">
        <v>2005</v>
      </c>
      <c r="Y2573">
        <v>931</v>
      </c>
      <c r="Z2573" s="2">
        <v>6.9</v>
      </c>
      <c r="AA2573">
        <v>2.35</v>
      </c>
      <c r="AB2573">
        <v>549</v>
      </c>
      <c r="AQ2573">
        <v>98</v>
      </c>
      <c r="AR2573">
        <v>7.6</v>
      </c>
      <c r="BO2573">
        <v>22494487</v>
      </c>
      <c r="BP2573">
        <v>27000000</v>
      </c>
      <c r="BR2573">
        <f t="shared" si="103"/>
        <v>-4505513</v>
      </c>
      <c r="BS2573" t="str">
        <f>_xlfn.XLOOKUP(BO2573,I:I,L:L)</f>
        <v>Lucky Number SlevinÂ </v>
      </c>
    </row>
    <row r="2574" spans="1:71" x14ac:dyDescent="0.25">
      <c r="A2574" t="s">
        <v>33</v>
      </c>
      <c r="B2574" t="s">
        <v>7116</v>
      </c>
      <c r="C2574">
        <v>66</v>
      </c>
      <c r="D2574">
        <v>104</v>
      </c>
      <c r="E2574">
        <v>20</v>
      </c>
      <c r="F2574">
        <v>717</v>
      </c>
      <c r="G2574" t="s">
        <v>14065</v>
      </c>
      <c r="H2574">
        <v>836</v>
      </c>
      <c r="I2574">
        <v>18595716</v>
      </c>
      <c r="J2574" t="s">
        <v>1569</v>
      </c>
      <c r="K2574" t="s">
        <v>14066</v>
      </c>
      <c r="L2574" t="s">
        <v>9585</v>
      </c>
      <c r="M2574">
        <v>30462</v>
      </c>
      <c r="N2574">
        <v>3963</v>
      </c>
      <c r="O2574" t="s">
        <v>14067</v>
      </c>
      <c r="P2574">
        <v>3</v>
      </c>
      <c r="Q2574" t="s">
        <v>14068</v>
      </c>
      <c r="R2574" t="s">
        <v>14069</v>
      </c>
      <c r="S2574">
        <v>150</v>
      </c>
      <c r="T2574" t="s">
        <v>42</v>
      </c>
      <c r="U2574" t="s">
        <v>43</v>
      </c>
      <c r="V2574" t="s">
        <v>115</v>
      </c>
      <c r="W2574">
        <v>12000000</v>
      </c>
      <c r="X2574">
        <v>2006</v>
      </c>
      <c r="Y2574">
        <v>826</v>
      </c>
      <c r="Z2574" s="2">
        <v>5.3</v>
      </c>
      <c r="AA2574">
        <v>1.85</v>
      </c>
      <c r="AB2574">
        <v>0</v>
      </c>
      <c r="AQ2574">
        <v>125</v>
      </c>
      <c r="AR2574">
        <v>7</v>
      </c>
      <c r="BO2574">
        <v>13491653</v>
      </c>
      <c r="BP2574">
        <v>18000000</v>
      </c>
      <c r="BR2574">
        <f t="shared" si="103"/>
        <v>-4508347</v>
      </c>
      <c r="BS2574" t="str">
        <f>_xlfn.XLOOKUP(BO2574,I:I,L:L)</f>
        <v>The Tailor of PanamaÂ </v>
      </c>
    </row>
    <row r="2575" spans="1:71" x14ac:dyDescent="0.25">
      <c r="A2575" t="s">
        <v>33</v>
      </c>
      <c r="B2575" t="s">
        <v>7749</v>
      </c>
      <c r="C2575">
        <v>191</v>
      </c>
      <c r="D2575">
        <v>109</v>
      </c>
      <c r="E2575">
        <v>14</v>
      </c>
      <c r="F2575">
        <v>376</v>
      </c>
      <c r="G2575" t="s">
        <v>1159</v>
      </c>
      <c r="H2575">
        <v>733</v>
      </c>
      <c r="I2575">
        <v>31990064</v>
      </c>
      <c r="J2575" t="s">
        <v>2181</v>
      </c>
      <c r="K2575" t="s">
        <v>14046</v>
      </c>
      <c r="L2575" t="s">
        <v>7178</v>
      </c>
      <c r="M2575">
        <v>63390</v>
      </c>
      <c r="N2575">
        <v>2753</v>
      </c>
      <c r="O2575" t="s">
        <v>14070</v>
      </c>
      <c r="P2575">
        <v>2</v>
      </c>
      <c r="Q2575" t="s">
        <v>14071</v>
      </c>
      <c r="R2575" t="s">
        <v>14072</v>
      </c>
      <c r="S2575">
        <v>160</v>
      </c>
      <c r="T2575" t="s">
        <v>42</v>
      </c>
      <c r="U2575" t="s">
        <v>43</v>
      </c>
      <c r="V2575" t="s">
        <v>44</v>
      </c>
      <c r="W2575">
        <v>12000000</v>
      </c>
      <c r="X2575">
        <v>2015</v>
      </c>
      <c r="Y2575">
        <v>558</v>
      </c>
      <c r="Z2575" s="2">
        <v>6.4</v>
      </c>
      <c r="AA2575">
        <v>2.35</v>
      </c>
      <c r="AB2575">
        <v>0</v>
      </c>
      <c r="AQ2575">
        <v>104</v>
      </c>
      <c r="AR2575">
        <v>5.3</v>
      </c>
      <c r="BO2575">
        <v>5484375</v>
      </c>
      <c r="BP2575">
        <v>10000000</v>
      </c>
      <c r="BR2575">
        <f t="shared" si="103"/>
        <v>-4515625</v>
      </c>
      <c r="BS2575" t="str">
        <f>_xlfn.XLOOKUP(BO2575,I:I,L:L)</f>
        <v>Rescue DawnÂ </v>
      </c>
    </row>
    <row r="2576" spans="1:71" x14ac:dyDescent="0.25">
      <c r="A2576" t="s">
        <v>917</v>
      </c>
      <c r="B2576" t="s">
        <v>4811</v>
      </c>
      <c r="C2576">
        <v>433</v>
      </c>
      <c r="D2576">
        <v>115</v>
      </c>
      <c r="E2576">
        <v>729</v>
      </c>
      <c r="F2576">
        <v>622</v>
      </c>
      <c r="G2576" t="s">
        <v>11514</v>
      </c>
      <c r="H2576">
        <v>1000</v>
      </c>
      <c r="I2576">
        <v>17613460</v>
      </c>
      <c r="J2576" t="s">
        <v>2734</v>
      </c>
      <c r="K2576" t="s">
        <v>3475</v>
      </c>
      <c r="L2576" t="s">
        <v>9754</v>
      </c>
      <c r="M2576">
        <v>91082</v>
      </c>
      <c r="N2576">
        <v>3798</v>
      </c>
      <c r="O2576" t="s">
        <v>2633</v>
      </c>
      <c r="P2576">
        <v>0</v>
      </c>
      <c r="Q2576" t="s">
        <v>14074</v>
      </c>
      <c r="R2576" t="s">
        <v>14075</v>
      </c>
      <c r="S2576">
        <v>274</v>
      </c>
      <c r="T2576" t="s">
        <v>42</v>
      </c>
      <c r="U2576" t="s">
        <v>43</v>
      </c>
      <c r="V2576" t="s">
        <v>811</v>
      </c>
      <c r="W2576">
        <v>12000000</v>
      </c>
      <c r="X2576">
        <v>2013</v>
      </c>
      <c r="Y2576">
        <v>844</v>
      </c>
      <c r="Z2576" s="2">
        <v>7.8</v>
      </c>
      <c r="AA2576">
        <v>2.35</v>
      </c>
      <c r="AB2576">
        <v>28000</v>
      </c>
      <c r="AQ2576">
        <v>109</v>
      </c>
      <c r="AR2576">
        <v>6.4</v>
      </c>
      <c r="BO2576">
        <v>25472967</v>
      </c>
      <c r="BP2576">
        <v>30000000</v>
      </c>
      <c r="BR2576">
        <f t="shared" ref="BR2576:BR2630" si="104">BO2576-BP2576</f>
        <v>-4527033</v>
      </c>
      <c r="BS2576" t="str">
        <f>_xlfn.XLOOKUP(BO2576,I:I,L:L)</f>
        <v>Dark WaterÂ </v>
      </c>
    </row>
    <row r="2577" spans="1:71" x14ac:dyDescent="0.25">
      <c r="A2577" t="s">
        <v>33</v>
      </c>
      <c r="B2577" t="s">
        <v>7753</v>
      </c>
      <c r="C2577">
        <v>66</v>
      </c>
      <c r="D2577">
        <v>92</v>
      </c>
      <c r="E2577">
        <v>226</v>
      </c>
      <c r="F2577">
        <v>580</v>
      </c>
      <c r="G2577" t="s">
        <v>980</v>
      </c>
      <c r="H2577">
        <v>1000</v>
      </c>
      <c r="I2577">
        <v>21088568</v>
      </c>
      <c r="J2577" t="s">
        <v>3727</v>
      </c>
      <c r="K2577" t="s">
        <v>37</v>
      </c>
      <c r="L2577" t="s">
        <v>9315</v>
      </c>
      <c r="M2577">
        <v>16646</v>
      </c>
      <c r="N2577">
        <v>3931</v>
      </c>
      <c r="O2577" t="s">
        <v>4398</v>
      </c>
      <c r="P2577">
        <v>1</v>
      </c>
      <c r="Q2577" t="s">
        <v>14076</v>
      </c>
      <c r="R2577" t="s">
        <v>14077</v>
      </c>
      <c r="S2577">
        <v>104</v>
      </c>
      <c r="T2577" t="s">
        <v>42</v>
      </c>
      <c r="U2577" t="s">
        <v>43</v>
      </c>
      <c r="V2577" t="s">
        <v>811</v>
      </c>
      <c r="W2577">
        <v>13000000</v>
      </c>
      <c r="X2577">
        <v>1995</v>
      </c>
      <c r="Y2577">
        <v>851</v>
      </c>
      <c r="Z2577" s="2">
        <v>6.7</v>
      </c>
      <c r="AA2577">
        <v>1.85</v>
      </c>
      <c r="AB2577">
        <v>0</v>
      </c>
      <c r="AQ2577">
        <v>115</v>
      </c>
      <c r="AR2577">
        <v>7.8</v>
      </c>
      <c r="BO2577">
        <v>15464026</v>
      </c>
      <c r="BP2577">
        <v>20000000</v>
      </c>
      <c r="BR2577">
        <f t="shared" si="104"/>
        <v>-4535974</v>
      </c>
      <c r="BS2577" t="str">
        <f>_xlfn.XLOOKUP(BO2577,I:I,L:L)</f>
        <v>LoserÂ </v>
      </c>
    </row>
    <row r="2578" spans="1:71" x14ac:dyDescent="0.25">
      <c r="A2578" t="s">
        <v>33</v>
      </c>
      <c r="B2578" t="s">
        <v>2548</v>
      </c>
      <c r="C2578">
        <v>37</v>
      </c>
      <c r="D2578">
        <v>91</v>
      </c>
      <c r="E2578">
        <v>25</v>
      </c>
      <c r="F2578">
        <v>611</v>
      </c>
      <c r="G2578" t="s">
        <v>2626</v>
      </c>
      <c r="H2578">
        <v>833</v>
      </c>
      <c r="I2578">
        <v>17292381</v>
      </c>
      <c r="J2578" t="s">
        <v>4804</v>
      </c>
      <c r="K2578" t="s">
        <v>1835</v>
      </c>
      <c r="L2578" t="s">
        <v>9806</v>
      </c>
      <c r="M2578">
        <v>5794</v>
      </c>
      <c r="N2578">
        <v>4551</v>
      </c>
      <c r="O2578" t="s">
        <v>3092</v>
      </c>
      <c r="P2578">
        <v>0</v>
      </c>
      <c r="Q2578" t="s">
        <v>14078</v>
      </c>
      <c r="R2578" t="s">
        <v>14079</v>
      </c>
      <c r="S2578">
        <v>69</v>
      </c>
      <c r="T2578" t="s">
        <v>42</v>
      </c>
      <c r="U2578" t="s">
        <v>43</v>
      </c>
      <c r="V2578" t="s">
        <v>115</v>
      </c>
      <c r="W2578">
        <v>12000000</v>
      </c>
      <c r="X2578">
        <v>2001</v>
      </c>
      <c r="Y2578">
        <v>626</v>
      </c>
      <c r="Z2578" s="2">
        <v>5.3</v>
      </c>
      <c r="AA2578">
        <v>1.85</v>
      </c>
      <c r="AB2578">
        <v>371</v>
      </c>
      <c r="AQ2578">
        <v>92</v>
      </c>
      <c r="AR2578">
        <v>6.7</v>
      </c>
      <c r="BO2578">
        <v>10443316</v>
      </c>
      <c r="BP2578">
        <v>15000000</v>
      </c>
      <c r="BR2578">
        <f t="shared" si="104"/>
        <v>-4556684</v>
      </c>
      <c r="BS2578" t="str">
        <f>_xlfn.XLOOKUP(BO2578,I:I,L:L)</f>
        <v>Home FriesÂ </v>
      </c>
    </row>
    <row r="2579" spans="1:71" x14ac:dyDescent="0.25">
      <c r="A2579" t="s">
        <v>33</v>
      </c>
      <c r="B2579" t="s">
        <v>4805</v>
      </c>
      <c r="C2579">
        <v>325</v>
      </c>
      <c r="D2579">
        <v>94</v>
      </c>
      <c r="E2579">
        <v>655</v>
      </c>
      <c r="F2579">
        <v>390</v>
      </c>
      <c r="G2579" t="s">
        <v>8406</v>
      </c>
      <c r="H2579">
        <v>9000</v>
      </c>
      <c r="I2579">
        <v>16300302</v>
      </c>
      <c r="J2579" t="s">
        <v>1544</v>
      </c>
      <c r="K2579" t="s">
        <v>1037</v>
      </c>
      <c r="L2579" t="s">
        <v>10026</v>
      </c>
      <c r="M2579">
        <v>64682</v>
      </c>
      <c r="N2579">
        <v>10575</v>
      </c>
      <c r="O2579" t="s">
        <v>8452</v>
      </c>
      <c r="P2579">
        <v>1</v>
      </c>
      <c r="Q2579" t="s">
        <v>14080</v>
      </c>
      <c r="R2579" t="s">
        <v>14081</v>
      </c>
      <c r="S2579">
        <v>203</v>
      </c>
      <c r="T2579" t="s">
        <v>42</v>
      </c>
      <c r="U2579" t="s">
        <v>43</v>
      </c>
      <c r="V2579" t="s">
        <v>811</v>
      </c>
      <c r="W2579">
        <v>12000000</v>
      </c>
      <c r="X2579">
        <v>2011</v>
      </c>
      <c r="Y2579">
        <v>786</v>
      </c>
      <c r="Z2579" s="2">
        <v>6.3</v>
      </c>
      <c r="AA2579">
        <v>1.85</v>
      </c>
      <c r="AB2579">
        <v>0</v>
      </c>
      <c r="AQ2579">
        <v>91</v>
      </c>
      <c r="AR2579">
        <v>5.3</v>
      </c>
      <c r="BO2579">
        <v>3442820</v>
      </c>
      <c r="BP2579">
        <v>8000000</v>
      </c>
      <c r="BR2579">
        <f t="shared" si="104"/>
        <v>-4557180</v>
      </c>
      <c r="BS2579" t="str">
        <f>_xlfn.XLOOKUP(BO2579,I:I,L:L)</f>
        <v>AnomalisaÂ </v>
      </c>
    </row>
    <row r="2580" spans="1:71" x14ac:dyDescent="0.25">
      <c r="A2580" t="s">
        <v>33</v>
      </c>
      <c r="B2580" t="s">
        <v>2892</v>
      </c>
      <c r="C2580">
        <v>170</v>
      </c>
      <c r="D2580">
        <v>93</v>
      </c>
      <c r="E2580">
        <v>83</v>
      </c>
      <c r="F2580">
        <v>501</v>
      </c>
      <c r="G2580" t="s">
        <v>12150</v>
      </c>
      <c r="H2580">
        <v>26000</v>
      </c>
      <c r="I2580">
        <v>27829874</v>
      </c>
      <c r="J2580" t="s">
        <v>268</v>
      </c>
      <c r="K2580" t="s">
        <v>447</v>
      </c>
      <c r="L2580" t="s">
        <v>7839</v>
      </c>
      <c r="M2580">
        <v>196422</v>
      </c>
      <c r="N2580">
        <v>28767</v>
      </c>
      <c r="O2580" t="s">
        <v>3406</v>
      </c>
      <c r="P2580">
        <v>1</v>
      </c>
      <c r="Q2580" t="s">
        <v>14083</v>
      </c>
      <c r="R2580" t="s">
        <v>14084</v>
      </c>
      <c r="S2580">
        <v>444</v>
      </c>
      <c r="T2580" t="s">
        <v>42</v>
      </c>
      <c r="U2580" t="s">
        <v>43</v>
      </c>
      <c r="V2580" t="s">
        <v>811</v>
      </c>
      <c r="W2580">
        <v>12000000</v>
      </c>
      <c r="X2580">
        <v>2006</v>
      </c>
      <c r="Y2580">
        <v>725</v>
      </c>
      <c r="Z2580" s="2">
        <v>7</v>
      </c>
      <c r="AA2580">
        <v>1.78</v>
      </c>
      <c r="AB2580">
        <v>0</v>
      </c>
      <c r="AQ2580">
        <v>94</v>
      </c>
      <c r="AR2580">
        <v>6.3</v>
      </c>
      <c r="BO2580">
        <v>15408822</v>
      </c>
      <c r="BP2580">
        <v>20000000</v>
      </c>
      <c r="BR2580">
        <f t="shared" si="104"/>
        <v>-4591178</v>
      </c>
      <c r="BS2580" t="str">
        <f>_xlfn.XLOOKUP(BO2580,I:I,L:L)</f>
        <v>A Guy ThingÂ </v>
      </c>
    </row>
    <row r="2581" spans="1:71" x14ac:dyDescent="0.25">
      <c r="A2581" t="s">
        <v>33</v>
      </c>
      <c r="B2581" t="s">
        <v>3440</v>
      </c>
      <c r="C2581">
        <v>24</v>
      </c>
      <c r="D2581">
        <v>100</v>
      </c>
      <c r="E2581">
        <v>98</v>
      </c>
      <c r="F2581">
        <v>604</v>
      </c>
      <c r="G2581" t="s">
        <v>9832</v>
      </c>
      <c r="H2581">
        <v>1000</v>
      </c>
      <c r="I2581">
        <v>12902790</v>
      </c>
      <c r="J2581" t="s">
        <v>881</v>
      </c>
      <c r="K2581" t="s">
        <v>2579</v>
      </c>
      <c r="L2581" t="s">
        <v>10914</v>
      </c>
      <c r="M2581">
        <v>4052</v>
      </c>
      <c r="N2581">
        <v>3250</v>
      </c>
      <c r="O2581" t="s">
        <v>2139</v>
      </c>
      <c r="P2581">
        <v>1</v>
      </c>
      <c r="Q2581" t="s">
        <v>14085</v>
      </c>
      <c r="R2581" t="s">
        <v>14086</v>
      </c>
      <c r="S2581">
        <v>88</v>
      </c>
      <c r="T2581" t="s">
        <v>42</v>
      </c>
      <c r="U2581" t="s">
        <v>43</v>
      </c>
      <c r="V2581" t="s">
        <v>811</v>
      </c>
      <c r="W2581">
        <v>12000000</v>
      </c>
      <c r="X2581">
        <v>1998</v>
      </c>
      <c r="Y2581">
        <v>849</v>
      </c>
      <c r="Z2581" s="2">
        <v>6.6</v>
      </c>
      <c r="AA2581">
        <v>2.35</v>
      </c>
      <c r="AB2581">
        <v>242</v>
      </c>
      <c r="AQ2581">
        <v>93</v>
      </c>
      <c r="AR2581">
        <v>7</v>
      </c>
      <c r="BO2581">
        <v>9402410</v>
      </c>
      <c r="BP2581">
        <v>14000000</v>
      </c>
      <c r="BR2581">
        <f t="shared" si="104"/>
        <v>-4597590</v>
      </c>
      <c r="BS2581" t="str">
        <f>_xlfn.XLOOKUP(BO2581,I:I,L:L)</f>
        <v>Fun SizeÂ </v>
      </c>
    </row>
    <row r="2582" spans="1:71" x14ac:dyDescent="0.25">
      <c r="A2582" t="s">
        <v>33</v>
      </c>
      <c r="B2582" t="s">
        <v>636</v>
      </c>
      <c r="C2582">
        <v>96</v>
      </c>
      <c r="D2582">
        <v>293</v>
      </c>
      <c r="E2582">
        <v>249</v>
      </c>
      <c r="F2582">
        <v>18</v>
      </c>
      <c r="G2582" t="s">
        <v>14087</v>
      </c>
      <c r="H2582">
        <v>362</v>
      </c>
      <c r="I2582">
        <v>11433134</v>
      </c>
      <c r="J2582" t="s">
        <v>4810</v>
      </c>
      <c r="K2582" t="s">
        <v>1584</v>
      </c>
      <c r="L2582" t="s">
        <v>13296</v>
      </c>
      <c r="M2582">
        <v>168203</v>
      </c>
      <c r="N2582">
        <v>469</v>
      </c>
      <c r="O2582" t="s">
        <v>14088</v>
      </c>
      <c r="P2582">
        <v>0</v>
      </c>
      <c r="Q2582" t="s">
        <v>14089</v>
      </c>
      <c r="R2582" t="s">
        <v>14090</v>
      </c>
      <c r="S2582">
        <v>426</v>
      </c>
      <c r="T2582" t="s">
        <v>211</v>
      </c>
      <c r="U2582" t="s">
        <v>10328</v>
      </c>
      <c r="V2582" t="s">
        <v>811</v>
      </c>
      <c r="W2582">
        <v>14000000</v>
      </c>
      <c r="X2582">
        <v>1981</v>
      </c>
      <c r="Y2582">
        <v>21</v>
      </c>
      <c r="Z2582" s="2">
        <v>8.4</v>
      </c>
      <c r="AA2582">
        <v>1.85</v>
      </c>
      <c r="AB2582">
        <v>11000</v>
      </c>
      <c r="AQ2582">
        <v>122</v>
      </c>
      <c r="AR2582">
        <v>6.6</v>
      </c>
      <c r="BP2582">
        <v>4638783</v>
      </c>
      <c r="BR2582">
        <f t="shared" si="104"/>
        <v>-4638783</v>
      </c>
      <c r="BS2582">
        <f>_xlfn.XLOOKUP(BO2582,I:I,L:L)</f>
        <v>0</v>
      </c>
    </row>
    <row r="2583" spans="1:71" x14ac:dyDescent="0.25">
      <c r="A2583" t="s">
        <v>33</v>
      </c>
      <c r="B2583" t="s">
        <v>1558</v>
      </c>
      <c r="C2583">
        <v>106</v>
      </c>
      <c r="D2583">
        <v>137</v>
      </c>
      <c r="E2583">
        <v>102</v>
      </c>
      <c r="F2583">
        <v>877</v>
      </c>
      <c r="G2583" t="s">
        <v>1765</v>
      </c>
      <c r="H2583">
        <v>2000</v>
      </c>
      <c r="I2583">
        <v>22406362</v>
      </c>
      <c r="J2583" t="s">
        <v>1283</v>
      </c>
      <c r="K2583" t="s">
        <v>687</v>
      </c>
      <c r="L2583" t="s">
        <v>2572</v>
      </c>
      <c r="M2583">
        <v>16832</v>
      </c>
      <c r="N2583">
        <v>5780</v>
      </c>
      <c r="O2583" t="s">
        <v>1482</v>
      </c>
      <c r="P2583">
        <v>0</v>
      </c>
      <c r="Q2583" t="s">
        <v>2573</v>
      </c>
      <c r="R2583" t="s">
        <v>2574</v>
      </c>
      <c r="S2583">
        <v>267</v>
      </c>
      <c r="T2583" t="s">
        <v>42</v>
      </c>
      <c r="U2583" t="s">
        <v>43</v>
      </c>
      <c r="V2583" t="s">
        <v>44</v>
      </c>
      <c r="W2583">
        <v>107000000</v>
      </c>
      <c r="X2583">
        <v>2004</v>
      </c>
      <c r="Y2583">
        <v>973</v>
      </c>
      <c r="Z2583" s="2">
        <v>6</v>
      </c>
      <c r="AA2583">
        <v>2.35</v>
      </c>
      <c r="AB2583">
        <v>701</v>
      </c>
      <c r="AQ2583">
        <v>293</v>
      </c>
      <c r="AR2583">
        <v>8.4</v>
      </c>
      <c r="BO2583">
        <v>5348317</v>
      </c>
      <c r="BP2583">
        <v>10000000</v>
      </c>
      <c r="BR2583">
        <f t="shared" si="104"/>
        <v>-4651683</v>
      </c>
      <c r="BS2583" t="str">
        <f>_xlfn.XLOOKUP(BO2583,I:I,L:L)</f>
        <v>Danny CollinsÂ </v>
      </c>
    </row>
    <row r="2584" spans="1:71" x14ac:dyDescent="0.25">
      <c r="A2584" t="s">
        <v>33</v>
      </c>
      <c r="B2584" t="s">
        <v>7758</v>
      </c>
      <c r="C2584">
        <v>53</v>
      </c>
      <c r="D2584">
        <v>93</v>
      </c>
      <c r="E2584">
        <v>32</v>
      </c>
      <c r="F2584">
        <v>503</v>
      </c>
      <c r="G2584" t="s">
        <v>11791</v>
      </c>
      <c r="H2584">
        <v>529</v>
      </c>
      <c r="I2584">
        <v>10198766</v>
      </c>
      <c r="J2584" t="s">
        <v>1247</v>
      </c>
      <c r="K2584" t="s">
        <v>9422</v>
      </c>
      <c r="L2584" t="s">
        <v>12920</v>
      </c>
      <c r="M2584">
        <v>12007</v>
      </c>
      <c r="N2584">
        <v>2393</v>
      </c>
      <c r="O2584" t="s">
        <v>12828</v>
      </c>
      <c r="P2584">
        <v>3</v>
      </c>
      <c r="Q2584" t="s">
        <v>14092</v>
      </c>
      <c r="R2584" t="s">
        <v>14093</v>
      </c>
      <c r="S2584">
        <v>105</v>
      </c>
      <c r="T2584" t="s">
        <v>42</v>
      </c>
      <c r="U2584" t="s">
        <v>43</v>
      </c>
      <c r="V2584" t="s">
        <v>811</v>
      </c>
      <c r="W2584">
        <v>12000000</v>
      </c>
      <c r="X2584">
        <v>2002</v>
      </c>
      <c r="Y2584">
        <v>526</v>
      </c>
      <c r="Z2584" s="2">
        <v>5.4</v>
      </c>
      <c r="AA2584">
        <v>1.85</v>
      </c>
      <c r="AB2584">
        <v>507</v>
      </c>
      <c r="AQ2584">
        <v>137</v>
      </c>
      <c r="AR2584">
        <v>6</v>
      </c>
      <c r="BO2584">
        <v>1346503</v>
      </c>
      <c r="BP2584">
        <v>6000000</v>
      </c>
      <c r="BR2584">
        <f t="shared" si="104"/>
        <v>-4653497</v>
      </c>
      <c r="BS2584" t="str">
        <f>_xlfn.XLOOKUP(BO2584,I:I,L:L)</f>
        <v>Snow Flower and the Secret FanÂ </v>
      </c>
    </row>
    <row r="2585" spans="1:71" x14ac:dyDescent="0.25">
      <c r="A2585" t="s">
        <v>33</v>
      </c>
      <c r="B2585" t="s">
        <v>3582</v>
      </c>
      <c r="C2585">
        <v>274</v>
      </c>
      <c r="D2585">
        <v>123</v>
      </c>
      <c r="E2585">
        <v>628</v>
      </c>
      <c r="F2585">
        <v>171</v>
      </c>
      <c r="G2585" t="s">
        <v>12025</v>
      </c>
      <c r="H2585">
        <v>565</v>
      </c>
      <c r="I2585">
        <v>15294553</v>
      </c>
      <c r="J2585" t="s">
        <v>1477</v>
      </c>
      <c r="K2585" t="s">
        <v>14095</v>
      </c>
      <c r="L2585" t="s">
        <v>10243</v>
      </c>
      <c r="M2585">
        <v>202341</v>
      </c>
      <c r="N2585">
        <v>1595</v>
      </c>
      <c r="O2585" t="s">
        <v>12524</v>
      </c>
      <c r="P2585">
        <v>1</v>
      </c>
      <c r="Q2585" t="s">
        <v>14096</v>
      </c>
      <c r="R2585" t="s">
        <v>14097</v>
      </c>
      <c r="S2585">
        <v>391</v>
      </c>
      <c r="T2585" t="s">
        <v>42</v>
      </c>
      <c r="U2585" t="s">
        <v>74</v>
      </c>
      <c r="V2585" t="s">
        <v>811</v>
      </c>
      <c r="W2585">
        <v>12000000</v>
      </c>
      <c r="X2585">
        <v>2013</v>
      </c>
      <c r="Y2585">
        <v>555</v>
      </c>
      <c r="Z2585" s="2">
        <v>7.8</v>
      </c>
      <c r="AA2585">
        <v>2.35</v>
      </c>
      <c r="AB2585">
        <v>105000</v>
      </c>
      <c r="AQ2585">
        <v>93</v>
      </c>
      <c r="AR2585">
        <v>5.4</v>
      </c>
      <c r="BO2585">
        <v>2344847</v>
      </c>
      <c r="BP2585">
        <v>7000000</v>
      </c>
      <c r="BR2585">
        <f t="shared" si="104"/>
        <v>-4655153</v>
      </c>
      <c r="BS2585" t="str">
        <f>_xlfn.XLOOKUP(BO2585,I:I,L:L)</f>
        <v>RedbeltÂ </v>
      </c>
    </row>
    <row r="2586" spans="1:71" x14ac:dyDescent="0.25">
      <c r="A2586" t="s">
        <v>33</v>
      </c>
      <c r="B2586" t="s">
        <v>1471</v>
      </c>
      <c r="C2586">
        <v>248</v>
      </c>
      <c r="D2586">
        <v>119</v>
      </c>
      <c r="E2586">
        <v>611</v>
      </c>
      <c r="F2586">
        <v>4</v>
      </c>
      <c r="G2586" t="s">
        <v>8167</v>
      </c>
      <c r="H2586">
        <v>755</v>
      </c>
      <c r="I2586">
        <v>11041228</v>
      </c>
      <c r="J2586" t="s">
        <v>201</v>
      </c>
      <c r="K2586" t="s">
        <v>8165</v>
      </c>
      <c r="L2586" t="s">
        <v>14099</v>
      </c>
      <c r="M2586">
        <v>92295</v>
      </c>
      <c r="N2586">
        <v>1244</v>
      </c>
      <c r="O2586" t="s">
        <v>14100</v>
      </c>
      <c r="P2586">
        <v>3</v>
      </c>
      <c r="Q2586" t="s">
        <v>14101</v>
      </c>
      <c r="R2586" t="s">
        <v>14102</v>
      </c>
      <c r="S2586">
        <v>420</v>
      </c>
      <c r="T2586" t="s">
        <v>85</v>
      </c>
      <c r="U2586" t="s">
        <v>1094</v>
      </c>
      <c r="V2586" t="s">
        <v>44</v>
      </c>
      <c r="W2586">
        <v>100000000</v>
      </c>
      <c r="X2586">
        <v>2004</v>
      </c>
      <c r="Y2586">
        <v>483</v>
      </c>
      <c r="Z2586" s="2">
        <v>7.6</v>
      </c>
      <c r="AA2586">
        <v>2.35</v>
      </c>
      <c r="AB2586">
        <v>0</v>
      </c>
      <c r="AQ2586">
        <v>123</v>
      </c>
      <c r="AR2586">
        <v>7.8</v>
      </c>
      <c r="BO2586">
        <v>95328937</v>
      </c>
      <c r="BP2586">
        <v>100000000</v>
      </c>
      <c r="BR2586">
        <f t="shared" si="104"/>
        <v>-4671063</v>
      </c>
      <c r="BS2586" t="str">
        <f>_xlfn.XLOOKUP(BO2586,I:I,L:L)</f>
        <v>Sex and the City 2Â </v>
      </c>
    </row>
    <row r="2587" spans="1:71" x14ac:dyDescent="0.25">
      <c r="A2587" t="s">
        <v>33</v>
      </c>
      <c r="B2587" t="s">
        <v>7766</v>
      </c>
      <c r="C2587">
        <v>288</v>
      </c>
      <c r="D2587">
        <v>107</v>
      </c>
      <c r="E2587">
        <v>27</v>
      </c>
      <c r="F2587">
        <v>360</v>
      </c>
      <c r="G2587" t="s">
        <v>2771</v>
      </c>
      <c r="H2587">
        <v>664</v>
      </c>
      <c r="I2587">
        <v>7918283</v>
      </c>
      <c r="J2587" t="s">
        <v>2275</v>
      </c>
      <c r="K2587" t="s">
        <v>5573</v>
      </c>
      <c r="L2587" t="s">
        <v>13958</v>
      </c>
      <c r="M2587">
        <v>41574</v>
      </c>
      <c r="N2587">
        <v>2440</v>
      </c>
      <c r="O2587" t="s">
        <v>1866</v>
      </c>
      <c r="P2587">
        <v>1</v>
      </c>
      <c r="Q2587" t="s">
        <v>14103</v>
      </c>
      <c r="R2587" t="s">
        <v>14104</v>
      </c>
      <c r="S2587">
        <v>145</v>
      </c>
      <c r="T2587" t="s">
        <v>42</v>
      </c>
      <c r="U2587" t="s">
        <v>43</v>
      </c>
      <c r="V2587" t="s">
        <v>811</v>
      </c>
      <c r="W2587">
        <v>12000000</v>
      </c>
      <c r="X2587">
        <v>2012</v>
      </c>
      <c r="Y2587">
        <v>591</v>
      </c>
      <c r="Z2587" s="2">
        <v>6.6</v>
      </c>
      <c r="AA2587">
        <v>1.85</v>
      </c>
      <c r="AB2587">
        <v>0</v>
      </c>
      <c r="AQ2587">
        <v>119</v>
      </c>
      <c r="AR2587">
        <v>7.6</v>
      </c>
      <c r="BO2587">
        <v>326308</v>
      </c>
      <c r="BP2587">
        <v>5000000</v>
      </c>
      <c r="BR2587">
        <f t="shared" si="104"/>
        <v>-4673692</v>
      </c>
      <c r="BS2587" t="str">
        <f>_xlfn.XLOOKUP(BO2587,I:I,L:L)</f>
        <v>Albino AlligatorÂ </v>
      </c>
    </row>
    <row r="2588" spans="1:71" x14ac:dyDescent="0.25">
      <c r="A2588" t="s">
        <v>33</v>
      </c>
      <c r="B2588" t="s">
        <v>7774</v>
      </c>
      <c r="C2588">
        <v>177</v>
      </c>
      <c r="D2588">
        <v>106</v>
      </c>
      <c r="E2588">
        <v>16</v>
      </c>
      <c r="F2588">
        <v>265</v>
      </c>
      <c r="G2588" t="s">
        <v>14106</v>
      </c>
      <c r="H2588">
        <v>452</v>
      </c>
      <c r="I2588">
        <v>22331028</v>
      </c>
      <c r="J2588" t="s">
        <v>1744</v>
      </c>
      <c r="K2588" t="s">
        <v>14107</v>
      </c>
      <c r="L2588" t="s">
        <v>8871</v>
      </c>
      <c r="M2588">
        <v>57349</v>
      </c>
      <c r="N2588">
        <v>1819</v>
      </c>
      <c r="O2588" t="s">
        <v>14108</v>
      </c>
      <c r="P2588">
        <v>0</v>
      </c>
      <c r="Q2588" t="s">
        <v>14109</v>
      </c>
      <c r="R2588" t="s">
        <v>14110</v>
      </c>
      <c r="S2588">
        <v>177</v>
      </c>
      <c r="T2588" t="s">
        <v>42</v>
      </c>
      <c r="U2588" t="s">
        <v>43</v>
      </c>
      <c r="V2588" t="s">
        <v>44</v>
      </c>
      <c r="W2588">
        <v>12000000</v>
      </c>
      <c r="X2588">
        <v>2015</v>
      </c>
      <c r="Y2588">
        <v>328</v>
      </c>
      <c r="Z2588" s="2">
        <v>6.4</v>
      </c>
      <c r="AA2588">
        <v>2.35</v>
      </c>
      <c r="AB2588">
        <v>0</v>
      </c>
      <c r="AQ2588">
        <v>107</v>
      </c>
      <c r="AR2588">
        <v>6.6</v>
      </c>
      <c r="BO2588">
        <v>30307804</v>
      </c>
      <c r="BP2588">
        <v>35000000</v>
      </c>
      <c r="BR2588">
        <f t="shared" si="104"/>
        <v>-4692196</v>
      </c>
      <c r="BS2588" t="str">
        <f>_xlfn.XLOOKUP(BO2588,I:I,L:L)</f>
        <v>Queen of the DamnedÂ </v>
      </c>
    </row>
    <row r="2589" spans="1:71" x14ac:dyDescent="0.25">
      <c r="A2589" t="s">
        <v>33</v>
      </c>
      <c r="B2589" t="s">
        <v>7782</v>
      </c>
      <c r="C2589">
        <v>81</v>
      </c>
      <c r="D2589">
        <v>109</v>
      </c>
      <c r="E2589">
        <v>67</v>
      </c>
      <c r="F2589">
        <v>192</v>
      </c>
      <c r="G2589" t="s">
        <v>14111</v>
      </c>
      <c r="H2589">
        <v>436</v>
      </c>
      <c r="I2589">
        <v>8134217</v>
      </c>
      <c r="J2589" t="s">
        <v>2346</v>
      </c>
      <c r="K2589" t="s">
        <v>983</v>
      </c>
      <c r="L2589" t="s">
        <v>13827</v>
      </c>
      <c r="M2589">
        <v>15412</v>
      </c>
      <c r="N2589">
        <v>1141</v>
      </c>
      <c r="O2589" t="s">
        <v>14112</v>
      </c>
      <c r="P2589">
        <v>3</v>
      </c>
      <c r="Q2589" t="s">
        <v>14113</v>
      </c>
      <c r="R2589" t="s">
        <v>14114</v>
      </c>
      <c r="S2589">
        <v>90</v>
      </c>
      <c r="T2589" t="s">
        <v>42</v>
      </c>
      <c r="U2589" t="s">
        <v>43</v>
      </c>
      <c r="V2589" t="s">
        <v>811</v>
      </c>
      <c r="W2589">
        <v>12000000</v>
      </c>
      <c r="X2589">
        <v>2008</v>
      </c>
      <c r="Y2589">
        <v>223</v>
      </c>
      <c r="Z2589" s="2">
        <v>7</v>
      </c>
      <c r="AA2589">
        <v>2.35</v>
      </c>
      <c r="AB2589">
        <v>0</v>
      </c>
      <c r="AQ2589">
        <v>106</v>
      </c>
      <c r="AR2589">
        <v>6.4</v>
      </c>
      <c r="BP2589">
        <v>4700000</v>
      </c>
      <c r="BR2589">
        <f t="shared" si="104"/>
        <v>-4700000</v>
      </c>
      <c r="BS2589">
        <f>_xlfn.XLOOKUP(BO2589,I:I,L:L)</f>
        <v>0</v>
      </c>
    </row>
    <row r="2590" spans="1:71" x14ac:dyDescent="0.25">
      <c r="A2590" t="s">
        <v>33</v>
      </c>
      <c r="B2590" t="s">
        <v>7789</v>
      </c>
      <c r="C2590">
        <v>29</v>
      </c>
      <c r="D2590">
        <v>81</v>
      </c>
      <c r="E2590">
        <v>25</v>
      </c>
      <c r="F2590">
        <v>654</v>
      </c>
      <c r="G2590" t="s">
        <v>3289</v>
      </c>
      <c r="H2590">
        <v>931</v>
      </c>
      <c r="I2590">
        <v>6982680</v>
      </c>
      <c r="J2590" t="s">
        <v>635</v>
      </c>
      <c r="K2590" t="s">
        <v>773</v>
      </c>
      <c r="L2590" t="s">
        <v>13515</v>
      </c>
      <c r="M2590">
        <v>6965</v>
      </c>
      <c r="N2590">
        <v>3848</v>
      </c>
      <c r="O2590" t="s">
        <v>14115</v>
      </c>
      <c r="P2590">
        <v>0</v>
      </c>
      <c r="Q2590" t="s">
        <v>14116</v>
      </c>
      <c r="R2590" t="s">
        <v>14117</v>
      </c>
      <c r="S2590">
        <v>69</v>
      </c>
      <c r="T2590" t="s">
        <v>42</v>
      </c>
      <c r="U2590" t="s">
        <v>43</v>
      </c>
      <c r="V2590" t="s">
        <v>44</v>
      </c>
      <c r="W2590">
        <v>10000000</v>
      </c>
      <c r="X2590">
        <v>2000</v>
      </c>
      <c r="Y2590">
        <v>744</v>
      </c>
      <c r="Z2590" s="2">
        <v>5.7</v>
      </c>
      <c r="AA2590">
        <v>1.85</v>
      </c>
      <c r="AB2590">
        <v>262</v>
      </c>
      <c r="AQ2590">
        <v>109</v>
      </c>
      <c r="AR2590">
        <v>7</v>
      </c>
      <c r="BP2590">
        <v>4700000</v>
      </c>
      <c r="BR2590">
        <f t="shared" si="104"/>
        <v>-4700000</v>
      </c>
      <c r="BS2590">
        <f>_xlfn.XLOOKUP(BO2590,I:I,L:L)</f>
        <v>0</v>
      </c>
    </row>
    <row r="2591" spans="1:71" x14ac:dyDescent="0.25">
      <c r="A2591" t="s">
        <v>33</v>
      </c>
      <c r="B2591" t="s">
        <v>7796</v>
      </c>
      <c r="C2591">
        <v>144</v>
      </c>
      <c r="D2591">
        <v>86</v>
      </c>
      <c r="E2591">
        <v>378</v>
      </c>
      <c r="F2591">
        <v>783</v>
      </c>
      <c r="G2591" t="s">
        <v>2244</v>
      </c>
      <c r="H2591">
        <v>957</v>
      </c>
      <c r="I2591">
        <v>5542025</v>
      </c>
      <c r="J2591" t="s">
        <v>1247</v>
      </c>
      <c r="K2591" t="s">
        <v>1250</v>
      </c>
      <c r="L2591" t="s">
        <v>14118</v>
      </c>
      <c r="M2591">
        <v>12197</v>
      </c>
      <c r="N2591">
        <v>3535</v>
      </c>
      <c r="O2591" t="s">
        <v>1199</v>
      </c>
      <c r="P2591">
        <v>0</v>
      </c>
      <c r="Q2591" t="s">
        <v>14119</v>
      </c>
      <c r="R2591" t="s">
        <v>14120</v>
      </c>
      <c r="S2591">
        <v>150</v>
      </c>
      <c r="T2591" t="s">
        <v>42</v>
      </c>
      <c r="U2591" t="s">
        <v>43</v>
      </c>
      <c r="V2591" t="s">
        <v>44</v>
      </c>
      <c r="W2591">
        <v>12000000</v>
      </c>
      <c r="X2591">
        <v>2006</v>
      </c>
      <c r="Y2591">
        <v>925</v>
      </c>
      <c r="Z2591" s="2">
        <v>6.3</v>
      </c>
      <c r="AA2591">
        <v>1.85</v>
      </c>
      <c r="AB2591">
        <v>650</v>
      </c>
      <c r="AQ2591">
        <v>81</v>
      </c>
      <c r="AR2591">
        <v>5.7</v>
      </c>
      <c r="BO2591">
        <v>296665</v>
      </c>
      <c r="BP2591">
        <v>5000000</v>
      </c>
      <c r="BR2591">
        <f t="shared" si="104"/>
        <v>-4703335</v>
      </c>
      <c r="BS2591" t="str">
        <f>_xlfn.XLOOKUP(BO2591,I:I,L:L)</f>
        <v>Party MonsterÂ </v>
      </c>
    </row>
    <row r="2592" spans="1:71" x14ac:dyDescent="0.25">
      <c r="A2592" t="s">
        <v>917</v>
      </c>
      <c r="B2592" t="s">
        <v>4860</v>
      </c>
      <c r="C2592">
        <v>114</v>
      </c>
      <c r="D2592">
        <v>113</v>
      </c>
      <c r="E2592">
        <v>11000</v>
      </c>
      <c r="F2592">
        <v>99</v>
      </c>
      <c r="G2592" t="s">
        <v>14122</v>
      </c>
      <c r="H2592">
        <v>537</v>
      </c>
      <c r="I2592">
        <v>5032496</v>
      </c>
      <c r="J2592" t="s">
        <v>1544</v>
      </c>
      <c r="K2592" t="s">
        <v>1720</v>
      </c>
      <c r="L2592" t="s">
        <v>14123</v>
      </c>
      <c r="M2592">
        <v>20576</v>
      </c>
      <c r="N2592">
        <v>943</v>
      </c>
      <c r="O2592" t="s">
        <v>3982</v>
      </c>
      <c r="P2592">
        <v>0</v>
      </c>
      <c r="Q2592" t="s">
        <v>14124</v>
      </c>
      <c r="R2592" t="s">
        <v>14125</v>
      </c>
      <c r="S2592">
        <v>161</v>
      </c>
      <c r="T2592" t="s">
        <v>42</v>
      </c>
      <c r="U2592" t="s">
        <v>43</v>
      </c>
      <c r="V2592" t="s">
        <v>811</v>
      </c>
      <c r="W2592">
        <v>12000000</v>
      </c>
      <c r="X2592">
        <v>1998</v>
      </c>
      <c r="Y2592">
        <v>255</v>
      </c>
      <c r="Z2592" s="2">
        <v>6.3</v>
      </c>
      <c r="AA2592">
        <v>1.66</v>
      </c>
      <c r="AB2592">
        <v>652</v>
      </c>
      <c r="AQ2592">
        <v>86</v>
      </c>
      <c r="AR2592">
        <v>6.3</v>
      </c>
      <c r="BO2592">
        <v>16284360</v>
      </c>
      <c r="BP2592">
        <v>21000000</v>
      </c>
      <c r="BR2592">
        <f t="shared" si="104"/>
        <v>-4715640</v>
      </c>
      <c r="BS2592" t="str">
        <f>_xlfn.XLOOKUP(BO2592,I:I,L:L)</f>
        <v>Swing VoteÂ </v>
      </c>
    </row>
    <row r="2593" spans="1:71" x14ac:dyDescent="0.25">
      <c r="A2593" t="s">
        <v>33</v>
      </c>
      <c r="B2593" t="s">
        <v>2584</v>
      </c>
      <c r="C2593">
        <v>132</v>
      </c>
      <c r="D2593">
        <v>122</v>
      </c>
      <c r="E2593">
        <v>708</v>
      </c>
      <c r="F2593">
        <v>316</v>
      </c>
      <c r="G2593" t="s">
        <v>8781</v>
      </c>
      <c r="H2593">
        <v>433</v>
      </c>
      <c r="I2593">
        <v>6754898</v>
      </c>
      <c r="J2593" t="s">
        <v>1544</v>
      </c>
      <c r="K2593" t="s">
        <v>14126</v>
      </c>
      <c r="L2593" t="s">
        <v>14127</v>
      </c>
      <c r="M2593">
        <v>20000</v>
      </c>
      <c r="N2593">
        <v>1291</v>
      </c>
      <c r="O2593" t="s">
        <v>8314</v>
      </c>
      <c r="P2593">
        <v>0</v>
      </c>
      <c r="Q2593" t="s">
        <v>14128</v>
      </c>
      <c r="R2593" t="s">
        <v>14129</v>
      </c>
      <c r="S2593">
        <v>188</v>
      </c>
      <c r="T2593" t="s">
        <v>42</v>
      </c>
      <c r="U2593" t="s">
        <v>43</v>
      </c>
      <c r="V2593" t="s">
        <v>811</v>
      </c>
      <c r="W2593">
        <v>12000000</v>
      </c>
      <c r="X2593">
        <v>2006</v>
      </c>
      <c r="Y2593">
        <v>398</v>
      </c>
      <c r="Z2593" s="2">
        <v>6.2</v>
      </c>
      <c r="AA2593">
        <v>2.35</v>
      </c>
      <c r="AB2593">
        <v>0</v>
      </c>
      <c r="AQ2593">
        <v>113</v>
      </c>
      <c r="AR2593">
        <v>6.3</v>
      </c>
      <c r="BO2593">
        <v>223878</v>
      </c>
      <c r="BP2593">
        <v>5000000</v>
      </c>
      <c r="BR2593">
        <f t="shared" si="104"/>
        <v>-4776122</v>
      </c>
      <c r="BS2593" t="str">
        <f>_xlfn.XLOOKUP(BO2593,I:I,L:L)</f>
        <v>Remember Me, My LoveÂ </v>
      </c>
    </row>
    <row r="2594" spans="1:71" x14ac:dyDescent="0.25">
      <c r="A2594" t="s">
        <v>33</v>
      </c>
      <c r="B2594" t="s">
        <v>6896</v>
      </c>
      <c r="C2594">
        <v>60</v>
      </c>
      <c r="D2594">
        <v>90</v>
      </c>
      <c r="E2594">
        <v>7</v>
      </c>
      <c r="F2594">
        <v>251</v>
      </c>
      <c r="G2594" t="s">
        <v>14131</v>
      </c>
      <c r="H2594">
        <v>525</v>
      </c>
      <c r="I2594">
        <v>4922166</v>
      </c>
      <c r="J2594" t="s">
        <v>4329</v>
      </c>
      <c r="K2594" t="s">
        <v>2069</v>
      </c>
      <c r="L2594" t="s">
        <v>14132</v>
      </c>
      <c r="M2594">
        <v>23606</v>
      </c>
      <c r="N2594">
        <v>1445</v>
      </c>
      <c r="O2594" t="s">
        <v>14133</v>
      </c>
      <c r="P2594">
        <v>2</v>
      </c>
      <c r="Q2594" t="s">
        <v>14134</v>
      </c>
      <c r="R2594" t="s">
        <v>14135</v>
      </c>
      <c r="S2594">
        <v>304</v>
      </c>
      <c r="T2594" t="s">
        <v>42</v>
      </c>
      <c r="U2594" t="s">
        <v>43</v>
      </c>
      <c r="V2594" t="s">
        <v>115</v>
      </c>
      <c r="W2594">
        <v>12000000</v>
      </c>
      <c r="X2594">
        <v>2003</v>
      </c>
      <c r="Y2594">
        <v>281</v>
      </c>
      <c r="Z2594" s="2">
        <v>2.1</v>
      </c>
      <c r="AA2594">
        <v>1.85</v>
      </c>
      <c r="AB2594">
        <v>0</v>
      </c>
      <c r="AQ2594">
        <v>122</v>
      </c>
      <c r="AR2594">
        <v>6.2</v>
      </c>
      <c r="BO2594">
        <v>11702090</v>
      </c>
      <c r="BP2594">
        <v>16500000</v>
      </c>
      <c r="BR2594">
        <f t="shared" si="104"/>
        <v>-4797910</v>
      </c>
      <c r="BS2594" t="str">
        <f>_xlfn.XLOOKUP(BO2594,I:I,L:L)</f>
        <v>Sydney WhiteÂ </v>
      </c>
    </row>
    <row r="2595" spans="1:71" x14ac:dyDescent="0.25">
      <c r="A2595" t="s">
        <v>33</v>
      </c>
      <c r="B2595" t="s">
        <v>3169</v>
      </c>
      <c r="C2595">
        <v>30</v>
      </c>
      <c r="D2595">
        <v>108</v>
      </c>
      <c r="E2595">
        <v>0</v>
      </c>
      <c r="F2595">
        <v>599</v>
      </c>
      <c r="G2595" t="s">
        <v>2292</v>
      </c>
      <c r="H2595">
        <v>873</v>
      </c>
      <c r="I2595">
        <v>4903000</v>
      </c>
      <c r="J2595" t="s">
        <v>1544</v>
      </c>
      <c r="K2595" t="s">
        <v>2498</v>
      </c>
      <c r="L2595" t="s">
        <v>14136</v>
      </c>
      <c r="M2595">
        <v>4961</v>
      </c>
      <c r="N2595">
        <v>4497</v>
      </c>
      <c r="O2595" t="s">
        <v>6775</v>
      </c>
      <c r="P2595">
        <v>3</v>
      </c>
      <c r="Q2595" t="s">
        <v>14137</v>
      </c>
      <c r="R2595" t="s">
        <v>14138</v>
      </c>
      <c r="S2595">
        <v>33</v>
      </c>
      <c r="T2595" t="s">
        <v>42</v>
      </c>
      <c r="U2595" t="s">
        <v>43</v>
      </c>
      <c r="V2595" t="s">
        <v>811</v>
      </c>
      <c r="W2595">
        <v>12000000</v>
      </c>
      <c r="X2595">
        <v>1996</v>
      </c>
      <c r="Y2595">
        <v>680</v>
      </c>
      <c r="Z2595" s="2">
        <v>5</v>
      </c>
      <c r="AA2595">
        <v>1.85</v>
      </c>
      <c r="AB2595">
        <v>251</v>
      </c>
      <c r="AQ2595">
        <v>90</v>
      </c>
      <c r="AR2595">
        <v>2.1</v>
      </c>
      <c r="BO2595">
        <v>80170146</v>
      </c>
      <c r="BP2595">
        <v>85000000</v>
      </c>
      <c r="BR2595">
        <f t="shared" si="104"/>
        <v>-4829854</v>
      </c>
      <c r="BS2595" t="str">
        <f>_xlfn.XLOOKUP(BO2595,I:I,L:L)</f>
        <v>JumperÂ </v>
      </c>
    </row>
    <row r="2596" spans="1:71" x14ac:dyDescent="0.25">
      <c r="A2596" t="s">
        <v>33</v>
      </c>
      <c r="B2596" t="s">
        <v>7803</v>
      </c>
      <c r="C2596">
        <v>138</v>
      </c>
      <c r="D2596">
        <v>113</v>
      </c>
      <c r="E2596">
        <v>319</v>
      </c>
      <c r="F2596">
        <v>48</v>
      </c>
      <c r="G2596" t="s">
        <v>14139</v>
      </c>
      <c r="H2596">
        <v>1000</v>
      </c>
      <c r="I2596">
        <v>4717455</v>
      </c>
      <c r="J2596" t="s">
        <v>560</v>
      </c>
      <c r="K2596" t="s">
        <v>3272</v>
      </c>
      <c r="L2596" t="s">
        <v>14140</v>
      </c>
      <c r="M2596">
        <v>18632</v>
      </c>
      <c r="N2596">
        <v>1171</v>
      </c>
      <c r="O2596" t="s">
        <v>14141</v>
      </c>
      <c r="P2596">
        <v>0</v>
      </c>
      <c r="Q2596" t="s">
        <v>14142</v>
      </c>
      <c r="R2596" t="s">
        <v>14143</v>
      </c>
      <c r="S2596">
        <v>354</v>
      </c>
      <c r="T2596" t="s">
        <v>42</v>
      </c>
      <c r="U2596" t="s">
        <v>490</v>
      </c>
      <c r="V2596" t="s">
        <v>811</v>
      </c>
      <c r="W2596">
        <v>12000000</v>
      </c>
      <c r="X2596">
        <v>2003</v>
      </c>
      <c r="Y2596">
        <v>65</v>
      </c>
      <c r="Z2596" s="2">
        <v>5.3</v>
      </c>
      <c r="AA2596">
        <v>1.85</v>
      </c>
      <c r="AB2596">
        <v>656</v>
      </c>
      <c r="AQ2596">
        <v>108</v>
      </c>
      <c r="AR2596">
        <v>5</v>
      </c>
      <c r="BO2596">
        <v>74158157</v>
      </c>
      <c r="BP2596">
        <v>79000000</v>
      </c>
      <c r="BR2596">
        <f t="shared" si="104"/>
        <v>-4841843</v>
      </c>
      <c r="BS2596" t="str">
        <f>_xlfn.XLOOKUP(BO2596,I:I,L:L)</f>
        <v>Jack and JillÂ </v>
      </c>
    </row>
    <row r="2597" spans="1:71" x14ac:dyDescent="0.25">
      <c r="A2597" t="s">
        <v>33</v>
      </c>
      <c r="B2597" t="s">
        <v>5238</v>
      </c>
      <c r="C2597">
        <v>190</v>
      </c>
      <c r="D2597">
        <v>110</v>
      </c>
      <c r="E2597">
        <v>115</v>
      </c>
      <c r="F2597">
        <v>103</v>
      </c>
      <c r="G2597" t="s">
        <v>4615</v>
      </c>
      <c r="H2597">
        <v>812</v>
      </c>
      <c r="I2597">
        <v>3148482</v>
      </c>
      <c r="J2597" t="s">
        <v>210</v>
      </c>
      <c r="K2597" t="s">
        <v>4801</v>
      </c>
      <c r="L2597" t="s">
        <v>14144</v>
      </c>
      <c r="M2597">
        <v>29613</v>
      </c>
      <c r="N2597">
        <v>1540</v>
      </c>
      <c r="O2597" t="s">
        <v>14145</v>
      </c>
      <c r="P2597">
        <v>0</v>
      </c>
      <c r="Q2597" t="s">
        <v>14146</v>
      </c>
      <c r="R2597" t="s">
        <v>14147</v>
      </c>
      <c r="S2597">
        <v>98</v>
      </c>
      <c r="T2597" t="s">
        <v>42</v>
      </c>
      <c r="U2597" t="s">
        <v>43</v>
      </c>
      <c r="V2597" t="s">
        <v>811</v>
      </c>
      <c r="W2597">
        <v>12000000</v>
      </c>
      <c r="X2597">
        <v>2008</v>
      </c>
      <c r="Y2597">
        <v>580</v>
      </c>
      <c r="Z2597" s="2">
        <v>7.1</v>
      </c>
      <c r="AA2597">
        <v>2.35</v>
      </c>
      <c r="AB2597">
        <v>0</v>
      </c>
      <c r="AQ2597">
        <v>113</v>
      </c>
      <c r="AR2597">
        <v>5.3</v>
      </c>
      <c r="BO2597">
        <v>2148212</v>
      </c>
      <c r="BP2597">
        <v>7000000</v>
      </c>
      <c r="BR2597">
        <f t="shared" si="104"/>
        <v>-4851788</v>
      </c>
      <c r="BS2597" t="str">
        <f>_xlfn.XLOOKUP(BO2597,I:I,L:L)</f>
        <v>A Dog of FlandersÂ </v>
      </c>
    </row>
    <row r="2598" spans="1:71" x14ac:dyDescent="0.25">
      <c r="A2598" t="s">
        <v>33</v>
      </c>
      <c r="B2598" t="s">
        <v>7809</v>
      </c>
      <c r="C2598">
        <v>61</v>
      </c>
      <c r="D2598">
        <v>109</v>
      </c>
      <c r="E2598">
        <v>40</v>
      </c>
      <c r="F2598">
        <v>794</v>
      </c>
      <c r="G2598" t="s">
        <v>519</v>
      </c>
      <c r="H2598">
        <v>5000</v>
      </c>
      <c r="I2598">
        <v>2326407</v>
      </c>
      <c r="J2598" t="s">
        <v>2007</v>
      </c>
      <c r="K2598" t="s">
        <v>3010</v>
      </c>
      <c r="L2598" t="s">
        <v>14149</v>
      </c>
      <c r="M2598">
        <v>5016</v>
      </c>
      <c r="N2598">
        <v>7166</v>
      </c>
      <c r="O2598" t="s">
        <v>14150</v>
      </c>
      <c r="P2598">
        <v>5</v>
      </c>
      <c r="Q2598" t="s">
        <v>14151</v>
      </c>
      <c r="R2598" t="s">
        <v>14152</v>
      </c>
      <c r="S2598">
        <v>99</v>
      </c>
      <c r="T2598" t="s">
        <v>42</v>
      </c>
      <c r="U2598" t="s">
        <v>74</v>
      </c>
      <c r="V2598" t="s">
        <v>811</v>
      </c>
      <c r="W2598">
        <v>12000000</v>
      </c>
      <c r="X2598">
        <v>2001</v>
      </c>
      <c r="Y2598">
        <v>1000</v>
      </c>
      <c r="Z2598" s="2">
        <v>7</v>
      </c>
      <c r="AA2598">
        <v>2.35</v>
      </c>
      <c r="AB2598">
        <v>305</v>
      </c>
      <c r="AQ2598">
        <v>110</v>
      </c>
      <c r="AR2598">
        <v>7.1</v>
      </c>
      <c r="BO2598">
        <v>143000</v>
      </c>
      <c r="BP2598">
        <v>5000000</v>
      </c>
      <c r="BR2598">
        <f t="shared" si="104"/>
        <v>-4857000</v>
      </c>
      <c r="BS2598" t="str">
        <f>_xlfn.XLOOKUP(BO2598,I:I,L:L)</f>
        <v>Chain LetterÂ </v>
      </c>
    </row>
    <row r="2599" spans="1:71" x14ac:dyDescent="0.25">
      <c r="A2599" t="s">
        <v>33</v>
      </c>
      <c r="B2599" t="s">
        <v>4162</v>
      </c>
      <c r="C2599">
        <v>363</v>
      </c>
      <c r="D2599">
        <v>110</v>
      </c>
      <c r="E2599">
        <v>584</v>
      </c>
      <c r="F2599">
        <v>74</v>
      </c>
      <c r="G2599" t="s">
        <v>8179</v>
      </c>
      <c r="H2599">
        <v>629</v>
      </c>
      <c r="I2599">
        <v>2201412</v>
      </c>
      <c r="J2599" t="s">
        <v>4818</v>
      </c>
      <c r="K2599" t="s">
        <v>14154</v>
      </c>
      <c r="L2599" t="s">
        <v>6523</v>
      </c>
      <c r="M2599">
        <v>68883</v>
      </c>
      <c r="N2599">
        <v>1173</v>
      </c>
      <c r="O2599" t="s">
        <v>14155</v>
      </c>
      <c r="P2599">
        <v>0</v>
      </c>
      <c r="Q2599" t="s">
        <v>14156</v>
      </c>
      <c r="R2599" t="s">
        <v>14157</v>
      </c>
      <c r="S2599">
        <v>279</v>
      </c>
      <c r="T2599" t="s">
        <v>259</v>
      </c>
      <c r="U2599" t="s">
        <v>6863</v>
      </c>
      <c r="V2599" t="s">
        <v>811</v>
      </c>
      <c r="W2599">
        <v>12215500000</v>
      </c>
      <c r="X2599">
        <v>2006</v>
      </c>
      <c r="Y2599">
        <v>398</v>
      </c>
      <c r="Z2599" s="2">
        <v>7</v>
      </c>
      <c r="AA2599">
        <v>1.85</v>
      </c>
      <c r="AB2599">
        <v>7000</v>
      </c>
      <c r="AQ2599">
        <v>109</v>
      </c>
      <c r="AR2599">
        <v>7</v>
      </c>
      <c r="BO2599">
        <v>136432</v>
      </c>
      <c r="BP2599">
        <v>5000000</v>
      </c>
      <c r="BR2599">
        <f t="shared" si="104"/>
        <v>-4863568</v>
      </c>
      <c r="BS2599" t="str">
        <f>_xlfn.XLOOKUP(BO2599,I:I,L:L)</f>
        <v>SeveranceÂ </v>
      </c>
    </row>
    <row r="2600" spans="1:71" x14ac:dyDescent="0.25">
      <c r="A2600" t="s">
        <v>33</v>
      </c>
      <c r="B2600" t="s">
        <v>7813</v>
      </c>
      <c r="C2600">
        <v>131</v>
      </c>
      <c r="D2600">
        <v>101</v>
      </c>
      <c r="E2600">
        <v>61</v>
      </c>
      <c r="F2600">
        <v>611</v>
      </c>
      <c r="G2600" t="s">
        <v>2061</v>
      </c>
      <c r="H2600">
        <v>769</v>
      </c>
      <c r="I2600">
        <v>2060953</v>
      </c>
      <c r="J2600" t="s">
        <v>3951</v>
      </c>
      <c r="K2600" t="s">
        <v>13510</v>
      </c>
      <c r="L2600" t="s">
        <v>14160</v>
      </c>
      <c r="M2600">
        <v>29990</v>
      </c>
      <c r="N2600">
        <v>2543</v>
      </c>
      <c r="O2600" t="s">
        <v>11228</v>
      </c>
      <c r="P2600">
        <v>0</v>
      </c>
      <c r="Q2600" t="s">
        <v>14161</v>
      </c>
      <c r="R2600" t="s">
        <v>14162</v>
      </c>
      <c r="S2600">
        <v>316</v>
      </c>
      <c r="T2600" t="s">
        <v>42</v>
      </c>
      <c r="U2600" t="s">
        <v>6740</v>
      </c>
      <c r="V2600" t="s">
        <v>811</v>
      </c>
      <c r="W2600">
        <v>12000000</v>
      </c>
      <c r="X2600">
        <v>1999</v>
      </c>
      <c r="Y2600">
        <v>692</v>
      </c>
      <c r="Z2600" s="2">
        <v>7.1</v>
      </c>
      <c r="AA2600">
        <v>2.35</v>
      </c>
      <c r="AB2600">
        <v>0</v>
      </c>
      <c r="AQ2600">
        <v>100</v>
      </c>
      <c r="AR2600">
        <v>5.7</v>
      </c>
      <c r="BO2600">
        <v>132122995</v>
      </c>
      <c r="BP2600">
        <v>137000000</v>
      </c>
      <c r="BR2600">
        <f t="shared" si="104"/>
        <v>-4877005</v>
      </c>
      <c r="BS2600" t="str">
        <f>_xlfn.XLOOKUP(BO2600,I:I,L:L)</f>
        <v>HulkÂ </v>
      </c>
    </row>
    <row r="2601" spans="1:71" x14ac:dyDescent="0.25">
      <c r="A2601" t="s">
        <v>33</v>
      </c>
      <c r="B2601" t="s">
        <v>7819</v>
      </c>
      <c r="C2601">
        <v>146</v>
      </c>
      <c r="D2601">
        <v>97</v>
      </c>
      <c r="E2601">
        <v>20</v>
      </c>
      <c r="F2601">
        <v>442</v>
      </c>
      <c r="G2601" t="s">
        <v>6226</v>
      </c>
      <c r="H2601">
        <v>21000</v>
      </c>
      <c r="I2601">
        <v>3950294</v>
      </c>
      <c r="J2601" t="s">
        <v>881</v>
      </c>
      <c r="K2601" t="s">
        <v>119</v>
      </c>
      <c r="L2601" t="s">
        <v>14163</v>
      </c>
      <c r="M2601">
        <v>56654</v>
      </c>
      <c r="N2601">
        <v>22577</v>
      </c>
      <c r="O2601" t="s">
        <v>9349</v>
      </c>
      <c r="P2601">
        <v>5</v>
      </c>
      <c r="Q2601" t="s">
        <v>14164</v>
      </c>
      <c r="R2601" t="s">
        <v>14165</v>
      </c>
      <c r="S2601">
        <v>124</v>
      </c>
      <c r="T2601" t="s">
        <v>42</v>
      </c>
      <c r="U2601" t="s">
        <v>43</v>
      </c>
      <c r="V2601" t="s">
        <v>811</v>
      </c>
      <c r="W2601">
        <v>12000000</v>
      </c>
      <c r="X2601">
        <v>2007</v>
      </c>
      <c r="Y2601">
        <v>569</v>
      </c>
      <c r="Z2601" s="2">
        <v>7</v>
      </c>
      <c r="AA2601">
        <v>1.85</v>
      </c>
      <c r="AB2601">
        <v>0</v>
      </c>
      <c r="AQ2601">
        <v>101</v>
      </c>
      <c r="AR2601">
        <v>7.1</v>
      </c>
      <c r="BO2601">
        <v>92900</v>
      </c>
      <c r="BP2601">
        <v>5000000</v>
      </c>
      <c r="BR2601">
        <f t="shared" si="104"/>
        <v>-4907100</v>
      </c>
      <c r="BS2601" t="str">
        <f>_xlfn.XLOOKUP(BO2601,I:I,L:L)</f>
        <v>MotherhoodÂ </v>
      </c>
    </row>
    <row r="2602" spans="1:71" x14ac:dyDescent="0.25">
      <c r="A2602" t="s">
        <v>33</v>
      </c>
      <c r="B2602" t="s">
        <v>7826</v>
      </c>
      <c r="C2602">
        <v>280</v>
      </c>
      <c r="D2602">
        <v>172</v>
      </c>
      <c r="E2602">
        <v>667</v>
      </c>
      <c r="F2602">
        <v>70</v>
      </c>
      <c r="G2602" t="s">
        <v>14167</v>
      </c>
      <c r="H2602">
        <v>211</v>
      </c>
      <c r="I2602">
        <v>2835886</v>
      </c>
      <c r="J2602" t="s">
        <v>2007</v>
      </c>
      <c r="K2602" t="s">
        <v>14168</v>
      </c>
      <c r="L2602" t="s">
        <v>14169</v>
      </c>
      <c r="M2602">
        <v>55516</v>
      </c>
      <c r="N2602">
        <v>456</v>
      </c>
      <c r="O2602" t="s">
        <v>14170</v>
      </c>
      <c r="P2602">
        <v>2</v>
      </c>
      <c r="Q2602" t="s">
        <v>14171</v>
      </c>
      <c r="R2602" t="s">
        <v>14172</v>
      </c>
      <c r="S2602">
        <v>124</v>
      </c>
      <c r="T2602" t="s">
        <v>186</v>
      </c>
      <c r="U2602" t="s">
        <v>8359</v>
      </c>
      <c r="V2602" t="s">
        <v>5962</v>
      </c>
      <c r="W2602">
        <v>9200000</v>
      </c>
      <c r="X2602">
        <v>2013</v>
      </c>
      <c r="Y2602">
        <v>98</v>
      </c>
      <c r="Z2602" s="2">
        <v>7.7</v>
      </c>
      <c r="AA2602">
        <v>2.35</v>
      </c>
      <c r="AB2602">
        <v>29000</v>
      </c>
      <c r="AQ2602">
        <v>97</v>
      </c>
      <c r="AR2602">
        <v>7</v>
      </c>
      <c r="BO2602">
        <v>55092830</v>
      </c>
      <c r="BP2602">
        <v>60000000</v>
      </c>
      <c r="BR2602">
        <f t="shared" si="104"/>
        <v>-4907170</v>
      </c>
      <c r="BS2602" t="str">
        <f>_xlfn.XLOOKUP(BO2602,I:I,L:L)</f>
        <v>I Am Number FourÂ </v>
      </c>
    </row>
    <row r="2603" spans="1:71" x14ac:dyDescent="0.25">
      <c r="A2603" t="s">
        <v>33</v>
      </c>
      <c r="B2603" t="s">
        <v>7833</v>
      </c>
      <c r="C2603">
        <v>78</v>
      </c>
      <c r="D2603">
        <v>104</v>
      </c>
      <c r="E2603">
        <v>0</v>
      </c>
      <c r="F2603">
        <v>77</v>
      </c>
      <c r="G2603" t="s">
        <v>14173</v>
      </c>
      <c r="H2603">
        <v>1000</v>
      </c>
      <c r="I2603">
        <v>1779284</v>
      </c>
      <c r="J2603" t="s">
        <v>1544</v>
      </c>
      <c r="K2603" t="s">
        <v>3075</v>
      </c>
      <c r="L2603" t="s">
        <v>14174</v>
      </c>
      <c r="M2603">
        <v>12047</v>
      </c>
      <c r="N2603">
        <v>1292</v>
      </c>
      <c r="O2603" t="s">
        <v>14175</v>
      </c>
      <c r="P2603">
        <v>4</v>
      </c>
      <c r="Q2603" t="s">
        <v>14176</v>
      </c>
      <c r="R2603" t="s">
        <v>14177</v>
      </c>
      <c r="S2603">
        <v>122</v>
      </c>
      <c r="T2603" t="s">
        <v>42</v>
      </c>
      <c r="U2603" t="s">
        <v>43</v>
      </c>
      <c r="V2603" t="s">
        <v>811</v>
      </c>
      <c r="W2603">
        <v>12000000</v>
      </c>
      <c r="X2603">
        <v>2002</v>
      </c>
      <c r="Y2603">
        <v>165</v>
      </c>
      <c r="Z2603" s="2">
        <v>7.1</v>
      </c>
      <c r="AA2603">
        <v>1.85</v>
      </c>
      <c r="AB2603">
        <v>677</v>
      </c>
      <c r="AQ2603">
        <v>172</v>
      </c>
      <c r="AR2603">
        <v>7.7</v>
      </c>
      <c r="BO2603">
        <v>30079316</v>
      </c>
      <c r="BP2603">
        <v>35000000</v>
      </c>
      <c r="BR2603">
        <f t="shared" si="104"/>
        <v>-4920684</v>
      </c>
      <c r="BS2603" t="str">
        <f>_xlfn.XLOOKUP(BO2603,I:I,L:L)</f>
        <v>Ghost ShipÂ </v>
      </c>
    </row>
    <row r="2604" spans="1:71" x14ac:dyDescent="0.25">
      <c r="A2604" t="s">
        <v>33</v>
      </c>
      <c r="B2604" t="s">
        <v>7838</v>
      </c>
      <c r="C2604">
        <v>469</v>
      </c>
      <c r="D2604">
        <v>99</v>
      </c>
      <c r="E2604">
        <v>0</v>
      </c>
      <c r="F2604">
        <v>520</v>
      </c>
      <c r="G2604" t="s">
        <v>6652</v>
      </c>
      <c r="H2604">
        <v>3000</v>
      </c>
      <c r="I2604">
        <v>1702277</v>
      </c>
      <c r="J2604" t="s">
        <v>2275</v>
      </c>
      <c r="K2604" t="s">
        <v>14178</v>
      </c>
      <c r="L2604" t="s">
        <v>14179</v>
      </c>
      <c r="M2604">
        <v>84620</v>
      </c>
      <c r="N2604">
        <v>5074</v>
      </c>
      <c r="O2604" t="s">
        <v>9346</v>
      </c>
      <c r="P2604">
        <v>4</v>
      </c>
      <c r="Q2604" t="s">
        <v>14180</v>
      </c>
      <c r="R2604" t="s">
        <v>14181</v>
      </c>
      <c r="S2604">
        <v>235</v>
      </c>
      <c r="T2604" t="s">
        <v>42</v>
      </c>
      <c r="U2604" t="s">
        <v>74</v>
      </c>
      <c r="V2604" t="s">
        <v>811</v>
      </c>
      <c r="W2604">
        <v>12000000</v>
      </c>
      <c r="X2604">
        <v>2013</v>
      </c>
      <c r="Y2604">
        <v>1000</v>
      </c>
      <c r="Z2604" s="2">
        <v>6.8</v>
      </c>
      <c r="AA2604">
        <v>2.35</v>
      </c>
      <c r="AB2604">
        <v>27000</v>
      </c>
      <c r="AQ2604">
        <v>104</v>
      </c>
      <c r="AR2604">
        <v>7.1</v>
      </c>
      <c r="BO2604">
        <v>25078937</v>
      </c>
      <c r="BP2604">
        <v>30000000</v>
      </c>
      <c r="BR2604">
        <f t="shared" si="104"/>
        <v>-4921063</v>
      </c>
      <c r="BS2604" t="str">
        <f>_xlfn.XLOOKUP(BO2604,I:I,L:L)</f>
        <v>Midnight in the Garden of Good and EvilÂ </v>
      </c>
    </row>
    <row r="2605" spans="1:71" x14ac:dyDescent="0.25">
      <c r="A2605" t="s">
        <v>917</v>
      </c>
      <c r="B2605" t="s">
        <v>4198</v>
      </c>
      <c r="C2605">
        <v>194</v>
      </c>
      <c r="D2605">
        <v>129</v>
      </c>
      <c r="E2605">
        <v>0</v>
      </c>
      <c r="F2605">
        <v>576</v>
      </c>
      <c r="G2605" t="s">
        <v>7386</v>
      </c>
      <c r="H2605">
        <v>878</v>
      </c>
      <c r="I2605">
        <v>261481</v>
      </c>
      <c r="J2605" t="s">
        <v>3914</v>
      </c>
      <c r="K2605" t="s">
        <v>3030</v>
      </c>
      <c r="L2605" t="s">
        <v>14182</v>
      </c>
      <c r="M2605">
        <v>41496</v>
      </c>
      <c r="N2605">
        <v>2378</v>
      </c>
      <c r="O2605" t="s">
        <v>7388</v>
      </c>
      <c r="P2605">
        <v>0</v>
      </c>
      <c r="Q2605" t="s">
        <v>14183</v>
      </c>
      <c r="R2605" t="s">
        <v>14184</v>
      </c>
      <c r="S2605">
        <v>210</v>
      </c>
      <c r="T2605" t="s">
        <v>163</v>
      </c>
      <c r="U2605" t="s">
        <v>4790</v>
      </c>
      <c r="V2605" t="s">
        <v>811</v>
      </c>
      <c r="W2605">
        <v>12000000</v>
      </c>
      <c r="X2605">
        <v>2004</v>
      </c>
      <c r="Y2605">
        <v>643</v>
      </c>
      <c r="Z2605" s="2">
        <v>7.5</v>
      </c>
      <c r="AA2605">
        <v>2.35</v>
      </c>
      <c r="AB2605">
        <v>0</v>
      </c>
      <c r="AQ2605">
        <v>99</v>
      </c>
      <c r="AR2605">
        <v>6.8</v>
      </c>
      <c r="BO2605">
        <v>3076425</v>
      </c>
      <c r="BP2605">
        <v>8000000</v>
      </c>
      <c r="BR2605">
        <f t="shared" si="104"/>
        <v>-4923575</v>
      </c>
      <c r="BS2605" t="str">
        <f>_xlfn.XLOOKUP(BO2605,I:I,L:L)</f>
        <v>8 WomenÂ </v>
      </c>
    </row>
    <row r="2606" spans="1:71" x14ac:dyDescent="0.25">
      <c r="A2606" t="s">
        <v>33</v>
      </c>
      <c r="B2606" t="s">
        <v>7844</v>
      </c>
      <c r="C2606">
        <v>121</v>
      </c>
      <c r="D2606">
        <v>91</v>
      </c>
      <c r="E2606">
        <v>60</v>
      </c>
      <c r="F2606">
        <v>18</v>
      </c>
      <c r="G2606" t="s">
        <v>14186</v>
      </c>
      <c r="H2606">
        <v>60</v>
      </c>
      <c r="I2606">
        <v>1506998</v>
      </c>
      <c r="J2606" t="s">
        <v>2591</v>
      </c>
      <c r="K2606" t="s">
        <v>14187</v>
      </c>
      <c r="L2606" t="s">
        <v>14188</v>
      </c>
      <c r="M2606">
        <v>8014</v>
      </c>
      <c r="N2606">
        <v>141</v>
      </c>
      <c r="O2606" t="s">
        <v>14189</v>
      </c>
      <c r="P2606">
        <v>4</v>
      </c>
      <c r="Q2606" t="s">
        <v>14190</v>
      </c>
      <c r="R2606" t="s">
        <v>14191</v>
      </c>
      <c r="S2606">
        <v>50</v>
      </c>
      <c r="T2606" t="s">
        <v>42</v>
      </c>
      <c r="U2606" t="s">
        <v>43</v>
      </c>
      <c r="V2606" t="s">
        <v>44</v>
      </c>
      <c r="W2606">
        <v>12000000</v>
      </c>
      <c r="X2606">
        <v>2007</v>
      </c>
      <c r="Y2606">
        <v>46</v>
      </c>
      <c r="Z2606" s="2">
        <v>6.3</v>
      </c>
      <c r="AA2606">
        <v>1.85</v>
      </c>
      <c r="AB2606">
        <v>314</v>
      </c>
      <c r="AQ2606">
        <v>129</v>
      </c>
      <c r="AR2606">
        <v>7.5</v>
      </c>
      <c r="BO2606">
        <v>65087</v>
      </c>
      <c r="BP2606">
        <v>5000000</v>
      </c>
      <c r="BR2606">
        <f t="shared" si="104"/>
        <v>-4934913</v>
      </c>
      <c r="BS2606" t="str">
        <f>_xlfn.XLOOKUP(BO2606,I:I,L:L)</f>
        <v>RedactedÂ </v>
      </c>
    </row>
    <row r="2607" spans="1:71" x14ac:dyDescent="0.25">
      <c r="A2607" t="s">
        <v>33</v>
      </c>
      <c r="B2607" t="s">
        <v>7852</v>
      </c>
      <c r="C2607">
        <v>38</v>
      </c>
      <c r="D2607">
        <v>100</v>
      </c>
      <c r="E2607">
        <v>19</v>
      </c>
      <c r="F2607">
        <v>393</v>
      </c>
      <c r="G2607" t="s">
        <v>9349</v>
      </c>
      <c r="H2607">
        <v>706</v>
      </c>
      <c r="I2607">
        <v>860002</v>
      </c>
      <c r="J2607" t="s">
        <v>1929</v>
      </c>
      <c r="K2607" t="s">
        <v>14193</v>
      </c>
      <c r="L2607" t="s">
        <v>14194</v>
      </c>
      <c r="M2607">
        <v>6454</v>
      </c>
      <c r="N2607">
        <v>1579</v>
      </c>
      <c r="O2607" t="s">
        <v>2404</v>
      </c>
      <c r="P2607">
        <v>0</v>
      </c>
      <c r="Q2607" t="s">
        <v>14195</v>
      </c>
      <c r="R2607" t="s">
        <v>14196</v>
      </c>
      <c r="S2607">
        <v>43</v>
      </c>
      <c r="T2607" t="s">
        <v>42</v>
      </c>
      <c r="U2607" t="s">
        <v>43</v>
      </c>
      <c r="V2607" t="s">
        <v>115</v>
      </c>
      <c r="W2607">
        <v>12000000</v>
      </c>
      <c r="X2607">
        <v>2005</v>
      </c>
      <c r="Y2607">
        <v>442</v>
      </c>
      <c r="Z2607" s="2">
        <v>7.3</v>
      </c>
      <c r="AA2607">
        <v>1.85</v>
      </c>
      <c r="AB2607">
        <v>0</v>
      </c>
      <c r="AQ2607">
        <v>91</v>
      </c>
      <c r="AR2607">
        <v>6.3</v>
      </c>
      <c r="BO2607">
        <v>2062066</v>
      </c>
      <c r="BP2607">
        <v>7000000</v>
      </c>
      <c r="BR2607">
        <f t="shared" si="104"/>
        <v>-4937934</v>
      </c>
      <c r="BS2607" t="str">
        <f>_xlfn.XLOOKUP(BO2607,I:I,L:L)</f>
        <v>Auto FocusÂ </v>
      </c>
    </row>
    <row r="2608" spans="1:71" x14ac:dyDescent="0.25">
      <c r="A2608" t="s">
        <v>33</v>
      </c>
      <c r="B2608" t="s">
        <v>3158</v>
      </c>
      <c r="C2608">
        <v>123</v>
      </c>
      <c r="D2608">
        <v>111</v>
      </c>
      <c r="E2608">
        <v>277</v>
      </c>
      <c r="F2608">
        <v>289</v>
      </c>
      <c r="G2608" t="s">
        <v>4282</v>
      </c>
      <c r="H2608">
        <v>845</v>
      </c>
      <c r="I2608">
        <v>548934</v>
      </c>
      <c r="J2608" t="s">
        <v>2181</v>
      </c>
      <c r="K2608" t="s">
        <v>1514</v>
      </c>
      <c r="L2608" t="s">
        <v>14198</v>
      </c>
      <c r="M2608">
        <v>16863</v>
      </c>
      <c r="N2608">
        <v>1554</v>
      </c>
      <c r="O2608" t="s">
        <v>14199</v>
      </c>
      <c r="P2608">
        <v>2</v>
      </c>
      <c r="Q2608" t="s">
        <v>14200</v>
      </c>
      <c r="R2608" t="s">
        <v>14201</v>
      </c>
      <c r="S2608">
        <v>57</v>
      </c>
      <c r="T2608" t="s">
        <v>42</v>
      </c>
      <c r="U2608" t="s">
        <v>9274</v>
      </c>
      <c r="V2608" t="s">
        <v>44</v>
      </c>
      <c r="W2608">
        <v>12000000</v>
      </c>
      <c r="X2608">
        <v>2009</v>
      </c>
      <c r="Y2608">
        <v>327</v>
      </c>
      <c r="Z2608" s="2">
        <v>6.8</v>
      </c>
      <c r="AA2608">
        <v>1.85</v>
      </c>
      <c r="AB2608">
        <v>0</v>
      </c>
      <c r="AQ2608">
        <v>100</v>
      </c>
      <c r="AR2608">
        <v>7.3</v>
      </c>
      <c r="BO2608">
        <v>37440</v>
      </c>
      <c r="BP2608">
        <v>5000000</v>
      </c>
      <c r="BR2608">
        <f t="shared" si="104"/>
        <v>-4962560</v>
      </c>
      <c r="BS2608" t="str">
        <f>_xlfn.XLOOKUP(BO2608,I:I,L:L)</f>
        <v>RudderlessÂ </v>
      </c>
    </row>
    <row r="2609" spans="1:71" x14ac:dyDescent="0.25">
      <c r="A2609" t="s">
        <v>33</v>
      </c>
      <c r="B2609" t="s">
        <v>7857</v>
      </c>
      <c r="C2609">
        <v>81</v>
      </c>
      <c r="D2609">
        <v>114</v>
      </c>
      <c r="E2609">
        <v>0</v>
      </c>
      <c r="F2609">
        <v>403</v>
      </c>
      <c r="G2609" t="s">
        <v>10290</v>
      </c>
      <c r="H2609">
        <v>865</v>
      </c>
      <c r="I2609">
        <v>447750</v>
      </c>
      <c r="J2609" t="s">
        <v>1338</v>
      </c>
      <c r="K2609" t="s">
        <v>7174</v>
      </c>
      <c r="L2609" t="s">
        <v>14203</v>
      </c>
      <c r="M2609">
        <v>18520</v>
      </c>
      <c r="N2609">
        <v>2126</v>
      </c>
      <c r="O2609" t="s">
        <v>14204</v>
      </c>
      <c r="P2609">
        <v>0</v>
      </c>
      <c r="Q2609" t="s">
        <v>14205</v>
      </c>
      <c r="R2609" t="s">
        <v>14206</v>
      </c>
      <c r="S2609">
        <v>133</v>
      </c>
      <c r="T2609" t="s">
        <v>42</v>
      </c>
      <c r="U2609" t="s">
        <v>43</v>
      </c>
      <c r="V2609" t="s">
        <v>811</v>
      </c>
      <c r="W2609">
        <v>10000000</v>
      </c>
      <c r="X2609">
        <v>2000</v>
      </c>
      <c r="Y2609">
        <v>685</v>
      </c>
      <c r="Z2609" s="2">
        <v>7.2</v>
      </c>
      <c r="AA2609">
        <v>1.85</v>
      </c>
      <c r="AB2609">
        <v>0</v>
      </c>
      <c r="AQ2609">
        <v>111</v>
      </c>
      <c r="AR2609">
        <v>6.8</v>
      </c>
      <c r="BO2609">
        <v>8026971</v>
      </c>
      <c r="BP2609">
        <v>13000000</v>
      </c>
      <c r="BR2609">
        <f t="shared" si="104"/>
        <v>-4973029</v>
      </c>
      <c r="BS2609" t="str">
        <f>_xlfn.XLOOKUP(BO2609,I:I,L:L)</f>
        <v>WooÂ </v>
      </c>
    </row>
    <row r="2610" spans="1:71" x14ac:dyDescent="0.25">
      <c r="A2610" t="s">
        <v>33</v>
      </c>
      <c r="B2610" t="s">
        <v>243</v>
      </c>
      <c r="C2610">
        <v>72</v>
      </c>
      <c r="D2610">
        <v>86</v>
      </c>
      <c r="E2610">
        <v>94</v>
      </c>
      <c r="F2610">
        <v>146</v>
      </c>
      <c r="G2610" t="s">
        <v>11876</v>
      </c>
      <c r="H2610">
        <v>693</v>
      </c>
      <c r="I2610">
        <v>333976</v>
      </c>
      <c r="J2610" t="s">
        <v>635</v>
      </c>
      <c r="K2610" t="s">
        <v>2543</v>
      </c>
      <c r="L2610" t="s">
        <v>14207</v>
      </c>
      <c r="M2610">
        <v>12559</v>
      </c>
      <c r="N2610">
        <v>1373</v>
      </c>
      <c r="O2610" t="s">
        <v>14208</v>
      </c>
      <c r="P2610">
        <v>0</v>
      </c>
      <c r="Q2610" t="s">
        <v>14209</v>
      </c>
      <c r="R2610" t="s">
        <v>14210</v>
      </c>
      <c r="S2610">
        <v>90</v>
      </c>
      <c r="T2610" t="s">
        <v>42</v>
      </c>
      <c r="U2610" t="s">
        <v>43</v>
      </c>
      <c r="V2610" t="s">
        <v>811</v>
      </c>
      <c r="W2610">
        <v>12000000</v>
      </c>
      <c r="X2610">
        <v>2002</v>
      </c>
      <c r="Y2610">
        <v>534</v>
      </c>
      <c r="Z2610" s="2">
        <v>6.4</v>
      </c>
      <c r="AA2610">
        <v>2.35</v>
      </c>
      <c r="AB2610">
        <v>423</v>
      </c>
      <c r="AQ2610">
        <v>114</v>
      </c>
      <c r="AR2610">
        <v>7.2</v>
      </c>
      <c r="BO2610">
        <v>16066</v>
      </c>
      <c r="BP2610">
        <v>5000000</v>
      </c>
      <c r="BR2610">
        <f t="shared" si="104"/>
        <v>-4983934</v>
      </c>
      <c r="BS2610" t="str">
        <f>_xlfn.XLOOKUP(BO2610,I:I,L:L)</f>
        <v>FascinationÂ </v>
      </c>
    </row>
    <row r="2611" spans="1:71" x14ac:dyDescent="0.25">
      <c r="A2611" t="s">
        <v>33</v>
      </c>
      <c r="B2611" t="s">
        <v>5875</v>
      </c>
      <c r="C2611">
        <v>25</v>
      </c>
      <c r="D2611">
        <v>107</v>
      </c>
      <c r="E2611">
        <v>0</v>
      </c>
      <c r="F2611">
        <v>745</v>
      </c>
      <c r="G2611" t="s">
        <v>4975</v>
      </c>
      <c r="H2611">
        <v>941</v>
      </c>
      <c r="I2611">
        <v>141853</v>
      </c>
      <c r="J2611" t="s">
        <v>1544</v>
      </c>
      <c r="K2611" t="s">
        <v>11036</v>
      </c>
      <c r="L2611" t="s">
        <v>14212</v>
      </c>
      <c r="M2611">
        <v>1427</v>
      </c>
      <c r="N2611">
        <v>3099</v>
      </c>
      <c r="O2611" t="s">
        <v>3660</v>
      </c>
      <c r="P2611">
        <v>2</v>
      </c>
      <c r="Q2611" t="s">
        <v>14213</v>
      </c>
      <c r="R2611" t="s">
        <v>14214</v>
      </c>
      <c r="S2611">
        <v>12</v>
      </c>
      <c r="T2611" t="s">
        <v>42</v>
      </c>
      <c r="U2611" t="s">
        <v>490</v>
      </c>
      <c r="V2611" t="s">
        <v>811</v>
      </c>
      <c r="W2611">
        <v>12000000</v>
      </c>
      <c r="X2611">
        <v>1997</v>
      </c>
      <c r="Y2611">
        <v>754</v>
      </c>
      <c r="Z2611" s="2">
        <v>6</v>
      </c>
      <c r="AA2611">
        <v>1.85</v>
      </c>
      <c r="AB2611">
        <v>88</v>
      </c>
      <c r="AQ2611">
        <v>86</v>
      </c>
      <c r="AR2611">
        <v>6.4</v>
      </c>
      <c r="BO2611">
        <v>3014541</v>
      </c>
      <c r="BP2611">
        <v>8000000</v>
      </c>
      <c r="BR2611">
        <f t="shared" si="104"/>
        <v>-4985459</v>
      </c>
      <c r="BS2611" t="str">
        <f>_xlfn.XLOOKUP(BO2611,I:I,L:L)</f>
        <v>Albert NobbsÂ </v>
      </c>
    </row>
    <row r="2612" spans="1:71" x14ac:dyDescent="0.25">
      <c r="A2612" t="s">
        <v>33</v>
      </c>
      <c r="B2612" t="s">
        <v>6854</v>
      </c>
      <c r="C2612">
        <v>78</v>
      </c>
      <c r="D2612">
        <v>90</v>
      </c>
      <c r="E2612">
        <v>26</v>
      </c>
      <c r="F2612">
        <v>350</v>
      </c>
      <c r="G2612" t="s">
        <v>12123</v>
      </c>
      <c r="H2612">
        <v>797</v>
      </c>
      <c r="I2612">
        <v>303439</v>
      </c>
      <c r="J2612" t="s">
        <v>1195</v>
      </c>
      <c r="K2612" t="s">
        <v>11340</v>
      </c>
      <c r="L2612" t="s">
        <v>14216</v>
      </c>
      <c r="M2612">
        <v>12125</v>
      </c>
      <c r="N2612">
        <v>2073</v>
      </c>
      <c r="O2612" t="s">
        <v>11931</v>
      </c>
      <c r="P2612">
        <v>2</v>
      </c>
      <c r="Q2612" t="s">
        <v>14217</v>
      </c>
      <c r="R2612" t="s">
        <v>14218</v>
      </c>
      <c r="S2612">
        <v>78</v>
      </c>
      <c r="T2612" t="s">
        <v>42</v>
      </c>
      <c r="U2612" t="s">
        <v>43</v>
      </c>
      <c r="V2612" t="s">
        <v>811</v>
      </c>
      <c r="W2612">
        <v>8000000</v>
      </c>
      <c r="X2612">
        <v>2007</v>
      </c>
      <c r="Y2612">
        <v>474</v>
      </c>
      <c r="Z2612" s="2">
        <v>6.4</v>
      </c>
      <c r="AA2612">
        <v>2.35</v>
      </c>
      <c r="AB2612">
        <v>1000</v>
      </c>
      <c r="AQ2612">
        <v>107</v>
      </c>
      <c r="AR2612">
        <v>6</v>
      </c>
      <c r="BO2612">
        <v>65012000</v>
      </c>
      <c r="BP2612">
        <v>70000000</v>
      </c>
      <c r="BR2612">
        <f t="shared" si="104"/>
        <v>-4988000</v>
      </c>
      <c r="BS2612" t="str">
        <f>_xlfn.XLOOKUP(BO2612,I:I,L:L)</f>
        <v>WolfÂ </v>
      </c>
    </row>
    <row r="2613" spans="1:71" x14ac:dyDescent="0.25">
      <c r="A2613" t="s">
        <v>33</v>
      </c>
      <c r="B2613" t="s">
        <v>7862</v>
      </c>
      <c r="C2613">
        <v>69</v>
      </c>
      <c r="D2613">
        <v>120</v>
      </c>
      <c r="E2613">
        <v>7</v>
      </c>
      <c r="F2613">
        <v>289</v>
      </c>
      <c r="G2613" t="s">
        <v>13758</v>
      </c>
      <c r="H2613">
        <v>662</v>
      </c>
      <c r="I2613">
        <v>214202</v>
      </c>
      <c r="J2613" t="s">
        <v>1338</v>
      </c>
      <c r="K2613" t="s">
        <v>928</v>
      </c>
      <c r="L2613" t="s">
        <v>14219</v>
      </c>
      <c r="M2613">
        <v>14831</v>
      </c>
      <c r="N2613">
        <v>1952</v>
      </c>
      <c r="O2613" t="s">
        <v>14199</v>
      </c>
      <c r="P2613">
        <v>0</v>
      </c>
      <c r="Q2613" t="s">
        <v>14220</v>
      </c>
      <c r="R2613" t="s">
        <v>14221</v>
      </c>
      <c r="S2613">
        <v>75</v>
      </c>
      <c r="T2613" t="s">
        <v>42</v>
      </c>
      <c r="U2613" t="s">
        <v>939</v>
      </c>
      <c r="V2613" t="s">
        <v>811</v>
      </c>
      <c r="W2613">
        <v>12000000</v>
      </c>
      <c r="X2613">
        <v>2007</v>
      </c>
      <c r="Y2613">
        <v>345</v>
      </c>
      <c r="Z2613" s="2">
        <v>7.5</v>
      </c>
      <c r="AA2613">
        <v>2.35</v>
      </c>
      <c r="AB2613">
        <v>0</v>
      </c>
      <c r="AQ2613">
        <v>90</v>
      </c>
      <c r="AR2613">
        <v>6.4</v>
      </c>
      <c r="BO2613">
        <v>5004648</v>
      </c>
      <c r="BP2613">
        <v>10000000</v>
      </c>
      <c r="BR2613">
        <f t="shared" si="104"/>
        <v>-4995352</v>
      </c>
      <c r="BS2613" t="str">
        <f>_xlfn.XLOOKUP(BO2613,I:I,L:L)</f>
        <v>I Am LoveÂ </v>
      </c>
    </row>
    <row r="2614" spans="1:71" x14ac:dyDescent="0.25">
      <c r="A2614" t="s">
        <v>33</v>
      </c>
      <c r="B2614" t="s">
        <v>7866</v>
      </c>
      <c r="C2614">
        <v>73</v>
      </c>
      <c r="D2614">
        <v>134</v>
      </c>
      <c r="E2614">
        <v>45</v>
      </c>
      <c r="F2614">
        <v>0</v>
      </c>
      <c r="G2614" t="s">
        <v>14223</v>
      </c>
      <c r="H2614">
        <v>9</v>
      </c>
      <c r="I2614">
        <v>195888</v>
      </c>
      <c r="J2614" t="s">
        <v>3342</v>
      </c>
      <c r="K2614" t="s">
        <v>14224</v>
      </c>
      <c r="L2614" t="s">
        <v>14225</v>
      </c>
      <c r="M2614">
        <v>5603</v>
      </c>
      <c r="N2614">
        <v>11</v>
      </c>
      <c r="O2614" t="s">
        <v>14226</v>
      </c>
      <c r="P2614">
        <v>0</v>
      </c>
      <c r="Q2614" t="s">
        <v>14227</v>
      </c>
      <c r="R2614" t="s">
        <v>14228</v>
      </c>
      <c r="S2614">
        <v>45</v>
      </c>
      <c r="T2614" t="s">
        <v>269</v>
      </c>
      <c r="U2614" t="s">
        <v>11934</v>
      </c>
      <c r="V2614" t="s">
        <v>811</v>
      </c>
      <c r="W2614">
        <v>2500000000</v>
      </c>
      <c r="X2614">
        <v>2005</v>
      </c>
      <c r="Y2614">
        <v>2</v>
      </c>
      <c r="Z2614" s="2">
        <v>7.1</v>
      </c>
      <c r="AA2614">
        <v>2.35</v>
      </c>
      <c r="AB2614">
        <v>607</v>
      </c>
      <c r="AQ2614">
        <v>120</v>
      </c>
      <c r="AR2614">
        <v>7.5</v>
      </c>
      <c r="BO2614">
        <v>7001720</v>
      </c>
      <c r="BP2614">
        <v>12000000</v>
      </c>
      <c r="BR2614">
        <f t="shared" si="104"/>
        <v>-4998280</v>
      </c>
      <c r="BS2614" t="str">
        <f>_xlfn.XLOOKUP(BO2614,I:I,L:L)</f>
        <v>An American CarolÂ </v>
      </c>
    </row>
    <row r="2615" spans="1:71" x14ac:dyDescent="0.25">
      <c r="A2615" t="s">
        <v>33</v>
      </c>
      <c r="B2615" t="s">
        <v>7873</v>
      </c>
      <c r="C2615">
        <v>42</v>
      </c>
      <c r="D2615">
        <v>110</v>
      </c>
      <c r="E2615">
        <v>18</v>
      </c>
      <c r="F2615">
        <v>865</v>
      </c>
      <c r="G2615" t="s">
        <v>318</v>
      </c>
      <c r="H2615">
        <v>13000</v>
      </c>
      <c r="I2615">
        <v>175370</v>
      </c>
      <c r="J2615" t="s">
        <v>1247</v>
      </c>
      <c r="K2615" t="s">
        <v>1207</v>
      </c>
      <c r="L2615" t="s">
        <v>14229</v>
      </c>
      <c r="M2615">
        <v>6884</v>
      </c>
      <c r="N2615">
        <v>17417</v>
      </c>
      <c r="O2615" t="s">
        <v>7174</v>
      </c>
      <c r="P2615">
        <v>1</v>
      </c>
      <c r="Q2615" t="s">
        <v>14230</v>
      </c>
      <c r="R2615" t="s">
        <v>14231</v>
      </c>
      <c r="S2615">
        <v>133</v>
      </c>
      <c r="T2615" t="s">
        <v>42</v>
      </c>
      <c r="U2615" t="s">
        <v>43</v>
      </c>
      <c r="V2615" t="s">
        <v>811</v>
      </c>
      <c r="W2615">
        <v>12000000</v>
      </c>
      <c r="X2615">
        <v>1999</v>
      </c>
      <c r="Y2615">
        <v>883</v>
      </c>
      <c r="Z2615" s="2">
        <v>4.5999999999999996</v>
      </c>
      <c r="AA2615">
        <v>1.85</v>
      </c>
      <c r="AB2615">
        <v>458</v>
      </c>
      <c r="AQ2615">
        <v>134</v>
      </c>
      <c r="AR2615">
        <v>7.1</v>
      </c>
      <c r="BP2615">
        <v>5000000</v>
      </c>
      <c r="BR2615">
        <f t="shared" si="104"/>
        <v>-5000000</v>
      </c>
      <c r="BS2615">
        <f>_xlfn.XLOOKUP(BO2615,I:I,L:L)</f>
        <v>0</v>
      </c>
    </row>
    <row r="2616" spans="1:71" x14ac:dyDescent="0.25">
      <c r="A2616" t="s">
        <v>917</v>
      </c>
      <c r="B2616" t="s">
        <v>7881</v>
      </c>
      <c r="C2616">
        <v>149</v>
      </c>
      <c r="D2616">
        <v>132</v>
      </c>
      <c r="E2616">
        <v>14</v>
      </c>
      <c r="F2616">
        <v>3</v>
      </c>
      <c r="G2616" t="s">
        <v>14232</v>
      </c>
      <c r="H2616">
        <v>52</v>
      </c>
      <c r="I2616">
        <v>119922</v>
      </c>
      <c r="J2616" t="s">
        <v>1239</v>
      </c>
      <c r="K2616" t="s">
        <v>7161</v>
      </c>
      <c r="L2616" t="s">
        <v>14233</v>
      </c>
      <c r="M2616">
        <v>8429</v>
      </c>
      <c r="N2616">
        <v>91</v>
      </c>
      <c r="O2616" t="s">
        <v>14234</v>
      </c>
      <c r="P2616">
        <v>0</v>
      </c>
      <c r="Q2616" t="s">
        <v>14235</v>
      </c>
      <c r="R2616" t="s">
        <v>14236</v>
      </c>
      <c r="S2616">
        <v>62</v>
      </c>
      <c r="T2616" t="s">
        <v>85</v>
      </c>
      <c r="U2616" t="s">
        <v>1094</v>
      </c>
      <c r="V2616" t="s">
        <v>811</v>
      </c>
      <c r="W2616">
        <v>12000000</v>
      </c>
      <c r="X2616">
        <v>2009</v>
      </c>
      <c r="Y2616">
        <v>32</v>
      </c>
      <c r="Z2616" s="2">
        <v>7.7</v>
      </c>
      <c r="AA2616">
        <v>2.35</v>
      </c>
      <c r="AB2616">
        <v>0</v>
      </c>
      <c r="AQ2616">
        <v>95</v>
      </c>
      <c r="AR2616">
        <v>6.8</v>
      </c>
      <c r="BP2616">
        <v>5000000</v>
      </c>
      <c r="BR2616">
        <f t="shared" si="104"/>
        <v>-5000000</v>
      </c>
      <c r="BS2616">
        <f>_xlfn.XLOOKUP(BO2616,I:I,L:L)</f>
        <v>0</v>
      </c>
    </row>
    <row r="2617" spans="1:71" x14ac:dyDescent="0.25">
      <c r="A2617" t="s">
        <v>33</v>
      </c>
      <c r="B2617" t="s">
        <v>995</v>
      </c>
      <c r="C2617">
        <v>165</v>
      </c>
      <c r="D2617">
        <v>94</v>
      </c>
      <c r="E2617">
        <v>12</v>
      </c>
      <c r="F2617">
        <v>183</v>
      </c>
      <c r="G2617" t="s">
        <v>1464</v>
      </c>
      <c r="H2617">
        <v>17000</v>
      </c>
      <c r="I2617">
        <v>177343675</v>
      </c>
      <c r="J2617" t="s">
        <v>753</v>
      </c>
      <c r="K2617" t="s">
        <v>1465</v>
      </c>
      <c r="L2617" t="s">
        <v>1466</v>
      </c>
      <c r="M2617">
        <v>70133</v>
      </c>
      <c r="N2617">
        <v>17883</v>
      </c>
      <c r="O2617" t="s">
        <v>1467</v>
      </c>
      <c r="P2617">
        <v>0</v>
      </c>
      <c r="Q2617" t="s">
        <v>1468</v>
      </c>
      <c r="R2617" t="s">
        <v>1469</v>
      </c>
      <c r="S2617">
        <v>214</v>
      </c>
      <c r="T2617" t="s">
        <v>42</v>
      </c>
      <c r="U2617" t="s">
        <v>43</v>
      </c>
      <c r="V2617" t="s">
        <v>115</v>
      </c>
      <c r="W2617">
        <v>135000000</v>
      </c>
      <c r="X2617">
        <v>2015</v>
      </c>
      <c r="Y2617">
        <v>523</v>
      </c>
      <c r="Z2617" s="2">
        <v>6.7</v>
      </c>
      <c r="AA2617">
        <v>1.85</v>
      </c>
      <c r="AB2617">
        <v>26000</v>
      </c>
      <c r="AQ2617">
        <v>132</v>
      </c>
      <c r="AR2617">
        <v>7.7</v>
      </c>
      <c r="BP2617">
        <v>5000000</v>
      </c>
      <c r="BR2617">
        <f t="shared" si="104"/>
        <v>-5000000</v>
      </c>
      <c r="BS2617">
        <f>_xlfn.XLOOKUP(BO2617,I:I,L:L)</f>
        <v>0</v>
      </c>
    </row>
    <row r="2618" spans="1:71" x14ac:dyDescent="0.25">
      <c r="A2618" t="s">
        <v>33</v>
      </c>
      <c r="B2618" t="s">
        <v>1564</v>
      </c>
      <c r="C2618">
        <v>74</v>
      </c>
      <c r="D2618">
        <v>113</v>
      </c>
      <c r="E2618">
        <v>212</v>
      </c>
      <c r="F2618">
        <v>18</v>
      </c>
      <c r="G2618" t="s">
        <v>14237</v>
      </c>
      <c r="H2618">
        <v>567</v>
      </c>
      <c r="I2618">
        <v>17149</v>
      </c>
      <c r="J2618" t="s">
        <v>906</v>
      </c>
      <c r="K2618" t="s">
        <v>494</v>
      </c>
      <c r="L2618" t="s">
        <v>14238</v>
      </c>
      <c r="M2618">
        <v>12128</v>
      </c>
      <c r="N2618">
        <v>708</v>
      </c>
      <c r="O2618" t="s">
        <v>14239</v>
      </c>
      <c r="P2618">
        <v>9</v>
      </c>
      <c r="Q2618" t="s">
        <v>14240</v>
      </c>
      <c r="R2618" t="s">
        <v>14241</v>
      </c>
      <c r="S2618">
        <v>61</v>
      </c>
      <c r="T2618" t="s">
        <v>42</v>
      </c>
      <c r="U2618" t="s">
        <v>14242</v>
      </c>
      <c r="V2618" t="s">
        <v>811</v>
      </c>
      <c r="W2618">
        <v>20000000</v>
      </c>
      <c r="X2618">
        <v>2011</v>
      </c>
      <c r="Y2618">
        <v>111</v>
      </c>
      <c r="Z2618" s="2">
        <v>5.6</v>
      </c>
      <c r="AA2618">
        <v>2.35</v>
      </c>
      <c r="AB2618">
        <v>0</v>
      </c>
      <c r="AQ2618">
        <v>138</v>
      </c>
      <c r="AR2618">
        <v>6.1</v>
      </c>
      <c r="BP2618">
        <v>5000000</v>
      </c>
      <c r="BR2618">
        <f t="shared" si="104"/>
        <v>-5000000</v>
      </c>
      <c r="BS2618">
        <f>_xlfn.XLOOKUP(BO2618,I:I,L:L)</f>
        <v>0</v>
      </c>
    </row>
    <row r="2619" spans="1:71" x14ac:dyDescent="0.25">
      <c r="A2619" t="s">
        <v>33</v>
      </c>
      <c r="B2619" t="s">
        <v>7897</v>
      </c>
      <c r="C2619">
        <v>1</v>
      </c>
      <c r="D2619">
        <v>111</v>
      </c>
      <c r="E2619">
        <v>0</v>
      </c>
      <c r="F2619">
        <v>247</v>
      </c>
      <c r="G2619" t="s">
        <v>14243</v>
      </c>
      <c r="H2619">
        <v>1000</v>
      </c>
      <c r="I2619">
        <v>14616</v>
      </c>
      <c r="J2619" t="s">
        <v>2007</v>
      </c>
      <c r="K2619" t="s">
        <v>5609</v>
      </c>
      <c r="L2619" t="s">
        <v>14244</v>
      </c>
      <c r="M2619">
        <v>314</v>
      </c>
      <c r="N2619">
        <v>2059</v>
      </c>
      <c r="O2619" t="s">
        <v>14245</v>
      </c>
      <c r="P2619">
        <v>1</v>
      </c>
      <c r="R2619" t="s">
        <v>14246</v>
      </c>
      <c r="S2619">
        <v>10</v>
      </c>
      <c r="T2619" t="s">
        <v>42</v>
      </c>
      <c r="U2619" t="s">
        <v>43</v>
      </c>
      <c r="V2619" t="s">
        <v>811</v>
      </c>
      <c r="W2619">
        <v>12000000</v>
      </c>
      <c r="X2619">
        <v>2015</v>
      </c>
      <c r="Y2619">
        <v>445</v>
      </c>
      <c r="Z2619" s="2">
        <v>7.5</v>
      </c>
      <c r="AA2619">
        <v>1.85</v>
      </c>
      <c r="AB2619">
        <v>26000</v>
      </c>
      <c r="AQ2619">
        <v>99</v>
      </c>
      <c r="AR2619">
        <v>6.9</v>
      </c>
      <c r="BP2619">
        <v>5000000</v>
      </c>
      <c r="BR2619">
        <f t="shared" si="104"/>
        <v>-5000000</v>
      </c>
      <c r="BS2619">
        <f>_xlfn.XLOOKUP(BO2619,I:I,L:L)</f>
        <v>0</v>
      </c>
    </row>
    <row r="2620" spans="1:71" x14ac:dyDescent="0.25">
      <c r="A2620" t="s">
        <v>33</v>
      </c>
      <c r="B2620" t="s">
        <v>1057</v>
      </c>
      <c r="C2620">
        <v>151</v>
      </c>
      <c r="D2620">
        <v>104</v>
      </c>
      <c r="E2620">
        <v>0</v>
      </c>
      <c r="F2620">
        <v>1000</v>
      </c>
      <c r="G2620" t="s">
        <v>455</v>
      </c>
      <c r="H2620">
        <v>26000</v>
      </c>
      <c r="I2620">
        <v>30093107</v>
      </c>
      <c r="J2620" t="s">
        <v>635</v>
      </c>
      <c r="K2620" t="s">
        <v>447</v>
      </c>
      <c r="L2620" t="s">
        <v>6521</v>
      </c>
      <c r="M2620">
        <v>600996</v>
      </c>
      <c r="N2620">
        <v>39175</v>
      </c>
      <c r="O2620" t="s">
        <v>1610</v>
      </c>
      <c r="P2620">
        <v>6</v>
      </c>
      <c r="Q2620" t="s">
        <v>14247</v>
      </c>
      <c r="R2620" t="s">
        <v>14248</v>
      </c>
      <c r="S2620">
        <v>726</v>
      </c>
      <c r="T2620" t="s">
        <v>42</v>
      </c>
      <c r="U2620" t="s">
        <v>74</v>
      </c>
      <c r="V2620" t="s">
        <v>811</v>
      </c>
      <c r="W2620">
        <v>6000000</v>
      </c>
      <c r="X2620">
        <v>2000</v>
      </c>
      <c r="Y2620">
        <v>11000</v>
      </c>
      <c r="Z2620" s="2">
        <v>8.3000000000000007</v>
      </c>
      <c r="AA2620">
        <v>1.85</v>
      </c>
      <c r="AB2620">
        <v>27000</v>
      </c>
      <c r="AQ2620">
        <v>111</v>
      </c>
      <c r="AR2620">
        <v>7.5</v>
      </c>
      <c r="BP2620">
        <v>5000000</v>
      </c>
      <c r="BR2620">
        <f t="shared" si="104"/>
        <v>-5000000</v>
      </c>
      <c r="BS2620">
        <f>_xlfn.XLOOKUP(BO2620,I:I,L:L)</f>
        <v>0</v>
      </c>
    </row>
    <row r="2621" spans="1:71" x14ac:dyDescent="0.25">
      <c r="A2621" t="s">
        <v>33</v>
      </c>
      <c r="B2621" t="s">
        <v>7269</v>
      </c>
      <c r="C2621">
        <v>98</v>
      </c>
      <c r="D2621">
        <v>103</v>
      </c>
      <c r="E2621">
        <v>52</v>
      </c>
      <c r="F2621">
        <v>426</v>
      </c>
      <c r="G2621" t="s">
        <v>6769</v>
      </c>
      <c r="H2621">
        <v>969</v>
      </c>
      <c r="I2621">
        <v>57469179</v>
      </c>
      <c r="J2621" t="s">
        <v>3370</v>
      </c>
      <c r="K2621" t="s">
        <v>4513</v>
      </c>
      <c r="L2621" t="s">
        <v>4143</v>
      </c>
      <c r="M2621">
        <v>63855</v>
      </c>
      <c r="N2621">
        <v>2987</v>
      </c>
      <c r="O2621" t="s">
        <v>14249</v>
      </c>
      <c r="P2621">
        <v>0</v>
      </c>
      <c r="Q2621" t="s">
        <v>14250</v>
      </c>
      <c r="R2621" t="s">
        <v>14251</v>
      </c>
      <c r="S2621">
        <v>248</v>
      </c>
      <c r="T2621" t="s">
        <v>42</v>
      </c>
      <c r="U2621" t="s">
        <v>43</v>
      </c>
      <c r="V2621" t="s">
        <v>811</v>
      </c>
      <c r="W2621">
        <v>11500000</v>
      </c>
      <c r="X2621">
        <v>1989</v>
      </c>
      <c r="Y2621">
        <v>886</v>
      </c>
      <c r="Z2621" s="2">
        <v>6.6</v>
      </c>
      <c r="AA2621">
        <v>1.85</v>
      </c>
      <c r="AB2621">
        <v>0</v>
      </c>
      <c r="AQ2621">
        <v>89</v>
      </c>
      <c r="AR2621">
        <v>2.8</v>
      </c>
      <c r="BP2621">
        <v>5000000</v>
      </c>
      <c r="BR2621">
        <f t="shared" si="104"/>
        <v>-5000000</v>
      </c>
      <c r="BS2621">
        <f>_xlfn.XLOOKUP(BO2621,I:I,L:L)</f>
        <v>0</v>
      </c>
    </row>
    <row r="2622" spans="1:71" x14ac:dyDescent="0.25">
      <c r="A2622" t="s">
        <v>33</v>
      </c>
      <c r="B2622" t="s">
        <v>7911</v>
      </c>
      <c r="C2622">
        <v>25</v>
      </c>
      <c r="D2622">
        <v>134</v>
      </c>
      <c r="E2622">
        <v>0</v>
      </c>
      <c r="F2622">
        <v>4</v>
      </c>
      <c r="G2622" t="s">
        <v>14252</v>
      </c>
      <c r="H2622">
        <v>15</v>
      </c>
      <c r="I2622">
        <v>48856</v>
      </c>
      <c r="J2622" t="s">
        <v>2007</v>
      </c>
      <c r="K2622" t="s">
        <v>14253</v>
      </c>
      <c r="L2622" t="s">
        <v>14254</v>
      </c>
      <c r="M2622">
        <v>3466</v>
      </c>
      <c r="N2622">
        <v>30</v>
      </c>
      <c r="O2622" t="s">
        <v>14255</v>
      </c>
      <c r="P2622">
        <v>0</v>
      </c>
      <c r="Q2622" t="s">
        <v>14256</v>
      </c>
      <c r="R2622" t="s">
        <v>14257</v>
      </c>
      <c r="S2622">
        <v>40</v>
      </c>
      <c r="T2622" t="s">
        <v>169</v>
      </c>
      <c r="U2622" t="s">
        <v>3663</v>
      </c>
      <c r="W2622">
        <v>11900000</v>
      </c>
      <c r="X2622">
        <v>1993</v>
      </c>
      <c r="Y2622">
        <v>6</v>
      </c>
      <c r="Z2622" s="2">
        <v>7.5</v>
      </c>
      <c r="AA2622">
        <v>1.85</v>
      </c>
      <c r="AB2622">
        <v>355</v>
      </c>
      <c r="AQ2622">
        <v>103</v>
      </c>
      <c r="AR2622">
        <v>6.6</v>
      </c>
      <c r="BP2622">
        <v>5000000</v>
      </c>
      <c r="BR2622">
        <f t="shared" si="104"/>
        <v>-5000000</v>
      </c>
      <c r="BS2622">
        <f>_xlfn.XLOOKUP(BO2622,I:I,L:L)</f>
        <v>0</v>
      </c>
    </row>
    <row r="2623" spans="1:71" x14ac:dyDescent="0.25">
      <c r="A2623" t="s">
        <v>33</v>
      </c>
      <c r="B2623" t="s">
        <v>1946</v>
      </c>
      <c r="C2623">
        <v>183</v>
      </c>
      <c r="D2623">
        <v>106</v>
      </c>
      <c r="E2623">
        <v>287</v>
      </c>
      <c r="F2623">
        <v>233</v>
      </c>
      <c r="G2623" t="s">
        <v>14258</v>
      </c>
      <c r="H2623">
        <v>767</v>
      </c>
      <c r="I2623">
        <v>148170000</v>
      </c>
      <c r="J2623" t="s">
        <v>583</v>
      </c>
      <c r="K2623" t="s">
        <v>6420</v>
      </c>
      <c r="L2623" t="s">
        <v>1044</v>
      </c>
      <c r="M2623">
        <v>142293</v>
      </c>
      <c r="N2623">
        <v>2053</v>
      </c>
      <c r="O2623" t="s">
        <v>14259</v>
      </c>
      <c r="P2623">
        <v>0</v>
      </c>
      <c r="Q2623" t="s">
        <v>14260</v>
      </c>
      <c r="R2623" t="s">
        <v>14261</v>
      </c>
      <c r="S2623">
        <v>245</v>
      </c>
      <c r="T2623" t="s">
        <v>42</v>
      </c>
      <c r="U2623" t="s">
        <v>43</v>
      </c>
      <c r="V2623" t="s">
        <v>115</v>
      </c>
      <c r="W2623">
        <v>11000000</v>
      </c>
      <c r="X2623">
        <v>1984</v>
      </c>
      <c r="Y2623">
        <v>281</v>
      </c>
      <c r="Z2623" s="2">
        <v>7.2</v>
      </c>
      <c r="AA2623">
        <v>2.2000000000000002</v>
      </c>
      <c r="AB2623">
        <v>14000</v>
      </c>
      <c r="AQ2623">
        <v>130</v>
      </c>
      <c r="AR2623">
        <v>6.2</v>
      </c>
      <c r="BP2623">
        <v>5000000</v>
      </c>
      <c r="BR2623">
        <f t="shared" si="104"/>
        <v>-5000000</v>
      </c>
      <c r="BS2623">
        <f>_xlfn.XLOOKUP(BO2623,I:I,L:L)</f>
        <v>0</v>
      </c>
    </row>
    <row r="2624" spans="1:71" x14ac:dyDescent="0.25">
      <c r="A2624" t="s">
        <v>33</v>
      </c>
      <c r="B2624" t="s">
        <v>1151</v>
      </c>
      <c r="C2624">
        <v>282</v>
      </c>
      <c r="D2624">
        <v>125</v>
      </c>
      <c r="E2624">
        <v>0</v>
      </c>
      <c r="F2624">
        <v>504</v>
      </c>
      <c r="G2624" t="s">
        <v>14262</v>
      </c>
      <c r="H2624">
        <v>11000</v>
      </c>
      <c r="I2624">
        <v>460935665</v>
      </c>
      <c r="J2624" t="s">
        <v>36</v>
      </c>
      <c r="K2624" t="s">
        <v>520</v>
      </c>
      <c r="L2624" t="s">
        <v>96</v>
      </c>
      <c r="M2624">
        <v>911097</v>
      </c>
      <c r="N2624">
        <v>13485</v>
      </c>
      <c r="O2624" t="s">
        <v>9172</v>
      </c>
      <c r="P2624">
        <v>1</v>
      </c>
      <c r="Q2624" t="s">
        <v>14263</v>
      </c>
      <c r="R2624" t="s">
        <v>14264</v>
      </c>
      <c r="S2624">
        <v>1470</v>
      </c>
      <c r="T2624" t="s">
        <v>42</v>
      </c>
      <c r="U2624" t="s">
        <v>43</v>
      </c>
      <c r="V2624" t="s">
        <v>115</v>
      </c>
      <c r="W2624">
        <v>11000000</v>
      </c>
      <c r="X2624">
        <v>1977</v>
      </c>
      <c r="Y2624">
        <v>1000</v>
      </c>
      <c r="Z2624" s="2">
        <v>8.6999999999999993</v>
      </c>
      <c r="AA2624">
        <v>2.35</v>
      </c>
      <c r="AB2624">
        <v>33000</v>
      </c>
      <c r="AQ2624">
        <v>106</v>
      </c>
      <c r="AR2624">
        <v>7.2</v>
      </c>
      <c r="BP2624">
        <v>5000000</v>
      </c>
      <c r="BR2624">
        <f t="shared" si="104"/>
        <v>-5000000</v>
      </c>
      <c r="BS2624">
        <f>_xlfn.XLOOKUP(BO2624,I:I,L:L)</f>
        <v>0</v>
      </c>
    </row>
    <row r="2625" spans="1:71" x14ac:dyDescent="0.25">
      <c r="A2625" t="s">
        <v>33</v>
      </c>
      <c r="B2625" t="s">
        <v>7926</v>
      </c>
      <c r="C2625">
        <v>158</v>
      </c>
      <c r="D2625">
        <v>109</v>
      </c>
      <c r="E2625">
        <v>11</v>
      </c>
      <c r="F2625">
        <v>411</v>
      </c>
      <c r="G2625" t="s">
        <v>6651</v>
      </c>
      <c r="H2625">
        <v>22000</v>
      </c>
      <c r="I2625">
        <v>35537564</v>
      </c>
      <c r="J2625" t="s">
        <v>1247</v>
      </c>
      <c r="K2625" t="s">
        <v>2176</v>
      </c>
      <c r="L2625" t="s">
        <v>6544</v>
      </c>
      <c r="M2625">
        <v>49671</v>
      </c>
      <c r="N2625">
        <v>24063</v>
      </c>
      <c r="O2625" t="s">
        <v>14265</v>
      </c>
      <c r="P2625">
        <v>1</v>
      </c>
      <c r="Q2625" t="s">
        <v>14266</v>
      </c>
      <c r="R2625" t="s">
        <v>14267</v>
      </c>
      <c r="S2625">
        <v>166</v>
      </c>
      <c r="T2625" t="s">
        <v>42</v>
      </c>
      <c r="U2625" t="s">
        <v>43</v>
      </c>
      <c r="V2625" t="s">
        <v>811</v>
      </c>
      <c r="W2625">
        <v>11500000</v>
      </c>
      <c r="X2625">
        <v>2016</v>
      </c>
      <c r="Y2625">
        <v>851</v>
      </c>
      <c r="Z2625" s="2">
        <v>6</v>
      </c>
      <c r="AA2625">
        <v>2.35</v>
      </c>
      <c r="AB2625">
        <v>11000</v>
      </c>
      <c r="AQ2625">
        <v>125</v>
      </c>
      <c r="AR2625">
        <v>8.6999999999999993</v>
      </c>
      <c r="BP2625">
        <v>5000000</v>
      </c>
      <c r="BR2625">
        <f t="shared" si="104"/>
        <v>-5000000</v>
      </c>
      <c r="BS2625">
        <f>_xlfn.XLOOKUP(BO2625,I:I,L:L)</f>
        <v>0</v>
      </c>
    </row>
    <row r="2626" spans="1:71" x14ac:dyDescent="0.25">
      <c r="A2626" t="s">
        <v>33</v>
      </c>
      <c r="B2626" t="s">
        <v>5297</v>
      </c>
      <c r="C2626">
        <v>89</v>
      </c>
      <c r="D2626">
        <v>200</v>
      </c>
      <c r="E2626">
        <v>767</v>
      </c>
      <c r="F2626">
        <v>382</v>
      </c>
      <c r="G2626" t="s">
        <v>14268</v>
      </c>
      <c r="H2626">
        <v>597</v>
      </c>
      <c r="I2626">
        <v>111722000</v>
      </c>
      <c r="J2626" t="s">
        <v>3342</v>
      </c>
      <c r="K2626" t="s">
        <v>14269</v>
      </c>
      <c r="L2626" t="s">
        <v>1764</v>
      </c>
      <c r="M2626">
        <v>55816</v>
      </c>
      <c r="N2626">
        <v>1966</v>
      </c>
      <c r="O2626" t="s">
        <v>8003</v>
      </c>
      <c r="P2626">
        <v>2</v>
      </c>
      <c r="Q2626" t="s">
        <v>14270</v>
      </c>
      <c r="R2626" t="s">
        <v>14271</v>
      </c>
      <c r="S2626">
        <v>255</v>
      </c>
      <c r="T2626" t="s">
        <v>42</v>
      </c>
      <c r="U2626" t="s">
        <v>43</v>
      </c>
      <c r="V2626" t="s">
        <v>44</v>
      </c>
      <c r="W2626">
        <v>11000000</v>
      </c>
      <c r="X2626">
        <v>1965</v>
      </c>
      <c r="Y2626">
        <v>396</v>
      </c>
      <c r="Z2626" s="2">
        <v>8</v>
      </c>
      <c r="AA2626">
        <v>2.35</v>
      </c>
      <c r="AB2626">
        <v>7000</v>
      </c>
      <c r="AQ2626">
        <v>109</v>
      </c>
      <c r="AR2626">
        <v>6</v>
      </c>
      <c r="BP2626">
        <v>5000000</v>
      </c>
      <c r="BR2626">
        <f t="shared" si="104"/>
        <v>-5000000</v>
      </c>
      <c r="BS2626">
        <f>_xlfn.XLOOKUP(BO2626,I:I,L:L)</f>
        <v>0</v>
      </c>
    </row>
    <row r="2627" spans="1:71" x14ac:dyDescent="0.25">
      <c r="A2627" t="s">
        <v>33</v>
      </c>
      <c r="B2627" t="s">
        <v>2604</v>
      </c>
      <c r="C2627">
        <v>128</v>
      </c>
      <c r="D2627">
        <v>112</v>
      </c>
      <c r="E2627">
        <v>197</v>
      </c>
      <c r="F2627">
        <v>632</v>
      </c>
      <c r="G2627" t="s">
        <v>8904</v>
      </c>
      <c r="H2627">
        <v>755</v>
      </c>
      <c r="I2627">
        <v>90556401</v>
      </c>
      <c r="J2627" t="s">
        <v>1769</v>
      </c>
      <c r="K2627" t="s">
        <v>11868</v>
      </c>
      <c r="L2627" t="s">
        <v>2318</v>
      </c>
      <c r="M2627">
        <v>43795</v>
      </c>
      <c r="N2627">
        <v>3507</v>
      </c>
      <c r="O2627" t="s">
        <v>12592</v>
      </c>
      <c r="P2627">
        <v>1</v>
      </c>
      <c r="Q2627" t="s">
        <v>14272</v>
      </c>
      <c r="R2627" t="s">
        <v>14273</v>
      </c>
      <c r="S2627">
        <v>171</v>
      </c>
      <c r="T2627" t="s">
        <v>42</v>
      </c>
      <c r="U2627" t="s">
        <v>43</v>
      </c>
      <c r="V2627" t="s">
        <v>366</v>
      </c>
      <c r="W2627">
        <v>11000000</v>
      </c>
      <c r="X2627">
        <v>2008</v>
      </c>
      <c r="Y2627">
        <v>734</v>
      </c>
      <c r="Z2627" s="2">
        <v>4.5</v>
      </c>
      <c r="AA2627">
        <v>1.85</v>
      </c>
      <c r="AB2627">
        <v>0</v>
      </c>
      <c r="AQ2627">
        <v>200</v>
      </c>
      <c r="AR2627">
        <v>8</v>
      </c>
      <c r="BP2627">
        <v>5000000</v>
      </c>
      <c r="BR2627">
        <f t="shared" si="104"/>
        <v>-5000000</v>
      </c>
      <c r="BS2627">
        <f>_xlfn.XLOOKUP(BO2627,I:I,L:L)</f>
        <v>0</v>
      </c>
    </row>
    <row r="2628" spans="1:71" x14ac:dyDescent="0.25">
      <c r="A2628" t="s">
        <v>33</v>
      </c>
      <c r="B2628" t="s">
        <v>2674</v>
      </c>
      <c r="C2628">
        <v>410</v>
      </c>
      <c r="D2628">
        <v>116</v>
      </c>
      <c r="E2628">
        <v>737</v>
      </c>
      <c r="F2628">
        <v>141</v>
      </c>
      <c r="G2628" t="s">
        <v>14274</v>
      </c>
      <c r="H2628">
        <v>23000</v>
      </c>
      <c r="I2628">
        <v>93571803</v>
      </c>
      <c r="J2628" t="s">
        <v>994</v>
      </c>
      <c r="K2628" t="s">
        <v>78</v>
      </c>
      <c r="L2628" t="s">
        <v>2761</v>
      </c>
      <c r="M2628">
        <v>275869</v>
      </c>
      <c r="N2628">
        <v>23811</v>
      </c>
      <c r="O2628" t="s">
        <v>9039</v>
      </c>
      <c r="P2628">
        <v>2</v>
      </c>
      <c r="Q2628" t="s">
        <v>14275</v>
      </c>
      <c r="R2628" t="s">
        <v>14276</v>
      </c>
      <c r="S2628">
        <v>389</v>
      </c>
      <c r="T2628" t="s">
        <v>42</v>
      </c>
      <c r="U2628" t="s">
        <v>43</v>
      </c>
      <c r="V2628" t="s">
        <v>811</v>
      </c>
      <c r="W2628">
        <v>25000000</v>
      </c>
      <c r="X2628">
        <v>2010</v>
      </c>
      <c r="Y2628">
        <v>238</v>
      </c>
      <c r="Z2628" s="2">
        <v>7.9</v>
      </c>
      <c r="AA2628">
        <v>2.35</v>
      </c>
      <c r="AB2628">
        <v>36000</v>
      </c>
      <c r="AQ2628">
        <v>112</v>
      </c>
      <c r="AR2628">
        <v>4.5</v>
      </c>
      <c r="BP2628">
        <v>5000000</v>
      </c>
      <c r="BR2628">
        <f t="shared" si="104"/>
        <v>-5000000</v>
      </c>
      <c r="BS2628">
        <f>_xlfn.XLOOKUP(BO2628,I:I,L:L)</f>
        <v>0</v>
      </c>
    </row>
    <row r="2629" spans="1:71" x14ac:dyDescent="0.25">
      <c r="A2629" t="s">
        <v>33</v>
      </c>
      <c r="B2629" t="s">
        <v>4182</v>
      </c>
      <c r="C2629">
        <v>54</v>
      </c>
      <c r="D2629">
        <v>120</v>
      </c>
      <c r="E2629">
        <v>36</v>
      </c>
      <c r="F2629">
        <v>633</v>
      </c>
      <c r="G2629" t="s">
        <v>2865</v>
      </c>
      <c r="H2629">
        <v>886</v>
      </c>
      <c r="I2629">
        <v>52929168</v>
      </c>
      <c r="J2629" t="s">
        <v>635</v>
      </c>
      <c r="K2629" t="s">
        <v>6769</v>
      </c>
      <c r="L2629" t="s">
        <v>4518</v>
      </c>
      <c r="M2629">
        <v>82743</v>
      </c>
      <c r="N2629">
        <v>3280</v>
      </c>
      <c r="O2629" t="s">
        <v>14277</v>
      </c>
      <c r="P2629">
        <v>1</v>
      </c>
      <c r="Q2629" t="s">
        <v>14278</v>
      </c>
      <c r="R2629" t="s">
        <v>14279</v>
      </c>
      <c r="S2629">
        <v>201</v>
      </c>
      <c r="T2629" t="s">
        <v>42</v>
      </c>
      <c r="U2629" t="s">
        <v>43</v>
      </c>
      <c r="V2629" t="s">
        <v>811</v>
      </c>
      <c r="W2629">
        <v>11000000</v>
      </c>
      <c r="X2629">
        <v>1992</v>
      </c>
      <c r="Y2629">
        <v>655</v>
      </c>
      <c r="Z2629" s="2">
        <v>7.5</v>
      </c>
      <c r="AA2629">
        <v>1.85</v>
      </c>
      <c r="AB2629">
        <v>7000</v>
      </c>
      <c r="AQ2629">
        <v>116</v>
      </c>
      <c r="AR2629">
        <v>7.9</v>
      </c>
      <c r="BP2629">
        <v>5000000</v>
      </c>
      <c r="BR2629">
        <f t="shared" si="104"/>
        <v>-5000000</v>
      </c>
      <c r="BS2629">
        <f>_xlfn.XLOOKUP(BO2629,I:I,L:L)</f>
        <v>0</v>
      </c>
    </row>
    <row r="2630" spans="1:71" x14ac:dyDescent="0.25">
      <c r="A2630" t="s">
        <v>33</v>
      </c>
      <c r="B2630" t="s">
        <v>7931</v>
      </c>
      <c r="C2630">
        <v>141</v>
      </c>
      <c r="D2630">
        <v>107</v>
      </c>
      <c r="E2630">
        <v>15</v>
      </c>
      <c r="F2630">
        <v>602</v>
      </c>
      <c r="G2630" t="s">
        <v>458</v>
      </c>
      <c r="H2630">
        <v>17000</v>
      </c>
      <c r="I2630">
        <v>50461335</v>
      </c>
      <c r="J2630" t="s">
        <v>4852</v>
      </c>
      <c r="K2630" t="s">
        <v>631</v>
      </c>
      <c r="L2630" t="s">
        <v>4726</v>
      </c>
      <c r="M2630">
        <v>83893</v>
      </c>
      <c r="N2630">
        <v>20466</v>
      </c>
      <c r="O2630" t="s">
        <v>1635</v>
      </c>
      <c r="P2630">
        <v>3</v>
      </c>
      <c r="Q2630" t="s">
        <v>14280</v>
      </c>
      <c r="R2630" t="s">
        <v>14281</v>
      </c>
      <c r="S2630">
        <v>132</v>
      </c>
      <c r="T2630" t="s">
        <v>42</v>
      </c>
      <c r="U2630" t="s">
        <v>43</v>
      </c>
      <c r="V2630" t="s">
        <v>44</v>
      </c>
      <c r="W2630">
        <v>11000000</v>
      </c>
      <c r="X2630">
        <v>2014</v>
      </c>
      <c r="Y2630">
        <v>1000</v>
      </c>
      <c r="Z2630" s="2">
        <v>6.8</v>
      </c>
      <c r="AA2630">
        <v>2.35</v>
      </c>
      <c r="AB2630">
        <v>15000</v>
      </c>
      <c r="AQ2630">
        <v>120</v>
      </c>
      <c r="AR2630">
        <v>7.5</v>
      </c>
      <c r="BP2630">
        <v>5000000</v>
      </c>
      <c r="BR2630">
        <f t="shared" si="104"/>
        <v>-5000000</v>
      </c>
      <c r="BS2630">
        <f>_xlfn.XLOOKUP(BO2630,I:I,L:L)</f>
        <v>0</v>
      </c>
    </row>
    <row r="2631" spans="1:71" x14ac:dyDescent="0.25">
      <c r="A2631" t="s">
        <v>33</v>
      </c>
      <c r="B2631" t="s">
        <v>7938</v>
      </c>
      <c r="C2631">
        <v>57</v>
      </c>
      <c r="D2631">
        <v>107</v>
      </c>
      <c r="E2631">
        <v>42</v>
      </c>
      <c r="F2631">
        <v>808</v>
      </c>
      <c r="G2631" t="s">
        <v>5965</v>
      </c>
      <c r="H2631">
        <v>1000</v>
      </c>
      <c r="I2631">
        <v>49797148</v>
      </c>
      <c r="J2631" t="s">
        <v>2233</v>
      </c>
      <c r="K2631" t="s">
        <v>11532</v>
      </c>
      <c r="L2631" t="s">
        <v>4799</v>
      </c>
      <c r="M2631">
        <v>49007</v>
      </c>
      <c r="N2631">
        <v>3435</v>
      </c>
      <c r="O2631" t="s">
        <v>1317</v>
      </c>
      <c r="P2631">
        <v>3</v>
      </c>
      <c r="Q2631" t="s">
        <v>14282</v>
      </c>
      <c r="R2631" t="s">
        <v>14283</v>
      </c>
      <c r="S2631">
        <v>97</v>
      </c>
      <c r="T2631" t="s">
        <v>42</v>
      </c>
      <c r="U2631" t="s">
        <v>43</v>
      </c>
      <c r="V2631" t="s">
        <v>811</v>
      </c>
      <c r="W2631">
        <v>11000000</v>
      </c>
      <c r="X2631">
        <v>1989</v>
      </c>
      <c r="Y2631">
        <v>854</v>
      </c>
      <c r="Z2631" s="2">
        <v>7.2</v>
      </c>
      <c r="AA2631">
        <v>1.85</v>
      </c>
      <c r="AB2631">
        <v>0</v>
      </c>
      <c r="AQ2631">
        <v>92</v>
      </c>
      <c r="AR2631">
        <v>4.3</v>
      </c>
      <c r="BP2631">
        <v>5000000</v>
      </c>
      <c r="BR2631">
        <f t="shared" ref="BR2631:BR2685" si="105">BO2631-BP2631</f>
        <v>-5000000</v>
      </c>
      <c r="BS2631">
        <f>_xlfn.XLOOKUP(BO2631,I:I,L:L)</f>
        <v>0</v>
      </c>
    </row>
    <row r="2632" spans="1:71" x14ac:dyDescent="0.25">
      <c r="A2632" t="s">
        <v>33</v>
      </c>
      <c r="B2632" t="s">
        <v>1088</v>
      </c>
      <c r="C2632">
        <v>216</v>
      </c>
      <c r="D2632">
        <v>81</v>
      </c>
      <c r="E2632">
        <v>541</v>
      </c>
      <c r="F2632">
        <v>328</v>
      </c>
      <c r="G2632" t="s">
        <v>14284</v>
      </c>
      <c r="H2632">
        <v>991</v>
      </c>
      <c r="I2632">
        <v>46563158</v>
      </c>
      <c r="J2632" t="s">
        <v>931</v>
      </c>
      <c r="K2632" t="s">
        <v>4165</v>
      </c>
      <c r="L2632" t="s">
        <v>5340</v>
      </c>
      <c r="M2632">
        <v>207934</v>
      </c>
      <c r="N2632">
        <v>2562</v>
      </c>
      <c r="O2632" t="s">
        <v>8882</v>
      </c>
      <c r="P2632">
        <v>0</v>
      </c>
      <c r="Q2632" t="s">
        <v>14285</v>
      </c>
      <c r="R2632" t="s">
        <v>14286</v>
      </c>
      <c r="S2632">
        <v>629</v>
      </c>
      <c r="T2632" t="s">
        <v>42</v>
      </c>
      <c r="U2632" t="s">
        <v>43</v>
      </c>
      <c r="V2632" t="s">
        <v>811</v>
      </c>
      <c r="W2632">
        <v>13000000</v>
      </c>
      <c r="X2632">
        <v>2002</v>
      </c>
      <c r="Y2632">
        <v>465</v>
      </c>
      <c r="Z2632" s="2">
        <v>7.1</v>
      </c>
      <c r="AA2632">
        <v>2.35</v>
      </c>
      <c r="AB2632">
        <v>0</v>
      </c>
      <c r="AQ2632">
        <v>100</v>
      </c>
      <c r="AR2632">
        <v>5.8</v>
      </c>
      <c r="BO2632">
        <v>49994804</v>
      </c>
      <c r="BP2632">
        <v>55000000</v>
      </c>
      <c r="BR2632">
        <f t="shared" si="105"/>
        <v>-5005196</v>
      </c>
      <c r="BS2632" t="str">
        <f>_xlfn.XLOOKUP(BO2632,I:I,L:L)</f>
        <v>EvitaÂ </v>
      </c>
    </row>
    <row r="2633" spans="1:71" x14ac:dyDescent="0.25">
      <c r="A2633" t="s">
        <v>33</v>
      </c>
      <c r="B2633" t="s">
        <v>1818</v>
      </c>
      <c r="C2633">
        <v>80</v>
      </c>
      <c r="D2633">
        <v>101</v>
      </c>
      <c r="E2633">
        <v>163</v>
      </c>
      <c r="F2633">
        <v>488</v>
      </c>
      <c r="G2633" t="s">
        <v>3955</v>
      </c>
      <c r="H2633">
        <v>683</v>
      </c>
      <c r="I2633">
        <v>41227069</v>
      </c>
      <c r="J2633" t="s">
        <v>210</v>
      </c>
      <c r="K2633" t="s">
        <v>14287</v>
      </c>
      <c r="L2633" t="s">
        <v>5842</v>
      </c>
      <c r="M2633">
        <v>162701</v>
      </c>
      <c r="N2633">
        <v>2436</v>
      </c>
      <c r="O2633" t="s">
        <v>13043</v>
      </c>
      <c r="P2633">
        <v>1</v>
      </c>
      <c r="Q2633" t="s">
        <v>14288</v>
      </c>
      <c r="R2633" t="s">
        <v>14289</v>
      </c>
      <c r="S2633">
        <v>962</v>
      </c>
      <c r="T2633" t="s">
        <v>42</v>
      </c>
      <c r="U2633" t="s">
        <v>43</v>
      </c>
      <c r="V2633" t="s">
        <v>115</v>
      </c>
      <c r="W2633">
        <v>11000000</v>
      </c>
      <c r="X2633">
        <v>2002</v>
      </c>
      <c r="Y2633">
        <v>548</v>
      </c>
      <c r="Z2633" s="2">
        <v>7.4</v>
      </c>
      <c r="AA2633">
        <v>2.35</v>
      </c>
      <c r="AB2633">
        <v>19000</v>
      </c>
      <c r="AQ2633">
        <v>81</v>
      </c>
      <c r="AR2633">
        <v>7.1</v>
      </c>
      <c r="BO2633">
        <v>9929000</v>
      </c>
      <c r="BP2633">
        <v>15000000</v>
      </c>
      <c r="BR2633">
        <f t="shared" si="105"/>
        <v>-5071000</v>
      </c>
      <c r="BS2633" t="str">
        <f>_xlfn.XLOOKUP(BO2633,I:I,L:L)</f>
        <v>BrazilÂ </v>
      </c>
    </row>
    <row r="2634" spans="1:71" x14ac:dyDescent="0.25">
      <c r="A2634" t="s">
        <v>33</v>
      </c>
      <c r="B2634" t="s">
        <v>4733</v>
      </c>
      <c r="C2634">
        <v>77</v>
      </c>
      <c r="D2634">
        <v>122</v>
      </c>
      <c r="E2634">
        <v>0</v>
      </c>
      <c r="F2634">
        <v>191</v>
      </c>
      <c r="G2634" t="s">
        <v>1328</v>
      </c>
      <c r="H2634">
        <v>276</v>
      </c>
      <c r="I2634">
        <v>39025000</v>
      </c>
      <c r="J2634" t="s">
        <v>1212</v>
      </c>
      <c r="K2634" t="s">
        <v>13521</v>
      </c>
      <c r="L2634" t="s">
        <v>6047</v>
      </c>
      <c r="M2634">
        <v>73193</v>
      </c>
      <c r="N2634">
        <v>903</v>
      </c>
      <c r="O2634" t="s">
        <v>14290</v>
      </c>
      <c r="P2634">
        <v>0</v>
      </c>
      <c r="Q2634" t="s">
        <v>14291</v>
      </c>
      <c r="R2634" t="s">
        <v>14292</v>
      </c>
      <c r="S2634">
        <v>190</v>
      </c>
      <c r="T2634" t="s">
        <v>42</v>
      </c>
      <c r="U2634" t="s">
        <v>74</v>
      </c>
      <c r="V2634" t="s">
        <v>811</v>
      </c>
      <c r="W2634">
        <v>11000000</v>
      </c>
      <c r="X2634">
        <v>1995</v>
      </c>
      <c r="Y2634">
        <v>258</v>
      </c>
      <c r="Z2634" s="2">
        <v>7.6</v>
      </c>
      <c r="AA2634">
        <v>1.85</v>
      </c>
      <c r="AB2634">
        <v>0</v>
      </c>
      <c r="AQ2634">
        <v>101</v>
      </c>
      <c r="AR2634">
        <v>7.4</v>
      </c>
      <c r="BO2634">
        <v>54910560</v>
      </c>
      <c r="BP2634">
        <v>60000000</v>
      </c>
      <c r="BR2634">
        <f t="shared" si="105"/>
        <v>-5089440</v>
      </c>
      <c r="BS2634" t="str">
        <f>_xlfn.XLOOKUP(BO2634,I:I,L:L)</f>
        <v>The JackalÂ </v>
      </c>
    </row>
    <row r="2635" spans="1:71" x14ac:dyDescent="0.25">
      <c r="A2635" t="s">
        <v>33</v>
      </c>
      <c r="B2635" t="s">
        <v>3764</v>
      </c>
      <c r="C2635">
        <v>101</v>
      </c>
      <c r="D2635">
        <v>97</v>
      </c>
      <c r="E2635">
        <v>16</v>
      </c>
      <c r="F2635">
        <v>637</v>
      </c>
      <c r="G2635" t="s">
        <v>12496</v>
      </c>
      <c r="H2635">
        <v>4000</v>
      </c>
      <c r="I2635">
        <v>38201895</v>
      </c>
      <c r="J2635" t="s">
        <v>210</v>
      </c>
      <c r="K2635" t="s">
        <v>3101</v>
      </c>
      <c r="L2635" t="s">
        <v>6088</v>
      </c>
      <c r="M2635">
        <v>149222</v>
      </c>
      <c r="N2635">
        <v>6223</v>
      </c>
      <c r="O2635" t="s">
        <v>14293</v>
      </c>
      <c r="P2635">
        <v>3</v>
      </c>
      <c r="Q2635" t="s">
        <v>14294</v>
      </c>
      <c r="R2635" t="s">
        <v>14295</v>
      </c>
      <c r="S2635">
        <v>749</v>
      </c>
      <c r="T2635" t="s">
        <v>42</v>
      </c>
      <c r="U2635" t="s">
        <v>43</v>
      </c>
      <c r="V2635" t="s">
        <v>811</v>
      </c>
      <c r="W2635">
        <v>10500000</v>
      </c>
      <c r="X2635">
        <v>1999</v>
      </c>
      <c r="Y2635">
        <v>656</v>
      </c>
      <c r="Z2635" s="2">
        <v>6.9</v>
      </c>
      <c r="AA2635">
        <v>1.85</v>
      </c>
      <c r="AB2635">
        <v>0</v>
      </c>
      <c r="AQ2635">
        <v>122</v>
      </c>
      <c r="AR2635">
        <v>7.6</v>
      </c>
      <c r="BO2635">
        <v>43905746</v>
      </c>
      <c r="BP2635">
        <v>49000000</v>
      </c>
      <c r="BR2635">
        <f t="shared" si="105"/>
        <v>-5094254</v>
      </c>
      <c r="BS2635" t="str">
        <f>_xlfn.XLOOKUP(BO2635,I:I,L:L)</f>
        <v>The OneÂ </v>
      </c>
    </row>
    <row r="2636" spans="1:71" x14ac:dyDescent="0.25">
      <c r="A2636" t="s">
        <v>33</v>
      </c>
      <c r="B2636" t="s">
        <v>6741</v>
      </c>
      <c r="C2636">
        <v>156</v>
      </c>
      <c r="D2636">
        <v>92</v>
      </c>
      <c r="E2636">
        <v>52</v>
      </c>
      <c r="F2636">
        <v>647</v>
      </c>
      <c r="G2636" t="s">
        <v>14296</v>
      </c>
      <c r="H2636">
        <v>723</v>
      </c>
      <c r="I2636">
        <v>27669413</v>
      </c>
      <c r="J2636" t="s">
        <v>3057</v>
      </c>
      <c r="K2636" t="s">
        <v>7111</v>
      </c>
      <c r="L2636" t="s">
        <v>7664</v>
      </c>
      <c r="M2636">
        <v>76207</v>
      </c>
      <c r="N2636">
        <v>3101</v>
      </c>
      <c r="O2636" t="s">
        <v>14297</v>
      </c>
      <c r="P2636">
        <v>0</v>
      </c>
      <c r="Q2636" t="s">
        <v>14298</v>
      </c>
      <c r="R2636" t="s">
        <v>14299</v>
      </c>
      <c r="S2636">
        <v>194</v>
      </c>
      <c r="T2636" t="s">
        <v>42</v>
      </c>
      <c r="U2636" t="s">
        <v>356</v>
      </c>
      <c r="V2636" t="s">
        <v>811</v>
      </c>
      <c r="W2636">
        <v>11000000</v>
      </c>
      <c r="X2636">
        <v>2009</v>
      </c>
      <c r="Y2636">
        <v>651</v>
      </c>
      <c r="Z2636" s="2">
        <v>6</v>
      </c>
      <c r="AA2636">
        <v>1.85</v>
      </c>
      <c r="AB2636">
        <v>0</v>
      </c>
      <c r="AQ2636">
        <v>97</v>
      </c>
      <c r="AR2636">
        <v>6.9</v>
      </c>
      <c r="BP2636">
        <v>5100000</v>
      </c>
      <c r="BR2636">
        <f t="shared" si="105"/>
        <v>-5100000</v>
      </c>
      <c r="BS2636">
        <f>_xlfn.XLOOKUP(BO2636,I:I,L:L)</f>
        <v>0</v>
      </c>
    </row>
    <row r="2637" spans="1:71" x14ac:dyDescent="0.25">
      <c r="A2637" t="s">
        <v>33</v>
      </c>
      <c r="B2637" t="s">
        <v>7945</v>
      </c>
      <c r="C2637">
        <v>109</v>
      </c>
      <c r="D2637">
        <v>110</v>
      </c>
      <c r="E2637">
        <v>107</v>
      </c>
      <c r="F2637">
        <v>549</v>
      </c>
      <c r="G2637" t="s">
        <v>14302</v>
      </c>
      <c r="H2637">
        <v>664</v>
      </c>
      <c r="I2637">
        <v>37766350</v>
      </c>
      <c r="J2637" t="s">
        <v>2007</v>
      </c>
      <c r="K2637" t="s">
        <v>5573</v>
      </c>
      <c r="L2637" t="s">
        <v>6192</v>
      </c>
      <c r="M2637">
        <v>19440</v>
      </c>
      <c r="N2637">
        <v>3376</v>
      </c>
      <c r="O2637" t="s">
        <v>3803</v>
      </c>
      <c r="P2637">
        <v>5</v>
      </c>
      <c r="Q2637" t="s">
        <v>14303</v>
      </c>
      <c r="R2637" t="s">
        <v>14304</v>
      </c>
      <c r="S2637">
        <v>56</v>
      </c>
      <c r="T2637" t="s">
        <v>42</v>
      </c>
      <c r="U2637" t="s">
        <v>43</v>
      </c>
      <c r="V2637" t="s">
        <v>44</v>
      </c>
      <c r="W2637">
        <v>11000000</v>
      </c>
      <c r="X2637">
        <v>2008</v>
      </c>
      <c r="Y2637">
        <v>551</v>
      </c>
      <c r="Z2637" s="2">
        <v>7.3</v>
      </c>
      <c r="AA2637">
        <v>2.35</v>
      </c>
      <c r="AB2637">
        <v>0</v>
      </c>
      <c r="AQ2637">
        <v>92</v>
      </c>
      <c r="AR2637">
        <v>6.9</v>
      </c>
      <c r="BO2637">
        <v>7881335</v>
      </c>
      <c r="BP2637">
        <v>13000000</v>
      </c>
      <c r="BR2637">
        <f t="shared" si="105"/>
        <v>-5118665</v>
      </c>
      <c r="BS2637" t="str">
        <f>_xlfn.XLOOKUP(BO2637,I:I,L:L)</f>
        <v>Serial MomÂ </v>
      </c>
    </row>
    <row r="2638" spans="1:71" x14ac:dyDescent="0.25">
      <c r="A2638" t="s">
        <v>33</v>
      </c>
      <c r="B2638" t="s">
        <v>7952</v>
      </c>
      <c r="C2638">
        <v>62</v>
      </c>
      <c r="D2638">
        <v>86</v>
      </c>
      <c r="E2638">
        <v>5</v>
      </c>
      <c r="F2638">
        <v>532</v>
      </c>
      <c r="G2638" t="s">
        <v>4615</v>
      </c>
      <c r="H2638">
        <v>584</v>
      </c>
      <c r="I2638">
        <v>23978402</v>
      </c>
      <c r="J2638" t="s">
        <v>635</v>
      </c>
      <c r="K2638" t="s">
        <v>4410</v>
      </c>
      <c r="L2638" t="s">
        <v>8404</v>
      </c>
      <c r="M2638">
        <v>10966</v>
      </c>
      <c r="N2638">
        <v>3850</v>
      </c>
      <c r="O2638" t="s">
        <v>253</v>
      </c>
      <c r="P2638">
        <v>1</v>
      </c>
      <c r="Q2638" t="s">
        <v>14305</v>
      </c>
      <c r="R2638" t="s">
        <v>14306</v>
      </c>
      <c r="S2638">
        <v>100</v>
      </c>
      <c r="T2638" t="s">
        <v>42</v>
      </c>
      <c r="U2638" t="s">
        <v>43</v>
      </c>
      <c r="V2638" t="s">
        <v>44</v>
      </c>
      <c r="W2638">
        <v>11000000</v>
      </c>
      <c r="X2638">
        <v>2001</v>
      </c>
      <c r="Y2638">
        <v>580</v>
      </c>
      <c r="Z2638" s="2">
        <v>4.5999999999999996</v>
      </c>
      <c r="AA2638">
        <v>1.85</v>
      </c>
      <c r="AB2638">
        <v>365</v>
      </c>
      <c r="AQ2638">
        <v>110</v>
      </c>
      <c r="AR2638">
        <v>7.3</v>
      </c>
      <c r="BO2638">
        <v>872643</v>
      </c>
      <c r="BP2638">
        <v>6000000</v>
      </c>
      <c r="BR2638">
        <f t="shared" si="105"/>
        <v>-5127357</v>
      </c>
      <c r="BS2638" t="str">
        <f>_xlfn.XLOOKUP(BO2638,I:I,L:L)</f>
        <v>Ta Ra Rum PumÂ </v>
      </c>
    </row>
    <row r="2639" spans="1:71" x14ac:dyDescent="0.25">
      <c r="A2639" t="s">
        <v>33</v>
      </c>
      <c r="B2639" t="s">
        <v>1631</v>
      </c>
      <c r="C2639">
        <v>33</v>
      </c>
      <c r="D2639">
        <v>91</v>
      </c>
      <c r="E2639">
        <v>0</v>
      </c>
      <c r="F2639">
        <v>298</v>
      </c>
      <c r="G2639" t="s">
        <v>14308</v>
      </c>
      <c r="H2639">
        <v>636</v>
      </c>
      <c r="I2639">
        <v>21370057</v>
      </c>
      <c r="J2639" t="s">
        <v>1338</v>
      </c>
      <c r="K2639" t="s">
        <v>14309</v>
      </c>
      <c r="L2639" t="s">
        <v>9029</v>
      </c>
      <c r="M2639">
        <v>9903</v>
      </c>
      <c r="N2639">
        <v>1852</v>
      </c>
      <c r="O2639" t="s">
        <v>4319</v>
      </c>
      <c r="P2639">
        <v>0</v>
      </c>
      <c r="Q2639" t="s">
        <v>14310</v>
      </c>
      <c r="R2639" t="s">
        <v>14311</v>
      </c>
      <c r="S2639">
        <v>80</v>
      </c>
      <c r="T2639" t="s">
        <v>42</v>
      </c>
      <c r="U2639" t="s">
        <v>43</v>
      </c>
      <c r="V2639" t="s">
        <v>811</v>
      </c>
      <c r="W2639">
        <v>12000000</v>
      </c>
      <c r="X2639">
        <v>1992</v>
      </c>
      <c r="Y2639">
        <v>330</v>
      </c>
      <c r="Z2639" s="2">
        <v>6</v>
      </c>
      <c r="AA2639">
        <v>1.85</v>
      </c>
      <c r="AB2639">
        <v>541</v>
      </c>
      <c r="AQ2639">
        <v>86</v>
      </c>
      <c r="AR2639">
        <v>4.5999999999999996</v>
      </c>
      <c r="BO2639">
        <v>869325</v>
      </c>
      <c r="BP2639">
        <v>6000000</v>
      </c>
      <c r="BR2639">
        <f t="shared" si="105"/>
        <v>-5130675</v>
      </c>
      <c r="BS2639" t="str">
        <f>_xlfn.XLOOKUP(BO2639,I:I,L:L)</f>
        <v>Beastmaster 2: Through the Portal of TimeÂ </v>
      </c>
    </row>
    <row r="2640" spans="1:71" x14ac:dyDescent="0.25">
      <c r="A2640" t="s">
        <v>33</v>
      </c>
      <c r="B2640" t="s">
        <v>4407</v>
      </c>
      <c r="C2640">
        <v>52</v>
      </c>
      <c r="D2640">
        <v>100</v>
      </c>
      <c r="E2640">
        <v>365</v>
      </c>
      <c r="F2640">
        <v>225</v>
      </c>
      <c r="G2640" t="s">
        <v>14313</v>
      </c>
      <c r="H2640">
        <v>425</v>
      </c>
      <c r="I2640">
        <v>4884663</v>
      </c>
      <c r="J2640" t="s">
        <v>4087</v>
      </c>
      <c r="K2640" t="s">
        <v>14314</v>
      </c>
      <c r="L2640" t="s">
        <v>14315</v>
      </c>
      <c r="M2640">
        <v>5187</v>
      </c>
      <c r="N2640">
        <v>1661</v>
      </c>
      <c r="O2640" t="s">
        <v>7449</v>
      </c>
      <c r="P2640">
        <v>0</v>
      </c>
      <c r="Q2640" t="s">
        <v>14316</v>
      </c>
      <c r="R2640" t="s">
        <v>14317</v>
      </c>
      <c r="S2640">
        <v>64</v>
      </c>
      <c r="T2640" t="s">
        <v>42</v>
      </c>
      <c r="U2640" t="s">
        <v>43</v>
      </c>
      <c r="V2640" t="s">
        <v>115</v>
      </c>
      <c r="W2640">
        <v>12000000</v>
      </c>
      <c r="X2640">
        <v>1986</v>
      </c>
      <c r="Y2640">
        <v>394</v>
      </c>
      <c r="Z2640" s="2">
        <v>5.5</v>
      </c>
      <c r="AA2640">
        <v>2.35</v>
      </c>
      <c r="AB2640">
        <v>902</v>
      </c>
      <c r="AQ2640">
        <v>145</v>
      </c>
      <c r="AR2640">
        <v>6.4</v>
      </c>
      <c r="BO2640">
        <v>795126</v>
      </c>
      <c r="BP2640">
        <v>6000000</v>
      </c>
      <c r="BR2640">
        <f t="shared" si="105"/>
        <v>-5204874</v>
      </c>
      <c r="BS2640" t="str">
        <f>_xlfn.XLOOKUP(BO2640,I:I,L:L)</f>
        <v>Saint RalphÂ </v>
      </c>
    </row>
    <row r="2641" spans="1:71" x14ac:dyDescent="0.25">
      <c r="A2641" t="s">
        <v>33</v>
      </c>
      <c r="B2641" t="s">
        <v>7958</v>
      </c>
      <c r="C2641">
        <v>351</v>
      </c>
      <c r="D2641">
        <v>111</v>
      </c>
      <c r="E2641">
        <v>34</v>
      </c>
      <c r="F2641">
        <v>54</v>
      </c>
      <c r="G2641" t="s">
        <v>14319</v>
      </c>
      <c r="H2641">
        <v>838</v>
      </c>
      <c r="I2641">
        <v>38317535</v>
      </c>
      <c r="J2641" t="s">
        <v>210</v>
      </c>
      <c r="K2641" t="s">
        <v>5835</v>
      </c>
      <c r="L2641" t="s">
        <v>6147</v>
      </c>
      <c r="M2641">
        <v>73249</v>
      </c>
      <c r="N2641">
        <v>995</v>
      </c>
      <c r="O2641" t="s">
        <v>14320</v>
      </c>
      <c r="P2641">
        <v>1</v>
      </c>
      <c r="Q2641" t="s">
        <v>14321</v>
      </c>
      <c r="R2641" t="s">
        <v>14322</v>
      </c>
      <c r="S2641">
        <v>212</v>
      </c>
      <c r="T2641" t="s">
        <v>42</v>
      </c>
      <c r="U2641" t="s">
        <v>74</v>
      </c>
      <c r="V2641" t="s">
        <v>44</v>
      </c>
      <c r="W2641">
        <v>11000000</v>
      </c>
      <c r="X2641">
        <v>2015</v>
      </c>
      <c r="Y2641">
        <v>55</v>
      </c>
      <c r="Z2641" s="2">
        <v>7.5</v>
      </c>
      <c r="AA2641">
        <v>1.85</v>
      </c>
      <c r="AB2641">
        <v>36000</v>
      </c>
      <c r="AQ2641">
        <v>100</v>
      </c>
      <c r="AR2641">
        <v>5.5</v>
      </c>
      <c r="BO2641">
        <v>51774002</v>
      </c>
      <c r="BP2641">
        <v>57000000</v>
      </c>
      <c r="BR2641">
        <f t="shared" si="105"/>
        <v>-5225998</v>
      </c>
      <c r="BS2641" t="str">
        <f>_xlfn.XLOOKUP(BO2641,I:I,L:L)</f>
        <v>Ghost Rider: Spirit of VengeanceÂ </v>
      </c>
    </row>
    <row r="2642" spans="1:71" x14ac:dyDescent="0.25">
      <c r="A2642" t="s">
        <v>33</v>
      </c>
      <c r="B2642" t="s">
        <v>7964</v>
      </c>
      <c r="C2642">
        <v>37</v>
      </c>
      <c r="D2642">
        <v>89</v>
      </c>
      <c r="E2642">
        <v>2</v>
      </c>
      <c r="F2642">
        <v>651</v>
      </c>
      <c r="G2642" t="s">
        <v>11648</v>
      </c>
      <c r="H2642">
        <v>799</v>
      </c>
      <c r="I2642">
        <v>13903262</v>
      </c>
      <c r="J2642" t="s">
        <v>2233</v>
      </c>
      <c r="K2642" t="s">
        <v>13140</v>
      </c>
      <c r="L2642" t="s">
        <v>10327</v>
      </c>
      <c r="M2642">
        <v>14656</v>
      </c>
      <c r="N2642">
        <v>4291</v>
      </c>
      <c r="O2642" t="s">
        <v>6208</v>
      </c>
      <c r="P2642">
        <v>0</v>
      </c>
      <c r="Q2642" t="s">
        <v>14324</v>
      </c>
      <c r="R2642" t="s">
        <v>14325</v>
      </c>
      <c r="S2642">
        <v>90</v>
      </c>
      <c r="T2642" t="s">
        <v>42</v>
      </c>
      <c r="U2642" t="s">
        <v>43</v>
      </c>
      <c r="V2642" t="s">
        <v>44</v>
      </c>
      <c r="W2642">
        <v>11000000</v>
      </c>
      <c r="X2642">
        <v>2001</v>
      </c>
      <c r="Y2642">
        <v>711</v>
      </c>
      <c r="Z2642" s="2">
        <v>6.3</v>
      </c>
      <c r="AA2642">
        <v>1.85</v>
      </c>
      <c r="AB2642">
        <v>0</v>
      </c>
      <c r="AQ2642">
        <v>184</v>
      </c>
      <c r="AR2642">
        <v>8.1</v>
      </c>
      <c r="BO2642">
        <v>6754898</v>
      </c>
      <c r="BP2642">
        <v>12000000</v>
      </c>
      <c r="BR2642">
        <f t="shared" si="105"/>
        <v>-5245102</v>
      </c>
      <c r="BS2642" t="str">
        <f>_xlfn.XLOOKUP(BO2642,I:I,L:L)</f>
        <v>Running with ScissorsÂ </v>
      </c>
    </row>
    <row r="2643" spans="1:71" x14ac:dyDescent="0.25">
      <c r="A2643" t="s">
        <v>33</v>
      </c>
      <c r="B2643" t="s">
        <v>3783</v>
      </c>
      <c r="C2643">
        <v>58</v>
      </c>
      <c r="D2643">
        <v>84</v>
      </c>
      <c r="E2643">
        <v>71</v>
      </c>
      <c r="F2643">
        <v>553</v>
      </c>
      <c r="G2643" t="s">
        <v>4822</v>
      </c>
      <c r="H2643">
        <v>8000</v>
      </c>
      <c r="I2643">
        <v>13592872</v>
      </c>
      <c r="J2643" t="s">
        <v>1247</v>
      </c>
      <c r="K2643" t="s">
        <v>1554</v>
      </c>
      <c r="L2643" t="s">
        <v>10433</v>
      </c>
      <c r="M2643">
        <v>10777</v>
      </c>
      <c r="N2643">
        <v>10982</v>
      </c>
      <c r="O2643" t="s">
        <v>3625</v>
      </c>
      <c r="P2643">
        <v>1</v>
      </c>
      <c r="Q2643" t="s">
        <v>14326</v>
      </c>
      <c r="R2643" t="s">
        <v>14327</v>
      </c>
      <c r="S2643">
        <v>79</v>
      </c>
      <c r="T2643" t="s">
        <v>42</v>
      </c>
      <c r="U2643" t="s">
        <v>43</v>
      </c>
      <c r="V2643" t="s">
        <v>811</v>
      </c>
      <c r="W2643">
        <v>11000000</v>
      </c>
      <c r="X2643">
        <v>2000</v>
      </c>
      <c r="Y2643">
        <v>723</v>
      </c>
      <c r="Z2643" s="2">
        <v>5.0999999999999996</v>
      </c>
      <c r="AA2643">
        <v>1.85</v>
      </c>
      <c r="AB2643">
        <v>671</v>
      </c>
      <c r="AQ2643">
        <v>89</v>
      </c>
      <c r="AR2643">
        <v>6.3</v>
      </c>
      <c r="BO2643">
        <v>13753931</v>
      </c>
      <c r="BP2643">
        <v>19000000</v>
      </c>
      <c r="BR2643">
        <f t="shared" si="105"/>
        <v>-5246069</v>
      </c>
      <c r="BS2643" t="str">
        <f>_xlfn.XLOOKUP(BO2643,I:I,L:L)</f>
        <v>Letters from Iwo JimaÂ </v>
      </c>
    </row>
    <row r="2644" spans="1:71" x14ac:dyDescent="0.25">
      <c r="A2644" t="s">
        <v>33</v>
      </c>
      <c r="B2644" t="s">
        <v>7970</v>
      </c>
      <c r="C2644">
        <v>175</v>
      </c>
      <c r="D2644">
        <v>98</v>
      </c>
      <c r="E2644">
        <v>0</v>
      </c>
      <c r="F2644">
        <v>123</v>
      </c>
      <c r="G2644" t="s">
        <v>14328</v>
      </c>
      <c r="H2644">
        <v>358</v>
      </c>
      <c r="I2644">
        <v>18381787</v>
      </c>
      <c r="J2644" t="s">
        <v>1544</v>
      </c>
      <c r="K2644" t="s">
        <v>4377</v>
      </c>
      <c r="L2644" t="s">
        <v>9443</v>
      </c>
      <c r="M2644">
        <v>15684</v>
      </c>
      <c r="N2644">
        <v>1114</v>
      </c>
      <c r="O2644" t="s">
        <v>14329</v>
      </c>
      <c r="P2644">
        <v>4</v>
      </c>
      <c r="Q2644" t="s">
        <v>14330</v>
      </c>
      <c r="R2644" t="s">
        <v>14331</v>
      </c>
      <c r="S2644">
        <v>126</v>
      </c>
      <c r="T2644" t="s">
        <v>42</v>
      </c>
      <c r="U2644" t="s">
        <v>74</v>
      </c>
      <c r="V2644" t="s">
        <v>44</v>
      </c>
      <c r="W2644">
        <v>11000000</v>
      </c>
      <c r="X2644">
        <v>2012</v>
      </c>
      <c r="Y2644">
        <v>156</v>
      </c>
      <c r="Z2644" s="2">
        <v>6.8</v>
      </c>
      <c r="AA2644">
        <v>2.35</v>
      </c>
      <c r="AB2644">
        <v>13000</v>
      </c>
      <c r="AQ2644">
        <v>84</v>
      </c>
      <c r="AR2644">
        <v>5.0999999999999996</v>
      </c>
      <c r="BO2644">
        <v>1738692</v>
      </c>
      <c r="BP2644">
        <v>7000000</v>
      </c>
      <c r="BR2644">
        <f t="shared" si="105"/>
        <v>-5261308</v>
      </c>
      <c r="BS2644" t="str">
        <f>_xlfn.XLOOKUP(BO2644,I:I,L:L)</f>
        <v>We Need to Talk About KevinÂ </v>
      </c>
    </row>
    <row r="2645" spans="1:71" x14ac:dyDescent="0.25">
      <c r="A2645" t="s">
        <v>33</v>
      </c>
      <c r="B2645" t="s">
        <v>7976</v>
      </c>
      <c r="C2645">
        <v>75</v>
      </c>
      <c r="D2645">
        <v>95</v>
      </c>
      <c r="E2645">
        <v>5</v>
      </c>
      <c r="F2645">
        <v>443</v>
      </c>
      <c r="G2645" t="s">
        <v>2298</v>
      </c>
      <c r="H2645">
        <v>1000</v>
      </c>
      <c r="I2645">
        <v>13558739</v>
      </c>
      <c r="J2645" t="s">
        <v>1247</v>
      </c>
      <c r="K2645" t="s">
        <v>8873</v>
      </c>
      <c r="L2645" t="s">
        <v>10455</v>
      </c>
      <c r="M2645">
        <v>15427</v>
      </c>
      <c r="N2645">
        <v>2729</v>
      </c>
      <c r="O2645" t="s">
        <v>3195</v>
      </c>
      <c r="P2645">
        <v>0</v>
      </c>
      <c r="Q2645" t="s">
        <v>14333</v>
      </c>
      <c r="R2645" t="s">
        <v>14334</v>
      </c>
      <c r="S2645">
        <v>121</v>
      </c>
      <c r="T2645" t="s">
        <v>42</v>
      </c>
      <c r="U2645" t="s">
        <v>43</v>
      </c>
      <c r="V2645" t="s">
        <v>811</v>
      </c>
      <c r="W2645">
        <v>11000000</v>
      </c>
      <c r="X2645">
        <v>2001</v>
      </c>
      <c r="Y2645">
        <v>660</v>
      </c>
      <c r="Z2645" s="2">
        <v>5.3</v>
      </c>
      <c r="AA2645">
        <v>1.85</v>
      </c>
      <c r="AB2645">
        <v>449</v>
      </c>
      <c r="AQ2645">
        <v>98</v>
      </c>
      <c r="AR2645">
        <v>6.8</v>
      </c>
      <c r="BO2645">
        <v>44737059</v>
      </c>
      <c r="BP2645">
        <v>50000000</v>
      </c>
      <c r="BR2645">
        <f t="shared" si="105"/>
        <v>-5262941</v>
      </c>
      <c r="BS2645" t="str">
        <f>_xlfn.XLOOKUP(BO2645,I:I,L:L)</f>
        <v>The ReplacementsÂ </v>
      </c>
    </row>
    <row r="2646" spans="1:71" x14ac:dyDescent="0.25">
      <c r="A2646" t="s">
        <v>33</v>
      </c>
      <c r="B2646" t="s">
        <v>7980</v>
      </c>
      <c r="C2646">
        <v>161</v>
      </c>
      <c r="D2646">
        <v>100</v>
      </c>
      <c r="E2646">
        <v>0</v>
      </c>
      <c r="F2646">
        <v>303</v>
      </c>
      <c r="G2646" t="s">
        <v>7577</v>
      </c>
      <c r="H2646">
        <v>11000</v>
      </c>
      <c r="I2646">
        <v>13103828</v>
      </c>
      <c r="J2646" t="s">
        <v>1338</v>
      </c>
      <c r="K2646" t="s">
        <v>821</v>
      </c>
      <c r="L2646" t="s">
        <v>10623</v>
      </c>
      <c r="M2646">
        <v>59982</v>
      </c>
      <c r="N2646">
        <v>12237</v>
      </c>
      <c r="O2646" t="s">
        <v>6039</v>
      </c>
      <c r="P2646">
        <v>0</v>
      </c>
      <c r="Q2646" t="s">
        <v>14335</v>
      </c>
      <c r="R2646" t="s">
        <v>14336</v>
      </c>
      <c r="S2646">
        <v>463</v>
      </c>
      <c r="T2646" t="s">
        <v>42</v>
      </c>
      <c r="U2646" t="s">
        <v>43</v>
      </c>
      <c r="V2646" t="s">
        <v>811</v>
      </c>
      <c r="W2646">
        <v>11000000</v>
      </c>
      <c r="X2646">
        <v>2001</v>
      </c>
      <c r="Y2646">
        <v>472</v>
      </c>
      <c r="Z2646" s="2">
        <v>7.3</v>
      </c>
      <c r="AA2646">
        <v>1.85</v>
      </c>
      <c r="AB2646">
        <v>5000</v>
      </c>
      <c r="AQ2646">
        <v>95</v>
      </c>
      <c r="AR2646">
        <v>5.3</v>
      </c>
      <c r="BO2646">
        <v>1654367</v>
      </c>
      <c r="BP2646">
        <v>7000000</v>
      </c>
      <c r="BR2646">
        <f t="shared" si="105"/>
        <v>-5345633</v>
      </c>
      <c r="BS2646" t="str">
        <f>_xlfn.XLOOKUP(BO2646,I:I,L:L)</f>
        <v>Factory GirlÂ </v>
      </c>
    </row>
    <row r="2647" spans="1:71" x14ac:dyDescent="0.25">
      <c r="A2647" t="s">
        <v>33</v>
      </c>
      <c r="B2647" t="s">
        <v>7988</v>
      </c>
      <c r="C2647">
        <v>203</v>
      </c>
      <c r="D2647">
        <v>109</v>
      </c>
      <c r="E2647">
        <v>64</v>
      </c>
      <c r="F2647">
        <v>553</v>
      </c>
      <c r="G2647" t="s">
        <v>7660</v>
      </c>
      <c r="H2647">
        <v>16000</v>
      </c>
      <c r="I2647">
        <v>33305037</v>
      </c>
      <c r="J2647" t="s">
        <v>2951</v>
      </c>
      <c r="K2647" t="s">
        <v>425</v>
      </c>
      <c r="L2647" t="s">
        <v>6773</v>
      </c>
      <c r="M2647">
        <v>33856</v>
      </c>
      <c r="N2647">
        <v>17866</v>
      </c>
      <c r="O2647" t="s">
        <v>10130</v>
      </c>
      <c r="P2647">
        <v>2</v>
      </c>
      <c r="Q2647" t="s">
        <v>14338</v>
      </c>
      <c r="R2647" t="s">
        <v>14339</v>
      </c>
      <c r="S2647">
        <v>147</v>
      </c>
      <c r="T2647" t="s">
        <v>42</v>
      </c>
      <c r="U2647" t="s">
        <v>74</v>
      </c>
      <c r="V2647" t="s">
        <v>44</v>
      </c>
      <c r="W2647">
        <v>11000000</v>
      </c>
      <c r="X2647">
        <v>2015</v>
      </c>
      <c r="Y2647">
        <v>638</v>
      </c>
      <c r="Z2647" s="2">
        <v>7.3</v>
      </c>
      <c r="AA2647">
        <v>2.35</v>
      </c>
      <c r="AB2647">
        <v>34000</v>
      </c>
      <c r="AQ2647">
        <v>100</v>
      </c>
      <c r="AR2647">
        <v>7.3</v>
      </c>
      <c r="BO2647">
        <v>11634458</v>
      </c>
      <c r="BP2647">
        <v>17000000</v>
      </c>
      <c r="BR2647">
        <f t="shared" si="105"/>
        <v>-5365542</v>
      </c>
      <c r="BS2647" t="str">
        <f>_xlfn.XLOOKUP(BO2647,I:I,L:L)</f>
        <v>The Adventures of Elmo in GrouchlandÂ </v>
      </c>
    </row>
    <row r="2648" spans="1:71" x14ac:dyDescent="0.25">
      <c r="A2648" t="s">
        <v>917</v>
      </c>
      <c r="B2648" t="s">
        <v>941</v>
      </c>
      <c r="C2648">
        <v>188</v>
      </c>
      <c r="D2648">
        <v>118</v>
      </c>
      <c r="E2648">
        <v>386</v>
      </c>
      <c r="F2648">
        <v>812</v>
      </c>
      <c r="G2648" t="s">
        <v>555</v>
      </c>
      <c r="H2648">
        <v>14000</v>
      </c>
      <c r="I2648">
        <v>10214647</v>
      </c>
      <c r="J2648" t="s">
        <v>948</v>
      </c>
      <c r="K2648" t="s">
        <v>299</v>
      </c>
      <c r="L2648" t="s">
        <v>12243</v>
      </c>
      <c r="M2648">
        <v>42689</v>
      </c>
      <c r="N2648">
        <v>17490</v>
      </c>
      <c r="O2648" t="s">
        <v>5728</v>
      </c>
      <c r="P2648">
        <v>0</v>
      </c>
      <c r="Q2648" t="s">
        <v>14340</v>
      </c>
      <c r="R2648" t="s">
        <v>14341</v>
      </c>
      <c r="S2648">
        <v>204</v>
      </c>
      <c r="T2648" t="s">
        <v>42</v>
      </c>
      <c r="U2648" t="s">
        <v>43</v>
      </c>
      <c r="V2648" t="s">
        <v>811</v>
      </c>
      <c r="W2648">
        <v>11000000</v>
      </c>
      <c r="X2648">
        <v>2004</v>
      </c>
      <c r="Y2648">
        <v>1000</v>
      </c>
      <c r="Z2648" s="2">
        <v>7.1</v>
      </c>
      <c r="AA2648">
        <v>2.35</v>
      </c>
      <c r="AB2648">
        <v>0</v>
      </c>
      <c r="AQ2648">
        <v>109</v>
      </c>
      <c r="AR2648">
        <v>7.3</v>
      </c>
      <c r="BO2648">
        <v>59617068</v>
      </c>
      <c r="BP2648">
        <v>65000000</v>
      </c>
      <c r="BR2648">
        <f t="shared" si="105"/>
        <v>-5382932</v>
      </c>
      <c r="BS2648" t="str">
        <f>_xlfn.XLOOKUP(BO2648,I:I,L:L)</f>
        <v>The DictatorÂ </v>
      </c>
    </row>
    <row r="2649" spans="1:71" x14ac:dyDescent="0.25">
      <c r="A2649" t="s">
        <v>33</v>
      </c>
      <c r="B2649" t="s">
        <v>97</v>
      </c>
      <c r="C2649">
        <v>221</v>
      </c>
      <c r="D2649">
        <v>88</v>
      </c>
      <c r="E2649">
        <v>0</v>
      </c>
      <c r="F2649">
        <v>795</v>
      </c>
      <c r="G2649" t="s">
        <v>3917</v>
      </c>
      <c r="H2649">
        <v>901</v>
      </c>
      <c r="I2649">
        <v>11501093</v>
      </c>
      <c r="J2649" t="s">
        <v>583</v>
      </c>
      <c r="K2649" t="s">
        <v>14342</v>
      </c>
      <c r="L2649" t="s">
        <v>12749</v>
      </c>
      <c r="M2649">
        <v>128850</v>
      </c>
      <c r="N2649">
        <v>3913</v>
      </c>
      <c r="O2649" t="s">
        <v>10584</v>
      </c>
      <c r="P2649">
        <v>0</v>
      </c>
      <c r="Q2649" t="s">
        <v>14343</v>
      </c>
      <c r="R2649" t="s">
        <v>14344</v>
      </c>
      <c r="S2649">
        <v>604</v>
      </c>
      <c r="T2649" t="s">
        <v>42</v>
      </c>
      <c r="U2649" t="s">
        <v>43</v>
      </c>
      <c r="V2649" t="s">
        <v>811</v>
      </c>
      <c r="W2649">
        <v>13000000</v>
      </c>
      <c r="X2649">
        <v>1992</v>
      </c>
      <c r="Y2649">
        <v>888</v>
      </c>
      <c r="Z2649" s="2">
        <v>7.6</v>
      </c>
      <c r="AA2649">
        <v>1.85</v>
      </c>
      <c r="AB2649">
        <v>10000</v>
      </c>
      <c r="AQ2649">
        <v>118</v>
      </c>
      <c r="AR2649">
        <v>7.1</v>
      </c>
      <c r="BO2649">
        <v>56007</v>
      </c>
      <c r="BP2649">
        <v>5500000</v>
      </c>
      <c r="BR2649">
        <f t="shared" si="105"/>
        <v>-5443993</v>
      </c>
      <c r="BS2649" t="str">
        <f>_xlfn.XLOOKUP(BO2649,I:I,L:L)</f>
        <v>Harvard ManÂ </v>
      </c>
    </row>
    <row r="2650" spans="1:71" x14ac:dyDescent="0.25">
      <c r="A2650" t="s">
        <v>33</v>
      </c>
      <c r="B2650" t="s">
        <v>7992</v>
      </c>
      <c r="C2650">
        <v>66</v>
      </c>
      <c r="D2650">
        <v>86</v>
      </c>
      <c r="E2650">
        <v>4</v>
      </c>
      <c r="F2650">
        <v>424</v>
      </c>
      <c r="G2650" t="s">
        <v>10644</v>
      </c>
      <c r="H2650">
        <v>960</v>
      </c>
      <c r="I2650">
        <v>4814244</v>
      </c>
      <c r="J2650" t="s">
        <v>1027</v>
      </c>
      <c r="K2650" t="s">
        <v>918</v>
      </c>
      <c r="L2650" t="s">
        <v>14346</v>
      </c>
      <c r="M2650">
        <v>12437</v>
      </c>
      <c r="N2650">
        <v>2415</v>
      </c>
      <c r="O2650" t="s">
        <v>14347</v>
      </c>
      <c r="P2650">
        <v>4</v>
      </c>
      <c r="Q2650" t="s">
        <v>14348</v>
      </c>
      <c r="R2650" t="s">
        <v>14349</v>
      </c>
      <c r="S2650">
        <v>107</v>
      </c>
      <c r="T2650" t="s">
        <v>42</v>
      </c>
      <c r="U2650" t="s">
        <v>356</v>
      </c>
      <c r="V2650" t="s">
        <v>811</v>
      </c>
      <c r="W2650">
        <v>11000000</v>
      </c>
      <c r="X2650">
        <v>2002</v>
      </c>
      <c r="Y2650">
        <v>448</v>
      </c>
      <c r="Z2650" s="2">
        <v>5.3</v>
      </c>
      <c r="AA2650">
        <v>1.85</v>
      </c>
      <c r="AB2650">
        <v>405</v>
      </c>
      <c r="AQ2650">
        <v>88</v>
      </c>
      <c r="AR2650">
        <v>7.6</v>
      </c>
      <c r="BO2650">
        <v>1029017</v>
      </c>
      <c r="BP2650">
        <v>6500000</v>
      </c>
      <c r="BR2650">
        <f t="shared" si="105"/>
        <v>-5470983</v>
      </c>
      <c r="BS2650" t="str">
        <f>_xlfn.XLOOKUP(BO2650,I:I,L:L)</f>
        <v>A Home at the End of the WorldÂ </v>
      </c>
    </row>
    <row r="2651" spans="1:71" x14ac:dyDescent="0.25">
      <c r="A2651" t="s">
        <v>33</v>
      </c>
      <c r="B2651" t="s">
        <v>4525</v>
      </c>
      <c r="C2651">
        <v>80</v>
      </c>
      <c r="D2651">
        <v>118</v>
      </c>
      <c r="E2651">
        <v>529</v>
      </c>
      <c r="F2651">
        <v>472</v>
      </c>
      <c r="G2651" t="s">
        <v>282</v>
      </c>
      <c r="H2651">
        <v>40000</v>
      </c>
      <c r="I2651">
        <v>9170214</v>
      </c>
      <c r="J2651" t="s">
        <v>210</v>
      </c>
      <c r="K2651" t="s">
        <v>60</v>
      </c>
      <c r="L2651" t="s">
        <v>12940</v>
      </c>
      <c r="M2651">
        <v>171882</v>
      </c>
      <c r="N2651">
        <v>69746</v>
      </c>
      <c r="O2651" t="s">
        <v>14351</v>
      </c>
      <c r="P2651">
        <v>1</v>
      </c>
      <c r="Q2651" t="s">
        <v>14352</v>
      </c>
      <c r="R2651" t="s">
        <v>14353</v>
      </c>
      <c r="S2651">
        <v>292</v>
      </c>
      <c r="T2651" t="s">
        <v>42</v>
      </c>
      <c r="U2651" t="s">
        <v>43</v>
      </c>
      <c r="V2651" t="s">
        <v>44</v>
      </c>
      <c r="W2651">
        <v>11000000</v>
      </c>
      <c r="X2651">
        <v>1993</v>
      </c>
      <c r="Y2651">
        <v>29000</v>
      </c>
      <c r="Z2651" s="2">
        <v>7.8</v>
      </c>
      <c r="AA2651">
        <v>1.85</v>
      </c>
      <c r="AB2651">
        <v>14000</v>
      </c>
      <c r="AQ2651">
        <v>86</v>
      </c>
      <c r="AR2651">
        <v>5.3</v>
      </c>
      <c r="BO2651">
        <v>22770</v>
      </c>
      <c r="BP2651">
        <v>5500000</v>
      </c>
      <c r="BR2651">
        <f t="shared" si="105"/>
        <v>-5477230</v>
      </c>
      <c r="BS2651" t="str">
        <f>_xlfn.XLOOKUP(BO2651,I:I,L:L)</f>
        <v>R100Â </v>
      </c>
    </row>
    <row r="2652" spans="1:71" x14ac:dyDescent="0.25">
      <c r="A2652" t="s">
        <v>33</v>
      </c>
      <c r="B2652" t="s">
        <v>7997</v>
      </c>
      <c r="C2652">
        <v>25</v>
      </c>
      <c r="D2652">
        <v>125</v>
      </c>
      <c r="E2652">
        <v>10</v>
      </c>
      <c r="F2652">
        <v>109</v>
      </c>
      <c r="G2652" t="s">
        <v>14355</v>
      </c>
      <c r="H2652">
        <v>866</v>
      </c>
      <c r="I2652">
        <v>4068087</v>
      </c>
      <c r="J2652" t="s">
        <v>2951</v>
      </c>
      <c r="K2652" t="s">
        <v>12726</v>
      </c>
      <c r="L2652" t="s">
        <v>14356</v>
      </c>
      <c r="M2652">
        <v>2164</v>
      </c>
      <c r="N2652">
        <v>1281</v>
      </c>
      <c r="O2652" t="s">
        <v>14357</v>
      </c>
      <c r="P2652">
        <v>1</v>
      </c>
      <c r="Q2652" t="s">
        <v>14358</v>
      </c>
      <c r="R2652" t="s">
        <v>14359</v>
      </c>
      <c r="S2652">
        <v>74</v>
      </c>
      <c r="T2652" t="s">
        <v>42</v>
      </c>
      <c r="U2652" t="s">
        <v>356</v>
      </c>
      <c r="V2652" t="s">
        <v>44</v>
      </c>
      <c r="W2652">
        <v>17000000</v>
      </c>
      <c r="X2652">
        <v>2003</v>
      </c>
      <c r="Y2652">
        <v>147</v>
      </c>
      <c r="Z2652" s="2">
        <v>7.7</v>
      </c>
      <c r="AA2652">
        <v>1.85</v>
      </c>
      <c r="AB2652">
        <v>0</v>
      </c>
      <c r="AQ2652">
        <v>118</v>
      </c>
      <c r="AR2652">
        <v>7.8</v>
      </c>
      <c r="BO2652">
        <v>20047715</v>
      </c>
      <c r="BP2652">
        <v>25530000</v>
      </c>
      <c r="BR2652">
        <f t="shared" si="105"/>
        <v>-5482285</v>
      </c>
      <c r="BS2652" t="str">
        <f>_xlfn.XLOOKUP(BO2652,I:I,L:L)</f>
        <v>FlipperÂ </v>
      </c>
    </row>
    <row r="2653" spans="1:71" x14ac:dyDescent="0.25">
      <c r="A2653" t="s">
        <v>33</v>
      </c>
      <c r="B2653" t="s">
        <v>6368</v>
      </c>
      <c r="C2653">
        <v>169</v>
      </c>
      <c r="D2653">
        <v>125</v>
      </c>
      <c r="E2653">
        <v>608</v>
      </c>
      <c r="F2653">
        <v>579</v>
      </c>
      <c r="G2653" t="s">
        <v>5837</v>
      </c>
      <c r="H2653">
        <v>979</v>
      </c>
      <c r="I2653">
        <v>3753806</v>
      </c>
      <c r="J2653" t="s">
        <v>1212</v>
      </c>
      <c r="K2653" t="s">
        <v>478</v>
      </c>
      <c r="L2653" t="s">
        <v>14360</v>
      </c>
      <c r="M2653">
        <v>20307</v>
      </c>
      <c r="N2653">
        <v>3133</v>
      </c>
      <c r="O2653" t="s">
        <v>3046</v>
      </c>
      <c r="P2653">
        <v>1</v>
      </c>
      <c r="Q2653" t="s">
        <v>14361</v>
      </c>
      <c r="R2653" t="s">
        <v>14362</v>
      </c>
      <c r="S2653">
        <v>165</v>
      </c>
      <c r="T2653" t="s">
        <v>42</v>
      </c>
      <c r="U2653" t="s">
        <v>74</v>
      </c>
      <c r="V2653" t="s">
        <v>811</v>
      </c>
      <c r="W2653">
        <v>11000000</v>
      </c>
      <c r="X2653">
        <v>2004</v>
      </c>
      <c r="Y2653">
        <v>594</v>
      </c>
      <c r="Z2653" s="2">
        <v>7.7</v>
      </c>
      <c r="AA2653">
        <v>1.85</v>
      </c>
      <c r="AB2653">
        <v>0</v>
      </c>
      <c r="AQ2653">
        <v>125</v>
      </c>
      <c r="AR2653">
        <v>7.7</v>
      </c>
      <c r="BO2653">
        <v>21500000</v>
      </c>
      <c r="BP2653">
        <v>27000000</v>
      </c>
      <c r="BR2653">
        <f t="shared" si="105"/>
        <v>-5500000</v>
      </c>
      <c r="BS2653" t="str">
        <f>_xlfn.XLOOKUP(BO2653,I:I,L:L)</f>
        <v>The Right StuffÂ </v>
      </c>
    </row>
    <row r="2654" spans="1:71" x14ac:dyDescent="0.25">
      <c r="A2654" t="s">
        <v>33</v>
      </c>
      <c r="B2654" t="s">
        <v>7551</v>
      </c>
      <c r="C2654">
        <v>70</v>
      </c>
      <c r="D2654">
        <v>94</v>
      </c>
      <c r="E2654">
        <v>18</v>
      </c>
      <c r="F2654">
        <v>183</v>
      </c>
      <c r="G2654" t="s">
        <v>6105</v>
      </c>
      <c r="H2654">
        <v>658</v>
      </c>
      <c r="I2654">
        <v>3034181</v>
      </c>
      <c r="J2654" t="s">
        <v>4529</v>
      </c>
      <c r="K2654" t="s">
        <v>8027</v>
      </c>
      <c r="L2654" t="s">
        <v>14363</v>
      </c>
      <c r="M2654">
        <v>13622</v>
      </c>
      <c r="N2654">
        <v>1559</v>
      </c>
      <c r="O2654" t="s">
        <v>14364</v>
      </c>
      <c r="P2654">
        <v>3</v>
      </c>
      <c r="Q2654" t="s">
        <v>14365</v>
      </c>
      <c r="R2654" t="s">
        <v>14366</v>
      </c>
      <c r="S2654">
        <v>128</v>
      </c>
      <c r="T2654" t="s">
        <v>42</v>
      </c>
      <c r="U2654" t="s">
        <v>74</v>
      </c>
      <c r="V2654" t="s">
        <v>811</v>
      </c>
      <c r="W2654">
        <v>11000000</v>
      </c>
      <c r="X2654">
        <v>2002</v>
      </c>
      <c r="Y2654">
        <v>463</v>
      </c>
      <c r="Z2654" s="2">
        <v>5.4</v>
      </c>
      <c r="AA2654">
        <v>1.85</v>
      </c>
      <c r="AB2654">
        <v>550</v>
      </c>
      <c r="AQ2654">
        <v>125</v>
      </c>
      <c r="AR2654">
        <v>7.7</v>
      </c>
      <c r="BP2654">
        <v>5500000</v>
      </c>
      <c r="BR2654">
        <f t="shared" si="105"/>
        <v>-5500000</v>
      </c>
      <c r="BS2654">
        <f>_xlfn.XLOOKUP(BO2654,I:I,L:L)</f>
        <v>0</v>
      </c>
    </row>
    <row r="2655" spans="1:71" x14ac:dyDescent="0.25">
      <c r="A2655" t="s">
        <v>33</v>
      </c>
      <c r="B2655" t="s">
        <v>5959</v>
      </c>
      <c r="C2655">
        <v>15</v>
      </c>
      <c r="D2655">
        <v>113</v>
      </c>
      <c r="E2655">
        <v>300</v>
      </c>
      <c r="F2655">
        <v>787</v>
      </c>
      <c r="G2655" t="s">
        <v>2059</v>
      </c>
      <c r="H2655">
        <v>1000</v>
      </c>
      <c r="I2655">
        <v>2832826</v>
      </c>
      <c r="J2655" t="s">
        <v>881</v>
      </c>
      <c r="K2655" t="s">
        <v>4940</v>
      </c>
      <c r="L2655" t="s">
        <v>14367</v>
      </c>
      <c r="M2655">
        <v>1761</v>
      </c>
      <c r="N2655">
        <v>3072</v>
      </c>
      <c r="O2655" t="s">
        <v>8345</v>
      </c>
      <c r="P2655">
        <v>2</v>
      </c>
      <c r="Q2655" t="s">
        <v>14368</v>
      </c>
      <c r="R2655" t="s">
        <v>14369</v>
      </c>
      <c r="S2655">
        <v>19</v>
      </c>
      <c r="T2655" t="s">
        <v>42</v>
      </c>
      <c r="U2655" t="s">
        <v>43</v>
      </c>
      <c r="V2655" t="s">
        <v>811</v>
      </c>
      <c r="W2655">
        <v>11000000</v>
      </c>
      <c r="X2655">
        <v>1995</v>
      </c>
      <c r="Y2655">
        <v>979</v>
      </c>
      <c r="Z2655" s="2">
        <v>6.2</v>
      </c>
      <c r="AA2655">
        <v>1.85</v>
      </c>
      <c r="AB2655">
        <v>174</v>
      </c>
      <c r="AQ2655">
        <v>94</v>
      </c>
      <c r="AR2655">
        <v>5.4</v>
      </c>
      <c r="BP2655">
        <v>5500000</v>
      </c>
      <c r="BR2655">
        <f t="shared" si="105"/>
        <v>-5500000</v>
      </c>
      <c r="BS2655">
        <f>_xlfn.XLOOKUP(BO2655,I:I,L:L)</f>
        <v>0</v>
      </c>
    </row>
    <row r="2656" spans="1:71" x14ac:dyDescent="0.25">
      <c r="A2656" t="s">
        <v>33</v>
      </c>
      <c r="B2656" t="s">
        <v>4280</v>
      </c>
      <c r="C2656">
        <v>535</v>
      </c>
      <c r="D2656">
        <v>104</v>
      </c>
      <c r="E2656">
        <v>1000</v>
      </c>
      <c r="F2656">
        <v>272</v>
      </c>
      <c r="G2656" t="s">
        <v>8246</v>
      </c>
      <c r="H2656">
        <v>3000</v>
      </c>
      <c r="I2656">
        <v>13214255</v>
      </c>
      <c r="J2656" t="s">
        <v>3027</v>
      </c>
      <c r="K2656" t="s">
        <v>885</v>
      </c>
      <c r="L2656" t="s">
        <v>10583</v>
      </c>
      <c r="M2656">
        <v>96233</v>
      </c>
      <c r="N2656">
        <v>4082</v>
      </c>
      <c r="O2656" t="s">
        <v>14370</v>
      </c>
      <c r="P2656">
        <v>1</v>
      </c>
      <c r="Q2656" t="s">
        <v>14371</v>
      </c>
      <c r="R2656" t="s">
        <v>14372</v>
      </c>
      <c r="S2656">
        <v>313</v>
      </c>
      <c r="T2656" t="s">
        <v>42</v>
      </c>
      <c r="U2656" t="s">
        <v>43</v>
      </c>
      <c r="V2656" t="s">
        <v>811</v>
      </c>
      <c r="W2656">
        <v>11000000</v>
      </c>
      <c r="X2656">
        <v>2013</v>
      </c>
      <c r="Y2656">
        <v>275</v>
      </c>
      <c r="Z2656" s="2">
        <v>7.4</v>
      </c>
      <c r="AA2656">
        <v>1.85</v>
      </c>
      <c r="AB2656">
        <v>26000</v>
      </c>
      <c r="AQ2656">
        <v>113</v>
      </c>
      <c r="AR2656">
        <v>6.2</v>
      </c>
      <c r="BO2656">
        <v>44484065</v>
      </c>
      <c r="BP2656">
        <v>50000000</v>
      </c>
      <c r="BR2656">
        <f t="shared" si="105"/>
        <v>-5515935</v>
      </c>
      <c r="BS2656" t="str">
        <f>_xlfn.XLOOKUP(BO2656,I:I,L:L)</f>
        <v>The NegotiatorÂ </v>
      </c>
    </row>
    <row r="2657" spans="1:71" x14ac:dyDescent="0.25">
      <c r="A2657" t="s">
        <v>33</v>
      </c>
      <c r="B2657" t="s">
        <v>1867</v>
      </c>
      <c r="C2657">
        <v>92</v>
      </c>
      <c r="D2657">
        <v>95</v>
      </c>
      <c r="E2657">
        <v>596</v>
      </c>
      <c r="F2657">
        <v>697</v>
      </c>
      <c r="G2657" t="s">
        <v>14373</v>
      </c>
      <c r="H2657">
        <v>1000</v>
      </c>
      <c r="I2657">
        <v>16017403</v>
      </c>
      <c r="J2657" t="s">
        <v>3720</v>
      </c>
      <c r="K2657" t="s">
        <v>1918</v>
      </c>
      <c r="L2657" t="s">
        <v>8721</v>
      </c>
      <c r="M2657">
        <v>17333</v>
      </c>
      <c r="N2657">
        <v>3300</v>
      </c>
      <c r="O2657" t="s">
        <v>3948</v>
      </c>
      <c r="P2657">
        <v>2</v>
      </c>
      <c r="Q2657" t="s">
        <v>14374</v>
      </c>
      <c r="R2657" t="s">
        <v>14375</v>
      </c>
      <c r="S2657">
        <v>153</v>
      </c>
      <c r="T2657" t="s">
        <v>42</v>
      </c>
      <c r="U2657" t="s">
        <v>43</v>
      </c>
      <c r="V2657" t="s">
        <v>811</v>
      </c>
      <c r="W2657">
        <v>5000000</v>
      </c>
      <c r="X2657">
        <v>2001</v>
      </c>
      <c r="Y2657">
        <v>835</v>
      </c>
      <c r="Z2657" s="2">
        <v>6.2</v>
      </c>
      <c r="AA2657">
        <v>1.85</v>
      </c>
      <c r="AB2657">
        <v>0</v>
      </c>
      <c r="AQ2657">
        <v>104</v>
      </c>
      <c r="AR2657">
        <v>7.4</v>
      </c>
      <c r="BO2657">
        <v>399611</v>
      </c>
      <c r="BP2657">
        <v>6000000</v>
      </c>
      <c r="BR2657">
        <f t="shared" si="105"/>
        <v>-5600389</v>
      </c>
      <c r="BS2657" t="str">
        <f>_xlfn.XLOOKUP(BO2657,I:I,L:L)</f>
        <v>The 5th QuarterÂ </v>
      </c>
    </row>
    <row r="2658" spans="1:71" x14ac:dyDescent="0.25">
      <c r="A2658" t="s">
        <v>33</v>
      </c>
      <c r="B2658" t="s">
        <v>8008</v>
      </c>
      <c r="C2658">
        <v>14</v>
      </c>
      <c r="D2658">
        <v>102</v>
      </c>
      <c r="E2658">
        <v>8</v>
      </c>
      <c r="F2658">
        <v>40</v>
      </c>
      <c r="G2658" t="s">
        <v>14377</v>
      </c>
      <c r="H2658">
        <v>14000</v>
      </c>
      <c r="I2658">
        <v>2807854</v>
      </c>
      <c r="J2658" t="s">
        <v>1446</v>
      </c>
      <c r="K2658" t="s">
        <v>2459</v>
      </c>
      <c r="L2658" t="s">
        <v>14378</v>
      </c>
      <c r="M2658">
        <v>14129</v>
      </c>
      <c r="N2658">
        <v>14281</v>
      </c>
      <c r="O2658" t="s">
        <v>14379</v>
      </c>
      <c r="P2658">
        <v>1</v>
      </c>
      <c r="Q2658" t="s">
        <v>14380</v>
      </c>
      <c r="R2658" t="s">
        <v>14381</v>
      </c>
      <c r="S2658">
        <v>39</v>
      </c>
      <c r="T2658" t="s">
        <v>42</v>
      </c>
      <c r="U2658" t="s">
        <v>43</v>
      </c>
      <c r="V2658" t="s">
        <v>44</v>
      </c>
      <c r="W2658">
        <v>11000000</v>
      </c>
      <c r="X2658">
        <v>1991</v>
      </c>
      <c r="Y2658">
        <v>163</v>
      </c>
      <c r="Z2658" s="2">
        <v>5.0999999999999996</v>
      </c>
      <c r="AA2658">
        <v>1.85</v>
      </c>
      <c r="AB2658">
        <v>967</v>
      </c>
      <c r="AQ2658">
        <v>95</v>
      </c>
      <c r="AR2658">
        <v>6.2</v>
      </c>
      <c r="BO2658">
        <v>9396487</v>
      </c>
      <c r="BP2658">
        <v>15000000</v>
      </c>
      <c r="BR2658">
        <f t="shared" si="105"/>
        <v>-5603513</v>
      </c>
      <c r="BS2658" t="str">
        <f>_xlfn.XLOOKUP(BO2658,I:I,L:L)</f>
        <v>Black Snake MoanÂ </v>
      </c>
    </row>
    <row r="2659" spans="1:71" x14ac:dyDescent="0.25">
      <c r="A2659" t="s">
        <v>33</v>
      </c>
      <c r="B2659" t="s">
        <v>8019</v>
      </c>
      <c r="C2659">
        <v>78</v>
      </c>
      <c r="D2659">
        <v>104</v>
      </c>
      <c r="E2659">
        <v>238</v>
      </c>
      <c r="F2659">
        <v>22</v>
      </c>
      <c r="G2659" t="s">
        <v>14383</v>
      </c>
      <c r="H2659">
        <v>60</v>
      </c>
      <c r="I2659">
        <v>352786</v>
      </c>
      <c r="J2659" t="s">
        <v>2346</v>
      </c>
      <c r="K2659" t="s">
        <v>14384</v>
      </c>
      <c r="L2659" t="s">
        <v>14385</v>
      </c>
      <c r="M2659">
        <v>11132</v>
      </c>
      <c r="N2659">
        <v>150</v>
      </c>
      <c r="O2659" t="s">
        <v>14386</v>
      </c>
      <c r="P2659">
        <v>0</v>
      </c>
      <c r="Q2659" t="s">
        <v>14387</v>
      </c>
      <c r="R2659" t="s">
        <v>14388</v>
      </c>
      <c r="S2659">
        <v>86</v>
      </c>
      <c r="T2659" t="s">
        <v>42</v>
      </c>
      <c r="U2659" t="s">
        <v>43</v>
      </c>
      <c r="V2659" t="s">
        <v>44</v>
      </c>
      <c r="W2659">
        <v>11000000</v>
      </c>
      <c r="X2659">
        <v>2006</v>
      </c>
      <c r="Y2659">
        <v>35</v>
      </c>
      <c r="Z2659" s="2">
        <v>6.8</v>
      </c>
      <c r="AA2659">
        <v>2.35</v>
      </c>
      <c r="AB2659">
        <v>0</v>
      </c>
      <c r="AQ2659">
        <v>124</v>
      </c>
      <c r="AR2659">
        <v>6.9</v>
      </c>
      <c r="BO2659">
        <v>1330827</v>
      </c>
      <c r="BP2659">
        <v>7000000</v>
      </c>
      <c r="BR2659">
        <f t="shared" si="105"/>
        <v>-5669173</v>
      </c>
      <c r="BS2659" t="str">
        <f>_xlfn.XLOOKUP(BO2659,I:I,L:L)</f>
        <v>The Neon DemonÂ </v>
      </c>
    </row>
    <row r="2660" spans="1:71" x14ac:dyDescent="0.25">
      <c r="A2660" t="s">
        <v>33</v>
      </c>
      <c r="B2660" t="s">
        <v>4407</v>
      </c>
      <c r="C2660">
        <v>223</v>
      </c>
      <c r="D2660">
        <v>120</v>
      </c>
      <c r="E2660">
        <v>365</v>
      </c>
      <c r="F2660">
        <v>723</v>
      </c>
      <c r="G2660" t="s">
        <v>8688</v>
      </c>
      <c r="H2660">
        <v>887</v>
      </c>
      <c r="I2660">
        <v>76600000</v>
      </c>
      <c r="J2660" t="s">
        <v>3370</v>
      </c>
      <c r="K2660" t="s">
        <v>8689</v>
      </c>
      <c r="L2660" t="s">
        <v>2857</v>
      </c>
      <c r="M2660">
        <v>105448</v>
      </c>
      <c r="N2660">
        <v>3876</v>
      </c>
      <c r="O2660" t="s">
        <v>2578</v>
      </c>
      <c r="P2660">
        <v>0</v>
      </c>
      <c r="Q2660" t="s">
        <v>8690</v>
      </c>
      <c r="R2660" t="s">
        <v>8691</v>
      </c>
      <c r="S2660">
        <v>321</v>
      </c>
      <c r="T2660" t="s">
        <v>42</v>
      </c>
      <c r="U2660" t="s">
        <v>43</v>
      </c>
      <c r="V2660" t="s">
        <v>115</v>
      </c>
      <c r="W2660">
        <v>10700000</v>
      </c>
      <c r="X2660">
        <v>1982</v>
      </c>
      <c r="Y2660">
        <v>770</v>
      </c>
      <c r="Z2660" s="2">
        <v>7.4</v>
      </c>
      <c r="AA2660">
        <v>2.35</v>
      </c>
      <c r="AB2660">
        <v>11000</v>
      </c>
      <c r="AQ2660">
        <v>104</v>
      </c>
      <c r="AR2660">
        <v>6.8</v>
      </c>
      <c r="BO2660">
        <v>51317350</v>
      </c>
      <c r="BP2660">
        <v>57000000</v>
      </c>
      <c r="BR2660">
        <f t="shared" si="105"/>
        <v>-5682650</v>
      </c>
      <c r="BS2660" t="str">
        <f>_xlfn.XLOOKUP(BO2660,I:I,L:L)</f>
        <v>DragonHeartÂ </v>
      </c>
    </row>
    <row r="2661" spans="1:71" x14ac:dyDescent="0.25">
      <c r="A2661" t="s">
        <v>33</v>
      </c>
      <c r="B2661" t="s">
        <v>8025</v>
      </c>
      <c r="C2661">
        <v>160</v>
      </c>
      <c r="D2661">
        <v>95</v>
      </c>
      <c r="E2661">
        <v>43</v>
      </c>
      <c r="F2661">
        <v>357</v>
      </c>
      <c r="G2661" t="s">
        <v>7111</v>
      </c>
      <c r="H2661">
        <v>3000</v>
      </c>
      <c r="I2661">
        <v>56729973</v>
      </c>
      <c r="J2661" t="s">
        <v>3057</v>
      </c>
      <c r="K2661" t="s">
        <v>8971</v>
      </c>
      <c r="L2661" t="s">
        <v>4150</v>
      </c>
      <c r="M2661">
        <v>88529</v>
      </c>
      <c r="N2661">
        <v>5286</v>
      </c>
      <c r="O2661" t="s">
        <v>14391</v>
      </c>
      <c r="P2661">
        <v>0</v>
      </c>
      <c r="Q2661" t="s">
        <v>14392</v>
      </c>
      <c r="R2661" t="s">
        <v>14393</v>
      </c>
      <c r="S2661">
        <v>262</v>
      </c>
      <c r="T2661" t="s">
        <v>42</v>
      </c>
      <c r="U2661" t="s">
        <v>43</v>
      </c>
      <c r="V2661" t="s">
        <v>811</v>
      </c>
      <c r="W2661">
        <v>10800000</v>
      </c>
      <c r="X2661">
        <v>2008</v>
      </c>
      <c r="Y2661">
        <v>723</v>
      </c>
      <c r="Z2661" s="2">
        <v>5.8</v>
      </c>
      <c r="AA2661">
        <v>1.85</v>
      </c>
      <c r="AB2661">
        <v>0</v>
      </c>
      <c r="AQ2661">
        <v>111</v>
      </c>
      <c r="AR2661">
        <v>5.7</v>
      </c>
      <c r="BO2661">
        <v>4280577</v>
      </c>
      <c r="BP2661">
        <v>10000000</v>
      </c>
      <c r="BR2661">
        <f t="shared" si="105"/>
        <v>-5719423</v>
      </c>
      <c r="BS2661" t="str">
        <f>_xlfn.XLOOKUP(BO2661,I:I,L:L)</f>
        <v>Goal! The Dream BeginsÂ </v>
      </c>
    </row>
    <row r="2662" spans="1:71" x14ac:dyDescent="0.25">
      <c r="A2662" t="s">
        <v>33</v>
      </c>
      <c r="B2662" t="s">
        <v>8033</v>
      </c>
      <c r="C2662">
        <v>75</v>
      </c>
      <c r="D2662">
        <v>118</v>
      </c>
      <c r="E2662">
        <v>10</v>
      </c>
      <c r="F2662">
        <v>48</v>
      </c>
      <c r="G2662" t="s">
        <v>14394</v>
      </c>
      <c r="H2662">
        <v>172</v>
      </c>
      <c r="I2662">
        <v>399879</v>
      </c>
      <c r="J2662" t="s">
        <v>1359</v>
      </c>
      <c r="K2662" t="s">
        <v>14395</v>
      </c>
      <c r="L2662" t="s">
        <v>14396</v>
      </c>
      <c r="M2662">
        <v>5772</v>
      </c>
      <c r="N2662">
        <v>378</v>
      </c>
      <c r="O2662" t="s">
        <v>14397</v>
      </c>
      <c r="P2662">
        <v>2</v>
      </c>
      <c r="Q2662" t="s">
        <v>14398</v>
      </c>
      <c r="R2662" t="s">
        <v>14399</v>
      </c>
      <c r="S2662">
        <v>115</v>
      </c>
      <c r="T2662" t="s">
        <v>42</v>
      </c>
      <c r="U2662" t="s">
        <v>490</v>
      </c>
      <c r="V2662" t="s">
        <v>811</v>
      </c>
      <c r="W2662">
        <v>15000000</v>
      </c>
      <c r="X2662">
        <v>2006</v>
      </c>
      <c r="Y2662">
        <v>71</v>
      </c>
      <c r="Z2662" s="2">
        <v>6.4</v>
      </c>
      <c r="AA2662">
        <v>2.35</v>
      </c>
      <c r="AB2662">
        <v>302</v>
      </c>
      <c r="AQ2662">
        <v>95</v>
      </c>
      <c r="AR2662">
        <v>5.8</v>
      </c>
      <c r="BO2662">
        <v>2275557</v>
      </c>
      <c r="BP2662">
        <v>8000000</v>
      </c>
      <c r="BR2662">
        <f t="shared" si="105"/>
        <v>-5724443</v>
      </c>
      <c r="BS2662" t="str">
        <f>_xlfn.XLOOKUP(BO2662,I:I,L:L)</f>
        <v>Showdown in Little TokyoÂ </v>
      </c>
    </row>
    <row r="2663" spans="1:71" x14ac:dyDescent="0.25">
      <c r="A2663" t="s">
        <v>33</v>
      </c>
      <c r="B2663" t="s">
        <v>8040</v>
      </c>
      <c r="C2663">
        <v>20</v>
      </c>
      <c r="D2663">
        <v>193</v>
      </c>
      <c r="E2663">
        <v>160</v>
      </c>
      <c r="F2663">
        <v>860</v>
      </c>
      <c r="G2663" t="s">
        <v>14401</v>
      </c>
      <c r="H2663">
        <v>8000</v>
      </c>
      <c r="I2663">
        <v>3275443</v>
      </c>
      <c r="J2663" t="s">
        <v>2007</v>
      </c>
      <c r="K2663" t="s">
        <v>14402</v>
      </c>
      <c r="L2663" t="s">
        <v>14403</v>
      </c>
      <c r="M2663">
        <v>13998</v>
      </c>
      <c r="N2663">
        <v>10822</v>
      </c>
      <c r="O2663" t="s">
        <v>14404</v>
      </c>
      <c r="P2663">
        <v>2</v>
      </c>
      <c r="Q2663" t="s">
        <v>14405</v>
      </c>
      <c r="R2663" t="s">
        <v>14406</v>
      </c>
      <c r="S2663">
        <v>264</v>
      </c>
      <c r="T2663" t="s">
        <v>287</v>
      </c>
      <c r="U2663" t="s">
        <v>8197</v>
      </c>
      <c r="V2663" t="s">
        <v>811</v>
      </c>
      <c r="W2663">
        <v>700000000</v>
      </c>
      <c r="X2663">
        <v>2006</v>
      </c>
      <c r="Y2663">
        <v>1000</v>
      </c>
      <c r="Z2663" s="2">
        <v>6</v>
      </c>
      <c r="AA2663">
        <v>2.35</v>
      </c>
      <c r="AB2663">
        <v>659</v>
      </c>
      <c r="AQ2663">
        <v>118</v>
      </c>
      <c r="AR2663">
        <v>6.4</v>
      </c>
      <c r="BO2663">
        <v>58255287</v>
      </c>
      <c r="BP2663">
        <v>64000000</v>
      </c>
      <c r="BR2663">
        <f t="shared" si="105"/>
        <v>-5744713</v>
      </c>
      <c r="BS2663" t="str">
        <f>_xlfn.XLOOKUP(BO2663,I:I,L:L)</f>
        <v>LittlemanÂ </v>
      </c>
    </row>
    <row r="2664" spans="1:71" x14ac:dyDescent="0.25">
      <c r="A2664" t="s">
        <v>33</v>
      </c>
      <c r="B2664" t="s">
        <v>3710</v>
      </c>
      <c r="C2664">
        <v>105</v>
      </c>
      <c r="D2664">
        <v>97</v>
      </c>
      <c r="E2664">
        <v>32</v>
      </c>
      <c r="F2664">
        <v>327</v>
      </c>
      <c r="G2664" t="s">
        <v>886</v>
      </c>
      <c r="H2664">
        <v>893</v>
      </c>
      <c r="I2664">
        <v>18535191</v>
      </c>
      <c r="J2664" t="s">
        <v>1027</v>
      </c>
      <c r="K2664" t="s">
        <v>4325</v>
      </c>
      <c r="L2664" t="s">
        <v>9985</v>
      </c>
      <c r="M2664">
        <v>12980</v>
      </c>
      <c r="N2664">
        <v>2640</v>
      </c>
      <c r="O2664" t="s">
        <v>3646</v>
      </c>
      <c r="P2664">
        <v>3</v>
      </c>
      <c r="Q2664" t="s">
        <v>14407</v>
      </c>
      <c r="R2664" t="s">
        <v>14408</v>
      </c>
      <c r="S2664">
        <v>132</v>
      </c>
      <c r="T2664" t="s">
        <v>42</v>
      </c>
      <c r="U2664" t="s">
        <v>74</v>
      </c>
      <c r="V2664" t="s">
        <v>44</v>
      </c>
      <c r="W2664">
        <v>14000000</v>
      </c>
      <c r="X2664">
        <v>1999</v>
      </c>
      <c r="Y2664">
        <v>692</v>
      </c>
      <c r="Z2664" s="2">
        <v>6.9</v>
      </c>
      <c r="AA2664">
        <v>1.85</v>
      </c>
      <c r="AB2664">
        <v>646</v>
      </c>
      <c r="AQ2664">
        <v>193</v>
      </c>
      <c r="AR2664">
        <v>6</v>
      </c>
      <c r="BO2664">
        <v>4244155</v>
      </c>
      <c r="BP2664">
        <v>10000000</v>
      </c>
      <c r="BR2664">
        <f t="shared" si="105"/>
        <v>-5755845</v>
      </c>
      <c r="BS2664" t="str">
        <f>_xlfn.XLOOKUP(BO2664,I:I,L:L)</f>
        <v>Jeff, Who Lives at HomeÂ </v>
      </c>
    </row>
    <row r="2665" spans="1:71" x14ac:dyDescent="0.25">
      <c r="A2665" t="s">
        <v>33</v>
      </c>
      <c r="B2665" t="s">
        <v>8046</v>
      </c>
      <c r="C2665">
        <v>120</v>
      </c>
      <c r="D2665">
        <v>98</v>
      </c>
      <c r="E2665">
        <v>7</v>
      </c>
      <c r="F2665">
        <v>507</v>
      </c>
      <c r="G2665" t="s">
        <v>2523</v>
      </c>
      <c r="H2665">
        <v>805</v>
      </c>
      <c r="I2665">
        <v>23838</v>
      </c>
      <c r="J2665" t="s">
        <v>2382</v>
      </c>
      <c r="K2665" t="s">
        <v>11401</v>
      </c>
      <c r="L2665" t="s">
        <v>14410</v>
      </c>
      <c r="M2665">
        <v>28570</v>
      </c>
      <c r="N2665">
        <v>2271</v>
      </c>
      <c r="O2665" t="s">
        <v>14411</v>
      </c>
      <c r="P2665">
        <v>0</v>
      </c>
      <c r="Q2665" t="s">
        <v>14412</v>
      </c>
      <c r="R2665" t="s">
        <v>14413</v>
      </c>
      <c r="S2665">
        <v>160</v>
      </c>
      <c r="T2665" t="s">
        <v>42</v>
      </c>
      <c r="U2665" t="s">
        <v>74</v>
      </c>
      <c r="V2665" t="s">
        <v>811</v>
      </c>
      <c r="W2665">
        <v>7000000</v>
      </c>
      <c r="X2665">
        <v>2013</v>
      </c>
      <c r="Y2665">
        <v>766</v>
      </c>
      <c r="Z2665" s="2">
        <v>5.5</v>
      </c>
      <c r="AA2665">
        <v>2.35</v>
      </c>
      <c r="AB2665">
        <v>0</v>
      </c>
      <c r="AQ2665">
        <v>97</v>
      </c>
      <c r="AR2665">
        <v>6.9</v>
      </c>
      <c r="BO2665">
        <v>3193102</v>
      </c>
      <c r="BP2665">
        <v>9000000</v>
      </c>
      <c r="BR2665">
        <f t="shared" si="105"/>
        <v>-5806898</v>
      </c>
      <c r="BS2665" t="str">
        <f>_xlfn.XLOOKUP(BO2665,I:I,L:L)</f>
        <v>The LimeyÂ </v>
      </c>
    </row>
    <row r="2666" spans="1:71" x14ac:dyDescent="0.25">
      <c r="A2666" t="s">
        <v>33</v>
      </c>
      <c r="B2666" t="s">
        <v>8051</v>
      </c>
      <c r="C2666">
        <v>108</v>
      </c>
      <c r="D2666">
        <v>103</v>
      </c>
      <c r="E2666">
        <v>57</v>
      </c>
      <c r="F2666">
        <v>132</v>
      </c>
      <c r="G2666" t="s">
        <v>158</v>
      </c>
      <c r="H2666">
        <v>541</v>
      </c>
      <c r="I2666">
        <v>22160085</v>
      </c>
      <c r="J2666" t="s">
        <v>3105</v>
      </c>
      <c r="K2666" t="s">
        <v>3904</v>
      </c>
      <c r="L2666" t="s">
        <v>8613</v>
      </c>
      <c r="M2666">
        <v>16747</v>
      </c>
      <c r="N2666">
        <v>1228</v>
      </c>
      <c r="O2666" t="s">
        <v>14415</v>
      </c>
      <c r="P2666">
        <v>0</v>
      </c>
      <c r="Q2666" t="s">
        <v>14416</v>
      </c>
      <c r="R2666" t="s">
        <v>14417</v>
      </c>
      <c r="S2666">
        <v>349</v>
      </c>
      <c r="T2666" t="s">
        <v>42</v>
      </c>
      <c r="U2666" t="s">
        <v>43</v>
      </c>
      <c r="V2666" t="s">
        <v>44</v>
      </c>
      <c r="W2666">
        <v>10600000</v>
      </c>
      <c r="X2666">
        <v>2002</v>
      </c>
      <c r="Y2666">
        <v>451</v>
      </c>
      <c r="Z2666" s="2">
        <v>5.4</v>
      </c>
      <c r="AA2666">
        <v>2.35</v>
      </c>
      <c r="AB2666">
        <v>1000</v>
      </c>
      <c r="AQ2666">
        <v>98</v>
      </c>
      <c r="AR2666">
        <v>5.5</v>
      </c>
      <c r="BO2666">
        <v>686383</v>
      </c>
      <c r="BP2666">
        <v>6500000</v>
      </c>
      <c r="BR2666">
        <f t="shared" si="105"/>
        <v>-5813617</v>
      </c>
      <c r="BS2666" t="str">
        <f>_xlfn.XLOOKUP(BO2666,I:I,L:L)</f>
        <v>The Secret of KellsÂ </v>
      </c>
    </row>
    <row r="2667" spans="1:71" x14ac:dyDescent="0.25">
      <c r="A2667" t="s">
        <v>33</v>
      </c>
      <c r="B2667" t="s">
        <v>405</v>
      </c>
      <c r="C2667">
        <v>215</v>
      </c>
      <c r="D2667">
        <v>120</v>
      </c>
      <c r="E2667">
        <v>14000</v>
      </c>
      <c r="F2667">
        <v>548</v>
      </c>
      <c r="G2667" t="s">
        <v>14419</v>
      </c>
      <c r="H2667">
        <v>861</v>
      </c>
      <c r="I2667">
        <v>434949459</v>
      </c>
      <c r="J2667" t="s">
        <v>4864</v>
      </c>
      <c r="K2667" t="s">
        <v>7135</v>
      </c>
      <c r="L2667" t="s">
        <v>106</v>
      </c>
      <c r="M2667">
        <v>281842</v>
      </c>
      <c r="N2667">
        <v>2811</v>
      </c>
      <c r="O2667" t="s">
        <v>3955</v>
      </c>
      <c r="P2667">
        <v>0</v>
      </c>
      <c r="Q2667" t="s">
        <v>14420</v>
      </c>
      <c r="R2667" t="s">
        <v>14421</v>
      </c>
      <c r="S2667">
        <v>515</v>
      </c>
      <c r="T2667" t="s">
        <v>42</v>
      </c>
      <c r="U2667" t="s">
        <v>43</v>
      </c>
      <c r="V2667" t="s">
        <v>115</v>
      </c>
      <c r="W2667">
        <v>10500000</v>
      </c>
      <c r="X2667">
        <v>1982</v>
      </c>
      <c r="Y2667">
        <v>725</v>
      </c>
      <c r="Z2667" s="2">
        <v>7.9</v>
      </c>
      <c r="AA2667">
        <v>1.85</v>
      </c>
      <c r="AB2667">
        <v>34000</v>
      </c>
      <c r="AQ2667">
        <v>103</v>
      </c>
      <c r="AR2667">
        <v>5.4</v>
      </c>
      <c r="BO2667">
        <v>9123834</v>
      </c>
      <c r="BP2667">
        <v>15000000</v>
      </c>
      <c r="BR2667">
        <f t="shared" si="105"/>
        <v>-5876166</v>
      </c>
      <c r="BS2667" t="str">
        <f>_xlfn.XLOOKUP(BO2667,I:I,L:L)</f>
        <v>PeeplesÂ </v>
      </c>
    </row>
    <row r="2668" spans="1:71" x14ac:dyDescent="0.25">
      <c r="A2668" t="s">
        <v>33</v>
      </c>
      <c r="B2668" t="s">
        <v>8056</v>
      </c>
      <c r="C2668">
        <v>5</v>
      </c>
      <c r="D2668">
        <v>99</v>
      </c>
      <c r="E2668">
        <v>11</v>
      </c>
      <c r="F2668">
        <v>327</v>
      </c>
      <c r="G2668" t="s">
        <v>14422</v>
      </c>
      <c r="H2668">
        <v>665</v>
      </c>
      <c r="I2668">
        <v>125169</v>
      </c>
      <c r="J2668" t="s">
        <v>1544</v>
      </c>
      <c r="K2668" t="s">
        <v>5710</v>
      </c>
      <c r="L2668" t="s">
        <v>14423</v>
      </c>
      <c r="M2668">
        <v>859</v>
      </c>
      <c r="N2668">
        <v>2272</v>
      </c>
      <c r="O2668" t="s">
        <v>5865</v>
      </c>
      <c r="P2668">
        <v>2</v>
      </c>
      <c r="Q2668" t="s">
        <v>14424</v>
      </c>
      <c r="R2668" t="s">
        <v>14425</v>
      </c>
      <c r="S2668">
        <v>31</v>
      </c>
      <c r="T2668" t="s">
        <v>42</v>
      </c>
      <c r="U2668" t="s">
        <v>43</v>
      </c>
      <c r="V2668" t="s">
        <v>811</v>
      </c>
      <c r="W2668">
        <v>10500000</v>
      </c>
      <c r="X2668">
        <v>1994</v>
      </c>
      <c r="Y2668">
        <v>446</v>
      </c>
      <c r="Z2668" s="2">
        <v>6.4</v>
      </c>
      <c r="AB2668">
        <v>119</v>
      </c>
      <c r="AQ2668">
        <v>120</v>
      </c>
      <c r="AR2668">
        <v>7.9</v>
      </c>
      <c r="BO2668">
        <v>117560</v>
      </c>
      <c r="BP2668">
        <v>6000000</v>
      </c>
      <c r="BR2668">
        <f t="shared" si="105"/>
        <v>-5882440</v>
      </c>
      <c r="BS2668" t="str">
        <f>_xlfn.XLOOKUP(BO2668,I:I,L:L)</f>
        <v>Come Early MorningÂ </v>
      </c>
    </row>
    <row r="2669" spans="1:71" x14ac:dyDescent="0.25">
      <c r="A2669" t="s">
        <v>33</v>
      </c>
      <c r="B2669" t="s">
        <v>3757</v>
      </c>
      <c r="C2669">
        <v>161</v>
      </c>
      <c r="D2669">
        <v>126</v>
      </c>
      <c r="E2669">
        <v>835</v>
      </c>
      <c r="F2669">
        <v>893</v>
      </c>
      <c r="G2669" t="s">
        <v>1437</v>
      </c>
      <c r="H2669">
        <v>49000</v>
      </c>
      <c r="I2669">
        <v>138339411</v>
      </c>
      <c r="J2669" t="s">
        <v>2007</v>
      </c>
      <c r="K2669" t="s">
        <v>989</v>
      </c>
      <c r="L2669" t="s">
        <v>1174</v>
      </c>
      <c r="M2669">
        <v>604904</v>
      </c>
      <c r="N2669">
        <v>63710</v>
      </c>
      <c r="O2669" t="s">
        <v>4325</v>
      </c>
      <c r="P2669">
        <v>2</v>
      </c>
      <c r="Q2669" t="s">
        <v>14428</v>
      </c>
      <c r="R2669" t="s">
        <v>14429</v>
      </c>
      <c r="S2669">
        <v>682</v>
      </c>
      <c r="T2669" t="s">
        <v>42</v>
      </c>
      <c r="U2669" t="s">
        <v>43</v>
      </c>
      <c r="V2669" t="s">
        <v>811</v>
      </c>
      <c r="W2669">
        <v>10000000</v>
      </c>
      <c r="X2669">
        <v>1997</v>
      </c>
      <c r="Y2669">
        <v>13000</v>
      </c>
      <c r="Z2669" s="2">
        <v>8.3000000000000007</v>
      </c>
      <c r="AA2669">
        <v>1.85</v>
      </c>
      <c r="AB2669">
        <v>31000</v>
      </c>
      <c r="AQ2669">
        <v>106</v>
      </c>
      <c r="AR2669">
        <v>7.4</v>
      </c>
      <c r="BO2669">
        <v>9059588</v>
      </c>
      <c r="BP2669">
        <v>15000000</v>
      </c>
      <c r="BR2669">
        <f t="shared" si="105"/>
        <v>-5940412</v>
      </c>
      <c r="BS2669" t="str">
        <f>_xlfn.XLOOKUP(BO2669,I:I,L:L)</f>
        <v>Dark BlueÂ </v>
      </c>
    </row>
    <row r="2670" spans="1:71" x14ac:dyDescent="0.25">
      <c r="A2670" t="s">
        <v>33</v>
      </c>
      <c r="B2670" t="s">
        <v>8069</v>
      </c>
      <c r="C2670">
        <v>210</v>
      </c>
      <c r="D2670">
        <v>121</v>
      </c>
      <c r="E2670">
        <v>163</v>
      </c>
      <c r="F2670">
        <v>482</v>
      </c>
      <c r="G2670" t="s">
        <v>14296</v>
      </c>
      <c r="H2670">
        <v>723</v>
      </c>
      <c r="I2670">
        <v>80150343</v>
      </c>
      <c r="J2670" t="s">
        <v>3057</v>
      </c>
      <c r="K2670" t="s">
        <v>7111</v>
      </c>
      <c r="L2670" t="s">
        <v>2698</v>
      </c>
      <c r="M2670">
        <v>142115</v>
      </c>
      <c r="N2670">
        <v>3189</v>
      </c>
      <c r="O2670" t="s">
        <v>8096</v>
      </c>
      <c r="P2670">
        <v>0</v>
      </c>
      <c r="Q2670" t="s">
        <v>14431</v>
      </c>
      <c r="R2670" t="s">
        <v>14432</v>
      </c>
      <c r="S2670">
        <v>614</v>
      </c>
      <c r="T2670" t="s">
        <v>42</v>
      </c>
      <c r="U2670" t="s">
        <v>43</v>
      </c>
      <c r="V2670" t="s">
        <v>811</v>
      </c>
      <c r="W2670">
        <v>10000000</v>
      </c>
      <c r="X2670">
        <v>2006</v>
      </c>
      <c r="Y2670">
        <v>651</v>
      </c>
      <c r="Z2670" s="2">
        <v>6.2</v>
      </c>
      <c r="AA2670">
        <v>1.85</v>
      </c>
      <c r="AB2670">
        <v>0</v>
      </c>
      <c r="AQ2670">
        <v>106</v>
      </c>
      <c r="AR2670">
        <v>5.3</v>
      </c>
      <c r="BO2670">
        <v>24048000</v>
      </c>
      <c r="BP2670">
        <v>30000000</v>
      </c>
      <c r="BR2670">
        <f t="shared" si="105"/>
        <v>-5952000</v>
      </c>
      <c r="BS2670" t="str">
        <f>_xlfn.XLOOKUP(BO2670,I:I,L:L)</f>
        <v>VirtuosityÂ </v>
      </c>
    </row>
    <row r="2671" spans="1:71" x14ac:dyDescent="0.25">
      <c r="A2671" t="s">
        <v>33</v>
      </c>
      <c r="B2671" t="s">
        <v>1873</v>
      </c>
      <c r="C2671">
        <v>52</v>
      </c>
      <c r="D2671">
        <v>117</v>
      </c>
      <c r="E2671">
        <v>425</v>
      </c>
      <c r="F2671">
        <v>901</v>
      </c>
      <c r="G2671" t="s">
        <v>2726</v>
      </c>
      <c r="H2671">
        <v>13000</v>
      </c>
      <c r="I2671">
        <v>85300000</v>
      </c>
      <c r="J2671" t="s">
        <v>3494</v>
      </c>
      <c r="K2671" t="s">
        <v>702</v>
      </c>
      <c r="L2671" t="s">
        <v>2549</v>
      </c>
      <c r="M2671">
        <v>48629</v>
      </c>
      <c r="N2671">
        <v>27378</v>
      </c>
      <c r="O2671" t="s">
        <v>4520</v>
      </c>
      <c r="P2671">
        <v>1</v>
      </c>
      <c r="Q2671" t="s">
        <v>14433</v>
      </c>
      <c r="R2671" t="s">
        <v>14434</v>
      </c>
      <c r="S2671">
        <v>134</v>
      </c>
      <c r="T2671" t="s">
        <v>42</v>
      </c>
      <c r="U2671" t="s">
        <v>43</v>
      </c>
      <c r="V2671" t="s">
        <v>811</v>
      </c>
      <c r="W2671">
        <v>10000000</v>
      </c>
      <c r="X2671">
        <v>1981</v>
      </c>
      <c r="Y2671">
        <v>11000</v>
      </c>
      <c r="Z2671" s="2">
        <v>6.9</v>
      </c>
      <c r="AA2671">
        <v>1.85</v>
      </c>
      <c r="AB2671">
        <v>0</v>
      </c>
      <c r="AQ2671">
        <v>121</v>
      </c>
      <c r="AR2671">
        <v>6.2</v>
      </c>
      <c r="BP2671">
        <v>5952000</v>
      </c>
      <c r="BR2671">
        <f t="shared" si="105"/>
        <v>-5952000</v>
      </c>
      <c r="BS2671">
        <f>_xlfn.XLOOKUP(BO2671,I:I,L:L)</f>
        <v>0</v>
      </c>
    </row>
    <row r="2672" spans="1:71" x14ac:dyDescent="0.25">
      <c r="A2672" t="s">
        <v>33</v>
      </c>
      <c r="B2672" t="s">
        <v>987</v>
      </c>
      <c r="C2672">
        <v>139</v>
      </c>
      <c r="D2672">
        <v>98</v>
      </c>
      <c r="E2672">
        <v>235</v>
      </c>
      <c r="F2672">
        <v>229</v>
      </c>
      <c r="G2672" t="s">
        <v>7675</v>
      </c>
      <c r="H2672">
        <v>4000</v>
      </c>
      <c r="I2672">
        <v>68353550</v>
      </c>
      <c r="J2672" t="s">
        <v>2233</v>
      </c>
      <c r="K2672" t="s">
        <v>102</v>
      </c>
      <c r="L2672" t="s">
        <v>3170</v>
      </c>
      <c r="M2672">
        <v>70141</v>
      </c>
      <c r="N2672">
        <v>5270</v>
      </c>
      <c r="O2672" t="s">
        <v>14435</v>
      </c>
      <c r="P2672">
        <v>1</v>
      </c>
      <c r="Q2672" t="s">
        <v>14436</v>
      </c>
      <c r="R2672" t="s">
        <v>14437</v>
      </c>
      <c r="S2672">
        <v>385</v>
      </c>
      <c r="T2672" t="s">
        <v>42</v>
      </c>
      <c r="U2672" t="s">
        <v>43</v>
      </c>
      <c r="V2672" t="s">
        <v>44</v>
      </c>
      <c r="W2672">
        <v>10000000</v>
      </c>
      <c r="X2672">
        <v>2000</v>
      </c>
      <c r="Y2672">
        <v>464</v>
      </c>
      <c r="Z2672" s="2">
        <v>5.9</v>
      </c>
      <c r="AA2672">
        <v>1.85</v>
      </c>
      <c r="AB2672">
        <v>0</v>
      </c>
      <c r="AQ2672">
        <v>117</v>
      </c>
      <c r="AR2672">
        <v>6.9</v>
      </c>
      <c r="BO2672">
        <v>1040879</v>
      </c>
      <c r="BP2672">
        <v>7000000</v>
      </c>
      <c r="BR2672">
        <f t="shared" si="105"/>
        <v>-5959121</v>
      </c>
      <c r="BS2672" t="str">
        <f>_xlfn.XLOOKUP(BO2672,I:I,L:L)</f>
        <v>Bottle RocketÂ </v>
      </c>
    </row>
    <row r="2673" spans="1:71" x14ac:dyDescent="0.25">
      <c r="A2673" t="s">
        <v>33</v>
      </c>
      <c r="B2673" t="s">
        <v>8070</v>
      </c>
      <c r="C2673">
        <v>165</v>
      </c>
      <c r="D2673">
        <v>109</v>
      </c>
      <c r="E2673">
        <v>65</v>
      </c>
      <c r="F2673">
        <v>393</v>
      </c>
      <c r="G2673" t="s">
        <v>11803</v>
      </c>
      <c r="H2673">
        <v>798</v>
      </c>
      <c r="I2673">
        <v>78845130</v>
      </c>
      <c r="J2673" t="s">
        <v>2763</v>
      </c>
      <c r="K2673" t="s">
        <v>2111</v>
      </c>
      <c r="L2673" t="s">
        <v>2736</v>
      </c>
      <c r="M2673">
        <v>17596</v>
      </c>
      <c r="N2673">
        <v>2480</v>
      </c>
      <c r="O2673" t="s">
        <v>6731</v>
      </c>
      <c r="P2673">
        <v>1</v>
      </c>
      <c r="Q2673" t="s">
        <v>14439</v>
      </c>
      <c r="R2673" t="s">
        <v>14440</v>
      </c>
      <c r="S2673">
        <v>94</v>
      </c>
      <c r="T2673" t="s">
        <v>42</v>
      </c>
      <c r="U2673" t="s">
        <v>1816</v>
      </c>
      <c r="V2673" t="s">
        <v>811</v>
      </c>
      <c r="W2673">
        <v>10000000</v>
      </c>
      <c r="X2673">
        <v>2016</v>
      </c>
      <c r="Y2673">
        <v>465</v>
      </c>
      <c r="Z2673" s="2">
        <v>6.1</v>
      </c>
      <c r="AA2673">
        <v>2.35</v>
      </c>
      <c r="AB2673">
        <v>0</v>
      </c>
      <c r="AQ2673">
        <v>98</v>
      </c>
      <c r="AR2673">
        <v>5.9</v>
      </c>
      <c r="BO2673">
        <v>36497</v>
      </c>
      <c r="BP2673">
        <v>6000000</v>
      </c>
      <c r="BR2673">
        <f t="shared" si="105"/>
        <v>-5963503</v>
      </c>
      <c r="BS2673" t="str">
        <f>_xlfn.XLOOKUP(BO2673,I:I,L:L)</f>
        <v>Surfer, DudeÂ </v>
      </c>
    </row>
    <row r="2674" spans="1:71" x14ac:dyDescent="0.25">
      <c r="A2674" t="s">
        <v>33</v>
      </c>
      <c r="B2674" t="s">
        <v>6896</v>
      </c>
      <c r="C2674">
        <v>96</v>
      </c>
      <c r="D2674">
        <v>95</v>
      </c>
      <c r="E2674">
        <v>7</v>
      </c>
      <c r="F2674">
        <v>1000</v>
      </c>
      <c r="G2674" t="s">
        <v>7201</v>
      </c>
      <c r="H2674">
        <v>23000</v>
      </c>
      <c r="I2674">
        <v>63319509</v>
      </c>
      <c r="J2674" t="s">
        <v>1027</v>
      </c>
      <c r="K2674" t="s">
        <v>446</v>
      </c>
      <c r="L2674" t="s">
        <v>3504</v>
      </c>
      <c r="M2674">
        <v>67115</v>
      </c>
      <c r="N2674">
        <v>28734</v>
      </c>
      <c r="O2674" t="s">
        <v>3075</v>
      </c>
      <c r="P2674">
        <v>2</v>
      </c>
      <c r="Q2674" t="s">
        <v>14442</v>
      </c>
      <c r="R2674" t="s">
        <v>14443</v>
      </c>
      <c r="S2674">
        <v>389</v>
      </c>
      <c r="T2674" t="s">
        <v>42</v>
      </c>
      <c r="U2674" t="s">
        <v>43</v>
      </c>
      <c r="V2674" t="s">
        <v>44</v>
      </c>
      <c r="W2674">
        <v>10000000</v>
      </c>
      <c r="X2674">
        <v>1999</v>
      </c>
      <c r="Y2674">
        <v>1000</v>
      </c>
      <c r="Z2674" s="2">
        <v>5.8</v>
      </c>
      <c r="AA2674">
        <v>1.85</v>
      </c>
      <c r="AB2674">
        <v>0</v>
      </c>
      <c r="AQ2674">
        <v>109</v>
      </c>
      <c r="AR2674">
        <v>6.1</v>
      </c>
      <c r="BO2674">
        <v>37035515</v>
      </c>
      <c r="BP2674">
        <v>43000000</v>
      </c>
      <c r="BR2674">
        <f t="shared" si="105"/>
        <v>-5964485</v>
      </c>
      <c r="BS2674" t="str">
        <f>_xlfn.XLOOKUP(BO2674,I:I,L:L)</f>
        <v>28 DaysÂ </v>
      </c>
    </row>
    <row r="2675" spans="1:71" x14ac:dyDescent="0.25">
      <c r="A2675" t="s">
        <v>33</v>
      </c>
      <c r="B2675" t="s">
        <v>4231</v>
      </c>
      <c r="C2675">
        <v>323</v>
      </c>
      <c r="D2675">
        <v>109</v>
      </c>
      <c r="E2675">
        <v>304</v>
      </c>
      <c r="F2675">
        <v>736</v>
      </c>
      <c r="G2675" t="s">
        <v>2960</v>
      </c>
      <c r="H2675">
        <v>939</v>
      </c>
      <c r="I2675">
        <v>47536959</v>
      </c>
      <c r="J2675" t="s">
        <v>2007</v>
      </c>
      <c r="K2675" t="s">
        <v>6635</v>
      </c>
      <c r="L2675" t="s">
        <v>4914</v>
      </c>
      <c r="M2675">
        <v>86956</v>
      </c>
      <c r="N2675">
        <v>3276</v>
      </c>
      <c r="O2675" t="s">
        <v>8322</v>
      </c>
      <c r="P2675">
        <v>0</v>
      </c>
      <c r="Q2675" t="s">
        <v>8323</v>
      </c>
      <c r="R2675" t="s">
        <v>8324</v>
      </c>
      <c r="S2675">
        <v>275</v>
      </c>
      <c r="T2675" t="s">
        <v>42</v>
      </c>
      <c r="U2675" t="s">
        <v>43</v>
      </c>
      <c r="V2675" t="s">
        <v>811</v>
      </c>
      <c r="W2675">
        <v>10000000</v>
      </c>
      <c r="X2675">
        <v>2009</v>
      </c>
      <c r="Y2675">
        <v>906</v>
      </c>
      <c r="Z2675" s="2">
        <v>7.3</v>
      </c>
      <c r="AA2675">
        <v>1.85</v>
      </c>
      <c r="AB2675">
        <v>12000</v>
      </c>
      <c r="AQ2675">
        <v>95</v>
      </c>
      <c r="AR2675">
        <v>5.8</v>
      </c>
      <c r="BO2675">
        <v>26435</v>
      </c>
      <c r="BP2675">
        <v>6000000</v>
      </c>
      <c r="BR2675">
        <f t="shared" si="105"/>
        <v>-5973565</v>
      </c>
      <c r="BS2675" t="str">
        <f>_xlfn.XLOOKUP(BO2675,I:I,L:L)</f>
        <v>MetropolisÂ </v>
      </c>
    </row>
    <row r="2676" spans="1:71" x14ac:dyDescent="0.25">
      <c r="A2676" t="s">
        <v>33</v>
      </c>
      <c r="B2676" t="s">
        <v>8069</v>
      </c>
      <c r="C2676">
        <v>190</v>
      </c>
      <c r="D2676">
        <v>96</v>
      </c>
      <c r="E2676">
        <v>163</v>
      </c>
      <c r="F2676">
        <v>448</v>
      </c>
      <c r="G2676" t="s">
        <v>14296</v>
      </c>
      <c r="H2676">
        <v>723</v>
      </c>
      <c r="I2676">
        <v>63270259</v>
      </c>
      <c r="J2676" t="s">
        <v>3057</v>
      </c>
      <c r="K2676" t="s">
        <v>7111</v>
      </c>
      <c r="L2676" t="s">
        <v>3520</v>
      </c>
      <c r="M2676">
        <v>111087</v>
      </c>
      <c r="N2676">
        <v>3492</v>
      </c>
      <c r="O2676" t="s">
        <v>8990</v>
      </c>
      <c r="P2676">
        <v>0</v>
      </c>
      <c r="Q2676" t="s">
        <v>14444</v>
      </c>
      <c r="R2676" t="s">
        <v>14445</v>
      </c>
      <c r="S2676">
        <v>319</v>
      </c>
      <c r="T2676" t="s">
        <v>42</v>
      </c>
      <c r="U2676" t="s">
        <v>43</v>
      </c>
      <c r="V2676" t="s">
        <v>811</v>
      </c>
      <c r="W2676">
        <v>10000000</v>
      </c>
      <c r="X2676">
        <v>2007</v>
      </c>
      <c r="Y2676">
        <v>651</v>
      </c>
      <c r="Z2676" s="2">
        <v>5.9</v>
      </c>
      <c r="AA2676">
        <v>1.85</v>
      </c>
      <c r="AB2676">
        <v>0</v>
      </c>
      <c r="AQ2676">
        <v>109</v>
      </c>
      <c r="AR2676">
        <v>7.3</v>
      </c>
      <c r="BO2676">
        <v>20200</v>
      </c>
      <c r="BP2676">
        <v>6000000</v>
      </c>
      <c r="BR2676">
        <f t="shared" si="105"/>
        <v>-5979800</v>
      </c>
      <c r="BS2676" t="str">
        <f>_xlfn.XLOOKUP(BO2676,I:I,L:L)</f>
        <v>Song OneÂ </v>
      </c>
    </row>
    <row r="2677" spans="1:71" x14ac:dyDescent="0.25">
      <c r="A2677" t="s">
        <v>33</v>
      </c>
      <c r="B2677" t="s">
        <v>4142</v>
      </c>
      <c r="C2677">
        <v>173</v>
      </c>
      <c r="D2677">
        <v>101</v>
      </c>
      <c r="E2677">
        <v>13</v>
      </c>
      <c r="F2677">
        <v>368</v>
      </c>
      <c r="G2677" t="s">
        <v>10452</v>
      </c>
      <c r="H2677">
        <v>494</v>
      </c>
      <c r="I2677">
        <v>55865715</v>
      </c>
      <c r="J2677" t="s">
        <v>3015</v>
      </c>
      <c r="K2677" t="s">
        <v>6245</v>
      </c>
      <c r="L2677" t="s">
        <v>4156</v>
      </c>
      <c r="M2677">
        <v>41763</v>
      </c>
      <c r="N2677">
        <v>2013</v>
      </c>
      <c r="O2677" t="s">
        <v>5469</v>
      </c>
      <c r="P2677">
        <v>0</v>
      </c>
      <c r="Q2677" t="s">
        <v>14447</v>
      </c>
      <c r="R2677" t="s">
        <v>14448</v>
      </c>
      <c r="S2677">
        <v>403</v>
      </c>
      <c r="T2677" t="s">
        <v>42</v>
      </c>
      <c r="U2677" t="s">
        <v>74</v>
      </c>
      <c r="V2677" t="s">
        <v>44</v>
      </c>
      <c r="W2677">
        <v>10000000</v>
      </c>
      <c r="X2677">
        <v>2005</v>
      </c>
      <c r="Y2677">
        <v>392</v>
      </c>
      <c r="Z2677" s="2">
        <v>5.5</v>
      </c>
      <c r="AA2677">
        <v>2.35</v>
      </c>
      <c r="AB2677">
        <v>0</v>
      </c>
      <c r="AQ2677">
        <v>96</v>
      </c>
      <c r="AR2677">
        <v>5.9</v>
      </c>
      <c r="BO2677">
        <v>12843</v>
      </c>
      <c r="BP2677">
        <v>6000000</v>
      </c>
      <c r="BR2677">
        <f t="shared" si="105"/>
        <v>-5987157</v>
      </c>
      <c r="BS2677" t="str">
        <f>_xlfn.XLOOKUP(BO2677,I:I,L:L)</f>
        <v>ManiacÂ </v>
      </c>
    </row>
    <row r="2678" spans="1:71" x14ac:dyDescent="0.25">
      <c r="A2678" t="s">
        <v>33</v>
      </c>
      <c r="B2678" t="s">
        <v>5481</v>
      </c>
      <c r="C2678">
        <v>46</v>
      </c>
      <c r="D2678">
        <v>107</v>
      </c>
      <c r="E2678">
        <v>0</v>
      </c>
      <c r="F2678">
        <v>685</v>
      </c>
      <c r="G2678" t="s">
        <v>8799</v>
      </c>
      <c r="H2678">
        <v>1000</v>
      </c>
      <c r="I2678">
        <v>63231524</v>
      </c>
      <c r="J2678" t="s">
        <v>881</v>
      </c>
      <c r="K2678" t="s">
        <v>3477</v>
      </c>
      <c r="L2678" t="s">
        <v>3211</v>
      </c>
      <c r="M2678">
        <v>8962</v>
      </c>
      <c r="N2678">
        <v>5264</v>
      </c>
      <c r="O2678" t="s">
        <v>8489</v>
      </c>
      <c r="P2678">
        <v>4</v>
      </c>
      <c r="Q2678" t="s">
        <v>14450</v>
      </c>
      <c r="R2678" t="s">
        <v>14451</v>
      </c>
      <c r="S2678">
        <v>137</v>
      </c>
      <c r="T2678" t="s">
        <v>42</v>
      </c>
      <c r="U2678" t="s">
        <v>43</v>
      </c>
      <c r="V2678" t="s">
        <v>44</v>
      </c>
      <c r="W2678">
        <v>6000000</v>
      </c>
      <c r="X2678">
        <v>2006</v>
      </c>
      <c r="Y2678">
        <v>907</v>
      </c>
      <c r="Z2678" s="2">
        <v>5</v>
      </c>
      <c r="AA2678">
        <v>1.85</v>
      </c>
      <c r="AB2678">
        <v>676</v>
      </c>
      <c r="AQ2678">
        <v>101</v>
      </c>
      <c r="AR2678">
        <v>5.5</v>
      </c>
      <c r="BP2678">
        <v>6000000</v>
      </c>
      <c r="BR2678">
        <f t="shared" si="105"/>
        <v>-6000000</v>
      </c>
      <c r="BS2678">
        <f>_xlfn.XLOOKUP(BO2678,I:I,L:L)</f>
        <v>0</v>
      </c>
    </row>
    <row r="2679" spans="1:71" x14ac:dyDescent="0.25">
      <c r="A2679" t="s">
        <v>33</v>
      </c>
      <c r="B2679" t="s">
        <v>467</v>
      </c>
      <c r="C2679">
        <v>59</v>
      </c>
      <c r="D2679">
        <v>119</v>
      </c>
      <c r="E2679">
        <v>17000</v>
      </c>
      <c r="F2679">
        <v>638</v>
      </c>
      <c r="G2679" t="s">
        <v>4756</v>
      </c>
      <c r="H2679">
        <v>10000</v>
      </c>
      <c r="I2679">
        <v>52293982</v>
      </c>
      <c r="J2679" t="s">
        <v>2165</v>
      </c>
      <c r="K2679" t="s">
        <v>670</v>
      </c>
      <c r="L2679" t="s">
        <v>4847</v>
      </c>
      <c r="M2679">
        <v>57831</v>
      </c>
      <c r="N2679">
        <v>11895</v>
      </c>
      <c r="O2679" t="s">
        <v>1666</v>
      </c>
      <c r="P2679">
        <v>1</v>
      </c>
      <c r="Q2679" t="s">
        <v>14452</v>
      </c>
      <c r="R2679" t="s">
        <v>14453</v>
      </c>
      <c r="S2679">
        <v>115</v>
      </c>
      <c r="T2679" t="s">
        <v>42</v>
      </c>
      <c r="U2679" t="s">
        <v>43</v>
      </c>
      <c r="V2679" t="s">
        <v>811</v>
      </c>
      <c r="W2679">
        <v>13800000</v>
      </c>
      <c r="X2679">
        <v>1986</v>
      </c>
      <c r="Y2679">
        <v>970</v>
      </c>
      <c r="Z2679" s="2">
        <v>7</v>
      </c>
      <c r="AA2679">
        <v>1.85</v>
      </c>
      <c r="AB2679">
        <v>0</v>
      </c>
      <c r="AQ2679">
        <v>107</v>
      </c>
      <c r="AR2679">
        <v>5</v>
      </c>
      <c r="BP2679">
        <v>6000000</v>
      </c>
      <c r="BR2679">
        <f t="shared" si="105"/>
        <v>-6000000</v>
      </c>
      <c r="BS2679">
        <f>_xlfn.XLOOKUP(BO2679,I:I,L:L)</f>
        <v>0</v>
      </c>
    </row>
    <row r="2680" spans="1:71" x14ac:dyDescent="0.25">
      <c r="A2680" t="s">
        <v>33</v>
      </c>
      <c r="B2680" t="s">
        <v>2864</v>
      </c>
      <c r="C2680">
        <v>22</v>
      </c>
      <c r="D2680">
        <v>100</v>
      </c>
      <c r="E2680">
        <v>65</v>
      </c>
      <c r="F2680">
        <v>577</v>
      </c>
      <c r="G2680" t="s">
        <v>7853</v>
      </c>
      <c r="H2680">
        <v>633</v>
      </c>
      <c r="I2680">
        <v>50752337</v>
      </c>
      <c r="J2680" t="s">
        <v>4752</v>
      </c>
      <c r="K2680" t="s">
        <v>14277</v>
      </c>
      <c r="L2680" t="s">
        <v>4621</v>
      </c>
      <c r="M2680">
        <v>44502</v>
      </c>
      <c r="N2680">
        <v>3362</v>
      </c>
      <c r="O2680" t="s">
        <v>9730</v>
      </c>
      <c r="P2680">
        <v>8</v>
      </c>
      <c r="Q2680" t="s">
        <v>14455</v>
      </c>
      <c r="R2680" t="s">
        <v>14456</v>
      </c>
      <c r="S2680">
        <v>46</v>
      </c>
      <c r="T2680" t="s">
        <v>42</v>
      </c>
      <c r="U2680" t="s">
        <v>43</v>
      </c>
      <c r="V2680" t="s">
        <v>115</v>
      </c>
      <c r="W2680">
        <v>10000000</v>
      </c>
      <c r="X2680">
        <v>1992</v>
      </c>
      <c r="Y2680">
        <v>613</v>
      </c>
      <c r="Z2680" s="2">
        <v>6.4</v>
      </c>
      <c r="AA2680">
        <v>1.85</v>
      </c>
      <c r="AB2680">
        <v>0</v>
      </c>
      <c r="AQ2680">
        <v>178</v>
      </c>
      <c r="AR2680">
        <v>7.8</v>
      </c>
      <c r="BP2680">
        <v>6000000</v>
      </c>
      <c r="BR2680">
        <f t="shared" si="105"/>
        <v>-6000000</v>
      </c>
      <c r="BS2680">
        <f>_xlfn.XLOOKUP(BO2680,I:I,L:L)</f>
        <v>0</v>
      </c>
    </row>
    <row r="2681" spans="1:71" x14ac:dyDescent="0.25">
      <c r="A2681" t="s">
        <v>33</v>
      </c>
      <c r="B2681" t="s">
        <v>6166</v>
      </c>
      <c r="C2681">
        <v>203</v>
      </c>
      <c r="D2681">
        <v>98</v>
      </c>
      <c r="E2681">
        <v>70</v>
      </c>
      <c r="F2681">
        <v>634</v>
      </c>
      <c r="G2681" t="s">
        <v>7201</v>
      </c>
      <c r="H2681">
        <v>4000</v>
      </c>
      <c r="I2681">
        <v>110175871</v>
      </c>
      <c r="J2681" t="s">
        <v>1776</v>
      </c>
      <c r="K2681" t="s">
        <v>3101</v>
      </c>
      <c r="L2681" t="s">
        <v>1771</v>
      </c>
      <c r="M2681">
        <v>115050</v>
      </c>
      <c r="N2681">
        <v>7461</v>
      </c>
      <c r="O2681" t="s">
        <v>14457</v>
      </c>
      <c r="P2681">
        <v>0</v>
      </c>
      <c r="Q2681" t="s">
        <v>14458</v>
      </c>
      <c r="R2681" t="s">
        <v>14459</v>
      </c>
      <c r="S2681">
        <v>911</v>
      </c>
      <c r="T2681" t="s">
        <v>42</v>
      </c>
      <c r="U2681" t="s">
        <v>43</v>
      </c>
      <c r="V2681" t="s">
        <v>44</v>
      </c>
      <c r="W2681">
        <v>10000000</v>
      </c>
      <c r="X2681">
        <v>2004</v>
      </c>
      <c r="Y2681">
        <v>1000</v>
      </c>
      <c r="Z2681" s="2">
        <v>5.9</v>
      </c>
      <c r="AA2681">
        <v>1.85</v>
      </c>
      <c r="AB2681">
        <v>4000</v>
      </c>
      <c r="AQ2681">
        <v>100</v>
      </c>
      <c r="AR2681">
        <v>6.4</v>
      </c>
      <c r="BP2681">
        <v>6000000</v>
      </c>
      <c r="BR2681">
        <f t="shared" si="105"/>
        <v>-6000000</v>
      </c>
      <c r="BS2681">
        <f>_xlfn.XLOOKUP(BO2681,I:I,L:L)</f>
        <v>0</v>
      </c>
    </row>
    <row r="2682" spans="1:71" x14ac:dyDescent="0.25">
      <c r="A2682" t="s">
        <v>33</v>
      </c>
      <c r="B2682" t="s">
        <v>1609</v>
      </c>
      <c r="C2682">
        <v>77</v>
      </c>
      <c r="D2682">
        <v>92</v>
      </c>
      <c r="E2682">
        <v>221</v>
      </c>
      <c r="F2682">
        <v>491</v>
      </c>
      <c r="G2682" t="s">
        <v>2731</v>
      </c>
      <c r="H2682">
        <v>11000</v>
      </c>
      <c r="I2682">
        <v>38624000</v>
      </c>
      <c r="J2682" t="s">
        <v>2233</v>
      </c>
      <c r="K2682" t="s">
        <v>2729</v>
      </c>
      <c r="L2682" t="s">
        <v>6220</v>
      </c>
      <c r="M2682">
        <v>156143</v>
      </c>
      <c r="N2682">
        <v>13162</v>
      </c>
      <c r="O2682" t="s">
        <v>14460</v>
      </c>
      <c r="P2682">
        <v>1</v>
      </c>
      <c r="Q2682" t="s">
        <v>14461</v>
      </c>
      <c r="R2682" t="s">
        <v>14462</v>
      </c>
      <c r="S2682">
        <v>289</v>
      </c>
      <c r="T2682" t="s">
        <v>42</v>
      </c>
      <c r="U2682" t="s">
        <v>43</v>
      </c>
      <c r="V2682" t="s">
        <v>44</v>
      </c>
      <c r="W2682">
        <v>12000000</v>
      </c>
      <c r="X2682">
        <v>1996</v>
      </c>
      <c r="Y2682">
        <v>503</v>
      </c>
      <c r="Z2682" s="2">
        <v>7</v>
      </c>
      <c r="AA2682">
        <v>1.85</v>
      </c>
      <c r="AB2682">
        <v>0</v>
      </c>
      <c r="AQ2682">
        <v>98</v>
      </c>
      <c r="AR2682">
        <v>5.9</v>
      </c>
      <c r="BP2682">
        <v>6000000</v>
      </c>
      <c r="BR2682">
        <f t="shared" si="105"/>
        <v>-6000000</v>
      </c>
      <c r="BS2682">
        <f>_xlfn.XLOOKUP(BO2682,I:I,L:L)</f>
        <v>0</v>
      </c>
    </row>
    <row r="2683" spans="1:71" x14ac:dyDescent="0.25">
      <c r="A2683" t="s">
        <v>33</v>
      </c>
      <c r="B2683" t="s">
        <v>5533</v>
      </c>
      <c r="C2683">
        <v>190</v>
      </c>
      <c r="D2683">
        <v>90</v>
      </c>
      <c r="E2683">
        <v>108</v>
      </c>
      <c r="F2683">
        <v>270</v>
      </c>
      <c r="G2683" t="s">
        <v>14463</v>
      </c>
      <c r="H2683">
        <v>1000</v>
      </c>
      <c r="I2683">
        <v>37470017</v>
      </c>
      <c r="J2683" t="s">
        <v>3057</v>
      </c>
      <c r="K2683" t="s">
        <v>5240</v>
      </c>
      <c r="L2683" t="s">
        <v>6127</v>
      </c>
      <c r="M2683">
        <v>86890</v>
      </c>
      <c r="N2683">
        <v>1982</v>
      </c>
      <c r="O2683" t="s">
        <v>10758</v>
      </c>
      <c r="P2683">
        <v>0</v>
      </c>
      <c r="Q2683" t="s">
        <v>14464</v>
      </c>
      <c r="R2683" t="s">
        <v>14465</v>
      </c>
      <c r="S2683">
        <v>985</v>
      </c>
      <c r="T2683" t="s">
        <v>42</v>
      </c>
      <c r="U2683" t="s">
        <v>939</v>
      </c>
      <c r="V2683" t="s">
        <v>811</v>
      </c>
      <c r="W2683">
        <v>10000000</v>
      </c>
      <c r="X2683">
        <v>2001</v>
      </c>
      <c r="Y2683">
        <v>322</v>
      </c>
      <c r="Z2683" s="2">
        <v>6.1</v>
      </c>
      <c r="AA2683">
        <v>1.85</v>
      </c>
      <c r="AB2683">
        <v>0</v>
      </c>
      <c r="AQ2683">
        <v>92</v>
      </c>
      <c r="AR2683">
        <v>7</v>
      </c>
      <c r="BP2683">
        <v>6000000</v>
      </c>
      <c r="BR2683">
        <f t="shared" si="105"/>
        <v>-6000000</v>
      </c>
      <c r="BS2683">
        <f>_xlfn.XLOOKUP(BO2683,I:I,L:L)</f>
        <v>0</v>
      </c>
    </row>
    <row r="2684" spans="1:71" x14ac:dyDescent="0.25">
      <c r="A2684" t="s">
        <v>33</v>
      </c>
      <c r="B2684" t="s">
        <v>2864</v>
      </c>
      <c r="C2684">
        <v>81</v>
      </c>
      <c r="D2684">
        <v>90</v>
      </c>
      <c r="E2684">
        <v>65</v>
      </c>
      <c r="F2684">
        <v>730</v>
      </c>
      <c r="G2684" t="s">
        <v>4072</v>
      </c>
      <c r="H2684">
        <v>18000</v>
      </c>
      <c r="I2684">
        <v>40485039</v>
      </c>
      <c r="J2684" t="s">
        <v>4870</v>
      </c>
      <c r="K2684" t="s">
        <v>739</v>
      </c>
      <c r="L2684" t="s">
        <v>5793</v>
      </c>
      <c r="M2684">
        <v>85362</v>
      </c>
      <c r="N2684">
        <v>20795</v>
      </c>
      <c r="O2684" t="s">
        <v>14466</v>
      </c>
      <c r="P2684">
        <v>6</v>
      </c>
      <c r="Q2684" t="s">
        <v>14467</v>
      </c>
      <c r="R2684" t="s">
        <v>14468</v>
      </c>
      <c r="S2684">
        <v>181</v>
      </c>
      <c r="T2684" t="s">
        <v>42</v>
      </c>
      <c r="U2684" t="s">
        <v>43</v>
      </c>
      <c r="V2684" t="s">
        <v>115</v>
      </c>
      <c r="W2684">
        <v>10000000</v>
      </c>
      <c r="X2684">
        <v>1989</v>
      </c>
      <c r="Y2684">
        <v>769</v>
      </c>
      <c r="Z2684" s="2">
        <v>6.9</v>
      </c>
      <c r="AA2684">
        <v>2.35</v>
      </c>
      <c r="AB2684">
        <v>0</v>
      </c>
      <c r="AQ2684">
        <v>90</v>
      </c>
      <c r="AR2684">
        <v>6.1</v>
      </c>
      <c r="BO2684">
        <v>1997807</v>
      </c>
      <c r="BP2684">
        <v>8000000</v>
      </c>
      <c r="BR2684">
        <f t="shared" si="105"/>
        <v>-6002193</v>
      </c>
      <c r="BS2684" t="str">
        <f>_xlfn.XLOOKUP(BO2684,I:I,L:L)</f>
        <v>LimboÂ </v>
      </c>
    </row>
    <row r="2685" spans="1:71" x14ac:dyDescent="0.25">
      <c r="A2685" t="s">
        <v>33</v>
      </c>
      <c r="B2685" t="s">
        <v>8080</v>
      </c>
      <c r="C2685">
        <v>56</v>
      </c>
      <c r="D2685">
        <v>153</v>
      </c>
      <c r="E2685">
        <v>82</v>
      </c>
      <c r="F2685">
        <v>139</v>
      </c>
      <c r="G2685" t="s">
        <v>14470</v>
      </c>
      <c r="H2685">
        <v>695</v>
      </c>
      <c r="I2685">
        <v>16800000</v>
      </c>
      <c r="J2685" t="s">
        <v>4875</v>
      </c>
      <c r="K2685" t="s">
        <v>2105</v>
      </c>
      <c r="L2685" t="s">
        <v>9550</v>
      </c>
      <c r="M2685">
        <v>25303</v>
      </c>
      <c r="N2685">
        <v>1593</v>
      </c>
      <c r="O2685" t="s">
        <v>14471</v>
      </c>
      <c r="P2685">
        <v>1</v>
      </c>
      <c r="Q2685" t="s">
        <v>14472</v>
      </c>
      <c r="R2685" t="s">
        <v>14473</v>
      </c>
      <c r="S2685">
        <v>138</v>
      </c>
      <c r="T2685" t="s">
        <v>42</v>
      </c>
      <c r="U2685" t="s">
        <v>74</v>
      </c>
      <c r="V2685" t="s">
        <v>366</v>
      </c>
      <c r="W2685">
        <v>10000000</v>
      </c>
      <c r="X2685">
        <v>1968</v>
      </c>
      <c r="Y2685">
        <v>275</v>
      </c>
      <c r="Z2685" s="2">
        <v>7.5</v>
      </c>
      <c r="AA2685">
        <v>2.35</v>
      </c>
      <c r="AB2685">
        <v>0</v>
      </c>
      <c r="AQ2685">
        <v>90</v>
      </c>
      <c r="AR2685">
        <v>6.9</v>
      </c>
      <c r="BO2685">
        <v>28995450</v>
      </c>
      <c r="BP2685">
        <v>35000000</v>
      </c>
      <c r="BR2685">
        <f t="shared" si="105"/>
        <v>-6004550</v>
      </c>
      <c r="BS2685" t="str">
        <f>_xlfn.XLOOKUP(BO2685,I:I,L:L)</f>
        <v>Nanny McPhee ReturnsÂ </v>
      </c>
    </row>
    <row r="2686" spans="1:71" x14ac:dyDescent="0.25">
      <c r="A2686" t="s">
        <v>33</v>
      </c>
      <c r="B2686" t="s">
        <v>2895</v>
      </c>
      <c r="C2686">
        <v>264</v>
      </c>
      <c r="D2686">
        <v>124</v>
      </c>
      <c r="E2686">
        <v>108</v>
      </c>
      <c r="F2686">
        <v>186</v>
      </c>
      <c r="G2686" t="s">
        <v>1398</v>
      </c>
      <c r="H2686">
        <v>1000</v>
      </c>
      <c r="I2686">
        <v>46377022</v>
      </c>
      <c r="J2686" t="s">
        <v>1544</v>
      </c>
      <c r="K2686" t="s">
        <v>173</v>
      </c>
      <c r="L2686" t="s">
        <v>5025</v>
      </c>
      <c r="M2686">
        <v>75306</v>
      </c>
      <c r="N2686">
        <v>1898</v>
      </c>
      <c r="O2686" t="s">
        <v>6441</v>
      </c>
      <c r="P2686">
        <v>3</v>
      </c>
      <c r="Q2686" t="s">
        <v>14474</v>
      </c>
      <c r="R2686" t="s">
        <v>14475</v>
      </c>
      <c r="S2686">
        <v>266</v>
      </c>
      <c r="T2686" t="s">
        <v>42</v>
      </c>
      <c r="U2686" t="s">
        <v>74</v>
      </c>
      <c r="V2686" t="s">
        <v>44</v>
      </c>
      <c r="W2686">
        <v>10000000</v>
      </c>
      <c r="X2686">
        <v>2011</v>
      </c>
      <c r="Y2686">
        <v>400</v>
      </c>
      <c r="Z2686" s="2">
        <v>7.3</v>
      </c>
      <c r="AA2686">
        <v>2.35</v>
      </c>
      <c r="AB2686">
        <v>48000</v>
      </c>
      <c r="AQ2686">
        <v>153</v>
      </c>
      <c r="AR2686">
        <v>7.5</v>
      </c>
      <c r="BO2686">
        <v>13987482</v>
      </c>
      <c r="BP2686">
        <v>20000000</v>
      </c>
      <c r="BR2686">
        <f t="shared" ref="BR2686:BR2744" si="106">BO2686-BP2686</f>
        <v>-6012518</v>
      </c>
      <c r="BS2686" t="str">
        <f>_xlfn.XLOOKUP(BO2686,I:I,L:L)</f>
        <v>What's Your Number?Â </v>
      </c>
    </row>
    <row r="2687" spans="1:71" x14ac:dyDescent="0.25">
      <c r="A2687" t="s">
        <v>33</v>
      </c>
      <c r="B2687" t="s">
        <v>8084</v>
      </c>
      <c r="C2687">
        <v>44</v>
      </c>
      <c r="D2687">
        <v>82</v>
      </c>
      <c r="E2687">
        <v>6</v>
      </c>
      <c r="F2687">
        <v>345</v>
      </c>
      <c r="G2687" t="s">
        <v>14476</v>
      </c>
      <c r="H2687">
        <v>759</v>
      </c>
      <c r="I2687">
        <v>36696761</v>
      </c>
      <c r="J2687" t="s">
        <v>3596</v>
      </c>
      <c r="K2687" t="s">
        <v>1059</v>
      </c>
      <c r="L2687" t="s">
        <v>8267</v>
      </c>
      <c r="M2687">
        <v>6808</v>
      </c>
      <c r="N2687">
        <v>2197</v>
      </c>
      <c r="O2687" t="s">
        <v>14477</v>
      </c>
      <c r="P2687">
        <v>0</v>
      </c>
      <c r="Q2687" t="s">
        <v>14478</v>
      </c>
      <c r="R2687" t="s">
        <v>14479</v>
      </c>
      <c r="S2687">
        <v>38</v>
      </c>
      <c r="T2687" t="s">
        <v>42</v>
      </c>
      <c r="U2687" t="s">
        <v>43</v>
      </c>
      <c r="V2687" t="s">
        <v>366</v>
      </c>
      <c r="W2687">
        <v>23000000</v>
      </c>
      <c r="X2687">
        <v>2001</v>
      </c>
      <c r="Y2687">
        <v>563</v>
      </c>
      <c r="Z2687" s="2">
        <v>6.5</v>
      </c>
      <c r="AA2687">
        <v>1.85</v>
      </c>
      <c r="AB2687">
        <v>227</v>
      </c>
      <c r="AQ2687">
        <v>124</v>
      </c>
      <c r="AR2687">
        <v>7.3</v>
      </c>
      <c r="BO2687">
        <v>2955039</v>
      </c>
      <c r="BP2687">
        <v>9000000</v>
      </c>
      <c r="BR2687">
        <f t="shared" si="106"/>
        <v>-6044961</v>
      </c>
      <c r="BS2687" t="str">
        <f>_xlfn.XLOOKUP(BO2687,I:I,L:L)</f>
        <v>GracieÂ </v>
      </c>
    </row>
    <row r="2688" spans="1:71" x14ac:dyDescent="0.25">
      <c r="A2688" t="s">
        <v>33</v>
      </c>
      <c r="B2688" t="s">
        <v>720</v>
      </c>
      <c r="C2688">
        <v>117</v>
      </c>
      <c r="D2688">
        <v>107</v>
      </c>
      <c r="E2688">
        <v>750</v>
      </c>
      <c r="F2688">
        <v>60</v>
      </c>
      <c r="G2688" t="s">
        <v>909</v>
      </c>
      <c r="H2688">
        <v>794</v>
      </c>
      <c r="I2688">
        <v>36200000</v>
      </c>
      <c r="J2688" t="s">
        <v>220</v>
      </c>
      <c r="K2688" t="s">
        <v>14481</v>
      </c>
      <c r="L2688" t="s">
        <v>5558</v>
      </c>
      <c r="M2688">
        <v>101840</v>
      </c>
      <c r="N2688">
        <v>1529</v>
      </c>
      <c r="O2688" t="s">
        <v>14482</v>
      </c>
      <c r="P2688">
        <v>2</v>
      </c>
      <c r="Q2688" t="s">
        <v>14483</v>
      </c>
      <c r="R2688" t="s">
        <v>14484</v>
      </c>
      <c r="S2688">
        <v>193</v>
      </c>
      <c r="T2688" t="s">
        <v>42</v>
      </c>
      <c r="U2688" t="s">
        <v>490</v>
      </c>
      <c r="V2688" t="s">
        <v>44</v>
      </c>
      <c r="W2688">
        <v>12305523</v>
      </c>
      <c r="X2688">
        <v>1985</v>
      </c>
      <c r="Y2688">
        <v>531</v>
      </c>
      <c r="Z2688" s="2">
        <v>6.2</v>
      </c>
      <c r="AA2688">
        <v>2.35</v>
      </c>
      <c r="AB2688">
        <v>0</v>
      </c>
      <c r="AQ2688">
        <v>82</v>
      </c>
      <c r="AR2688">
        <v>6.5</v>
      </c>
      <c r="BO2688">
        <v>5949693</v>
      </c>
      <c r="BP2688">
        <v>12000000</v>
      </c>
      <c r="BR2688">
        <f t="shared" si="106"/>
        <v>-6050307</v>
      </c>
      <c r="BS2688" t="str">
        <f>_xlfn.XLOOKUP(BO2688,I:I,L:L)</f>
        <v>Lars and the Real GirlÂ </v>
      </c>
    </row>
    <row r="2689" spans="1:71" x14ac:dyDescent="0.25">
      <c r="A2689" t="s">
        <v>33</v>
      </c>
      <c r="B2689" t="s">
        <v>6229</v>
      </c>
      <c r="C2689">
        <v>159</v>
      </c>
      <c r="D2689">
        <v>97</v>
      </c>
      <c r="E2689">
        <v>19</v>
      </c>
      <c r="F2689">
        <v>130</v>
      </c>
      <c r="G2689" t="s">
        <v>4427</v>
      </c>
      <c r="H2689">
        <v>4000</v>
      </c>
      <c r="I2689">
        <v>35794166</v>
      </c>
      <c r="J2689" t="s">
        <v>1776</v>
      </c>
      <c r="K2689" t="s">
        <v>137</v>
      </c>
      <c r="L2689" t="s">
        <v>6278</v>
      </c>
      <c r="M2689">
        <v>35654</v>
      </c>
      <c r="N2689">
        <v>4687</v>
      </c>
      <c r="O2689" t="s">
        <v>14486</v>
      </c>
      <c r="P2689">
        <v>0</v>
      </c>
      <c r="Q2689" t="s">
        <v>14487</v>
      </c>
      <c r="R2689" t="s">
        <v>14488</v>
      </c>
      <c r="S2689">
        <v>155</v>
      </c>
      <c r="T2689" t="s">
        <v>42</v>
      </c>
      <c r="U2689" t="s">
        <v>43</v>
      </c>
      <c r="V2689" t="s">
        <v>44</v>
      </c>
      <c r="W2689">
        <v>10000000</v>
      </c>
      <c r="X2689">
        <v>2016</v>
      </c>
      <c r="Y2689">
        <v>334</v>
      </c>
      <c r="Z2689" s="2">
        <v>6</v>
      </c>
      <c r="AA2689">
        <v>2.35</v>
      </c>
      <c r="AB2689">
        <v>20000</v>
      </c>
      <c r="AQ2689">
        <v>75</v>
      </c>
      <c r="AR2689">
        <v>6.7</v>
      </c>
      <c r="BO2689">
        <v>126247</v>
      </c>
      <c r="BP2689">
        <v>6200000</v>
      </c>
      <c r="BR2689">
        <f t="shared" si="106"/>
        <v>-6073753</v>
      </c>
      <c r="BS2689" t="str">
        <f>_xlfn.XLOOKUP(BO2689,I:I,L:L)</f>
        <v>Police Academy: Mission to MoscowÂ </v>
      </c>
    </row>
    <row r="2690" spans="1:71" x14ac:dyDescent="0.25">
      <c r="A2690" t="s">
        <v>33</v>
      </c>
      <c r="B2690" t="s">
        <v>7713</v>
      </c>
      <c r="C2690">
        <v>273</v>
      </c>
      <c r="D2690">
        <v>80</v>
      </c>
      <c r="E2690">
        <v>66</v>
      </c>
      <c r="F2690">
        <v>816</v>
      </c>
      <c r="G2690" t="s">
        <v>3717</v>
      </c>
      <c r="H2690">
        <v>2000</v>
      </c>
      <c r="I2690">
        <v>33583175</v>
      </c>
      <c r="J2690" t="s">
        <v>1776</v>
      </c>
      <c r="K2690" t="s">
        <v>5318</v>
      </c>
      <c r="L2690" t="s">
        <v>6606</v>
      </c>
      <c r="M2690">
        <v>104089</v>
      </c>
      <c r="N2690">
        <v>5628</v>
      </c>
      <c r="O2690" t="s">
        <v>12187</v>
      </c>
      <c r="P2690">
        <v>0</v>
      </c>
      <c r="Q2690" t="s">
        <v>14490</v>
      </c>
      <c r="R2690" t="s">
        <v>14491</v>
      </c>
      <c r="S2690">
        <v>319</v>
      </c>
      <c r="T2690" t="s">
        <v>42</v>
      </c>
      <c r="U2690" t="s">
        <v>43</v>
      </c>
      <c r="V2690" t="s">
        <v>44</v>
      </c>
      <c r="W2690">
        <v>10000000</v>
      </c>
      <c r="X2690">
        <v>2010</v>
      </c>
      <c r="Y2690">
        <v>904</v>
      </c>
      <c r="Z2690" s="2">
        <v>6.3</v>
      </c>
      <c r="AA2690">
        <v>2.35</v>
      </c>
      <c r="AB2690">
        <v>16000</v>
      </c>
      <c r="AQ2690">
        <v>97</v>
      </c>
      <c r="AR2690">
        <v>6</v>
      </c>
      <c r="BO2690">
        <v>1094798</v>
      </c>
      <c r="BP2690">
        <v>7200000</v>
      </c>
      <c r="BR2690">
        <f t="shared" si="106"/>
        <v>-6105202</v>
      </c>
      <c r="BS2690" t="str">
        <f>_xlfn.XLOOKUP(BO2690,I:I,L:L)</f>
        <v>Made in DagenhamÂ </v>
      </c>
    </row>
    <row r="2691" spans="1:71" x14ac:dyDescent="0.25">
      <c r="A2691" t="s">
        <v>33</v>
      </c>
      <c r="B2691" t="s">
        <v>8090</v>
      </c>
      <c r="C2691">
        <v>26</v>
      </c>
      <c r="D2691">
        <v>85</v>
      </c>
      <c r="E2691">
        <v>7</v>
      </c>
      <c r="F2691">
        <v>615</v>
      </c>
      <c r="G2691" t="s">
        <v>6435</v>
      </c>
      <c r="H2691">
        <v>723</v>
      </c>
      <c r="I2691">
        <v>32983713</v>
      </c>
      <c r="J2691" t="s">
        <v>1544</v>
      </c>
      <c r="K2691" t="s">
        <v>4822</v>
      </c>
      <c r="L2691" t="s">
        <v>8398</v>
      </c>
      <c r="M2691">
        <v>19284</v>
      </c>
      <c r="N2691">
        <v>3712</v>
      </c>
      <c r="O2691" t="s">
        <v>3121</v>
      </c>
      <c r="P2691">
        <v>0</v>
      </c>
      <c r="Q2691" t="s">
        <v>14493</v>
      </c>
      <c r="R2691" t="s">
        <v>14494</v>
      </c>
      <c r="S2691">
        <v>66</v>
      </c>
      <c r="T2691" t="s">
        <v>42</v>
      </c>
      <c r="U2691" t="s">
        <v>43</v>
      </c>
      <c r="V2691" t="s">
        <v>811</v>
      </c>
      <c r="W2691">
        <v>20000000</v>
      </c>
      <c r="X2691">
        <v>2002</v>
      </c>
      <c r="Y2691">
        <v>706</v>
      </c>
      <c r="Z2691" s="2">
        <v>5.8</v>
      </c>
      <c r="AA2691">
        <v>1.85</v>
      </c>
      <c r="AB2691">
        <v>981</v>
      </c>
      <c r="AQ2691">
        <v>80</v>
      </c>
      <c r="AR2691">
        <v>6.3</v>
      </c>
      <c r="BO2691">
        <v>33864342</v>
      </c>
      <c r="BP2691">
        <v>40000000</v>
      </c>
      <c r="BR2691">
        <f t="shared" si="106"/>
        <v>-6135658</v>
      </c>
      <c r="BS2691" t="str">
        <f>_xlfn.XLOOKUP(BO2691,I:I,L:L)</f>
        <v>Mickey Blue EyesÂ </v>
      </c>
    </row>
    <row r="2692" spans="1:71" x14ac:dyDescent="0.25">
      <c r="A2692" t="s">
        <v>33</v>
      </c>
      <c r="B2692" t="s">
        <v>8096</v>
      </c>
      <c r="C2692">
        <v>242</v>
      </c>
      <c r="D2692">
        <v>97</v>
      </c>
      <c r="E2692">
        <v>482</v>
      </c>
      <c r="F2692">
        <v>482</v>
      </c>
      <c r="G2692" t="s">
        <v>14495</v>
      </c>
      <c r="H2692">
        <v>852</v>
      </c>
      <c r="I2692">
        <v>52200504</v>
      </c>
      <c r="J2692" t="s">
        <v>3951</v>
      </c>
      <c r="K2692" t="s">
        <v>8605</v>
      </c>
      <c r="L2692" t="s">
        <v>4508</v>
      </c>
      <c r="M2692">
        <v>54190</v>
      </c>
      <c r="N2692">
        <v>2426</v>
      </c>
      <c r="O2692" t="s">
        <v>8096</v>
      </c>
      <c r="P2692">
        <v>0</v>
      </c>
      <c r="Q2692" t="s">
        <v>14496</v>
      </c>
      <c r="R2692" t="s">
        <v>14497</v>
      </c>
      <c r="S2692">
        <v>183</v>
      </c>
      <c r="T2692" t="s">
        <v>42</v>
      </c>
      <c r="U2692" t="s">
        <v>356</v>
      </c>
      <c r="V2692" t="s">
        <v>44</v>
      </c>
      <c r="W2692">
        <v>10000000</v>
      </c>
      <c r="X2692">
        <v>2015</v>
      </c>
      <c r="Y2692">
        <v>542</v>
      </c>
      <c r="Z2692" s="2">
        <v>6.1</v>
      </c>
      <c r="AA2692">
        <v>2.35</v>
      </c>
      <c r="AB2692">
        <v>29000</v>
      </c>
      <c r="AQ2692">
        <v>85</v>
      </c>
      <c r="AR2692">
        <v>5.8</v>
      </c>
      <c r="BO2692">
        <v>18860403</v>
      </c>
      <c r="BP2692">
        <v>25000000</v>
      </c>
      <c r="BR2692">
        <f t="shared" si="106"/>
        <v>-6139597</v>
      </c>
      <c r="BS2692" t="str">
        <f>_xlfn.XLOOKUP(BO2692,I:I,L:L)</f>
        <v>Shark Night 3DÂ </v>
      </c>
    </row>
    <row r="2693" spans="1:71" x14ac:dyDescent="0.25">
      <c r="A2693" t="s">
        <v>33</v>
      </c>
      <c r="B2693" t="s">
        <v>8101</v>
      </c>
      <c r="C2693">
        <v>55</v>
      </c>
      <c r="D2693">
        <v>109</v>
      </c>
      <c r="E2693">
        <v>78</v>
      </c>
      <c r="F2693">
        <v>619</v>
      </c>
      <c r="G2693" t="s">
        <v>14498</v>
      </c>
      <c r="H2693">
        <v>854</v>
      </c>
      <c r="I2693">
        <v>33000000</v>
      </c>
      <c r="J2693" t="s">
        <v>4880</v>
      </c>
      <c r="K2693" t="s">
        <v>3946</v>
      </c>
      <c r="L2693" t="s">
        <v>6673</v>
      </c>
      <c r="M2693">
        <v>9424</v>
      </c>
      <c r="N2693">
        <v>3394</v>
      </c>
      <c r="O2693" t="s">
        <v>14499</v>
      </c>
      <c r="P2693">
        <v>1</v>
      </c>
      <c r="Q2693" t="s">
        <v>14500</v>
      </c>
      <c r="R2693" t="s">
        <v>14501</v>
      </c>
      <c r="S2693">
        <v>109</v>
      </c>
      <c r="T2693" t="s">
        <v>42</v>
      </c>
      <c r="U2693" t="s">
        <v>43</v>
      </c>
      <c r="V2693" t="s">
        <v>44</v>
      </c>
      <c r="W2693">
        <v>10000000</v>
      </c>
      <c r="X2693">
        <v>1985</v>
      </c>
      <c r="Y2693">
        <v>841</v>
      </c>
      <c r="Z2693" s="2">
        <v>6.9</v>
      </c>
      <c r="AA2693">
        <v>1.85</v>
      </c>
      <c r="AB2693">
        <v>0</v>
      </c>
      <c r="AQ2693">
        <v>97</v>
      </c>
      <c r="AR2693">
        <v>6.1</v>
      </c>
      <c r="BO2693">
        <v>13854000</v>
      </c>
      <c r="BP2693">
        <v>20000000</v>
      </c>
      <c r="BR2693">
        <f t="shared" si="106"/>
        <v>-6146000</v>
      </c>
      <c r="BS2693" t="str">
        <f>_xlfn.XLOOKUP(BO2693,I:I,L:L)</f>
        <v>My Stepmother Is an AlienÂ </v>
      </c>
    </row>
    <row r="2694" spans="1:71" x14ac:dyDescent="0.25">
      <c r="A2694" t="s">
        <v>33</v>
      </c>
      <c r="B2694" t="s">
        <v>1057</v>
      </c>
      <c r="C2694">
        <v>151</v>
      </c>
      <c r="D2694">
        <v>104</v>
      </c>
      <c r="E2694">
        <v>0</v>
      </c>
      <c r="F2694">
        <v>1000</v>
      </c>
      <c r="G2694" t="s">
        <v>455</v>
      </c>
      <c r="H2694">
        <v>26000</v>
      </c>
      <c r="I2694">
        <v>30093107</v>
      </c>
      <c r="J2694" t="s">
        <v>635</v>
      </c>
      <c r="K2694" t="s">
        <v>447</v>
      </c>
      <c r="L2694" t="s">
        <v>6521</v>
      </c>
      <c r="M2694">
        <v>600996</v>
      </c>
      <c r="N2694">
        <v>39175</v>
      </c>
      <c r="O2694" t="s">
        <v>1610</v>
      </c>
      <c r="P2694">
        <v>6</v>
      </c>
      <c r="Q2694" t="s">
        <v>14247</v>
      </c>
      <c r="R2694" t="s">
        <v>14248</v>
      </c>
      <c r="S2694">
        <v>726</v>
      </c>
      <c r="T2694" t="s">
        <v>42</v>
      </c>
      <c r="U2694" t="s">
        <v>74</v>
      </c>
      <c r="V2694" t="s">
        <v>811</v>
      </c>
      <c r="W2694">
        <v>6000000</v>
      </c>
      <c r="X2694">
        <v>2000</v>
      </c>
      <c r="Y2694">
        <v>11000</v>
      </c>
      <c r="Z2694" s="2">
        <v>8.3000000000000007</v>
      </c>
      <c r="AA2694">
        <v>1.85</v>
      </c>
      <c r="AB2694">
        <v>27000</v>
      </c>
      <c r="AQ2694">
        <v>109</v>
      </c>
      <c r="AR2694">
        <v>6.9</v>
      </c>
      <c r="BO2694">
        <v>4814244</v>
      </c>
      <c r="BP2694">
        <v>11000000</v>
      </c>
      <c r="BR2694">
        <f t="shared" si="106"/>
        <v>-6185756</v>
      </c>
      <c r="BS2694" t="str">
        <f>_xlfn.XLOOKUP(BO2694,I:I,L:L)</f>
        <v>SlackersÂ </v>
      </c>
    </row>
    <row r="2695" spans="1:71" x14ac:dyDescent="0.25">
      <c r="A2695" t="s">
        <v>33</v>
      </c>
      <c r="B2695" t="s">
        <v>4979</v>
      </c>
      <c r="C2695">
        <v>48</v>
      </c>
      <c r="D2695">
        <v>140</v>
      </c>
      <c r="E2695">
        <v>32</v>
      </c>
      <c r="F2695">
        <v>120</v>
      </c>
      <c r="G2695" t="s">
        <v>14502</v>
      </c>
      <c r="H2695">
        <v>535</v>
      </c>
      <c r="I2695">
        <v>32101000</v>
      </c>
      <c r="J2695" t="s">
        <v>4087</v>
      </c>
      <c r="K2695" t="s">
        <v>14503</v>
      </c>
      <c r="L2695" t="s">
        <v>6814</v>
      </c>
      <c r="M2695">
        <v>27800</v>
      </c>
      <c r="N2695">
        <v>1109</v>
      </c>
      <c r="O2695" t="s">
        <v>2257</v>
      </c>
      <c r="P2695">
        <v>0</v>
      </c>
      <c r="Q2695" t="s">
        <v>14504</v>
      </c>
      <c r="R2695" t="s">
        <v>14505</v>
      </c>
      <c r="S2695">
        <v>96</v>
      </c>
      <c r="T2695" t="s">
        <v>42</v>
      </c>
      <c r="U2695" t="s">
        <v>74</v>
      </c>
      <c r="V2695" t="s">
        <v>811</v>
      </c>
      <c r="W2695">
        <v>10000000</v>
      </c>
      <c r="X2695">
        <v>1992</v>
      </c>
      <c r="Y2695">
        <v>211</v>
      </c>
      <c r="Z2695" s="2">
        <v>5.4</v>
      </c>
      <c r="AA2695">
        <v>1.85</v>
      </c>
      <c r="AB2695">
        <v>0</v>
      </c>
      <c r="AQ2695">
        <v>104</v>
      </c>
      <c r="AR2695">
        <v>8.3000000000000007</v>
      </c>
      <c r="BO2695">
        <v>13801755</v>
      </c>
      <c r="BP2695">
        <v>20000000</v>
      </c>
      <c r="BR2695">
        <f t="shared" si="106"/>
        <v>-6198245</v>
      </c>
      <c r="BS2695" t="str">
        <f>_xlfn.XLOOKUP(BO2695,I:I,L:L)</f>
        <v>The Man Who Knew Too LittleÂ </v>
      </c>
    </row>
    <row r="2696" spans="1:71" x14ac:dyDescent="0.25">
      <c r="A2696" t="s">
        <v>33</v>
      </c>
      <c r="B2696" t="s">
        <v>8108</v>
      </c>
      <c r="C2696">
        <v>166</v>
      </c>
      <c r="D2696">
        <v>90</v>
      </c>
      <c r="E2696">
        <v>6</v>
      </c>
      <c r="F2696">
        <v>617</v>
      </c>
      <c r="G2696" t="s">
        <v>3971</v>
      </c>
      <c r="H2696">
        <v>904</v>
      </c>
      <c r="I2696">
        <v>31487293</v>
      </c>
      <c r="J2696" t="s">
        <v>2907</v>
      </c>
      <c r="K2696" t="s">
        <v>12060</v>
      </c>
      <c r="L2696" t="s">
        <v>6755</v>
      </c>
      <c r="M2696">
        <v>74887</v>
      </c>
      <c r="N2696">
        <v>2807</v>
      </c>
      <c r="O2696" t="s">
        <v>8140</v>
      </c>
      <c r="P2696">
        <v>2</v>
      </c>
      <c r="Q2696" t="s">
        <v>14506</v>
      </c>
      <c r="R2696" t="s">
        <v>14507</v>
      </c>
      <c r="S2696">
        <v>129</v>
      </c>
      <c r="T2696" t="s">
        <v>42</v>
      </c>
      <c r="U2696" t="s">
        <v>43</v>
      </c>
      <c r="V2696" t="s">
        <v>44</v>
      </c>
      <c r="W2696">
        <v>9000000</v>
      </c>
      <c r="X2696">
        <v>2008</v>
      </c>
      <c r="Y2696">
        <v>715</v>
      </c>
      <c r="Z2696" s="2">
        <v>6.7</v>
      </c>
      <c r="AA2696">
        <v>1.85</v>
      </c>
      <c r="AB2696">
        <v>0</v>
      </c>
      <c r="AQ2696">
        <v>140</v>
      </c>
      <c r="AR2696">
        <v>5.4</v>
      </c>
      <c r="BO2696">
        <v>53789313</v>
      </c>
      <c r="BP2696">
        <v>60000000</v>
      </c>
      <c r="BR2696">
        <f t="shared" si="106"/>
        <v>-6210687</v>
      </c>
      <c r="BS2696" t="str">
        <f>_xlfn.XLOOKUP(BO2696,I:I,L:L)</f>
        <v>PaycheckÂ </v>
      </c>
    </row>
    <row r="2697" spans="1:71" x14ac:dyDescent="0.25">
      <c r="A2697" t="s">
        <v>33</v>
      </c>
      <c r="B2697" t="s">
        <v>4297</v>
      </c>
      <c r="C2697">
        <v>206</v>
      </c>
      <c r="D2697">
        <v>130</v>
      </c>
      <c r="E2697">
        <v>0</v>
      </c>
      <c r="F2697">
        <v>769</v>
      </c>
      <c r="G2697" t="s">
        <v>966</v>
      </c>
      <c r="H2697">
        <v>13000</v>
      </c>
      <c r="I2697">
        <v>30651422</v>
      </c>
      <c r="J2697" t="s">
        <v>4250</v>
      </c>
      <c r="K2697" t="s">
        <v>1437</v>
      </c>
      <c r="L2697" t="s">
        <v>7064</v>
      </c>
      <c r="M2697">
        <v>181737</v>
      </c>
      <c r="N2697">
        <v>16693</v>
      </c>
      <c r="O2697" t="s">
        <v>4072</v>
      </c>
      <c r="P2697">
        <v>8</v>
      </c>
      <c r="Q2697" t="s">
        <v>14508</v>
      </c>
      <c r="R2697" t="s">
        <v>14509</v>
      </c>
      <c r="S2697">
        <v>1015</v>
      </c>
      <c r="T2697" t="s">
        <v>42</v>
      </c>
      <c r="U2697" t="s">
        <v>43</v>
      </c>
      <c r="V2697" t="s">
        <v>811</v>
      </c>
      <c r="W2697">
        <v>10000000</v>
      </c>
      <c r="X2697">
        <v>1999</v>
      </c>
      <c r="Y2697">
        <v>1000</v>
      </c>
      <c r="Z2697" s="2">
        <v>7.4</v>
      </c>
      <c r="AA2697">
        <v>2.35</v>
      </c>
      <c r="AB2697">
        <v>10000</v>
      </c>
      <c r="AQ2697">
        <v>90</v>
      </c>
      <c r="AR2697">
        <v>6.7</v>
      </c>
      <c r="BO2697">
        <v>88761720</v>
      </c>
      <c r="BP2697">
        <v>95000000</v>
      </c>
      <c r="BR2697">
        <f t="shared" si="106"/>
        <v>-6238280</v>
      </c>
      <c r="BS2697" t="str">
        <f>_xlfn.XLOOKUP(BO2697,I:I,L:L)</f>
        <v>Percy Jackson &amp; the Olympians: The Lightning ThiefÂ </v>
      </c>
    </row>
    <row r="2698" spans="1:71" x14ac:dyDescent="0.25">
      <c r="A2698" t="s">
        <v>33</v>
      </c>
      <c r="B2698" t="s">
        <v>1946</v>
      </c>
      <c r="C2698">
        <v>78</v>
      </c>
      <c r="D2698">
        <v>101</v>
      </c>
      <c r="E2698">
        <v>287</v>
      </c>
      <c r="F2698">
        <v>257</v>
      </c>
      <c r="G2698" t="s">
        <v>14466</v>
      </c>
      <c r="H2698">
        <v>745</v>
      </c>
      <c r="I2698">
        <v>29500000</v>
      </c>
      <c r="J2698" t="s">
        <v>4887</v>
      </c>
      <c r="K2698" t="s">
        <v>3660</v>
      </c>
      <c r="L2698" t="s">
        <v>7247</v>
      </c>
      <c r="M2698">
        <v>25613</v>
      </c>
      <c r="N2698">
        <v>1954</v>
      </c>
      <c r="O2698" t="s">
        <v>14510</v>
      </c>
      <c r="P2698">
        <v>0</v>
      </c>
      <c r="Q2698" t="s">
        <v>14511</v>
      </c>
      <c r="R2698" t="s">
        <v>14512</v>
      </c>
      <c r="S2698">
        <v>121</v>
      </c>
      <c r="T2698" t="s">
        <v>42</v>
      </c>
      <c r="U2698" t="s">
        <v>43</v>
      </c>
      <c r="V2698" t="s">
        <v>115</v>
      </c>
      <c r="W2698">
        <v>10000000</v>
      </c>
      <c r="X2698">
        <v>1983</v>
      </c>
      <c r="Y2698">
        <v>730</v>
      </c>
      <c r="Z2698" s="2">
        <v>6.5</v>
      </c>
      <c r="AA2698">
        <v>1.85</v>
      </c>
      <c r="AB2698">
        <v>0</v>
      </c>
      <c r="AQ2698">
        <v>130</v>
      </c>
      <c r="AR2698">
        <v>7.4</v>
      </c>
      <c r="BP2698">
        <v>6244087</v>
      </c>
      <c r="BR2698">
        <f t="shared" si="106"/>
        <v>-6244087</v>
      </c>
      <c r="BS2698">
        <f>_xlfn.XLOOKUP(BO2698,I:I,L:L)</f>
        <v>0</v>
      </c>
    </row>
    <row r="2699" spans="1:71" x14ac:dyDescent="0.25">
      <c r="A2699" t="s">
        <v>33</v>
      </c>
      <c r="B2699" t="s">
        <v>8114</v>
      </c>
      <c r="C2699">
        <v>83</v>
      </c>
      <c r="D2699">
        <v>114</v>
      </c>
      <c r="E2699">
        <v>9</v>
      </c>
      <c r="F2699">
        <v>466</v>
      </c>
      <c r="G2699" t="s">
        <v>14351</v>
      </c>
      <c r="H2699">
        <v>623</v>
      </c>
      <c r="I2699">
        <v>30050028</v>
      </c>
      <c r="J2699" t="s">
        <v>79</v>
      </c>
      <c r="K2699" t="s">
        <v>2402</v>
      </c>
      <c r="L2699" t="s">
        <v>8382</v>
      </c>
      <c r="M2699">
        <v>42987</v>
      </c>
      <c r="N2699">
        <v>2484</v>
      </c>
      <c r="O2699" t="s">
        <v>2658</v>
      </c>
      <c r="P2699">
        <v>1</v>
      </c>
      <c r="Q2699" t="s">
        <v>14513</v>
      </c>
      <c r="R2699" t="s">
        <v>14514</v>
      </c>
      <c r="S2699">
        <v>201</v>
      </c>
      <c r="T2699" t="s">
        <v>42</v>
      </c>
      <c r="U2699" t="s">
        <v>43</v>
      </c>
      <c r="V2699" t="s">
        <v>811</v>
      </c>
      <c r="W2699">
        <v>17000000</v>
      </c>
      <c r="X2699">
        <v>1989</v>
      </c>
      <c r="Y2699">
        <v>472</v>
      </c>
      <c r="Z2699" s="2">
        <v>6.5</v>
      </c>
      <c r="AA2699">
        <v>2.35</v>
      </c>
      <c r="AB2699">
        <v>0</v>
      </c>
      <c r="AQ2699">
        <v>101</v>
      </c>
      <c r="AR2699">
        <v>6.5</v>
      </c>
      <c r="BO2699">
        <v>8735529</v>
      </c>
      <c r="BP2699">
        <v>15000000</v>
      </c>
      <c r="BR2699">
        <f t="shared" si="106"/>
        <v>-6264471</v>
      </c>
      <c r="BS2699" t="str">
        <f>_xlfn.XLOOKUP(BO2699,I:I,L:L)</f>
        <v>Whatever It TakesÂ </v>
      </c>
    </row>
    <row r="2700" spans="1:71" x14ac:dyDescent="0.25">
      <c r="A2700" t="s">
        <v>33</v>
      </c>
      <c r="B2700" t="s">
        <v>2515</v>
      </c>
      <c r="C2700">
        <v>8</v>
      </c>
      <c r="D2700">
        <v>100</v>
      </c>
      <c r="E2700">
        <v>322</v>
      </c>
      <c r="F2700">
        <v>534</v>
      </c>
      <c r="G2700" t="s">
        <v>10784</v>
      </c>
      <c r="H2700">
        <v>851</v>
      </c>
      <c r="I2700">
        <v>29392418</v>
      </c>
      <c r="J2700" t="s">
        <v>1064</v>
      </c>
      <c r="K2700" t="s">
        <v>980</v>
      </c>
      <c r="L2700" t="s">
        <v>7278</v>
      </c>
      <c r="M2700">
        <v>3924</v>
      </c>
      <c r="N2700">
        <v>3190</v>
      </c>
      <c r="O2700" t="s">
        <v>4177</v>
      </c>
      <c r="P2700">
        <v>2</v>
      </c>
      <c r="Q2700" t="s">
        <v>14515</v>
      </c>
      <c r="R2700" t="s">
        <v>14516</v>
      </c>
      <c r="S2700">
        <v>26</v>
      </c>
      <c r="T2700" t="s">
        <v>42</v>
      </c>
      <c r="U2700" t="s">
        <v>43</v>
      </c>
      <c r="V2700" t="s">
        <v>811</v>
      </c>
      <c r="W2700">
        <v>10000000</v>
      </c>
      <c r="X2700">
        <v>1994</v>
      </c>
      <c r="Y2700">
        <v>543</v>
      </c>
      <c r="Z2700" s="2">
        <v>5.8</v>
      </c>
      <c r="AA2700">
        <v>1.85</v>
      </c>
      <c r="AB2700">
        <v>368</v>
      </c>
      <c r="AQ2700">
        <v>114</v>
      </c>
      <c r="AR2700">
        <v>6.5</v>
      </c>
      <c r="BO2700">
        <v>28687835</v>
      </c>
      <c r="BP2700">
        <v>35000000</v>
      </c>
      <c r="BR2700">
        <f t="shared" si="106"/>
        <v>-6312165</v>
      </c>
      <c r="BS2700" t="str">
        <f>_xlfn.XLOOKUP(BO2700,I:I,L:L)</f>
        <v>UntraceableÂ </v>
      </c>
    </row>
    <row r="2701" spans="1:71" x14ac:dyDescent="0.25">
      <c r="A2701" t="s">
        <v>33</v>
      </c>
      <c r="B2701" t="s">
        <v>8121</v>
      </c>
      <c r="C2701">
        <v>85</v>
      </c>
      <c r="D2701">
        <v>103</v>
      </c>
      <c r="E2701">
        <v>27</v>
      </c>
      <c r="F2701">
        <v>534</v>
      </c>
      <c r="G2701" t="s">
        <v>1834</v>
      </c>
      <c r="H2701">
        <v>1000</v>
      </c>
      <c r="I2701">
        <v>28435406</v>
      </c>
      <c r="J2701" t="s">
        <v>1027</v>
      </c>
      <c r="K2701" t="s">
        <v>7972</v>
      </c>
      <c r="L2701" t="s">
        <v>7745</v>
      </c>
      <c r="M2701">
        <v>37681</v>
      </c>
      <c r="N2701">
        <v>4441</v>
      </c>
      <c r="O2701" t="s">
        <v>6097</v>
      </c>
      <c r="P2701">
        <v>2</v>
      </c>
      <c r="Q2701" t="s">
        <v>14517</v>
      </c>
      <c r="R2701" t="s">
        <v>14518</v>
      </c>
      <c r="S2701">
        <v>151</v>
      </c>
      <c r="T2701" t="s">
        <v>42</v>
      </c>
      <c r="U2701" t="s">
        <v>43</v>
      </c>
      <c r="V2701" t="s">
        <v>44</v>
      </c>
      <c r="W2701">
        <v>12000000</v>
      </c>
      <c r="X2701">
        <v>2006</v>
      </c>
      <c r="Y2701">
        <v>809</v>
      </c>
      <c r="Z2701" s="2">
        <v>5.5</v>
      </c>
      <c r="AA2701">
        <v>1.85</v>
      </c>
      <c r="AB2701">
        <v>0</v>
      </c>
      <c r="AQ2701">
        <v>100</v>
      </c>
      <c r="AR2701">
        <v>5.8</v>
      </c>
      <c r="BO2701">
        <v>13650738</v>
      </c>
      <c r="BP2701">
        <v>20000000</v>
      </c>
      <c r="BR2701">
        <f t="shared" si="106"/>
        <v>-6349262</v>
      </c>
      <c r="BS2701" t="str">
        <f>_xlfn.XLOOKUP(BO2701,I:I,L:L)</f>
        <v>BurntÂ </v>
      </c>
    </row>
    <row r="2702" spans="1:71" x14ac:dyDescent="0.25">
      <c r="A2702" t="s">
        <v>33</v>
      </c>
      <c r="B2702" t="s">
        <v>5993</v>
      </c>
      <c r="C2702">
        <v>76</v>
      </c>
      <c r="D2702">
        <v>100</v>
      </c>
      <c r="E2702">
        <v>4</v>
      </c>
      <c r="F2702">
        <v>678</v>
      </c>
      <c r="G2702" t="s">
        <v>8593</v>
      </c>
      <c r="H2702">
        <v>982</v>
      </c>
      <c r="I2702">
        <v>25339117</v>
      </c>
      <c r="J2702" t="s">
        <v>1027</v>
      </c>
      <c r="K2702" t="s">
        <v>3295</v>
      </c>
      <c r="L2702" t="s">
        <v>7971</v>
      </c>
      <c r="M2702">
        <v>37885</v>
      </c>
      <c r="N2702">
        <v>4259</v>
      </c>
      <c r="O2702" t="s">
        <v>6796</v>
      </c>
      <c r="P2702">
        <v>4</v>
      </c>
      <c r="Q2702" t="s">
        <v>14519</v>
      </c>
      <c r="R2702" t="s">
        <v>14520</v>
      </c>
      <c r="S2702">
        <v>247</v>
      </c>
      <c r="T2702" t="s">
        <v>42</v>
      </c>
      <c r="U2702" t="s">
        <v>43</v>
      </c>
      <c r="V2702" t="s">
        <v>44</v>
      </c>
      <c r="W2702">
        <v>10000000</v>
      </c>
      <c r="X2702">
        <v>1998</v>
      </c>
      <c r="Y2702">
        <v>945</v>
      </c>
      <c r="Z2702" s="2">
        <v>6.5</v>
      </c>
      <c r="AA2702">
        <v>1.85</v>
      </c>
      <c r="AB2702">
        <v>0</v>
      </c>
      <c r="AQ2702">
        <v>103</v>
      </c>
      <c r="AR2702">
        <v>5.5</v>
      </c>
      <c r="BO2702">
        <v>1641788</v>
      </c>
      <c r="BP2702">
        <v>8000000</v>
      </c>
      <c r="BR2702">
        <f t="shared" si="106"/>
        <v>-6358212</v>
      </c>
      <c r="BS2702" t="str">
        <f>_xlfn.XLOOKUP(BO2702,I:I,L:L)</f>
        <v>SpiderÂ </v>
      </c>
    </row>
    <row r="2703" spans="1:71" x14ac:dyDescent="0.25">
      <c r="A2703" t="s">
        <v>33</v>
      </c>
      <c r="B2703" t="s">
        <v>3052</v>
      </c>
      <c r="C2703">
        <v>60</v>
      </c>
      <c r="D2703">
        <v>114</v>
      </c>
      <c r="E2703">
        <v>0</v>
      </c>
      <c r="F2703">
        <v>699</v>
      </c>
      <c r="G2703" t="s">
        <v>2858</v>
      </c>
      <c r="H2703">
        <v>10000</v>
      </c>
      <c r="I2703">
        <v>25600000</v>
      </c>
      <c r="J2703" t="s">
        <v>1212</v>
      </c>
      <c r="K2703" t="s">
        <v>670</v>
      </c>
      <c r="L2703" t="s">
        <v>7898</v>
      </c>
      <c r="M2703">
        <v>57363</v>
      </c>
      <c r="N2703">
        <v>12097</v>
      </c>
      <c r="O2703" t="s">
        <v>14522</v>
      </c>
      <c r="P2703">
        <v>0</v>
      </c>
      <c r="Q2703" t="s">
        <v>14523</v>
      </c>
      <c r="R2703" t="s">
        <v>14524</v>
      </c>
      <c r="S2703">
        <v>308</v>
      </c>
      <c r="T2703" t="s">
        <v>42</v>
      </c>
      <c r="U2703" t="s">
        <v>43</v>
      </c>
      <c r="V2703" t="s">
        <v>44</v>
      </c>
      <c r="W2703">
        <v>10000000</v>
      </c>
      <c r="X2703">
        <v>1983</v>
      </c>
      <c r="Y2703">
        <v>919</v>
      </c>
      <c r="Z2703" s="2">
        <v>7.2</v>
      </c>
      <c r="AA2703">
        <v>2.35</v>
      </c>
      <c r="AB2703">
        <v>10000</v>
      </c>
      <c r="AQ2703">
        <v>100</v>
      </c>
      <c r="AR2703">
        <v>6.5</v>
      </c>
      <c r="BO2703">
        <v>2835886</v>
      </c>
      <c r="BP2703">
        <v>9200000</v>
      </c>
      <c r="BR2703">
        <f t="shared" si="106"/>
        <v>-6364114</v>
      </c>
      <c r="BS2703" t="str">
        <f>_xlfn.XLOOKUP(BO2703,I:I,L:L)</f>
        <v>The Great BeautyÂ </v>
      </c>
    </row>
    <row r="2704" spans="1:71" x14ac:dyDescent="0.25">
      <c r="A2704" t="s">
        <v>33</v>
      </c>
      <c r="B2704" t="s">
        <v>8127</v>
      </c>
      <c r="C2704">
        <v>189</v>
      </c>
      <c r="D2704">
        <v>97</v>
      </c>
      <c r="E2704">
        <v>11</v>
      </c>
      <c r="F2704">
        <v>220</v>
      </c>
      <c r="G2704" t="s">
        <v>6240</v>
      </c>
      <c r="H2704">
        <v>1000</v>
      </c>
      <c r="I2704">
        <v>27736779</v>
      </c>
      <c r="J2704" t="s">
        <v>1776</v>
      </c>
      <c r="K2704" t="s">
        <v>14525</v>
      </c>
      <c r="L2704" t="s">
        <v>7524</v>
      </c>
      <c r="M2704">
        <v>25210</v>
      </c>
      <c r="N2704">
        <v>2403</v>
      </c>
      <c r="O2704" t="s">
        <v>14526</v>
      </c>
      <c r="P2704">
        <v>0</v>
      </c>
      <c r="Q2704" t="s">
        <v>14527</v>
      </c>
      <c r="R2704" t="s">
        <v>14528</v>
      </c>
      <c r="S2704">
        <v>126</v>
      </c>
      <c r="T2704" t="s">
        <v>42</v>
      </c>
      <c r="U2704" t="s">
        <v>43</v>
      </c>
      <c r="V2704" t="s">
        <v>811</v>
      </c>
      <c r="W2704">
        <v>10000000</v>
      </c>
      <c r="X2704">
        <v>2015</v>
      </c>
      <c r="Y2704">
        <v>412</v>
      </c>
      <c r="Z2704" s="2">
        <v>5.2</v>
      </c>
      <c r="AA2704">
        <v>2.35</v>
      </c>
      <c r="AB2704">
        <v>13000</v>
      </c>
      <c r="AQ2704">
        <v>103</v>
      </c>
      <c r="AR2704">
        <v>7.2</v>
      </c>
      <c r="BO2704">
        <v>6615578</v>
      </c>
      <c r="BP2704">
        <v>13000000</v>
      </c>
      <c r="BR2704">
        <f t="shared" si="106"/>
        <v>-6384422</v>
      </c>
      <c r="BS2704" t="str">
        <f>_xlfn.XLOOKUP(BO2704,I:I,L:L)</f>
        <v>The Last StationÂ </v>
      </c>
    </row>
    <row r="2705" spans="1:71" x14ac:dyDescent="0.25">
      <c r="A2705" t="s">
        <v>33</v>
      </c>
      <c r="B2705" t="s">
        <v>8133</v>
      </c>
      <c r="C2705">
        <v>82</v>
      </c>
      <c r="D2705">
        <v>116</v>
      </c>
      <c r="E2705">
        <v>70</v>
      </c>
      <c r="F2705">
        <v>706</v>
      </c>
      <c r="G2705" t="s">
        <v>7572</v>
      </c>
      <c r="H2705">
        <v>1000</v>
      </c>
      <c r="I2705">
        <v>24397469</v>
      </c>
      <c r="J2705" t="s">
        <v>3027</v>
      </c>
      <c r="K2705" t="s">
        <v>7154</v>
      </c>
      <c r="L2705" t="s">
        <v>9438</v>
      </c>
      <c r="M2705">
        <v>5161</v>
      </c>
      <c r="N2705">
        <v>5804</v>
      </c>
      <c r="O2705" t="s">
        <v>6435</v>
      </c>
      <c r="P2705">
        <v>7</v>
      </c>
      <c r="Q2705" t="s">
        <v>14529</v>
      </c>
      <c r="R2705" t="s">
        <v>14530</v>
      </c>
      <c r="S2705">
        <v>48</v>
      </c>
      <c r="T2705" t="s">
        <v>42</v>
      </c>
      <c r="U2705" t="s">
        <v>43</v>
      </c>
      <c r="V2705" t="s">
        <v>44</v>
      </c>
      <c r="W2705">
        <v>17000000</v>
      </c>
      <c r="X2705">
        <v>2012</v>
      </c>
      <c r="Y2705">
        <v>876</v>
      </c>
      <c r="Z2705" s="2">
        <v>5.7</v>
      </c>
      <c r="AA2705">
        <v>2.35</v>
      </c>
      <c r="AB2705">
        <v>0</v>
      </c>
      <c r="AQ2705">
        <v>97</v>
      </c>
      <c r="AR2705">
        <v>5.2</v>
      </c>
      <c r="BO2705">
        <v>3571735</v>
      </c>
      <c r="BP2705">
        <v>10000000</v>
      </c>
      <c r="BR2705">
        <f t="shared" si="106"/>
        <v>-6428265</v>
      </c>
      <c r="BS2705" t="str">
        <f>_xlfn.XLOOKUP(BO2705,I:I,L:L)</f>
        <v>The RunawaysÂ </v>
      </c>
    </row>
    <row r="2706" spans="1:71" x14ac:dyDescent="0.25">
      <c r="A2706" t="s">
        <v>33</v>
      </c>
      <c r="B2706" t="s">
        <v>7418</v>
      </c>
      <c r="C2706">
        <v>120</v>
      </c>
      <c r="D2706">
        <v>96</v>
      </c>
      <c r="E2706">
        <v>9</v>
      </c>
      <c r="F2706">
        <v>448</v>
      </c>
      <c r="G2706" t="s">
        <v>2113</v>
      </c>
      <c r="H2706">
        <v>690</v>
      </c>
      <c r="I2706">
        <v>20384136</v>
      </c>
      <c r="J2706" t="s">
        <v>1776</v>
      </c>
      <c r="K2706" t="s">
        <v>8988</v>
      </c>
      <c r="L2706" t="s">
        <v>8835</v>
      </c>
      <c r="M2706">
        <v>20467</v>
      </c>
      <c r="N2706">
        <v>2402</v>
      </c>
      <c r="O2706" t="s">
        <v>14532</v>
      </c>
      <c r="P2706">
        <v>1</v>
      </c>
      <c r="Q2706" t="s">
        <v>14533</v>
      </c>
      <c r="R2706" t="s">
        <v>14534</v>
      </c>
      <c r="S2706">
        <v>371</v>
      </c>
      <c r="T2706" t="s">
        <v>42</v>
      </c>
      <c r="U2706" t="s">
        <v>43</v>
      </c>
      <c r="V2706" t="s">
        <v>811</v>
      </c>
      <c r="W2706">
        <v>10000000</v>
      </c>
      <c r="X2706">
        <v>2001</v>
      </c>
      <c r="Y2706">
        <v>533</v>
      </c>
      <c r="Z2706" s="2">
        <v>4.7</v>
      </c>
      <c r="AA2706">
        <v>2.35</v>
      </c>
      <c r="AB2706">
        <v>0</v>
      </c>
      <c r="AQ2706">
        <v>116</v>
      </c>
      <c r="AR2706">
        <v>5.7</v>
      </c>
      <c r="BO2706">
        <v>70527</v>
      </c>
      <c r="BP2706">
        <v>6500000</v>
      </c>
      <c r="BR2706">
        <f t="shared" si="106"/>
        <v>-6429473</v>
      </c>
      <c r="BS2706" t="str">
        <f>_xlfn.XLOOKUP(BO2706,I:I,L:L)</f>
        <v>EulogyÂ </v>
      </c>
    </row>
    <row r="2707" spans="1:71" x14ac:dyDescent="0.25">
      <c r="A2707" t="s">
        <v>33</v>
      </c>
      <c r="B2707" t="s">
        <v>8138</v>
      </c>
      <c r="C2707">
        <v>183</v>
      </c>
      <c r="D2707">
        <v>98</v>
      </c>
      <c r="E2707">
        <v>58</v>
      </c>
      <c r="F2707">
        <v>242</v>
      </c>
      <c r="G2707" t="s">
        <v>1209</v>
      </c>
      <c r="H2707">
        <v>14000</v>
      </c>
      <c r="I2707">
        <v>25464480</v>
      </c>
      <c r="J2707" t="s">
        <v>2666</v>
      </c>
      <c r="K2707" t="s">
        <v>2459</v>
      </c>
      <c r="L2707" t="s">
        <v>7939</v>
      </c>
      <c r="M2707">
        <v>63108</v>
      </c>
      <c r="N2707">
        <v>15251</v>
      </c>
      <c r="O2707" t="s">
        <v>12723</v>
      </c>
      <c r="P2707">
        <v>0</v>
      </c>
      <c r="Q2707" t="s">
        <v>14536</v>
      </c>
      <c r="R2707" t="s">
        <v>14537</v>
      </c>
      <c r="S2707">
        <v>330</v>
      </c>
      <c r="T2707" t="s">
        <v>42</v>
      </c>
      <c r="U2707" t="s">
        <v>43</v>
      </c>
      <c r="V2707" t="s">
        <v>44</v>
      </c>
      <c r="W2707">
        <v>10000000</v>
      </c>
      <c r="X2707">
        <v>2009</v>
      </c>
      <c r="Y2707">
        <v>537</v>
      </c>
      <c r="Z2707" s="2">
        <v>5.9</v>
      </c>
      <c r="AA2707">
        <v>2.35</v>
      </c>
      <c r="AB2707">
        <v>15000</v>
      </c>
      <c r="AQ2707">
        <v>96</v>
      </c>
      <c r="AR2707">
        <v>4.7</v>
      </c>
      <c r="BO2707">
        <v>66637</v>
      </c>
      <c r="BP2707">
        <v>6500000</v>
      </c>
      <c r="BR2707">
        <f t="shared" si="106"/>
        <v>-6433363</v>
      </c>
      <c r="BS2707" t="str">
        <f>_xlfn.XLOOKUP(BO2707,I:I,L:L)</f>
        <v>The MessengerÂ </v>
      </c>
    </row>
    <row r="2708" spans="1:71" x14ac:dyDescent="0.25">
      <c r="A2708" t="s">
        <v>33</v>
      </c>
      <c r="B2708" t="s">
        <v>6533</v>
      </c>
      <c r="C2708">
        <v>211</v>
      </c>
      <c r="D2708">
        <v>105</v>
      </c>
      <c r="E2708">
        <v>500</v>
      </c>
      <c r="F2708">
        <v>718</v>
      </c>
      <c r="G2708" t="s">
        <v>3325</v>
      </c>
      <c r="H2708">
        <v>11000</v>
      </c>
      <c r="I2708">
        <v>20338609</v>
      </c>
      <c r="J2708" t="s">
        <v>3709</v>
      </c>
      <c r="K2708" t="s">
        <v>2982</v>
      </c>
      <c r="L2708" t="s">
        <v>8858</v>
      </c>
      <c r="M2708">
        <v>19655</v>
      </c>
      <c r="N2708">
        <v>12946</v>
      </c>
      <c r="O2708" t="s">
        <v>4587</v>
      </c>
      <c r="P2708">
        <v>8</v>
      </c>
      <c r="Q2708" t="s">
        <v>14539</v>
      </c>
      <c r="R2708" t="s">
        <v>14540</v>
      </c>
      <c r="S2708">
        <v>280</v>
      </c>
      <c r="T2708" t="s">
        <v>42</v>
      </c>
      <c r="U2708" t="s">
        <v>43</v>
      </c>
      <c r="V2708" t="s">
        <v>44</v>
      </c>
      <c r="W2708">
        <v>10000000</v>
      </c>
      <c r="X2708">
        <v>2006</v>
      </c>
      <c r="Y2708">
        <v>912</v>
      </c>
      <c r="Z2708" s="2">
        <v>6.8</v>
      </c>
      <c r="AA2708">
        <v>2.35</v>
      </c>
      <c r="AB2708">
        <v>683</v>
      </c>
      <c r="AQ2708">
        <v>98</v>
      </c>
      <c r="AR2708">
        <v>5.9</v>
      </c>
      <c r="BO2708">
        <v>64148</v>
      </c>
      <c r="BP2708">
        <v>6500000</v>
      </c>
      <c r="BR2708">
        <f t="shared" si="106"/>
        <v>-6435852</v>
      </c>
      <c r="BS2708" t="str">
        <f>_xlfn.XLOOKUP(BO2708,I:I,L:L)</f>
        <v>AberdeenÂ </v>
      </c>
    </row>
    <row r="2709" spans="1:71" x14ac:dyDescent="0.25">
      <c r="A2709" t="s">
        <v>917</v>
      </c>
      <c r="B2709" t="s">
        <v>8144</v>
      </c>
      <c r="C2709">
        <v>14</v>
      </c>
      <c r="D2709">
        <v>123</v>
      </c>
      <c r="E2709">
        <v>5</v>
      </c>
      <c r="F2709">
        <v>338</v>
      </c>
      <c r="G2709" t="s">
        <v>4921</v>
      </c>
      <c r="H2709">
        <v>556</v>
      </c>
      <c r="I2709">
        <v>18272447</v>
      </c>
      <c r="J2709" t="s">
        <v>2275</v>
      </c>
      <c r="K2709" t="s">
        <v>13363</v>
      </c>
      <c r="L2709" t="s">
        <v>9257</v>
      </c>
      <c r="M2709">
        <v>3119</v>
      </c>
      <c r="N2709">
        <v>2149</v>
      </c>
      <c r="O2709" t="s">
        <v>14542</v>
      </c>
      <c r="P2709">
        <v>1</v>
      </c>
      <c r="Q2709" t="s">
        <v>14543</v>
      </c>
      <c r="R2709" t="s">
        <v>14544</v>
      </c>
      <c r="S2709">
        <v>35</v>
      </c>
      <c r="T2709" t="s">
        <v>42</v>
      </c>
      <c r="U2709" t="s">
        <v>43</v>
      </c>
      <c r="V2709" t="s">
        <v>811</v>
      </c>
      <c r="W2709">
        <v>10000000</v>
      </c>
      <c r="X2709">
        <v>1993</v>
      </c>
      <c r="Y2709">
        <v>475</v>
      </c>
      <c r="Z2709" s="2">
        <v>5.9</v>
      </c>
      <c r="AA2709">
        <v>1.85</v>
      </c>
      <c r="AB2709">
        <v>331</v>
      </c>
      <c r="AQ2709">
        <v>105</v>
      </c>
      <c r="AR2709">
        <v>6.8</v>
      </c>
      <c r="BO2709">
        <v>7060876</v>
      </c>
      <c r="BP2709">
        <v>13500000</v>
      </c>
      <c r="BR2709">
        <f t="shared" si="106"/>
        <v>-6439124</v>
      </c>
      <c r="BS2709" t="str">
        <f>_xlfn.XLOOKUP(BO2709,I:I,L:L)</f>
        <v>QuillsÂ </v>
      </c>
    </row>
    <row r="2710" spans="1:71" x14ac:dyDescent="0.25">
      <c r="A2710" t="s">
        <v>33</v>
      </c>
      <c r="B2710" t="s">
        <v>3379</v>
      </c>
      <c r="C2710">
        <v>179</v>
      </c>
      <c r="D2710">
        <v>93</v>
      </c>
      <c r="E2710">
        <v>0</v>
      </c>
      <c r="F2710">
        <v>766</v>
      </c>
      <c r="G2710" t="s">
        <v>2103</v>
      </c>
      <c r="H2710">
        <v>13000</v>
      </c>
      <c r="I2710">
        <v>17096053</v>
      </c>
      <c r="J2710" t="s">
        <v>1544</v>
      </c>
      <c r="K2710" t="s">
        <v>702</v>
      </c>
      <c r="L2710" t="s">
        <v>9305</v>
      </c>
      <c r="M2710">
        <v>134458</v>
      </c>
      <c r="N2710">
        <v>15716</v>
      </c>
      <c r="O2710" t="s">
        <v>2523</v>
      </c>
      <c r="P2710">
        <v>2</v>
      </c>
      <c r="Q2710" t="s">
        <v>14547</v>
      </c>
      <c r="R2710" t="s">
        <v>14548</v>
      </c>
      <c r="S2710">
        <v>640</v>
      </c>
      <c r="T2710" t="s">
        <v>42</v>
      </c>
      <c r="U2710" t="s">
        <v>43</v>
      </c>
      <c r="V2710" t="s">
        <v>811</v>
      </c>
      <c r="W2710">
        <v>9000000</v>
      </c>
      <c r="X2710">
        <v>1998</v>
      </c>
      <c r="Y2710">
        <v>933</v>
      </c>
      <c r="Z2710" s="2">
        <v>7.7</v>
      </c>
      <c r="AA2710">
        <v>2.35</v>
      </c>
      <c r="AB2710">
        <v>5000</v>
      </c>
      <c r="AQ2710">
        <v>107</v>
      </c>
      <c r="AR2710">
        <v>5.3</v>
      </c>
      <c r="BO2710">
        <v>529766</v>
      </c>
      <c r="BP2710">
        <v>7000000</v>
      </c>
      <c r="BR2710">
        <f t="shared" si="106"/>
        <v>-6470234</v>
      </c>
      <c r="BS2710" t="str">
        <f>_xlfn.XLOOKUP(BO2710,I:I,L:L)</f>
        <v>Things to Do in Denver When You're DeadÂ </v>
      </c>
    </row>
    <row r="2711" spans="1:71" x14ac:dyDescent="0.25">
      <c r="A2711" t="s">
        <v>33</v>
      </c>
      <c r="B2711" t="s">
        <v>3975</v>
      </c>
      <c r="C2711">
        <v>221</v>
      </c>
      <c r="D2711">
        <v>97</v>
      </c>
      <c r="E2711">
        <v>25</v>
      </c>
      <c r="F2711">
        <v>861</v>
      </c>
      <c r="G2711" t="s">
        <v>10236</v>
      </c>
      <c r="H2711">
        <v>929</v>
      </c>
      <c r="I2711">
        <v>21371425</v>
      </c>
      <c r="J2711" t="s">
        <v>1672</v>
      </c>
      <c r="K2711" t="s">
        <v>4624</v>
      </c>
      <c r="L2711" t="s">
        <v>8658</v>
      </c>
      <c r="M2711">
        <v>76199</v>
      </c>
      <c r="N2711">
        <v>3679</v>
      </c>
      <c r="O2711" t="s">
        <v>4820</v>
      </c>
      <c r="P2711">
        <v>0</v>
      </c>
      <c r="Q2711" t="s">
        <v>14549</v>
      </c>
      <c r="R2711" t="s">
        <v>14550</v>
      </c>
      <c r="S2711">
        <v>944</v>
      </c>
      <c r="T2711" t="s">
        <v>42</v>
      </c>
      <c r="U2711" t="s">
        <v>43</v>
      </c>
      <c r="V2711" t="s">
        <v>44</v>
      </c>
      <c r="W2711">
        <v>10000000</v>
      </c>
      <c r="X2711">
        <v>2010</v>
      </c>
      <c r="Y2711">
        <v>927</v>
      </c>
      <c r="Z2711" s="2">
        <v>4.4000000000000004</v>
      </c>
      <c r="AA2711">
        <v>2.35</v>
      </c>
      <c r="AB2711">
        <v>13000</v>
      </c>
      <c r="AQ2711">
        <v>93</v>
      </c>
      <c r="AR2711">
        <v>7.7</v>
      </c>
      <c r="BO2711">
        <v>33508922</v>
      </c>
      <c r="BP2711">
        <v>40000000</v>
      </c>
      <c r="BR2711">
        <f t="shared" si="106"/>
        <v>-6491078</v>
      </c>
      <c r="BS2711" t="str">
        <f>_xlfn.XLOOKUP(BO2711,I:I,L:L)</f>
        <v>Pay It ForwardÂ </v>
      </c>
    </row>
    <row r="2712" spans="1:71" x14ac:dyDescent="0.25">
      <c r="A2712" t="s">
        <v>33</v>
      </c>
      <c r="B2712" t="s">
        <v>2895</v>
      </c>
      <c r="C2712">
        <v>158</v>
      </c>
      <c r="D2712">
        <v>122</v>
      </c>
      <c r="E2712">
        <v>108</v>
      </c>
      <c r="F2712">
        <v>111</v>
      </c>
      <c r="G2712" t="s">
        <v>6441</v>
      </c>
      <c r="H2712">
        <v>220</v>
      </c>
      <c r="I2712">
        <v>33071558</v>
      </c>
      <c r="J2712" t="s">
        <v>1544</v>
      </c>
      <c r="K2712" t="s">
        <v>14551</v>
      </c>
      <c r="L2712" t="s">
        <v>6658</v>
      </c>
      <c r="M2712">
        <v>22369</v>
      </c>
      <c r="N2712">
        <v>583</v>
      </c>
      <c r="O2712" t="s">
        <v>14552</v>
      </c>
      <c r="P2712">
        <v>6</v>
      </c>
      <c r="Q2712" t="s">
        <v>14553</v>
      </c>
      <c r="R2712" t="s">
        <v>14554</v>
      </c>
      <c r="S2712">
        <v>100</v>
      </c>
      <c r="T2712" t="s">
        <v>42</v>
      </c>
      <c r="U2712" t="s">
        <v>74</v>
      </c>
      <c r="V2712" t="s">
        <v>115</v>
      </c>
      <c r="W2712">
        <v>10000000</v>
      </c>
      <c r="X2712">
        <v>2015</v>
      </c>
      <c r="Y2712">
        <v>186</v>
      </c>
      <c r="Z2712" s="2">
        <v>6.6</v>
      </c>
      <c r="AA2712">
        <v>2.35</v>
      </c>
      <c r="AB2712">
        <v>21000</v>
      </c>
      <c r="AQ2712">
        <v>97</v>
      </c>
      <c r="AR2712">
        <v>4.4000000000000004</v>
      </c>
      <c r="BP2712">
        <v>6500000</v>
      </c>
      <c r="BR2712">
        <f t="shared" si="106"/>
        <v>-6500000</v>
      </c>
      <c r="BS2712">
        <f>_xlfn.XLOOKUP(BO2712,I:I,L:L)</f>
        <v>0</v>
      </c>
    </row>
    <row r="2713" spans="1:71" x14ac:dyDescent="0.25">
      <c r="A2713" t="s">
        <v>33</v>
      </c>
      <c r="B2713" t="s">
        <v>8157</v>
      </c>
      <c r="C2713">
        <v>73</v>
      </c>
      <c r="D2713">
        <v>101</v>
      </c>
      <c r="E2713">
        <v>22</v>
      </c>
      <c r="F2713">
        <v>558</v>
      </c>
      <c r="G2713" t="s">
        <v>2998</v>
      </c>
      <c r="H2713">
        <v>918</v>
      </c>
      <c r="I2713">
        <v>17655201</v>
      </c>
      <c r="J2713" t="s">
        <v>3306</v>
      </c>
      <c r="K2713" t="s">
        <v>3867</v>
      </c>
      <c r="L2713" t="s">
        <v>9385</v>
      </c>
      <c r="M2713">
        <v>4719</v>
      </c>
      <c r="N2713">
        <v>3317</v>
      </c>
      <c r="O2713" t="s">
        <v>953</v>
      </c>
      <c r="P2713">
        <v>1</v>
      </c>
      <c r="Q2713" t="s">
        <v>14555</v>
      </c>
      <c r="R2713" t="s">
        <v>14556</v>
      </c>
      <c r="S2713">
        <v>24</v>
      </c>
      <c r="T2713" t="s">
        <v>42</v>
      </c>
      <c r="U2713" t="s">
        <v>43</v>
      </c>
      <c r="V2713" t="s">
        <v>366</v>
      </c>
      <c r="W2713">
        <v>10000000</v>
      </c>
      <c r="X2713">
        <v>2008</v>
      </c>
      <c r="Y2713">
        <v>624</v>
      </c>
      <c r="Z2713" s="2">
        <v>6.7</v>
      </c>
      <c r="AA2713">
        <v>1.85</v>
      </c>
      <c r="AB2713">
        <v>851</v>
      </c>
      <c r="AQ2713">
        <v>122</v>
      </c>
      <c r="AR2713">
        <v>6.6</v>
      </c>
      <c r="BO2713">
        <v>68473360</v>
      </c>
      <c r="BP2713">
        <v>75000000</v>
      </c>
      <c r="BR2713">
        <f t="shared" si="106"/>
        <v>-6526640</v>
      </c>
      <c r="BS2713" t="str">
        <f>_xlfn.XLOOKUP(BO2713,I:I,L:L)</f>
        <v>Vertical LimitÂ </v>
      </c>
    </row>
    <row r="2714" spans="1:71" x14ac:dyDescent="0.25">
      <c r="A2714" t="s">
        <v>33</v>
      </c>
      <c r="B2714" t="s">
        <v>6485</v>
      </c>
      <c r="C2714">
        <v>65</v>
      </c>
      <c r="D2714">
        <v>100</v>
      </c>
      <c r="E2714">
        <v>15</v>
      </c>
      <c r="F2714">
        <v>804</v>
      </c>
      <c r="G2714" t="s">
        <v>2467</v>
      </c>
      <c r="H2714">
        <v>1000</v>
      </c>
      <c r="I2714">
        <v>16247775</v>
      </c>
      <c r="J2714" t="s">
        <v>1638</v>
      </c>
      <c r="K2714" t="s">
        <v>10609</v>
      </c>
      <c r="L2714" t="s">
        <v>14557</v>
      </c>
      <c r="M2714">
        <v>23527</v>
      </c>
      <c r="N2714">
        <v>4789</v>
      </c>
      <c r="O2714" t="s">
        <v>14558</v>
      </c>
      <c r="P2714">
        <v>3</v>
      </c>
      <c r="Q2714" t="s">
        <v>14559</v>
      </c>
      <c r="R2714" t="s">
        <v>14560</v>
      </c>
      <c r="S2714">
        <v>104</v>
      </c>
      <c r="T2714" t="s">
        <v>42</v>
      </c>
      <c r="U2714" t="s">
        <v>43</v>
      </c>
      <c r="V2714" t="s">
        <v>115</v>
      </c>
      <c r="W2714">
        <v>25000000</v>
      </c>
      <c r="X2714">
        <v>2005</v>
      </c>
      <c r="Y2714">
        <v>962</v>
      </c>
      <c r="Z2714" s="2">
        <v>5.5</v>
      </c>
      <c r="AA2714">
        <v>1.85</v>
      </c>
      <c r="AB2714">
        <v>767</v>
      </c>
      <c r="AQ2714">
        <v>101</v>
      </c>
      <c r="AR2714">
        <v>6.7</v>
      </c>
      <c r="BO2714">
        <v>453079</v>
      </c>
      <c r="BP2714">
        <v>7000000</v>
      </c>
      <c r="BR2714">
        <f t="shared" si="106"/>
        <v>-6546921</v>
      </c>
      <c r="BS2714" t="str">
        <f>_xlfn.XLOOKUP(BO2714,I:I,L:L)</f>
        <v>The Extra ManÂ </v>
      </c>
    </row>
    <row r="2715" spans="1:71" x14ac:dyDescent="0.25">
      <c r="A2715" t="s">
        <v>33</v>
      </c>
      <c r="B2715" t="s">
        <v>3169</v>
      </c>
      <c r="C2715">
        <v>23</v>
      </c>
      <c r="D2715">
        <v>129</v>
      </c>
      <c r="E2715">
        <v>0</v>
      </c>
      <c r="F2715">
        <v>203</v>
      </c>
      <c r="G2715" t="s">
        <v>3391</v>
      </c>
      <c r="H2715">
        <v>18000</v>
      </c>
      <c r="I2715">
        <v>16153600</v>
      </c>
      <c r="J2715" t="s">
        <v>3468</v>
      </c>
      <c r="K2715" t="s">
        <v>2152</v>
      </c>
      <c r="L2715" t="s">
        <v>9632</v>
      </c>
      <c r="M2715">
        <v>8295</v>
      </c>
      <c r="N2715">
        <v>19065</v>
      </c>
      <c r="O2715" t="s">
        <v>14562</v>
      </c>
      <c r="P2715">
        <v>1</v>
      </c>
      <c r="Q2715" t="s">
        <v>14563</v>
      </c>
      <c r="R2715" t="s">
        <v>14564</v>
      </c>
      <c r="S2715">
        <v>30</v>
      </c>
      <c r="T2715" t="s">
        <v>42</v>
      </c>
      <c r="U2715" t="s">
        <v>43</v>
      </c>
      <c r="V2715" t="s">
        <v>811</v>
      </c>
      <c r="W2715">
        <v>10000000</v>
      </c>
      <c r="X2715">
        <v>1990</v>
      </c>
      <c r="Y2715">
        <v>269</v>
      </c>
      <c r="Z2715" s="2">
        <v>6.5</v>
      </c>
      <c r="AA2715">
        <v>1.85</v>
      </c>
      <c r="AB2715">
        <v>720</v>
      </c>
      <c r="AQ2715">
        <v>100</v>
      </c>
      <c r="AR2715">
        <v>5.5</v>
      </c>
      <c r="BO2715">
        <v>13391174</v>
      </c>
      <c r="BP2715">
        <v>20000000</v>
      </c>
      <c r="BR2715">
        <f t="shared" si="106"/>
        <v>-6608826</v>
      </c>
      <c r="BS2715" t="str">
        <f>_xlfn.XLOOKUP(BO2715,I:I,L:L)</f>
        <v>One Night with the KingÂ </v>
      </c>
    </row>
    <row r="2716" spans="1:71" x14ac:dyDescent="0.25">
      <c r="A2716" t="s">
        <v>33</v>
      </c>
      <c r="B2716" t="s">
        <v>3139</v>
      </c>
      <c r="C2716">
        <v>63</v>
      </c>
      <c r="D2716">
        <v>81</v>
      </c>
      <c r="E2716">
        <v>176</v>
      </c>
      <c r="F2716">
        <v>39</v>
      </c>
      <c r="G2716" t="s">
        <v>14565</v>
      </c>
      <c r="H2716">
        <v>176</v>
      </c>
      <c r="I2716">
        <v>16033556</v>
      </c>
      <c r="J2716" t="s">
        <v>1352</v>
      </c>
      <c r="K2716" t="s">
        <v>3139</v>
      </c>
      <c r="L2716" t="s">
        <v>9637</v>
      </c>
      <c r="M2716">
        <v>37901</v>
      </c>
      <c r="N2716">
        <v>361</v>
      </c>
      <c r="O2716" t="s">
        <v>14566</v>
      </c>
      <c r="P2716">
        <v>1</v>
      </c>
      <c r="Q2716" t="s">
        <v>14567</v>
      </c>
      <c r="R2716" t="s">
        <v>14568</v>
      </c>
      <c r="S2716">
        <v>518</v>
      </c>
      <c r="T2716" t="s">
        <v>42</v>
      </c>
      <c r="U2716" t="s">
        <v>43</v>
      </c>
      <c r="V2716" t="s">
        <v>44</v>
      </c>
      <c r="W2716">
        <v>10000000</v>
      </c>
      <c r="X2716">
        <v>2002</v>
      </c>
      <c r="Y2716">
        <v>67</v>
      </c>
      <c r="Z2716" s="2">
        <v>6.2</v>
      </c>
      <c r="AA2716">
        <v>2.35</v>
      </c>
      <c r="AB2716">
        <v>0</v>
      </c>
      <c r="AQ2716">
        <v>129</v>
      </c>
      <c r="AR2716">
        <v>6.5</v>
      </c>
      <c r="BO2716">
        <v>13383737</v>
      </c>
      <c r="BP2716">
        <v>20000000</v>
      </c>
      <c r="BR2716">
        <f t="shared" si="106"/>
        <v>-6616263</v>
      </c>
      <c r="BS2716" t="str">
        <f>_xlfn.XLOOKUP(BO2716,I:I,L:L)</f>
        <v>Bullets Over BroadwayÂ </v>
      </c>
    </row>
    <row r="2717" spans="1:71" x14ac:dyDescent="0.25">
      <c r="A2717" t="s">
        <v>33</v>
      </c>
      <c r="B2717" t="s">
        <v>8163</v>
      </c>
      <c r="C2717">
        <v>191</v>
      </c>
      <c r="D2717">
        <v>84</v>
      </c>
      <c r="E2717">
        <v>36</v>
      </c>
      <c r="F2717">
        <v>648</v>
      </c>
      <c r="G2717" t="s">
        <v>14569</v>
      </c>
      <c r="H2717">
        <v>2000</v>
      </c>
      <c r="I2717">
        <v>15417771</v>
      </c>
      <c r="J2717" t="s">
        <v>2795</v>
      </c>
      <c r="K2717" t="s">
        <v>5428</v>
      </c>
      <c r="L2717" t="s">
        <v>10377</v>
      </c>
      <c r="M2717">
        <v>87494</v>
      </c>
      <c r="N2717">
        <v>3416</v>
      </c>
      <c r="O2717" t="s">
        <v>9240</v>
      </c>
      <c r="P2717">
        <v>1</v>
      </c>
      <c r="Q2717" t="s">
        <v>14570</v>
      </c>
      <c r="R2717" t="s">
        <v>14571</v>
      </c>
      <c r="S2717">
        <v>540</v>
      </c>
      <c r="T2717" t="s">
        <v>42</v>
      </c>
      <c r="U2717" t="s">
        <v>43</v>
      </c>
      <c r="V2717" t="s">
        <v>811</v>
      </c>
      <c r="W2717">
        <v>12600000</v>
      </c>
      <c r="X2717">
        <v>2003</v>
      </c>
      <c r="Y2717">
        <v>683</v>
      </c>
      <c r="Z2717" s="2">
        <v>6.1</v>
      </c>
      <c r="AA2717">
        <v>1.85</v>
      </c>
      <c r="AB2717">
        <v>0</v>
      </c>
      <c r="AQ2717">
        <v>81</v>
      </c>
      <c r="AR2717">
        <v>6.2</v>
      </c>
      <c r="BO2717">
        <v>382946</v>
      </c>
      <c r="BP2717">
        <v>7000000</v>
      </c>
      <c r="BR2717">
        <f t="shared" si="106"/>
        <v>-6617054</v>
      </c>
      <c r="BS2717" t="str">
        <f>_xlfn.XLOOKUP(BO2717,I:I,L:L)</f>
        <v>HesherÂ </v>
      </c>
    </row>
    <row r="2718" spans="1:71" x14ac:dyDescent="0.25">
      <c r="A2718" t="s">
        <v>33</v>
      </c>
      <c r="B2718" t="s">
        <v>6649</v>
      </c>
      <c r="C2718">
        <v>368</v>
      </c>
      <c r="D2718">
        <v>130</v>
      </c>
      <c r="E2718">
        <v>337</v>
      </c>
      <c r="F2718">
        <v>820</v>
      </c>
      <c r="G2718" t="s">
        <v>596</v>
      </c>
      <c r="H2718">
        <v>11000</v>
      </c>
      <c r="I2718">
        <v>21589307</v>
      </c>
      <c r="J2718" t="s">
        <v>2007</v>
      </c>
      <c r="K2718" t="s">
        <v>821</v>
      </c>
      <c r="L2718" t="s">
        <v>8597</v>
      </c>
      <c r="M2718">
        <v>135286</v>
      </c>
      <c r="N2718">
        <v>13960</v>
      </c>
      <c r="O2718" t="s">
        <v>1300</v>
      </c>
      <c r="P2718">
        <v>1</v>
      </c>
      <c r="Q2718" t="s">
        <v>14573</v>
      </c>
      <c r="R2718" t="s">
        <v>14574</v>
      </c>
      <c r="S2718">
        <v>261</v>
      </c>
      <c r="T2718" t="s">
        <v>42</v>
      </c>
      <c r="U2718" t="s">
        <v>43</v>
      </c>
      <c r="V2718" t="s">
        <v>44</v>
      </c>
      <c r="W2718">
        <v>10000000</v>
      </c>
      <c r="X2718">
        <v>2012</v>
      </c>
      <c r="Y2718">
        <v>1000</v>
      </c>
      <c r="Z2718" s="2">
        <v>7.4</v>
      </c>
      <c r="AA2718">
        <v>2.35</v>
      </c>
      <c r="AB2718">
        <v>27000</v>
      </c>
      <c r="AQ2718">
        <v>100</v>
      </c>
      <c r="AR2718">
        <v>7.1</v>
      </c>
      <c r="BO2718">
        <v>38360195</v>
      </c>
      <c r="BP2718">
        <v>45000000</v>
      </c>
      <c r="BR2718">
        <f t="shared" si="106"/>
        <v>-6639805</v>
      </c>
      <c r="BS2718" t="str">
        <f>_xlfn.XLOOKUP(BO2718,I:I,L:L)</f>
        <v>Last HolidayÂ </v>
      </c>
    </row>
    <row r="2719" spans="1:71" x14ac:dyDescent="0.25">
      <c r="A2719" t="s">
        <v>33</v>
      </c>
      <c r="B2719" t="s">
        <v>8170</v>
      </c>
      <c r="C2719">
        <v>89</v>
      </c>
      <c r="D2719">
        <v>84</v>
      </c>
      <c r="E2719">
        <v>134</v>
      </c>
      <c r="F2719">
        <v>307</v>
      </c>
      <c r="G2719" t="s">
        <v>6208</v>
      </c>
      <c r="H2719">
        <v>655</v>
      </c>
      <c r="I2719">
        <v>20339754</v>
      </c>
      <c r="J2719" t="s">
        <v>635</v>
      </c>
      <c r="K2719" t="s">
        <v>9195</v>
      </c>
      <c r="L2719" t="s">
        <v>8853</v>
      </c>
      <c r="M2719">
        <v>23928</v>
      </c>
      <c r="N2719">
        <v>2737</v>
      </c>
      <c r="O2719" t="s">
        <v>14575</v>
      </c>
      <c r="P2719">
        <v>2</v>
      </c>
      <c r="Q2719" t="s">
        <v>14576</v>
      </c>
      <c r="R2719" t="s">
        <v>14577</v>
      </c>
      <c r="S2719">
        <v>73</v>
      </c>
      <c r="T2719" t="s">
        <v>42</v>
      </c>
      <c r="U2719" t="s">
        <v>43</v>
      </c>
      <c r="V2719" t="s">
        <v>811</v>
      </c>
      <c r="W2719">
        <v>10000000</v>
      </c>
      <c r="X2719">
        <v>2007</v>
      </c>
      <c r="Y2719">
        <v>651</v>
      </c>
      <c r="Z2719" s="2">
        <v>5.9</v>
      </c>
      <c r="AA2719">
        <v>1.85</v>
      </c>
      <c r="AB2719">
        <v>441</v>
      </c>
      <c r="AQ2719">
        <v>130</v>
      </c>
      <c r="AR2719">
        <v>7.4</v>
      </c>
      <c r="BO2719">
        <v>22359293</v>
      </c>
      <c r="BP2719">
        <v>29000000</v>
      </c>
      <c r="BR2719">
        <f t="shared" si="106"/>
        <v>-6640707</v>
      </c>
      <c r="BS2719" t="str">
        <f>_xlfn.XLOOKUP(BO2719,I:I,L:L)</f>
        <v>The BorrowersÂ </v>
      </c>
    </row>
    <row r="2720" spans="1:71" x14ac:dyDescent="0.25">
      <c r="A2720" t="s">
        <v>33</v>
      </c>
      <c r="B2720" t="s">
        <v>8176</v>
      </c>
      <c r="C2720">
        <v>83</v>
      </c>
      <c r="D2720">
        <v>106</v>
      </c>
      <c r="E2720">
        <v>293</v>
      </c>
      <c r="F2720">
        <v>547</v>
      </c>
      <c r="G2720" t="s">
        <v>14578</v>
      </c>
      <c r="H2720">
        <v>773</v>
      </c>
      <c r="I2720">
        <v>28873374</v>
      </c>
      <c r="J2720" t="s">
        <v>2267</v>
      </c>
      <c r="K2720" t="s">
        <v>14579</v>
      </c>
      <c r="L2720" t="s">
        <v>7365</v>
      </c>
      <c r="M2720">
        <v>22161</v>
      </c>
      <c r="N2720">
        <v>2787</v>
      </c>
      <c r="O2720" t="s">
        <v>14580</v>
      </c>
      <c r="P2720">
        <v>11</v>
      </c>
      <c r="Q2720" t="s">
        <v>14581</v>
      </c>
      <c r="R2720" t="s">
        <v>14582</v>
      </c>
      <c r="S2720">
        <v>68</v>
      </c>
      <c r="T2720" t="s">
        <v>42</v>
      </c>
      <c r="U2720" t="s">
        <v>43</v>
      </c>
      <c r="V2720" t="s">
        <v>115</v>
      </c>
      <c r="W2720">
        <v>10000000</v>
      </c>
      <c r="X2720">
        <v>2013</v>
      </c>
      <c r="Y2720">
        <v>734</v>
      </c>
      <c r="Z2720" s="2">
        <v>4.0999999999999996</v>
      </c>
      <c r="AA2720">
        <v>1.85</v>
      </c>
      <c r="AB2720">
        <v>0</v>
      </c>
      <c r="AQ2720">
        <v>84</v>
      </c>
      <c r="AR2720">
        <v>5.9</v>
      </c>
      <c r="BO2720">
        <v>61355436</v>
      </c>
      <c r="BP2720">
        <v>68000000</v>
      </c>
      <c r="BR2720">
        <f t="shared" si="106"/>
        <v>-6644564</v>
      </c>
      <c r="BS2720" t="str">
        <f>_xlfn.XLOOKUP(BO2720,I:I,L:L)</f>
        <v>The SaintÂ </v>
      </c>
    </row>
    <row r="2721" spans="1:71" x14ac:dyDescent="0.25">
      <c r="A2721" t="s">
        <v>33</v>
      </c>
      <c r="B2721" t="s">
        <v>8182</v>
      </c>
      <c r="C2721">
        <v>33</v>
      </c>
      <c r="D2721">
        <v>76</v>
      </c>
      <c r="E2721">
        <v>14</v>
      </c>
      <c r="F2721">
        <v>636</v>
      </c>
      <c r="G2721" t="s">
        <v>1887</v>
      </c>
      <c r="H2721">
        <v>1000</v>
      </c>
      <c r="I2721">
        <v>13684949</v>
      </c>
      <c r="J2721" t="s">
        <v>322</v>
      </c>
      <c r="K2721" t="s">
        <v>3272</v>
      </c>
      <c r="L2721" t="s">
        <v>8785</v>
      </c>
      <c r="M2721">
        <v>4564</v>
      </c>
      <c r="N2721">
        <v>3752</v>
      </c>
      <c r="O2721" t="s">
        <v>8953</v>
      </c>
      <c r="P2721">
        <v>0</v>
      </c>
      <c r="Q2721" t="s">
        <v>14583</v>
      </c>
      <c r="R2721" t="s">
        <v>14584</v>
      </c>
      <c r="S2721">
        <v>43</v>
      </c>
      <c r="T2721" t="s">
        <v>42</v>
      </c>
      <c r="U2721" t="s">
        <v>43</v>
      </c>
      <c r="V2721" t="s">
        <v>115</v>
      </c>
      <c r="W2721">
        <v>3000000</v>
      </c>
      <c r="X2721">
        <v>2002</v>
      </c>
      <c r="Y2721">
        <v>811</v>
      </c>
      <c r="Z2721" s="2">
        <v>5.9</v>
      </c>
      <c r="AA2721">
        <v>1.85</v>
      </c>
      <c r="AB2721">
        <v>227</v>
      </c>
      <c r="AQ2721">
        <v>106</v>
      </c>
      <c r="AR2721">
        <v>4.0999999999999996</v>
      </c>
      <c r="BO2721">
        <v>13337299</v>
      </c>
      <c r="BP2721">
        <v>20000000</v>
      </c>
      <c r="BR2721">
        <f t="shared" si="106"/>
        <v>-6662701</v>
      </c>
      <c r="BS2721" t="str">
        <f>_xlfn.XLOOKUP(BO2721,I:I,L:L)</f>
        <v>De-LovelyÂ </v>
      </c>
    </row>
    <row r="2722" spans="1:71" x14ac:dyDescent="0.25">
      <c r="A2722" t="s">
        <v>33</v>
      </c>
      <c r="B2722" t="s">
        <v>7988</v>
      </c>
      <c r="C2722">
        <v>386</v>
      </c>
      <c r="D2722">
        <v>99</v>
      </c>
      <c r="E2722">
        <v>64</v>
      </c>
      <c r="F2722">
        <v>918</v>
      </c>
      <c r="G2722" t="s">
        <v>1512</v>
      </c>
      <c r="H2722">
        <v>13000</v>
      </c>
      <c r="I2722">
        <v>14597405</v>
      </c>
      <c r="J2722" t="s">
        <v>948</v>
      </c>
      <c r="K2722" t="s">
        <v>574</v>
      </c>
      <c r="L2722" t="s">
        <v>9276</v>
      </c>
      <c r="M2722">
        <v>71679</v>
      </c>
      <c r="N2722">
        <v>17204</v>
      </c>
      <c r="O2722" t="s">
        <v>3867</v>
      </c>
      <c r="P2722">
        <v>1</v>
      </c>
      <c r="Q2722" t="s">
        <v>14585</v>
      </c>
      <c r="R2722" t="s">
        <v>14586</v>
      </c>
      <c r="S2722">
        <v>216</v>
      </c>
      <c r="T2722" t="s">
        <v>42</v>
      </c>
      <c r="U2722" t="s">
        <v>74</v>
      </c>
      <c r="V2722" t="s">
        <v>811</v>
      </c>
      <c r="W2722">
        <v>6400000</v>
      </c>
      <c r="X2722">
        <v>2011</v>
      </c>
      <c r="Y2722">
        <v>2000</v>
      </c>
      <c r="Z2722" s="2">
        <v>7</v>
      </c>
      <c r="AA2722">
        <v>2.35</v>
      </c>
      <c r="AB2722">
        <v>17000</v>
      </c>
      <c r="AQ2722">
        <v>76</v>
      </c>
      <c r="AR2722">
        <v>5.9</v>
      </c>
      <c r="BP2722">
        <v>6700000</v>
      </c>
      <c r="BR2722">
        <f t="shared" si="106"/>
        <v>-6700000</v>
      </c>
      <c r="BS2722">
        <f>_xlfn.XLOOKUP(BO2722,I:I,L:L)</f>
        <v>0</v>
      </c>
    </row>
    <row r="2723" spans="1:71" x14ac:dyDescent="0.25">
      <c r="A2723" t="s">
        <v>33</v>
      </c>
      <c r="B2723" t="s">
        <v>4149</v>
      </c>
      <c r="C2723">
        <v>191</v>
      </c>
      <c r="D2723">
        <v>96</v>
      </c>
      <c r="E2723">
        <v>47</v>
      </c>
      <c r="F2723">
        <v>442</v>
      </c>
      <c r="G2723" t="s">
        <v>4386</v>
      </c>
      <c r="H2723">
        <v>3000</v>
      </c>
      <c r="I2723">
        <v>12570442</v>
      </c>
      <c r="J2723" t="s">
        <v>2719</v>
      </c>
      <c r="K2723" t="s">
        <v>1924</v>
      </c>
      <c r="L2723" t="s">
        <v>10450</v>
      </c>
      <c r="M2723">
        <v>40514</v>
      </c>
      <c r="N2723">
        <v>4053</v>
      </c>
      <c r="O2723" t="s">
        <v>9349</v>
      </c>
      <c r="P2723">
        <v>0</v>
      </c>
      <c r="Q2723" t="s">
        <v>14587</v>
      </c>
      <c r="R2723" t="s">
        <v>14588</v>
      </c>
      <c r="S2723">
        <v>234</v>
      </c>
      <c r="T2723" t="s">
        <v>42</v>
      </c>
      <c r="U2723" t="s">
        <v>43</v>
      </c>
      <c r="V2723" t="s">
        <v>811</v>
      </c>
      <c r="W2723">
        <v>10000000</v>
      </c>
      <c r="X2723">
        <v>2005</v>
      </c>
      <c r="Y2723">
        <v>497</v>
      </c>
      <c r="Z2723" s="2">
        <v>6.8</v>
      </c>
      <c r="AA2723">
        <v>2.35</v>
      </c>
      <c r="AB2723">
        <v>808</v>
      </c>
      <c r="AQ2723">
        <v>99</v>
      </c>
      <c r="AR2723">
        <v>7</v>
      </c>
      <c r="BO2723">
        <v>49526</v>
      </c>
      <c r="BP2723">
        <v>6800000</v>
      </c>
      <c r="BR2723">
        <f t="shared" si="106"/>
        <v>-6750474</v>
      </c>
      <c r="BS2723" t="str">
        <f>_xlfn.XLOOKUP(BO2723,I:I,L:L)</f>
        <v>The ChumscrubberÂ </v>
      </c>
    </row>
    <row r="2724" spans="1:71" x14ac:dyDescent="0.25">
      <c r="A2724" t="s">
        <v>33</v>
      </c>
      <c r="B2724" t="s">
        <v>8185</v>
      </c>
      <c r="C2724">
        <v>16</v>
      </c>
      <c r="D2724">
        <v>104</v>
      </c>
      <c r="E2724">
        <v>28</v>
      </c>
      <c r="F2724">
        <v>582</v>
      </c>
      <c r="G2724" t="s">
        <v>7603</v>
      </c>
      <c r="H2724">
        <v>962</v>
      </c>
      <c r="I2724">
        <v>12514138</v>
      </c>
      <c r="J2724" t="s">
        <v>210</v>
      </c>
      <c r="K2724" t="s">
        <v>5506</v>
      </c>
      <c r="L2724" t="s">
        <v>10464</v>
      </c>
      <c r="M2724">
        <v>2801</v>
      </c>
      <c r="N2724">
        <v>3871</v>
      </c>
      <c r="O2724" t="s">
        <v>8467</v>
      </c>
      <c r="P2724">
        <v>0</v>
      </c>
      <c r="Q2724" t="s">
        <v>14590</v>
      </c>
      <c r="R2724" t="s">
        <v>14591</v>
      </c>
      <c r="S2724">
        <v>28</v>
      </c>
      <c r="T2724" t="s">
        <v>42</v>
      </c>
      <c r="U2724" t="s">
        <v>43</v>
      </c>
      <c r="V2724" t="s">
        <v>811</v>
      </c>
      <c r="W2724">
        <v>10000000</v>
      </c>
      <c r="X2724">
        <v>1997</v>
      </c>
      <c r="Y2724">
        <v>826</v>
      </c>
      <c r="Z2724" s="2">
        <v>7.4</v>
      </c>
      <c r="AA2724">
        <v>1.85</v>
      </c>
      <c r="AB2724">
        <v>1000</v>
      </c>
      <c r="AQ2724">
        <v>96</v>
      </c>
      <c r="AR2724">
        <v>6.8</v>
      </c>
      <c r="BO2724">
        <v>233103</v>
      </c>
      <c r="BP2724">
        <v>7000000</v>
      </c>
      <c r="BR2724">
        <f t="shared" si="106"/>
        <v>-6766897</v>
      </c>
      <c r="BS2724" t="str">
        <f>_xlfn.XLOOKUP(BO2724,I:I,L:L)</f>
        <v>Wah-WahÂ </v>
      </c>
    </row>
    <row r="2725" spans="1:71" x14ac:dyDescent="0.25">
      <c r="A2725" t="s">
        <v>33</v>
      </c>
      <c r="B2725" t="s">
        <v>8189</v>
      </c>
      <c r="C2725">
        <v>297</v>
      </c>
      <c r="D2725">
        <v>108</v>
      </c>
      <c r="E2725">
        <v>0</v>
      </c>
      <c r="F2725">
        <v>458</v>
      </c>
      <c r="G2725" t="s">
        <v>13153</v>
      </c>
      <c r="H2725">
        <v>1000</v>
      </c>
      <c r="I2725">
        <v>43771291</v>
      </c>
      <c r="J2725" t="s">
        <v>560</v>
      </c>
      <c r="K2725" t="s">
        <v>7732</v>
      </c>
      <c r="L2725" t="s">
        <v>4806</v>
      </c>
      <c r="M2725">
        <v>79909</v>
      </c>
      <c r="N2725">
        <v>3215</v>
      </c>
      <c r="O2725" t="s">
        <v>8891</v>
      </c>
      <c r="P2725">
        <v>1</v>
      </c>
      <c r="Q2725" t="s">
        <v>14593</v>
      </c>
      <c r="R2725" t="s">
        <v>14594</v>
      </c>
      <c r="S2725">
        <v>279</v>
      </c>
      <c r="T2725" t="s">
        <v>42</v>
      </c>
      <c r="U2725" t="s">
        <v>43</v>
      </c>
      <c r="V2725" t="s">
        <v>811</v>
      </c>
      <c r="W2725">
        <v>5000000</v>
      </c>
      <c r="X2725">
        <v>2015</v>
      </c>
      <c r="Y2725">
        <v>562</v>
      </c>
      <c r="Z2725" s="2">
        <v>7.1</v>
      </c>
      <c r="AA2725">
        <v>2.35</v>
      </c>
      <c r="AB2725">
        <v>15000</v>
      </c>
      <c r="AQ2725">
        <v>104</v>
      </c>
      <c r="AR2725">
        <v>7.4</v>
      </c>
      <c r="BO2725">
        <v>1712111</v>
      </c>
      <c r="BP2725">
        <v>8495000</v>
      </c>
      <c r="BR2725">
        <f t="shared" si="106"/>
        <v>-6782889</v>
      </c>
      <c r="BS2725" t="str">
        <f>_xlfn.XLOOKUP(BO2725,I:I,L:L)</f>
        <v>The Vatican TapesÂ </v>
      </c>
    </row>
    <row r="2726" spans="1:71" x14ac:dyDescent="0.25">
      <c r="A2726" t="s">
        <v>33</v>
      </c>
      <c r="B2726" t="s">
        <v>8198</v>
      </c>
      <c r="C2726">
        <v>47</v>
      </c>
      <c r="D2726">
        <v>108</v>
      </c>
      <c r="E2726">
        <v>2</v>
      </c>
      <c r="F2726">
        <v>30</v>
      </c>
      <c r="G2726" t="s">
        <v>14595</v>
      </c>
      <c r="H2726">
        <v>772</v>
      </c>
      <c r="I2726">
        <v>11703287</v>
      </c>
      <c r="J2726" t="s">
        <v>4012</v>
      </c>
      <c r="K2726" t="s">
        <v>14596</v>
      </c>
      <c r="L2726" t="s">
        <v>10698</v>
      </c>
      <c r="M2726">
        <v>4360</v>
      </c>
      <c r="N2726">
        <v>1058</v>
      </c>
      <c r="O2726" t="s">
        <v>14597</v>
      </c>
      <c r="P2726">
        <v>3</v>
      </c>
      <c r="Q2726" t="s">
        <v>14598</v>
      </c>
      <c r="R2726" t="s">
        <v>14599</v>
      </c>
      <c r="S2726">
        <v>148</v>
      </c>
      <c r="T2726" t="s">
        <v>42</v>
      </c>
      <c r="U2726" t="s">
        <v>43</v>
      </c>
      <c r="V2726" t="s">
        <v>44</v>
      </c>
      <c r="W2726">
        <v>10000000</v>
      </c>
      <c r="X2726">
        <v>2005</v>
      </c>
      <c r="Y2726">
        <v>232</v>
      </c>
      <c r="Z2726" s="2">
        <v>7</v>
      </c>
      <c r="AA2726">
        <v>2.35</v>
      </c>
      <c r="AB2726">
        <v>1000</v>
      </c>
      <c r="AQ2726">
        <v>108</v>
      </c>
      <c r="AR2726">
        <v>7.1</v>
      </c>
      <c r="BO2726">
        <v>73215310</v>
      </c>
      <c r="BP2726">
        <v>80000000</v>
      </c>
      <c r="BR2726">
        <f t="shared" si="106"/>
        <v>-6784690</v>
      </c>
      <c r="BS2726" t="str">
        <f>_xlfn.XLOOKUP(BO2726,I:I,L:L)</f>
        <v>Spirit: Stallion of the CimarronÂ </v>
      </c>
    </row>
    <row r="2727" spans="1:71" x14ac:dyDescent="0.25">
      <c r="A2727" t="s">
        <v>33</v>
      </c>
      <c r="B2727" t="s">
        <v>4486</v>
      </c>
      <c r="C2727">
        <v>63</v>
      </c>
      <c r="D2727">
        <v>87</v>
      </c>
      <c r="E2727">
        <v>13</v>
      </c>
      <c r="F2727">
        <v>869</v>
      </c>
      <c r="G2727" t="s">
        <v>102</v>
      </c>
      <c r="H2727">
        <v>15000</v>
      </c>
      <c r="I2727">
        <v>11560259</v>
      </c>
      <c r="J2727" t="s">
        <v>1027</v>
      </c>
      <c r="K2727" t="s">
        <v>390</v>
      </c>
      <c r="L2727" t="s">
        <v>14600</v>
      </c>
      <c r="M2727">
        <v>15617</v>
      </c>
      <c r="N2727">
        <v>22485</v>
      </c>
      <c r="O2727" t="s">
        <v>3264</v>
      </c>
      <c r="P2727">
        <v>1</v>
      </c>
      <c r="Q2727" t="s">
        <v>14601</v>
      </c>
      <c r="R2727" t="s">
        <v>14602</v>
      </c>
      <c r="S2727">
        <v>180</v>
      </c>
      <c r="T2727" t="s">
        <v>42</v>
      </c>
      <c r="U2727" t="s">
        <v>43</v>
      </c>
      <c r="V2727" t="s">
        <v>44</v>
      </c>
      <c r="W2727">
        <v>22000000</v>
      </c>
      <c r="X2727">
        <v>2001</v>
      </c>
      <c r="Y2727">
        <v>4000</v>
      </c>
      <c r="Z2727" s="2">
        <v>5.8</v>
      </c>
      <c r="AA2727">
        <v>2.35</v>
      </c>
      <c r="AB2727">
        <v>0</v>
      </c>
      <c r="AQ2727">
        <v>108</v>
      </c>
      <c r="AR2727">
        <v>7</v>
      </c>
      <c r="BO2727">
        <v>10696</v>
      </c>
      <c r="BP2727">
        <v>6800000</v>
      </c>
      <c r="BR2727">
        <f t="shared" si="106"/>
        <v>-6789304</v>
      </c>
      <c r="BS2727" t="str">
        <f>_xlfn.XLOOKUP(BO2727,I:I,L:L)</f>
        <v>ShadeÂ </v>
      </c>
    </row>
    <row r="2728" spans="1:71" x14ac:dyDescent="0.25">
      <c r="A2728" t="s">
        <v>33</v>
      </c>
      <c r="B2728" t="s">
        <v>7691</v>
      </c>
      <c r="C2728">
        <v>144</v>
      </c>
      <c r="D2728">
        <v>89</v>
      </c>
      <c r="E2728">
        <v>406</v>
      </c>
      <c r="F2728">
        <v>759</v>
      </c>
      <c r="G2728" t="s">
        <v>1423</v>
      </c>
      <c r="H2728">
        <v>989</v>
      </c>
      <c r="I2728">
        <v>10824921</v>
      </c>
      <c r="J2728" t="s">
        <v>1247</v>
      </c>
      <c r="K2728" t="s">
        <v>3984</v>
      </c>
      <c r="L2728" t="s">
        <v>10952</v>
      </c>
      <c r="M2728">
        <v>200293</v>
      </c>
      <c r="N2728">
        <v>3462</v>
      </c>
      <c r="O2728" t="s">
        <v>1059</v>
      </c>
      <c r="P2728">
        <v>0</v>
      </c>
      <c r="Q2728" t="s">
        <v>14604</v>
      </c>
      <c r="R2728" t="s">
        <v>14605</v>
      </c>
      <c r="S2728">
        <v>621</v>
      </c>
      <c r="T2728" t="s">
        <v>42</v>
      </c>
      <c r="U2728" t="s">
        <v>43</v>
      </c>
      <c r="V2728" t="s">
        <v>811</v>
      </c>
      <c r="W2728">
        <v>10000000</v>
      </c>
      <c r="X2728">
        <v>1999</v>
      </c>
      <c r="Y2728">
        <v>939</v>
      </c>
      <c r="Z2728" s="2">
        <v>7.8</v>
      </c>
      <c r="AA2728">
        <v>1.85</v>
      </c>
      <c r="AB2728">
        <v>16000</v>
      </c>
      <c r="AQ2728">
        <v>87</v>
      </c>
      <c r="AR2728">
        <v>5.8</v>
      </c>
      <c r="BO2728">
        <v>23209440</v>
      </c>
      <c r="BP2728">
        <v>30000000</v>
      </c>
      <c r="BR2728">
        <f t="shared" si="106"/>
        <v>-6790560</v>
      </c>
      <c r="BS2728" t="str">
        <f>_xlfn.XLOOKUP(BO2728,I:I,L:L)</f>
        <v>One True ThingÂ </v>
      </c>
    </row>
    <row r="2729" spans="1:71" x14ac:dyDescent="0.25">
      <c r="A2729" t="s">
        <v>33</v>
      </c>
      <c r="B2729" t="s">
        <v>8205</v>
      </c>
      <c r="C2729">
        <v>77</v>
      </c>
      <c r="D2729">
        <v>97</v>
      </c>
      <c r="E2729">
        <v>31</v>
      </c>
      <c r="F2729">
        <v>551</v>
      </c>
      <c r="G2729" t="s">
        <v>10523</v>
      </c>
      <c r="H2729">
        <v>4000</v>
      </c>
      <c r="I2729">
        <v>10561238</v>
      </c>
      <c r="J2729" t="s">
        <v>4898</v>
      </c>
      <c r="K2729" t="s">
        <v>102</v>
      </c>
      <c r="L2729" t="s">
        <v>11075</v>
      </c>
      <c r="M2729">
        <v>27265</v>
      </c>
      <c r="N2729">
        <v>6388</v>
      </c>
      <c r="O2729" t="s">
        <v>5893</v>
      </c>
      <c r="P2729">
        <v>0</v>
      </c>
      <c r="Q2729" t="s">
        <v>14606</v>
      </c>
      <c r="R2729" t="s">
        <v>14607</v>
      </c>
      <c r="S2729">
        <v>321</v>
      </c>
      <c r="T2729" t="s">
        <v>42</v>
      </c>
      <c r="U2729" t="s">
        <v>939</v>
      </c>
      <c r="V2729" t="s">
        <v>44</v>
      </c>
      <c r="W2729">
        <v>10000000</v>
      </c>
      <c r="X2729">
        <v>1999</v>
      </c>
      <c r="Y2729">
        <v>980</v>
      </c>
      <c r="Z2729" s="2">
        <v>6.5</v>
      </c>
      <c r="AA2729">
        <v>1.85</v>
      </c>
      <c r="AB2729">
        <v>0</v>
      </c>
      <c r="AQ2729">
        <v>89</v>
      </c>
      <c r="AR2729">
        <v>7.8</v>
      </c>
      <c r="BO2729">
        <v>196067</v>
      </c>
      <c r="BP2729">
        <v>7000000</v>
      </c>
      <c r="BR2729">
        <f t="shared" si="106"/>
        <v>-6803933</v>
      </c>
      <c r="BS2729" t="str">
        <f>_xlfn.XLOOKUP(BO2729,I:I,L:L)</f>
        <v>The Heart of MeÂ </v>
      </c>
    </row>
    <row r="2730" spans="1:71" x14ac:dyDescent="0.25">
      <c r="A2730" t="s">
        <v>33</v>
      </c>
      <c r="B2730" t="s">
        <v>279</v>
      </c>
      <c r="C2730">
        <v>325</v>
      </c>
      <c r="D2730">
        <v>106</v>
      </c>
      <c r="E2730">
        <v>13000</v>
      </c>
      <c r="F2730">
        <v>309</v>
      </c>
      <c r="G2730" t="s">
        <v>3698</v>
      </c>
      <c r="H2730">
        <v>11000</v>
      </c>
      <c r="I2730">
        <v>14479776</v>
      </c>
      <c r="J2730" t="s">
        <v>4905</v>
      </c>
      <c r="K2730" t="s">
        <v>69</v>
      </c>
      <c r="L2730" t="s">
        <v>9997</v>
      </c>
      <c r="M2730">
        <v>55539</v>
      </c>
      <c r="N2730">
        <v>12418</v>
      </c>
      <c r="O2730" t="s">
        <v>13019</v>
      </c>
      <c r="P2730">
        <v>3</v>
      </c>
      <c r="Q2730" t="s">
        <v>14609</v>
      </c>
      <c r="R2730" t="s">
        <v>14610</v>
      </c>
      <c r="S2730">
        <v>147</v>
      </c>
      <c r="T2730" t="s">
        <v>42</v>
      </c>
      <c r="U2730" t="s">
        <v>43</v>
      </c>
      <c r="V2730" t="s">
        <v>44</v>
      </c>
      <c r="W2730">
        <v>10000000</v>
      </c>
      <c r="X2730">
        <v>2014</v>
      </c>
      <c r="Y2730">
        <v>430</v>
      </c>
      <c r="Z2730" s="2">
        <v>7</v>
      </c>
      <c r="AA2730">
        <v>1.85</v>
      </c>
      <c r="AB2730">
        <v>20000</v>
      </c>
      <c r="AQ2730">
        <v>97</v>
      </c>
      <c r="AR2730">
        <v>6.5</v>
      </c>
      <c r="BO2730">
        <v>24185781</v>
      </c>
      <c r="BP2730">
        <v>31000000</v>
      </c>
      <c r="BR2730">
        <f t="shared" si="106"/>
        <v>-6814219</v>
      </c>
      <c r="BS2730" t="str">
        <f>_xlfn.XLOOKUP(BO2730,I:I,L:L)</f>
        <v>Hearts in AtlantisÂ </v>
      </c>
    </row>
    <row r="2731" spans="1:71" x14ac:dyDescent="0.25">
      <c r="A2731" t="s">
        <v>33</v>
      </c>
      <c r="B2731" t="s">
        <v>253</v>
      </c>
      <c r="C2731">
        <v>100</v>
      </c>
      <c r="D2731">
        <v>100</v>
      </c>
      <c r="E2731">
        <v>532</v>
      </c>
      <c r="F2731">
        <v>711</v>
      </c>
      <c r="G2731" t="s">
        <v>13319</v>
      </c>
      <c r="H2731">
        <v>4000</v>
      </c>
      <c r="I2731">
        <v>9801782</v>
      </c>
      <c r="J2731" t="s">
        <v>2964</v>
      </c>
      <c r="K2731" t="s">
        <v>333</v>
      </c>
      <c r="L2731" t="s">
        <v>11669</v>
      </c>
      <c r="M2731">
        <v>39331</v>
      </c>
      <c r="N2731">
        <v>6046</v>
      </c>
      <c r="O2731" t="s">
        <v>679</v>
      </c>
      <c r="P2731">
        <v>0</v>
      </c>
      <c r="Q2731" t="s">
        <v>14611</v>
      </c>
      <c r="R2731" t="s">
        <v>14612</v>
      </c>
      <c r="S2731">
        <v>481</v>
      </c>
      <c r="T2731" t="s">
        <v>42</v>
      </c>
      <c r="U2731" t="s">
        <v>43</v>
      </c>
      <c r="V2731" t="s">
        <v>811</v>
      </c>
      <c r="W2731">
        <v>10000000</v>
      </c>
      <c r="X2731">
        <v>1998</v>
      </c>
      <c r="Y2731">
        <v>796</v>
      </c>
      <c r="Z2731" s="2">
        <v>6.3</v>
      </c>
      <c r="AA2731">
        <v>1.85</v>
      </c>
      <c r="AB2731">
        <v>0</v>
      </c>
      <c r="AQ2731">
        <v>106</v>
      </c>
      <c r="AR2731">
        <v>7</v>
      </c>
      <c r="BO2731">
        <v>9172810</v>
      </c>
      <c r="BP2731">
        <v>16000000</v>
      </c>
      <c r="BR2731">
        <f t="shared" si="106"/>
        <v>-6827190</v>
      </c>
      <c r="BS2731" t="str">
        <f>_xlfn.XLOOKUP(BO2731,I:I,L:L)</f>
        <v>A Mighty HeartÂ </v>
      </c>
    </row>
    <row r="2732" spans="1:71" x14ac:dyDescent="0.25">
      <c r="A2732" t="s">
        <v>33</v>
      </c>
      <c r="B2732" t="s">
        <v>6848</v>
      </c>
      <c r="C2732">
        <v>52</v>
      </c>
      <c r="D2732">
        <v>89</v>
      </c>
      <c r="E2732">
        <v>18</v>
      </c>
      <c r="F2732">
        <v>2000</v>
      </c>
      <c r="G2732" t="s">
        <v>7091</v>
      </c>
      <c r="H2732">
        <v>7000</v>
      </c>
      <c r="I2732">
        <v>8070311</v>
      </c>
      <c r="J2732" t="s">
        <v>1027</v>
      </c>
      <c r="K2732" t="s">
        <v>664</v>
      </c>
      <c r="L2732" t="s">
        <v>12973</v>
      </c>
      <c r="M2732">
        <v>12706</v>
      </c>
      <c r="N2732">
        <v>13626</v>
      </c>
      <c r="O2732" t="s">
        <v>2981</v>
      </c>
      <c r="P2732">
        <v>9</v>
      </c>
      <c r="Q2732" t="s">
        <v>14613</v>
      </c>
      <c r="R2732" t="s">
        <v>14614</v>
      </c>
      <c r="S2732">
        <v>75</v>
      </c>
      <c r="T2732" t="s">
        <v>42</v>
      </c>
      <c r="U2732" t="s">
        <v>43</v>
      </c>
      <c r="V2732" t="s">
        <v>115</v>
      </c>
      <c r="W2732">
        <v>10000000</v>
      </c>
      <c r="X2732">
        <v>2004</v>
      </c>
      <c r="Y2732">
        <v>2000</v>
      </c>
      <c r="Z2732" s="2">
        <v>5.3</v>
      </c>
      <c r="AA2732">
        <v>1.85</v>
      </c>
      <c r="AB2732">
        <v>0</v>
      </c>
      <c r="AQ2732">
        <v>100</v>
      </c>
      <c r="AR2732">
        <v>6.3</v>
      </c>
      <c r="BO2732">
        <v>16123851</v>
      </c>
      <c r="BP2732">
        <v>23000000</v>
      </c>
      <c r="BR2732">
        <f t="shared" si="106"/>
        <v>-6876149</v>
      </c>
      <c r="BS2732" t="str">
        <f>_xlfn.XLOOKUP(BO2732,I:I,L:L)</f>
        <v>Vanity FairÂ </v>
      </c>
    </row>
    <row r="2733" spans="1:71" x14ac:dyDescent="0.25">
      <c r="A2733" t="s">
        <v>33</v>
      </c>
      <c r="B2733" t="s">
        <v>8207</v>
      </c>
      <c r="C2733">
        <v>163</v>
      </c>
      <c r="D2733">
        <v>95</v>
      </c>
      <c r="E2733">
        <v>434</v>
      </c>
      <c r="F2733">
        <v>472</v>
      </c>
      <c r="G2733" t="s">
        <v>2633</v>
      </c>
      <c r="H2733">
        <v>1000</v>
      </c>
      <c r="I2733">
        <v>8460995</v>
      </c>
      <c r="J2733" t="s">
        <v>889</v>
      </c>
      <c r="K2733" t="s">
        <v>14615</v>
      </c>
      <c r="L2733" t="s">
        <v>12803</v>
      </c>
      <c r="M2733">
        <v>35888</v>
      </c>
      <c r="N2733">
        <v>2618</v>
      </c>
      <c r="O2733" t="s">
        <v>7577</v>
      </c>
      <c r="P2733">
        <v>3</v>
      </c>
      <c r="Q2733" t="s">
        <v>14616</v>
      </c>
      <c r="R2733" t="s">
        <v>14617</v>
      </c>
      <c r="S2733">
        <v>125</v>
      </c>
      <c r="T2733" t="s">
        <v>42</v>
      </c>
      <c r="U2733" t="s">
        <v>43</v>
      </c>
      <c r="V2733" t="s">
        <v>811</v>
      </c>
      <c r="W2733">
        <v>10000000</v>
      </c>
      <c r="X2733">
        <v>2010</v>
      </c>
      <c r="Y2733">
        <v>622</v>
      </c>
      <c r="Z2733" s="2">
        <v>5.5</v>
      </c>
      <c r="AA2733">
        <v>2.35</v>
      </c>
      <c r="AB2733">
        <v>0</v>
      </c>
      <c r="AQ2733">
        <v>114</v>
      </c>
      <c r="AR2733">
        <v>6.8</v>
      </c>
      <c r="BO2733">
        <v>8080116</v>
      </c>
      <c r="BP2733">
        <v>15000000</v>
      </c>
      <c r="BR2733">
        <f t="shared" si="106"/>
        <v>-6919884</v>
      </c>
      <c r="BS2733" t="str">
        <f>_xlfn.XLOOKUP(BO2733,I:I,L:L)</f>
        <v>HootÂ </v>
      </c>
    </row>
    <row r="2734" spans="1:71" x14ac:dyDescent="0.25">
      <c r="A2734" t="s">
        <v>33</v>
      </c>
      <c r="B2734" t="s">
        <v>3519</v>
      </c>
      <c r="C2734">
        <v>137</v>
      </c>
      <c r="D2734">
        <v>97</v>
      </c>
      <c r="E2734">
        <v>350</v>
      </c>
      <c r="F2734">
        <v>250</v>
      </c>
      <c r="G2734" t="s">
        <v>2076</v>
      </c>
      <c r="H2734">
        <v>460</v>
      </c>
      <c r="I2734">
        <v>8111360</v>
      </c>
      <c r="J2734" t="s">
        <v>1338</v>
      </c>
      <c r="K2734" t="s">
        <v>5147</v>
      </c>
      <c r="L2734" t="s">
        <v>12949</v>
      </c>
      <c r="M2734">
        <v>34848</v>
      </c>
      <c r="N2734">
        <v>1334</v>
      </c>
      <c r="O2734" t="s">
        <v>12937</v>
      </c>
      <c r="P2734">
        <v>1</v>
      </c>
      <c r="Q2734" t="s">
        <v>14618</v>
      </c>
      <c r="R2734" t="s">
        <v>14619</v>
      </c>
      <c r="S2734">
        <v>203</v>
      </c>
      <c r="T2734" t="s">
        <v>42</v>
      </c>
      <c r="U2734" t="s">
        <v>74</v>
      </c>
      <c r="V2734" t="s">
        <v>811</v>
      </c>
      <c r="W2734">
        <v>10000000</v>
      </c>
      <c r="X2734">
        <v>2002</v>
      </c>
      <c r="Y2734">
        <v>372</v>
      </c>
      <c r="Z2734" s="2">
        <v>7.4</v>
      </c>
      <c r="AA2734">
        <v>1.85</v>
      </c>
      <c r="AB2734">
        <v>0</v>
      </c>
      <c r="AQ2734">
        <v>95</v>
      </c>
      <c r="AR2734">
        <v>5.5</v>
      </c>
      <c r="BO2734">
        <v>1071240</v>
      </c>
      <c r="BP2734">
        <v>8000000</v>
      </c>
      <c r="BR2734">
        <f t="shared" si="106"/>
        <v>-6928760</v>
      </c>
      <c r="BS2734" t="str">
        <f>_xlfn.XLOOKUP(BO2734,I:I,L:L)</f>
        <v>When Did You Last See Your Father?Â </v>
      </c>
    </row>
    <row r="2735" spans="1:71" x14ac:dyDescent="0.25">
      <c r="A2735" t="s">
        <v>33</v>
      </c>
      <c r="B2735" t="s">
        <v>5167</v>
      </c>
      <c r="C2735">
        <v>180</v>
      </c>
      <c r="D2735">
        <v>94</v>
      </c>
      <c r="E2735">
        <v>0</v>
      </c>
      <c r="F2735">
        <v>3000</v>
      </c>
      <c r="G2735" t="s">
        <v>281</v>
      </c>
      <c r="H2735">
        <v>20000</v>
      </c>
      <c r="I2735">
        <v>8828771</v>
      </c>
      <c r="J2735" t="s">
        <v>1247</v>
      </c>
      <c r="K2735" t="s">
        <v>351</v>
      </c>
      <c r="L2735" t="s">
        <v>10367</v>
      </c>
      <c r="M2735">
        <v>79146</v>
      </c>
      <c r="N2735">
        <v>41059</v>
      </c>
      <c r="O2735" t="s">
        <v>2339</v>
      </c>
      <c r="P2735">
        <v>10</v>
      </c>
      <c r="Q2735" t="s">
        <v>14621</v>
      </c>
      <c r="R2735" t="s">
        <v>14622</v>
      </c>
      <c r="S2735">
        <v>352</v>
      </c>
      <c r="T2735" t="s">
        <v>42</v>
      </c>
      <c r="U2735" t="s">
        <v>43</v>
      </c>
      <c r="V2735" t="s">
        <v>811</v>
      </c>
      <c r="W2735">
        <v>6000000</v>
      </c>
      <c r="X2735">
        <v>2013</v>
      </c>
      <c r="Y2735">
        <v>14000</v>
      </c>
      <c r="Z2735" s="2">
        <v>4.3</v>
      </c>
      <c r="AA2735">
        <v>1.85</v>
      </c>
      <c r="AB2735">
        <v>25000</v>
      </c>
      <c r="AQ2735">
        <v>97</v>
      </c>
      <c r="AR2735">
        <v>7.4</v>
      </c>
      <c r="BO2735">
        <v>28064226</v>
      </c>
      <c r="BP2735">
        <v>35000000</v>
      </c>
      <c r="BR2735">
        <f t="shared" si="106"/>
        <v>-6935774</v>
      </c>
      <c r="BS2735" t="str">
        <f>_xlfn.XLOOKUP(BO2735,I:I,L:L)</f>
        <v>AbductionÂ </v>
      </c>
    </row>
    <row r="2736" spans="1:71" x14ac:dyDescent="0.25">
      <c r="A2736" t="s">
        <v>33</v>
      </c>
      <c r="B2736" t="s">
        <v>1396</v>
      </c>
      <c r="C2736">
        <v>321</v>
      </c>
      <c r="D2736">
        <v>103</v>
      </c>
      <c r="E2736">
        <v>207</v>
      </c>
      <c r="F2736">
        <v>3000</v>
      </c>
      <c r="G2736" t="s">
        <v>723</v>
      </c>
      <c r="H2736">
        <v>40000</v>
      </c>
      <c r="I2736">
        <v>67631157</v>
      </c>
      <c r="J2736" t="s">
        <v>1102</v>
      </c>
      <c r="K2736" t="s">
        <v>60</v>
      </c>
      <c r="L2736" t="s">
        <v>2263</v>
      </c>
      <c r="M2736">
        <v>176606</v>
      </c>
      <c r="N2736">
        <v>55175</v>
      </c>
      <c r="O2736" t="s">
        <v>2264</v>
      </c>
      <c r="P2736">
        <v>0</v>
      </c>
      <c r="Q2736" t="s">
        <v>2265</v>
      </c>
      <c r="R2736" t="s">
        <v>2266</v>
      </c>
      <c r="S2736">
        <v>374</v>
      </c>
      <c r="T2736" t="s">
        <v>42</v>
      </c>
      <c r="U2736" t="s">
        <v>43</v>
      </c>
      <c r="V2736" t="s">
        <v>44</v>
      </c>
      <c r="W2736">
        <v>100000000</v>
      </c>
      <c r="X2736">
        <v>2010</v>
      </c>
      <c r="Y2736">
        <v>11000</v>
      </c>
      <c r="Z2736" s="2">
        <v>6</v>
      </c>
      <c r="AA2736">
        <v>2.35</v>
      </c>
      <c r="AB2736">
        <v>25000</v>
      </c>
      <c r="AQ2736">
        <v>94</v>
      </c>
      <c r="AR2736">
        <v>4.3</v>
      </c>
      <c r="BO2736">
        <v>46451</v>
      </c>
      <c r="BP2736">
        <v>7000000</v>
      </c>
      <c r="BR2736">
        <f t="shared" si="106"/>
        <v>-6953549</v>
      </c>
      <c r="BS2736" t="str">
        <f>_xlfn.XLOOKUP(BO2736,I:I,L:L)</f>
        <v>Ca$hÂ </v>
      </c>
    </row>
    <row r="2737" spans="1:71" x14ac:dyDescent="0.25">
      <c r="A2737" t="s">
        <v>33</v>
      </c>
      <c r="B2737" t="s">
        <v>8212</v>
      </c>
      <c r="C2737">
        <v>100</v>
      </c>
      <c r="D2737">
        <v>95</v>
      </c>
      <c r="E2737">
        <v>4</v>
      </c>
      <c r="F2737">
        <v>655</v>
      </c>
      <c r="G2737" t="s">
        <v>11014</v>
      </c>
      <c r="H2737">
        <v>939</v>
      </c>
      <c r="I2737">
        <v>7563670</v>
      </c>
      <c r="J2737" t="s">
        <v>2116</v>
      </c>
      <c r="K2737" t="s">
        <v>1423</v>
      </c>
      <c r="L2737" t="s">
        <v>13207</v>
      </c>
      <c r="M2737">
        <v>21268</v>
      </c>
      <c r="N2737">
        <v>3651</v>
      </c>
      <c r="O2737" t="s">
        <v>9195</v>
      </c>
      <c r="P2737">
        <v>0</v>
      </c>
      <c r="Q2737" t="s">
        <v>14624</v>
      </c>
      <c r="R2737" t="s">
        <v>14625</v>
      </c>
      <c r="S2737">
        <v>53</v>
      </c>
      <c r="T2737" t="s">
        <v>42</v>
      </c>
      <c r="U2737" t="s">
        <v>43</v>
      </c>
      <c r="V2737" t="s">
        <v>44</v>
      </c>
      <c r="W2737">
        <v>10000000</v>
      </c>
      <c r="X2737">
        <v>2008</v>
      </c>
      <c r="Y2737">
        <v>702</v>
      </c>
      <c r="Z2737" s="2">
        <v>5.2</v>
      </c>
      <c r="AA2737">
        <v>2.35</v>
      </c>
      <c r="AB2737">
        <v>518</v>
      </c>
      <c r="AQ2737">
        <v>103</v>
      </c>
      <c r="AR2737">
        <v>6</v>
      </c>
      <c r="BO2737">
        <v>3041803</v>
      </c>
      <c r="BP2737">
        <v>10000000</v>
      </c>
      <c r="BR2737">
        <f t="shared" si="106"/>
        <v>-6958197</v>
      </c>
      <c r="BS2737" t="str">
        <f>_xlfn.XLOOKUP(BO2737,I:I,L:L)</f>
        <v>The House of MirthÂ </v>
      </c>
    </row>
    <row r="2738" spans="1:71" x14ac:dyDescent="0.25">
      <c r="A2738" t="s">
        <v>917</v>
      </c>
      <c r="B2738" t="s">
        <v>8219</v>
      </c>
      <c r="C2738">
        <v>265</v>
      </c>
      <c r="D2738">
        <v>101</v>
      </c>
      <c r="E2738">
        <v>63</v>
      </c>
      <c r="F2738">
        <v>172</v>
      </c>
      <c r="G2738" t="s">
        <v>12700</v>
      </c>
      <c r="H2738">
        <v>7000</v>
      </c>
      <c r="I2738">
        <v>6619173</v>
      </c>
      <c r="J2738" t="s">
        <v>4912</v>
      </c>
      <c r="K2738" t="s">
        <v>664</v>
      </c>
      <c r="L2738" t="s">
        <v>13597</v>
      </c>
      <c r="M2738">
        <v>87203</v>
      </c>
      <c r="N2738">
        <v>7747</v>
      </c>
      <c r="O2738" t="s">
        <v>14627</v>
      </c>
      <c r="P2738">
        <v>2</v>
      </c>
      <c r="Q2738" t="s">
        <v>14628</v>
      </c>
      <c r="R2738" t="s">
        <v>14629</v>
      </c>
      <c r="S2738">
        <v>221</v>
      </c>
      <c r="T2738" t="s">
        <v>42</v>
      </c>
      <c r="U2738" t="s">
        <v>43</v>
      </c>
      <c r="V2738" t="s">
        <v>811</v>
      </c>
      <c r="W2738">
        <v>10000000</v>
      </c>
      <c r="X2738">
        <v>2012</v>
      </c>
      <c r="Y2738">
        <v>353</v>
      </c>
      <c r="Z2738" s="2">
        <v>6.7</v>
      </c>
      <c r="AA2738">
        <v>2.35</v>
      </c>
      <c r="AB2738">
        <v>25000</v>
      </c>
      <c r="AQ2738">
        <v>95</v>
      </c>
      <c r="AR2738">
        <v>5.2</v>
      </c>
      <c r="BO2738">
        <v>59035104</v>
      </c>
      <c r="BP2738">
        <v>66000000</v>
      </c>
      <c r="BR2738">
        <f t="shared" si="106"/>
        <v>-6964896</v>
      </c>
      <c r="BS2738" t="str">
        <f>_xlfn.XLOOKUP(BO2738,I:I,L:L)</f>
        <v>HellboyÂ </v>
      </c>
    </row>
    <row r="2739" spans="1:71" x14ac:dyDescent="0.25">
      <c r="A2739" t="s">
        <v>917</v>
      </c>
      <c r="B2739" t="s">
        <v>8224</v>
      </c>
      <c r="C2739">
        <v>162</v>
      </c>
      <c r="D2739">
        <v>101</v>
      </c>
      <c r="E2739">
        <v>194</v>
      </c>
      <c r="F2739">
        <v>602</v>
      </c>
      <c r="G2739" t="s">
        <v>9365</v>
      </c>
      <c r="H2739">
        <v>1000</v>
      </c>
      <c r="I2739">
        <v>6712241</v>
      </c>
      <c r="J2739" t="s">
        <v>1212</v>
      </c>
      <c r="K2739" t="s">
        <v>2612</v>
      </c>
      <c r="L2739" t="s">
        <v>12255</v>
      </c>
      <c r="M2739">
        <v>782437</v>
      </c>
      <c r="N2739">
        <v>3858</v>
      </c>
      <c r="O2739" t="s">
        <v>1635</v>
      </c>
      <c r="P2739">
        <v>2</v>
      </c>
      <c r="Q2739" t="s">
        <v>14630</v>
      </c>
      <c r="R2739" t="s">
        <v>14631</v>
      </c>
      <c r="S2739">
        <v>1420</v>
      </c>
      <c r="T2739" t="s">
        <v>42</v>
      </c>
      <c r="U2739" t="s">
        <v>43</v>
      </c>
      <c r="V2739" t="s">
        <v>811</v>
      </c>
      <c r="W2739">
        <v>7500000</v>
      </c>
      <c r="X2739">
        <v>1998</v>
      </c>
      <c r="Y2739">
        <v>816</v>
      </c>
      <c r="Z2739" s="2">
        <v>8.6</v>
      </c>
      <c r="AA2739">
        <v>1.85</v>
      </c>
      <c r="AB2739">
        <v>35000</v>
      </c>
      <c r="AQ2739">
        <v>101</v>
      </c>
      <c r="AR2739">
        <v>6.7</v>
      </c>
      <c r="BO2739">
        <v>5032496</v>
      </c>
      <c r="BP2739">
        <v>12000000</v>
      </c>
      <c r="BR2739">
        <f t="shared" si="106"/>
        <v>-6967504</v>
      </c>
      <c r="BS2739" t="str">
        <f>_xlfn.XLOOKUP(BO2739,I:I,L:L)</f>
        <v>CelebrityÂ </v>
      </c>
    </row>
    <row r="2740" spans="1:71" x14ac:dyDescent="0.25">
      <c r="A2740" t="s">
        <v>33</v>
      </c>
      <c r="B2740" t="s">
        <v>8229</v>
      </c>
      <c r="C2740">
        <v>147</v>
      </c>
      <c r="D2740">
        <v>82</v>
      </c>
      <c r="E2740">
        <v>87</v>
      </c>
      <c r="F2740">
        <v>444</v>
      </c>
      <c r="G2740" t="s">
        <v>14632</v>
      </c>
      <c r="H2740">
        <v>1000</v>
      </c>
      <c r="I2740">
        <v>6842058</v>
      </c>
      <c r="J2740" t="s">
        <v>2615</v>
      </c>
      <c r="K2740" t="s">
        <v>3883</v>
      </c>
      <c r="L2740" t="s">
        <v>13540</v>
      </c>
      <c r="M2740">
        <v>36029</v>
      </c>
      <c r="N2740">
        <v>3818</v>
      </c>
      <c r="O2740" t="s">
        <v>14633</v>
      </c>
      <c r="P2740">
        <v>0</v>
      </c>
      <c r="Q2740" t="s">
        <v>14634</v>
      </c>
      <c r="R2740" t="s">
        <v>14635</v>
      </c>
      <c r="S2740">
        <v>99</v>
      </c>
      <c r="T2740" t="s">
        <v>42</v>
      </c>
      <c r="U2740" t="s">
        <v>43</v>
      </c>
      <c r="V2740" t="s">
        <v>811</v>
      </c>
      <c r="W2740">
        <v>10000000</v>
      </c>
      <c r="X2740">
        <v>2012</v>
      </c>
      <c r="Y2740">
        <v>581</v>
      </c>
      <c r="Z2740" s="2">
        <v>6.1</v>
      </c>
      <c r="AA2740">
        <v>2.35</v>
      </c>
      <c r="AB2740">
        <v>14000</v>
      </c>
      <c r="AQ2740">
        <v>101</v>
      </c>
      <c r="AR2740">
        <v>8.6</v>
      </c>
      <c r="BO2740">
        <v>23838</v>
      </c>
      <c r="BP2740">
        <v>7000000</v>
      </c>
      <c r="BR2740">
        <f t="shared" si="106"/>
        <v>-6976162</v>
      </c>
      <c r="BS2740" t="str">
        <f>_xlfn.XLOOKUP(BO2740,I:I,L:L)</f>
        <v>The Last Days on MarsÂ </v>
      </c>
    </row>
    <row r="2741" spans="1:71" x14ac:dyDescent="0.25">
      <c r="A2741" t="s">
        <v>33</v>
      </c>
      <c r="B2741" t="s">
        <v>8235</v>
      </c>
      <c r="C2741">
        <v>33</v>
      </c>
      <c r="D2741">
        <v>74</v>
      </c>
      <c r="E2741">
        <v>0</v>
      </c>
      <c r="F2741">
        <v>719</v>
      </c>
      <c r="G2741" t="s">
        <v>350</v>
      </c>
      <c r="H2741">
        <v>886</v>
      </c>
      <c r="I2741">
        <v>6491350</v>
      </c>
      <c r="J2741" t="s">
        <v>3527</v>
      </c>
      <c r="K2741" t="s">
        <v>1718</v>
      </c>
      <c r="L2741" t="s">
        <v>13704</v>
      </c>
      <c r="M2741">
        <v>1231</v>
      </c>
      <c r="N2741">
        <v>5139</v>
      </c>
      <c r="O2741" t="s">
        <v>3738</v>
      </c>
      <c r="P2741">
        <v>0</v>
      </c>
      <c r="Q2741" t="s">
        <v>14636</v>
      </c>
      <c r="R2741" t="s">
        <v>14637</v>
      </c>
      <c r="S2741">
        <v>26</v>
      </c>
      <c r="T2741" t="s">
        <v>42</v>
      </c>
      <c r="U2741" t="s">
        <v>43</v>
      </c>
      <c r="V2741" t="s">
        <v>115</v>
      </c>
      <c r="W2741">
        <v>10000000</v>
      </c>
      <c r="X2741">
        <v>2004</v>
      </c>
      <c r="Y2741">
        <v>808</v>
      </c>
      <c r="Z2741" s="2">
        <v>5.8</v>
      </c>
      <c r="AA2741">
        <v>1.85</v>
      </c>
      <c r="AB2741">
        <v>49</v>
      </c>
      <c r="AQ2741">
        <v>82</v>
      </c>
      <c r="AR2741">
        <v>6.1</v>
      </c>
      <c r="BO2741">
        <v>85017401</v>
      </c>
      <c r="BP2741">
        <v>92000000</v>
      </c>
      <c r="BR2741">
        <f t="shared" si="106"/>
        <v>-6982599</v>
      </c>
      <c r="BS2741" t="str">
        <f>_xlfn.XLOOKUP(BO2741,I:I,L:L)</f>
        <v>The Expendables 2Â </v>
      </c>
    </row>
    <row r="2742" spans="1:71" x14ac:dyDescent="0.25">
      <c r="A2742" t="s">
        <v>33</v>
      </c>
      <c r="B2742" t="s">
        <v>8239</v>
      </c>
      <c r="C2742">
        <v>94</v>
      </c>
      <c r="D2742">
        <v>130</v>
      </c>
      <c r="E2742">
        <v>63</v>
      </c>
      <c r="F2742">
        <v>2</v>
      </c>
      <c r="G2742" t="s">
        <v>14638</v>
      </c>
      <c r="H2742">
        <v>24</v>
      </c>
      <c r="I2742">
        <v>9473382</v>
      </c>
      <c r="J2742" t="s">
        <v>4917</v>
      </c>
      <c r="K2742" t="s">
        <v>14639</v>
      </c>
      <c r="L2742" t="s">
        <v>12014</v>
      </c>
      <c r="M2742">
        <v>26832</v>
      </c>
      <c r="N2742">
        <v>29</v>
      </c>
      <c r="O2742" t="s">
        <v>14640</v>
      </c>
      <c r="P2742">
        <v>3</v>
      </c>
      <c r="Q2742" t="s">
        <v>14641</v>
      </c>
      <c r="R2742" t="s">
        <v>14642</v>
      </c>
      <c r="S2742">
        <v>247</v>
      </c>
      <c r="T2742" t="s">
        <v>75</v>
      </c>
      <c r="U2742" t="s">
        <v>356</v>
      </c>
      <c r="V2742" t="s">
        <v>811</v>
      </c>
      <c r="W2742">
        <v>10000000</v>
      </c>
      <c r="X2742">
        <v>1998</v>
      </c>
      <c r="Y2742">
        <v>3</v>
      </c>
      <c r="Z2742" s="2">
        <v>7.7</v>
      </c>
      <c r="AA2742">
        <v>1.85</v>
      </c>
      <c r="AB2742">
        <v>0</v>
      </c>
      <c r="AQ2742">
        <v>74</v>
      </c>
      <c r="AR2742">
        <v>5.8</v>
      </c>
      <c r="BP2742">
        <v>7000000</v>
      </c>
      <c r="BR2742">
        <f t="shared" si="106"/>
        <v>-7000000</v>
      </c>
      <c r="BS2742">
        <f>_xlfn.XLOOKUP(BO2742,I:I,L:L)</f>
        <v>0</v>
      </c>
    </row>
    <row r="2743" spans="1:71" x14ac:dyDescent="0.25">
      <c r="A2743" t="s">
        <v>33</v>
      </c>
      <c r="B2743" t="s">
        <v>3629</v>
      </c>
      <c r="C2743">
        <v>143</v>
      </c>
      <c r="D2743">
        <v>112</v>
      </c>
      <c r="E2743">
        <v>0</v>
      </c>
      <c r="F2743">
        <v>201</v>
      </c>
      <c r="G2743" t="s">
        <v>12612</v>
      </c>
      <c r="H2743">
        <v>874</v>
      </c>
      <c r="I2743">
        <v>6197866</v>
      </c>
      <c r="J2743" t="s">
        <v>948</v>
      </c>
      <c r="K2743" t="s">
        <v>8786</v>
      </c>
      <c r="L2743" t="s">
        <v>13807</v>
      </c>
      <c r="M2743">
        <v>63733</v>
      </c>
      <c r="N2743">
        <v>1351</v>
      </c>
      <c r="O2743" t="s">
        <v>13909</v>
      </c>
      <c r="P2743">
        <v>0</v>
      </c>
      <c r="Q2743" t="s">
        <v>14643</v>
      </c>
      <c r="R2743" t="s">
        <v>14644</v>
      </c>
      <c r="S2743">
        <v>414</v>
      </c>
      <c r="T2743" t="s">
        <v>42</v>
      </c>
      <c r="U2743" t="s">
        <v>1816</v>
      </c>
      <c r="V2743" t="s">
        <v>366</v>
      </c>
      <c r="W2743">
        <v>10000000</v>
      </c>
      <c r="X2743">
        <v>1999</v>
      </c>
      <c r="Y2743">
        <v>262</v>
      </c>
      <c r="Z2743" s="2">
        <v>8</v>
      </c>
      <c r="AA2743">
        <v>2.35</v>
      </c>
      <c r="AB2743">
        <v>0</v>
      </c>
      <c r="AQ2743">
        <v>130</v>
      </c>
      <c r="AR2743">
        <v>7.7</v>
      </c>
      <c r="BP2743">
        <v>7000000</v>
      </c>
      <c r="BR2743">
        <f t="shared" si="106"/>
        <v>-7000000</v>
      </c>
      <c r="BS2743">
        <f>_xlfn.XLOOKUP(BO2743,I:I,L:L)</f>
        <v>0</v>
      </c>
    </row>
    <row r="2744" spans="1:71" x14ac:dyDescent="0.25">
      <c r="A2744" t="s">
        <v>33</v>
      </c>
      <c r="B2744" t="s">
        <v>8244</v>
      </c>
      <c r="C2744">
        <v>38</v>
      </c>
      <c r="D2744">
        <v>96</v>
      </c>
      <c r="E2744">
        <v>9</v>
      </c>
      <c r="F2744">
        <v>934</v>
      </c>
      <c r="G2744" t="s">
        <v>98</v>
      </c>
      <c r="H2744">
        <v>12000</v>
      </c>
      <c r="I2744">
        <v>6044618</v>
      </c>
      <c r="J2744" t="s">
        <v>4924</v>
      </c>
      <c r="K2744" t="s">
        <v>5967</v>
      </c>
      <c r="L2744" t="s">
        <v>13856</v>
      </c>
      <c r="M2744">
        <v>6200</v>
      </c>
      <c r="N2744">
        <v>26961</v>
      </c>
      <c r="O2744" t="s">
        <v>10487</v>
      </c>
      <c r="P2744">
        <v>1</v>
      </c>
      <c r="Q2744" t="s">
        <v>14645</v>
      </c>
      <c r="R2744" t="s">
        <v>14646</v>
      </c>
      <c r="S2744">
        <v>92</v>
      </c>
      <c r="T2744" t="s">
        <v>42</v>
      </c>
      <c r="U2744" t="s">
        <v>43</v>
      </c>
      <c r="V2744" t="s">
        <v>811</v>
      </c>
      <c r="W2744">
        <v>10000000</v>
      </c>
      <c r="X2744">
        <v>2002</v>
      </c>
      <c r="Y2744">
        <v>11000</v>
      </c>
      <c r="Z2744" s="2">
        <v>5.6</v>
      </c>
      <c r="AA2744">
        <v>2.35</v>
      </c>
      <c r="AB2744">
        <v>398</v>
      </c>
      <c r="AQ2744">
        <v>112</v>
      </c>
      <c r="AR2744">
        <v>8</v>
      </c>
      <c r="BP2744">
        <v>7000000</v>
      </c>
      <c r="BR2744">
        <f t="shared" si="106"/>
        <v>-7000000</v>
      </c>
      <c r="BS2744">
        <f>_xlfn.XLOOKUP(BO2744,I:I,L:L)</f>
        <v>0</v>
      </c>
    </row>
    <row r="2745" spans="1:71" x14ac:dyDescent="0.25">
      <c r="A2745" t="s">
        <v>33</v>
      </c>
      <c r="B2745" t="s">
        <v>8249</v>
      </c>
      <c r="C2745">
        <v>126</v>
      </c>
      <c r="D2745">
        <v>89</v>
      </c>
      <c r="E2745">
        <v>0</v>
      </c>
      <c r="F2745">
        <v>322</v>
      </c>
      <c r="G2745" t="s">
        <v>4386</v>
      </c>
      <c r="H2745">
        <v>628</v>
      </c>
      <c r="I2745">
        <v>7764027</v>
      </c>
      <c r="J2745" t="s">
        <v>1544</v>
      </c>
      <c r="K2745" t="s">
        <v>8315</v>
      </c>
      <c r="L2745" t="s">
        <v>13145</v>
      </c>
      <c r="M2745">
        <v>38459</v>
      </c>
      <c r="N2745">
        <v>2061</v>
      </c>
      <c r="O2745" t="s">
        <v>14463</v>
      </c>
      <c r="P2745">
        <v>0</v>
      </c>
      <c r="Q2745" t="s">
        <v>14647</v>
      </c>
      <c r="R2745" t="s">
        <v>14648</v>
      </c>
      <c r="S2745">
        <v>119</v>
      </c>
      <c r="T2745" t="s">
        <v>42</v>
      </c>
      <c r="U2745" t="s">
        <v>43</v>
      </c>
      <c r="V2745" t="s">
        <v>811</v>
      </c>
      <c r="W2745">
        <v>10000000</v>
      </c>
      <c r="X2745">
        <v>2013</v>
      </c>
      <c r="Y2745">
        <v>497</v>
      </c>
      <c r="Z2745" s="2">
        <v>6.7</v>
      </c>
      <c r="AA2745">
        <v>2.35</v>
      </c>
      <c r="AB2745">
        <v>0</v>
      </c>
      <c r="AQ2745">
        <v>96</v>
      </c>
      <c r="AR2745">
        <v>5.6</v>
      </c>
      <c r="BP2745">
        <v>7000000</v>
      </c>
      <c r="BR2745">
        <f t="shared" ref="BR2745:BR2794" si="107">BO2745-BP2745</f>
        <v>-7000000</v>
      </c>
      <c r="BS2745">
        <f>_xlfn.XLOOKUP(BO2745,I:I,L:L)</f>
        <v>0</v>
      </c>
    </row>
    <row r="2746" spans="1:71" x14ac:dyDescent="0.25">
      <c r="A2746" t="s">
        <v>33</v>
      </c>
      <c r="B2746" t="s">
        <v>6259</v>
      </c>
      <c r="C2746">
        <v>91</v>
      </c>
      <c r="D2746">
        <v>121</v>
      </c>
      <c r="E2746">
        <v>57</v>
      </c>
      <c r="F2746">
        <v>664</v>
      </c>
      <c r="G2746" t="s">
        <v>10921</v>
      </c>
      <c r="H2746">
        <v>1000</v>
      </c>
      <c r="I2746">
        <v>21569041</v>
      </c>
      <c r="J2746" t="s">
        <v>2007</v>
      </c>
      <c r="K2746" t="s">
        <v>1741</v>
      </c>
      <c r="L2746" t="s">
        <v>8461</v>
      </c>
      <c r="M2746">
        <v>8058</v>
      </c>
      <c r="N2746">
        <v>3745</v>
      </c>
      <c r="O2746" t="s">
        <v>14649</v>
      </c>
      <c r="P2746">
        <v>2</v>
      </c>
      <c r="Q2746" t="s">
        <v>14650</v>
      </c>
      <c r="R2746" t="s">
        <v>14651</v>
      </c>
      <c r="S2746">
        <v>57</v>
      </c>
      <c r="T2746" t="s">
        <v>42</v>
      </c>
      <c r="U2746" t="s">
        <v>43</v>
      </c>
      <c r="V2746" t="s">
        <v>44</v>
      </c>
      <c r="W2746">
        <v>9000000</v>
      </c>
      <c r="X2746">
        <v>2014</v>
      </c>
      <c r="Y2746">
        <v>837</v>
      </c>
      <c r="Z2746" s="2">
        <v>6.6</v>
      </c>
      <c r="AA2746">
        <v>2.35</v>
      </c>
      <c r="AB2746">
        <v>0</v>
      </c>
      <c r="AQ2746">
        <v>78</v>
      </c>
      <c r="AR2746">
        <v>4.2</v>
      </c>
      <c r="BP2746">
        <v>7000000</v>
      </c>
      <c r="BR2746">
        <f t="shared" si="107"/>
        <v>-7000000</v>
      </c>
      <c r="BS2746">
        <f>_xlfn.XLOOKUP(BO2746,I:I,L:L)</f>
        <v>0</v>
      </c>
    </row>
    <row r="2747" spans="1:71" x14ac:dyDescent="0.25">
      <c r="A2747" t="s">
        <v>33</v>
      </c>
      <c r="B2747" t="s">
        <v>8256</v>
      </c>
      <c r="C2747">
        <v>46</v>
      </c>
      <c r="D2747">
        <v>85</v>
      </c>
      <c r="E2747">
        <v>49</v>
      </c>
      <c r="F2747">
        <v>401</v>
      </c>
      <c r="G2747" t="s">
        <v>8433</v>
      </c>
      <c r="H2747">
        <v>719</v>
      </c>
      <c r="I2747">
        <v>4356743</v>
      </c>
      <c r="J2747" t="s">
        <v>1638</v>
      </c>
      <c r="K2747" t="s">
        <v>3738</v>
      </c>
      <c r="L2747" t="s">
        <v>14652</v>
      </c>
      <c r="M2747">
        <v>3662</v>
      </c>
      <c r="N2747">
        <v>2446</v>
      </c>
      <c r="O2747" t="s">
        <v>11837</v>
      </c>
      <c r="P2747">
        <v>2</v>
      </c>
      <c r="Q2747" t="s">
        <v>14653</v>
      </c>
      <c r="R2747" t="s">
        <v>14654</v>
      </c>
      <c r="S2747">
        <v>79</v>
      </c>
      <c r="T2747" t="s">
        <v>42</v>
      </c>
      <c r="U2747" t="s">
        <v>43</v>
      </c>
      <c r="V2747" t="s">
        <v>115</v>
      </c>
      <c r="W2747">
        <v>16000000</v>
      </c>
      <c r="X2747">
        <v>2001</v>
      </c>
      <c r="Y2747">
        <v>405</v>
      </c>
      <c r="Z2747" s="2">
        <v>4.0999999999999996</v>
      </c>
      <c r="AA2747">
        <v>1.85</v>
      </c>
      <c r="AB2747">
        <v>0</v>
      </c>
      <c r="AQ2747">
        <v>121</v>
      </c>
      <c r="AR2747">
        <v>6.6</v>
      </c>
      <c r="BP2747">
        <v>7000000</v>
      </c>
      <c r="BR2747">
        <f t="shared" si="107"/>
        <v>-7000000</v>
      </c>
      <c r="BS2747">
        <f>_xlfn.XLOOKUP(BO2747,I:I,L:L)</f>
        <v>0</v>
      </c>
    </row>
    <row r="2748" spans="1:71" x14ac:dyDescent="0.25">
      <c r="A2748" t="s">
        <v>33</v>
      </c>
      <c r="B2748" t="s">
        <v>5785</v>
      </c>
      <c r="C2748">
        <v>198</v>
      </c>
      <c r="D2748">
        <v>120</v>
      </c>
      <c r="E2748">
        <v>0</v>
      </c>
      <c r="F2748">
        <v>294</v>
      </c>
      <c r="G2748" t="s">
        <v>14655</v>
      </c>
      <c r="H2748">
        <v>23000</v>
      </c>
      <c r="I2748">
        <v>5484375</v>
      </c>
      <c r="J2748" t="s">
        <v>4929</v>
      </c>
      <c r="K2748" t="s">
        <v>78</v>
      </c>
      <c r="L2748" t="s">
        <v>14073</v>
      </c>
      <c r="M2748">
        <v>84641</v>
      </c>
      <c r="N2748">
        <v>24270</v>
      </c>
      <c r="O2748" t="s">
        <v>14656</v>
      </c>
      <c r="P2748">
        <v>0</v>
      </c>
      <c r="Q2748" t="s">
        <v>14657</v>
      </c>
      <c r="R2748" t="s">
        <v>14658</v>
      </c>
      <c r="S2748">
        <v>205</v>
      </c>
      <c r="T2748" t="s">
        <v>42</v>
      </c>
      <c r="U2748" t="s">
        <v>43</v>
      </c>
      <c r="V2748" t="s">
        <v>44</v>
      </c>
      <c r="W2748">
        <v>10000000</v>
      </c>
      <c r="X2748">
        <v>2006</v>
      </c>
      <c r="Y2748">
        <v>342</v>
      </c>
      <c r="Z2748" s="2">
        <v>7.3</v>
      </c>
      <c r="AA2748">
        <v>1.85</v>
      </c>
      <c r="AB2748">
        <v>0</v>
      </c>
      <c r="AQ2748">
        <v>85</v>
      </c>
      <c r="AR2748">
        <v>4.0999999999999996</v>
      </c>
      <c r="BP2748">
        <v>7000000</v>
      </c>
      <c r="BR2748">
        <f t="shared" si="107"/>
        <v>-7000000</v>
      </c>
      <c r="BS2748">
        <f>_xlfn.XLOOKUP(BO2748,I:I,L:L)</f>
        <v>0</v>
      </c>
    </row>
    <row r="2749" spans="1:71" x14ac:dyDescent="0.25">
      <c r="A2749" t="s">
        <v>33</v>
      </c>
      <c r="B2749" t="s">
        <v>8263</v>
      </c>
      <c r="C2749">
        <v>139</v>
      </c>
      <c r="D2749">
        <v>106</v>
      </c>
      <c r="E2749">
        <v>102</v>
      </c>
      <c r="F2749">
        <v>970</v>
      </c>
      <c r="G2749" t="s">
        <v>919</v>
      </c>
      <c r="H2749">
        <v>14000</v>
      </c>
      <c r="I2749">
        <v>5348317</v>
      </c>
      <c r="J2749" t="s">
        <v>3709</v>
      </c>
      <c r="K2749" t="s">
        <v>2989</v>
      </c>
      <c r="L2749" t="s">
        <v>14091</v>
      </c>
      <c r="M2749">
        <v>20810</v>
      </c>
      <c r="N2749">
        <v>18712</v>
      </c>
      <c r="O2749" t="s">
        <v>9075</v>
      </c>
      <c r="P2749">
        <v>0</v>
      </c>
      <c r="Q2749" t="s">
        <v>14659</v>
      </c>
      <c r="R2749" t="s">
        <v>14660</v>
      </c>
      <c r="S2749">
        <v>100</v>
      </c>
      <c r="T2749" t="s">
        <v>42</v>
      </c>
      <c r="U2749" t="s">
        <v>43</v>
      </c>
      <c r="V2749" t="s">
        <v>811</v>
      </c>
      <c r="W2749">
        <v>10000000</v>
      </c>
      <c r="X2749">
        <v>2015</v>
      </c>
      <c r="Y2749">
        <v>3000</v>
      </c>
      <c r="Z2749" s="2">
        <v>7.1</v>
      </c>
      <c r="AB2749">
        <v>0</v>
      </c>
      <c r="AQ2749">
        <v>120</v>
      </c>
      <c r="AR2749">
        <v>7.3</v>
      </c>
      <c r="BP2749">
        <v>7000000</v>
      </c>
      <c r="BR2749">
        <f t="shared" si="107"/>
        <v>-7000000</v>
      </c>
      <c r="BS2749">
        <f>_xlfn.XLOOKUP(BO2749,I:I,L:L)</f>
        <v>0</v>
      </c>
    </row>
    <row r="2750" spans="1:71" x14ac:dyDescent="0.25">
      <c r="A2750" t="s">
        <v>33</v>
      </c>
      <c r="B2750" t="s">
        <v>8266</v>
      </c>
      <c r="C2750">
        <v>182</v>
      </c>
      <c r="D2750">
        <v>83</v>
      </c>
      <c r="E2750">
        <v>157</v>
      </c>
      <c r="F2750">
        <v>581</v>
      </c>
      <c r="G2750" t="s">
        <v>14661</v>
      </c>
      <c r="H2750">
        <v>2000</v>
      </c>
      <c r="I2750">
        <v>4244155</v>
      </c>
      <c r="J2750" t="s">
        <v>1544</v>
      </c>
      <c r="K2750" t="s">
        <v>308</v>
      </c>
      <c r="L2750" t="s">
        <v>14409</v>
      </c>
      <c r="M2750">
        <v>56005</v>
      </c>
      <c r="N2750">
        <v>3374</v>
      </c>
      <c r="O2750" t="s">
        <v>13095</v>
      </c>
      <c r="P2750">
        <v>5</v>
      </c>
      <c r="Q2750" t="s">
        <v>14662</v>
      </c>
      <c r="R2750" t="s">
        <v>14663</v>
      </c>
      <c r="S2750">
        <v>112</v>
      </c>
      <c r="T2750" t="s">
        <v>42</v>
      </c>
      <c r="U2750" t="s">
        <v>43</v>
      </c>
      <c r="V2750" t="s">
        <v>811</v>
      </c>
      <c r="W2750">
        <v>10000000</v>
      </c>
      <c r="X2750">
        <v>2011</v>
      </c>
      <c r="Y2750">
        <v>616</v>
      </c>
      <c r="Z2750" s="2">
        <v>6.5</v>
      </c>
      <c r="AA2750">
        <v>1.85</v>
      </c>
      <c r="AB2750">
        <v>0</v>
      </c>
      <c r="AQ2750">
        <v>106</v>
      </c>
      <c r="AR2750">
        <v>7.1</v>
      </c>
      <c r="BO2750">
        <v>27972410</v>
      </c>
      <c r="BP2750">
        <v>35000000</v>
      </c>
      <c r="BR2750">
        <f t="shared" si="107"/>
        <v>-7027590</v>
      </c>
      <c r="BS2750" t="str">
        <f>_xlfn.XLOOKUP(BO2750,I:I,L:L)</f>
        <v>Johnny EnglishÂ </v>
      </c>
    </row>
    <row r="2751" spans="1:71" x14ac:dyDescent="0.25">
      <c r="A2751" t="s">
        <v>33</v>
      </c>
      <c r="B2751" t="s">
        <v>8268</v>
      </c>
      <c r="C2751">
        <v>181</v>
      </c>
      <c r="D2751">
        <v>120</v>
      </c>
      <c r="E2751">
        <v>64</v>
      </c>
      <c r="F2751">
        <v>72</v>
      </c>
      <c r="G2751" t="s">
        <v>14664</v>
      </c>
      <c r="H2751">
        <v>144</v>
      </c>
      <c r="I2751">
        <v>5004648</v>
      </c>
      <c r="J2751" t="s">
        <v>210</v>
      </c>
      <c r="K2751" t="s">
        <v>14665</v>
      </c>
      <c r="L2751" t="s">
        <v>14222</v>
      </c>
      <c r="M2751">
        <v>14031</v>
      </c>
      <c r="N2751">
        <v>474</v>
      </c>
      <c r="O2751" t="s">
        <v>14666</v>
      </c>
      <c r="P2751">
        <v>1</v>
      </c>
      <c r="Q2751" t="s">
        <v>14667</v>
      </c>
      <c r="R2751" t="s">
        <v>14668</v>
      </c>
      <c r="S2751">
        <v>114</v>
      </c>
      <c r="T2751" t="s">
        <v>186</v>
      </c>
      <c r="U2751" t="s">
        <v>8359</v>
      </c>
      <c r="V2751" t="s">
        <v>811</v>
      </c>
      <c r="W2751">
        <v>10000000</v>
      </c>
      <c r="X2751">
        <v>2009</v>
      </c>
      <c r="Y2751">
        <v>110</v>
      </c>
      <c r="Z2751" s="2">
        <v>7</v>
      </c>
      <c r="AA2751">
        <v>1.85</v>
      </c>
      <c r="AB2751">
        <v>0</v>
      </c>
      <c r="AQ2751">
        <v>83</v>
      </c>
      <c r="AR2751">
        <v>6.5</v>
      </c>
      <c r="BO2751">
        <v>16964743</v>
      </c>
      <c r="BP2751">
        <v>24000000</v>
      </c>
      <c r="BR2751">
        <f t="shared" si="107"/>
        <v>-7035257</v>
      </c>
      <c r="BS2751" t="str">
        <f>_xlfn.XLOOKUP(BO2751,I:I,L:L)</f>
        <v>Win a Date with Tad Hamilton!Â </v>
      </c>
    </row>
    <row r="2752" spans="1:71" x14ac:dyDescent="0.25">
      <c r="A2752" t="s">
        <v>33</v>
      </c>
      <c r="B2752" t="s">
        <v>8273</v>
      </c>
      <c r="C2752">
        <v>30</v>
      </c>
      <c r="D2752">
        <v>100</v>
      </c>
      <c r="E2752">
        <v>34</v>
      </c>
      <c r="F2752">
        <v>541</v>
      </c>
      <c r="G2752" t="s">
        <v>2335</v>
      </c>
      <c r="H2752">
        <v>10000</v>
      </c>
      <c r="I2752">
        <v>3275585</v>
      </c>
      <c r="J2752" t="s">
        <v>313</v>
      </c>
      <c r="K2752" t="s">
        <v>566</v>
      </c>
      <c r="L2752" t="s">
        <v>14669</v>
      </c>
      <c r="M2752">
        <v>10735</v>
      </c>
      <c r="N2752">
        <v>13160</v>
      </c>
      <c r="O2752" t="s">
        <v>3904</v>
      </c>
      <c r="P2752">
        <v>1</v>
      </c>
      <c r="Q2752" t="s">
        <v>14670</v>
      </c>
      <c r="R2752" t="s">
        <v>14671</v>
      </c>
      <c r="S2752">
        <v>88</v>
      </c>
      <c r="T2752" t="s">
        <v>42</v>
      </c>
      <c r="U2752" t="s">
        <v>74</v>
      </c>
      <c r="V2752" t="s">
        <v>811</v>
      </c>
      <c r="W2752">
        <v>11500000</v>
      </c>
      <c r="X2752">
        <v>1993</v>
      </c>
      <c r="Y2752">
        <v>721</v>
      </c>
      <c r="Z2752" s="2">
        <v>6.6</v>
      </c>
      <c r="AA2752">
        <v>1.85</v>
      </c>
      <c r="AB2752">
        <v>561</v>
      </c>
      <c r="AQ2752">
        <v>120</v>
      </c>
      <c r="AR2752">
        <v>7</v>
      </c>
      <c r="BO2752">
        <v>4922166</v>
      </c>
      <c r="BP2752">
        <v>12000000</v>
      </c>
      <c r="BR2752">
        <f t="shared" si="107"/>
        <v>-7077834</v>
      </c>
      <c r="BS2752" t="str">
        <f>_xlfn.XLOOKUP(BO2752,I:I,L:L)</f>
        <v>From Justin to KellyÂ </v>
      </c>
    </row>
    <row r="2753" spans="1:71" x14ac:dyDescent="0.25">
      <c r="A2753" t="s">
        <v>33</v>
      </c>
      <c r="B2753" t="s">
        <v>1220</v>
      </c>
      <c r="C2753">
        <v>111</v>
      </c>
      <c r="D2753">
        <v>89</v>
      </c>
      <c r="E2753">
        <v>0</v>
      </c>
      <c r="F2753">
        <v>132</v>
      </c>
      <c r="G2753" t="s">
        <v>14672</v>
      </c>
      <c r="H2753">
        <v>402</v>
      </c>
      <c r="I2753">
        <v>3193102</v>
      </c>
      <c r="J2753" t="s">
        <v>1359</v>
      </c>
      <c r="K2753" t="s">
        <v>1691</v>
      </c>
      <c r="L2753" t="s">
        <v>14414</v>
      </c>
      <c r="M2753">
        <v>24412</v>
      </c>
      <c r="N2753">
        <v>1335</v>
      </c>
      <c r="O2753" t="s">
        <v>7029</v>
      </c>
      <c r="P2753">
        <v>0</v>
      </c>
      <c r="Q2753" t="s">
        <v>14673</v>
      </c>
      <c r="R2753" t="s">
        <v>14674</v>
      </c>
      <c r="S2753">
        <v>240</v>
      </c>
      <c r="T2753" t="s">
        <v>42</v>
      </c>
      <c r="U2753" t="s">
        <v>43</v>
      </c>
      <c r="V2753" t="s">
        <v>811</v>
      </c>
      <c r="W2753">
        <v>9000000</v>
      </c>
      <c r="X2753">
        <v>1999</v>
      </c>
      <c r="Y2753">
        <v>296</v>
      </c>
      <c r="Z2753" s="2">
        <v>7.1</v>
      </c>
      <c r="AA2753">
        <v>1.85</v>
      </c>
      <c r="AB2753">
        <v>944</v>
      </c>
      <c r="AQ2753">
        <v>100</v>
      </c>
      <c r="AR2753">
        <v>6.6</v>
      </c>
      <c r="BO2753">
        <v>4903000</v>
      </c>
      <c r="BP2753">
        <v>12000000</v>
      </c>
      <c r="BR2753">
        <f t="shared" si="107"/>
        <v>-7097000</v>
      </c>
      <c r="BS2753" t="str">
        <f>_xlfn.XLOOKUP(BO2753,I:I,L:L)</f>
        <v>Girl 6Â </v>
      </c>
    </row>
    <row r="2754" spans="1:71" x14ac:dyDescent="0.25">
      <c r="A2754" t="s">
        <v>33</v>
      </c>
      <c r="B2754" t="s">
        <v>8278</v>
      </c>
      <c r="C2754">
        <v>287</v>
      </c>
      <c r="D2754">
        <v>115</v>
      </c>
      <c r="E2754">
        <v>549</v>
      </c>
      <c r="F2754">
        <v>911</v>
      </c>
      <c r="G2754" t="s">
        <v>3804</v>
      </c>
      <c r="H2754">
        <v>3000</v>
      </c>
      <c r="I2754">
        <v>54557348</v>
      </c>
      <c r="J2754" t="s">
        <v>1338</v>
      </c>
      <c r="K2754" t="s">
        <v>335</v>
      </c>
      <c r="L2754" t="s">
        <v>3916</v>
      </c>
      <c r="M2754">
        <v>361169</v>
      </c>
      <c r="N2754">
        <v>5732</v>
      </c>
      <c r="O2754" t="s">
        <v>6324</v>
      </c>
      <c r="P2754">
        <v>0</v>
      </c>
      <c r="Q2754" t="s">
        <v>14675</v>
      </c>
      <c r="R2754" t="s">
        <v>14676</v>
      </c>
      <c r="S2754">
        <v>1624</v>
      </c>
      <c r="T2754" t="s">
        <v>42</v>
      </c>
      <c r="U2754" t="s">
        <v>939</v>
      </c>
      <c r="V2754" t="s">
        <v>811</v>
      </c>
      <c r="W2754">
        <v>6500000</v>
      </c>
      <c r="X2754">
        <v>2004</v>
      </c>
      <c r="Y2754">
        <v>912</v>
      </c>
      <c r="Z2754" s="2">
        <v>7.9</v>
      </c>
      <c r="AA2754">
        <v>2.35</v>
      </c>
      <c r="AB2754">
        <v>18000</v>
      </c>
      <c r="AQ2754">
        <v>89</v>
      </c>
      <c r="AR2754">
        <v>7.1</v>
      </c>
      <c r="BO2754">
        <v>4884663</v>
      </c>
      <c r="BP2754">
        <v>12000000</v>
      </c>
      <c r="BR2754">
        <f t="shared" si="107"/>
        <v>-7115337</v>
      </c>
      <c r="BS2754" t="str">
        <f>_xlfn.XLOOKUP(BO2754,I:I,L:L)</f>
        <v>Invaders from MarsÂ </v>
      </c>
    </row>
    <row r="2755" spans="1:71" x14ac:dyDescent="0.25">
      <c r="A2755" t="s">
        <v>33</v>
      </c>
      <c r="B2755" t="s">
        <v>8283</v>
      </c>
      <c r="C2755">
        <v>96</v>
      </c>
      <c r="D2755">
        <v>135</v>
      </c>
      <c r="E2755">
        <v>25</v>
      </c>
      <c r="F2755">
        <v>553</v>
      </c>
      <c r="G2755" t="s">
        <v>2313</v>
      </c>
      <c r="H2755">
        <v>902</v>
      </c>
      <c r="I2755">
        <v>3041803</v>
      </c>
      <c r="J2755" t="s">
        <v>210</v>
      </c>
      <c r="K2755" t="s">
        <v>6949</v>
      </c>
      <c r="L2755" t="s">
        <v>14626</v>
      </c>
      <c r="M2755">
        <v>6377</v>
      </c>
      <c r="N2755">
        <v>2735</v>
      </c>
      <c r="O2755" t="s">
        <v>10130</v>
      </c>
      <c r="P2755">
        <v>0</v>
      </c>
      <c r="Q2755" t="s">
        <v>14677</v>
      </c>
      <c r="R2755" t="s">
        <v>14678</v>
      </c>
      <c r="S2755">
        <v>181</v>
      </c>
      <c r="T2755" t="s">
        <v>42</v>
      </c>
      <c r="U2755" t="s">
        <v>74</v>
      </c>
      <c r="V2755" t="s">
        <v>115</v>
      </c>
      <c r="W2755">
        <v>10000000</v>
      </c>
      <c r="X2755">
        <v>2000</v>
      </c>
      <c r="Y2755">
        <v>576</v>
      </c>
      <c r="Z2755" s="2">
        <v>7.1</v>
      </c>
      <c r="AA2755">
        <v>2.35</v>
      </c>
      <c r="AB2755">
        <v>345</v>
      </c>
      <c r="AQ2755">
        <v>115</v>
      </c>
      <c r="AR2755">
        <v>7.9</v>
      </c>
      <c r="BO2755">
        <v>2483955</v>
      </c>
      <c r="BP2755">
        <v>9600000</v>
      </c>
      <c r="BR2755">
        <f t="shared" si="107"/>
        <v>-7116045</v>
      </c>
      <c r="BS2755" t="str">
        <f>_xlfn.XLOOKUP(BO2755,I:I,L:L)</f>
        <v>The Lost CityÂ </v>
      </c>
    </row>
    <row r="2756" spans="1:71" x14ac:dyDescent="0.25">
      <c r="A2756" t="s">
        <v>33</v>
      </c>
      <c r="B2756" t="s">
        <v>5533</v>
      </c>
      <c r="C2756">
        <v>44</v>
      </c>
      <c r="D2756">
        <v>120</v>
      </c>
      <c r="E2756">
        <v>108</v>
      </c>
      <c r="F2756">
        <v>400</v>
      </c>
      <c r="G2756" t="s">
        <v>14680</v>
      </c>
      <c r="H2756">
        <v>634</v>
      </c>
      <c r="I2756">
        <v>1055654</v>
      </c>
      <c r="J2756" t="s">
        <v>2631</v>
      </c>
      <c r="K2756" t="s">
        <v>10892</v>
      </c>
      <c r="L2756" t="s">
        <v>14681</v>
      </c>
      <c r="M2756">
        <v>20426</v>
      </c>
      <c r="N2756">
        <v>2673</v>
      </c>
      <c r="O2756" t="s">
        <v>6497</v>
      </c>
      <c r="P2756">
        <v>1</v>
      </c>
      <c r="Q2756" t="s">
        <v>14682</v>
      </c>
      <c r="R2756" t="s">
        <v>14683</v>
      </c>
      <c r="S2756">
        <v>175</v>
      </c>
      <c r="T2756" t="s">
        <v>42</v>
      </c>
      <c r="U2756" t="s">
        <v>939</v>
      </c>
      <c r="V2756" t="s">
        <v>44</v>
      </c>
      <c r="W2756">
        <v>10000000</v>
      </c>
      <c r="X2756">
        <v>2006</v>
      </c>
      <c r="Y2756">
        <v>436</v>
      </c>
      <c r="Z2756" s="2">
        <v>7.3</v>
      </c>
      <c r="AA2756">
        <v>2.35</v>
      </c>
      <c r="AB2756">
        <v>0</v>
      </c>
      <c r="AQ2756">
        <v>135</v>
      </c>
      <c r="AR2756">
        <v>7.1</v>
      </c>
      <c r="BO2756">
        <v>5871603</v>
      </c>
      <c r="BP2756">
        <v>13000000</v>
      </c>
      <c r="BR2756">
        <f t="shared" si="107"/>
        <v>-7128397</v>
      </c>
      <c r="BS2756" t="str">
        <f>_xlfn.XLOOKUP(BO2756,I:I,L:L)</f>
        <v>Light It UpÂ </v>
      </c>
    </row>
    <row r="2757" spans="1:71" x14ac:dyDescent="0.25">
      <c r="A2757" t="s">
        <v>33</v>
      </c>
      <c r="B2757" t="s">
        <v>8290</v>
      </c>
      <c r="C2757">
        <v>49</v>
      </c>
      <c r="D2757">
        <v>97</v>
      </c>
      <c r="E2757">
        <v>105</v>
      </c>
      <c r="F2757">
        <v>269</v>
      </c>
      <c r="G2757" t="s">
        <v>2731</v>
      </c>
      <c r="H2757">
        <v>982</v>
      </c>
      <c r="I2757">
        <v>2331318</v>
      </c>
      <c r="J2757" t="s">
        <v>1247</v>
      </c>
      <c r="K2757" t="s">
        <v>6986</v>
      </c>
      <c r="L2757" t="s">
        <v>14684</v>
      </c>
      <c r="M2757">
        <v>9541</v>
      </c>
      <c r="N2757">
        <v>2603</v>
      </c>
      <c r="O2757" t="s">
        <v>3391</v>
      </c>
      <c r="P2757">
        <v>1</v>
      </c>
      <c r="Q2757" t="s">
        <v>14685</v>
      </c>
      <c r="R2757" t="s">
        <v>14686</v>
      </c>
      <c r="S2757">
        <v>64</v>
      </c>
      <c r="T2757" t="s">
        <v>42</v>
      </c>
      <c r="U2757" t="s">
        <v>43</v>
      </c>
      <c r="V2757" t="s">
        <v>811</v>
      </c>
      <c r="W2757">
        <v>10000000</v>
      </c>
      <c r="X2757">
        <v>2011</v>
      </c>
      <c r="Y2757">
        <v>503</v>
      </c>
      <c r="Z2757" s="2">
        <v>3.3</v>
      </c>
      <c r="AA2757">
        <v>1.85</v>
      </c>
      <c r="AB2757">
        <v>0</v>
      </c>
      <c r="AQ2757">
        <v>120</v>
      </c>
      <c r="AR2757">
        <v>7.3</v>
      </c>
      <c r="BO2757">
        <v>32853640</v>
      </c>
      <c r="BP2757">
        <v>40000000</v>
      </c>
      <c r="BR2757">
        <f t="shared" si="107"/>
        <v>-7146360</v>
      </c>
      <c r="BS2757" t="str">
        <f>_xlfn.XLOOKUP(BO2757,I:I,L:L)</f>
        <v>Drillbit TaylorÂ </v>
      </c>
    </row>
    <row r="2758" spans="1:71" x14ac:dyDescent="0.25">
      <c r="A2758" t="s">
        <v>33</v>
      </c>
      <c r="B2758" t="s">
        <v>3169</v>
      </c>
      <c r="C2758">
        <v>57</v>
      </c>
      <c r="D2758">
        <v>135</v>
      </c>
      <c r="E2758">
        <v>0</v>
      </c>
      <c r="F2758">
        <v>851</v>
      </c>
      <c r="G2758" t="s">
        <v>3148</v>
      </c>
      <c r="H2758">
        <v>1000</v>
      </c>
      <c r="I2758">
        <v>2185266</v>
      </c>
      <c r="J2758" t="s">
        <v>3709</v>
      </c>
      <c r="K2758" t="s">
        <v>14687</v>
      </c>
      <c r="L2758" t="s">
        <v>14688</v>
      </c>
      <c r="M2758">
        <v>8720</v>
      </c>
      <c r="N2758">
        <v>4266</v>
      </c>
      <c r="O2758" t="s">
        <v>980</v>
      </c>
      <c r="P2758">
        <v>0</v>
      </c>
      <c r="Q2758" t="s">
        <v>14689</v>
      </c>
      <c r="R2758" t="s">
        <v>14690</v>
      </c>
      <c r="S2758">
        <v>186</v>
      </c>
      <c r="T2758" t="s">
        <v>42</v>
      </c>
      <c r="U2758" t="s">
        <v>43</v>
      </c>
      <c r="V2758" t="s">
        <v>811</v>
      </c>
      <c r="W2758">
        <v>10000000</v>
      </c>
      <c r="X2758">
        <v>2000</v>
      </c>
      <c r="Y2758">
        <v>975</v>
      </c>
      <c r="Z2758" s="2">
        <v>6.5</v>
      </c>
      <c r="AA2758">
        <v>1.85</v>
      </c>
      <c r="AB2758">
        <v>1000</v>
      </c>
      <c r="AQ2758">
        <v>97</v>
      </c>
      <c r="AR2758">
        <v>3.3</v>
      </c>
      <c r="BO2758">
        <v>32800000</v>
      </c>
      <c r="BP2758">
        <v>40000000</v>
      </c>
      <c r="BR2758">
        <f t="shared" si="107"/>
        <v>-7200000</v>
      </c>
      <c r="BS2758" t="str">
        <f>_xlfn.XLOOKUP(BO2758,I:I,L:L)</f>
        <v>StripteaseÂ </v>
      </c>
    </row>
    <row r="2759" spans="1:71" x14ac:dyDescent="0.25">
      <c r="A2759" t="s">
        <v>33</v>
      </c>
      <c r="B2759" t="s">
        <v>8296</v>
      </c>
      <c r="C2759">
        <v>185</v>
      </c>
      <c r="D2759">
        <v>93</v>
      </c>
      <c r="E2759">
        <v>4</v>
      </c>
      <c r="F2759">
        <v>4</v>
      </c>
      <c r="G2759" t="s">
        <v>14691</v>
      </c>
      <c r="H2759">
        <v>533</v>
      </c>
      <c r="I2759">
        <v>26583369</v>
      </c>
      <c r="J2759" t="s">
        <v>1776</v>
      </c>
      <c r="K2759" t="s">
        <v>14692</v>
      </c>
      <c r="L2759" t="s">
        <v>7702</v>
      </c>
      <c r="M2759">
        <v>20837</v>
      </c>
      <c r="N2759">
        <v>578</v>
      </c>
      <c r="O2759" t="s">
        <v>14693</v>
      </c>
      <c r="P2759">
        <v>1</v>
      </c>
      <c r="Q2759" t="s">
        <v>14694</v>
      </c>
      <c r="R2759" t="s">
        <v>14695</v>
      </c>
      <c r="S2759">
        <v>127</v>
      </c>
      <c r="T2759" t="s">
        <v>42</v>
      </c>
      <c r="U2759" t="s">
        <v>43</v>
      </c>
      <c r="V2759" t="s">
        <v>44</v>
      </c>
      <c r="W2759">
        <v>10000000</v>
      </c>
      <c r="X2759">
        <v>2016</v>
      </c>
      <c r="Y2759">
        <v>35</v>
      </c>
      <c r="Z2759" s="2">
        <v>4.8</v>
      </c>
      <c r="AA2759">
        <v>1.85</v>
      </c>
      <c r="AB2759">
        <v>10000</v>
      </c>
      <c r="AQ2759">
        <v>135</v>
      </c>
      <c r="AR2759">
        <v>6.5</v>
      </c>
      <c r="BO2759">
        <v>17791031</v>
      </c>
      <c r="BP2759">
        <v>25000000</v>
      </c>
      <c r="BR2759">
        <f t="shared" si="107"/>
        <v>-7208969</v>
      </c>
      <c r="BS2759" t="str">
        <f>_xlfn.XLOOKUP(BO2759,I:I,L:L)</f>
        <v>Punch-Drunk LoveÂ </v>
      </c>
    </row>
    <row r="2760" spans="1:71" x14ac:dyDescent="0.25">
      <c r="A2760" t="s">
        <v>33</v>
      </c>
      <c r="B2760" t="s">
        <v>7708</v>
      </c>
      <c r="C2760">
        <v>2</v>
      </c>
      <c r="D2760">
        <v>118</v>
      </c>
      <c r="E2760">
        <v>76</v>
      </c>
      <c r="F2760">
        <v>249</v>
      </c>
      <c r="G2760" t="s">
        <v>8520</v>
      </c>
      <c r="H2760">
        <v>902</v>
      </c>
      <c r="I2760">
        <v>800000</v>
      </c>
      <c r="J2760" t="s">
        <v>4697</v>
      </c>
      <c r="K2760" t="s">
        <v>150</v>
      </c>
      <c r="L2760" t="s">
        <v>13545</v>
      </c>
      <c r="M2760">
        <v>892</v>
      </c>
      <c r="N2760">
        <v>2079</v>
      </c>
      <c r="O2760" t="s">
        <v>3869</v>
      </c>
      <c r="P2760">
        <v>0</v>
      </c>
      <c r="Q2760" t="s">
        <v>14696</v>
      </c>
      <c r="R2760" t="s">
        <v>14697</v>
      </c>
      <c r="S2760">
        <v>21</v>
      </c>
      <c r="T2760" t="s">
        <v>42</v>
      </c>
      <c r="U2760" t="s">
        <v>43</v>
      </c>
      <c r="V2760" t="s">
        <v>115</v>
      </c>
      <c r="W2760">
        <v>14000000</v>
      </c>
      <c r="X2760">
        <v>1981</v>
      </c>
      <c r="Y2760">
        <v>488</v>
      </c>
      <c r="Z2760" s="2">
        <v>5.2</v>
      </c>
      <c r="AA2760">
        <v>2.35</v>
      </c>
      <c r="AB2760">
        <v>106</v>
      </c>
      <c r="AQ2760">
        <v>93</v>
      </c>
      <c r="AR2760">
        <v>4.8</v>
      </c>
      <c r="BO2760">
        <v>15785632</v>
      </c>
      <c r="BP2760">
        <v>23000000</v>
      </c>
      <c r="BR2760">
        <f t="shared" si="107"/>
        <v>-7214368</v>
      </c>
      <c r="BS2760" t="str">
        <f>_xlfn.XLOOKUP(BO2760,I:I,L:L)</f>
        <v>Eddie the EagleÂ </v>
      </c>
    </row>
    <row r="2761" spans="1:71" x14ac:dyDescent="0.25">
      <c r="A2761" t="s">
        <v>33</v>
      </c>
      <c r="B2761" t="s">
        <v>8301</v>
      </c>
      <c r="C2761">
        <v>270</v>
      </c>
      <c r="D2761">
        <v>97</v>
      </c>
      <c r="E2761">
        <v>387</v>
      </c>
      <c r="F2761">
        <v>64</v>
      </c>
      <c r="G2761" t="s">
        <v>14698</v>
      </c>
      <c r="H2761">
        <v>6000</v>
      </c>
      <c r="I2761">
        <v>7574066</v>
      </c>
      <c r="J2761" t="s">
        <v>1544</v>
      </c>
      <c r="K2761" t="s">
        <v>273</v>
      </c>
      <c r="L2761" t="s">
        <v>13199</v>
      </c>
      <c r="M2761">
        <v>30325</v>
      </c>
      <c r="N2761">
        <v>6322</v>
      </c>
      <c r="O2761" t="s">
        <v>14699</v>
      </c>
      <c r="P2761">
        <v>2</v>
      </c>
      <c r="Q2761" t="s">
        <v>14700</v>
      </c>
      <c r="R2761" t="s">
        <v>14701</v>
      </c>
      <c r="S2761">
        <v>96</v>
      </c>
      <c r="T2761" t="s">
        <v>42</v>
      </c>
      <c r="U2761" t="s">
        <v>43</v>
      </c>
      <c r="V2761" t="s">
        <v>811</v>
      </c>
      <c r="W2761">
        <v>10000000</v>
      </c>
      <c r="X2761">
        <v>2014</v>
      </c>
      <c r="Y2761">
        <v>139</v>
      </c>
      <c r="Z2761" s="2">
        <v>6.3</v>
      </c>
      <c r="AA2761">
        <v>1.85</v>
      </c>
      <c r="AB2761">
        <v>0</v>
      </c>
      <c r="AQ2761">
        <v>118</v>
      </c>
      <c r="AR2761">
        <v>5.2</v>
      </c>
      <c r="BO2761">
        <v>15785632</v>
      </c>
      <c r="BP2761">
        <v>23000000</v>
      </c>
      <c r="BR2761">
        <f t="shared" si="107"/>
        <v>-7214368</v>
      </c>
      <c r="BS2761" t="str">
        <f>_xlfn.XLOOKUP(BO2761,I:I,L:L)</f>
        <v>Eddie the EagleÂ </v>
      </c>
    </row>
    <row r="2762" spans="1:71" x14ac:dyDescent="0.25">
      <c r="A2762" t="s">
        <v>33</v>
      </c>
      <c r="B2762" t="s">
        <v>233</v>
      </c>
      <c r="C2762">
        <v>94</v>
      </c>
      <c r="D2762">
        <v>98</v>
      </c>
      <c r="E2762">
        <v>129</v>
      </c>
      <c r="F2762">
        <v>221</v>
      </c>
      <c r="G2762" t="s">
        <v>14702</v>
      </c>
      <c r="H2762">
        <v>749</v>
      </c>
      <c r="I2762">
        <v>1754319</v>
      </c>
      <c r="J2762" t="s">
        <v>210</v>
      </c>
      <c r="K2762" t="s">
        <v>7041</v>
      </c>
      <c r="L2762" t="s">
        <v>14703</v>
      </c>
      <c r="M2762">
        <v>13174</v>
      </c>
      <c r="N2762">
        <v>2214</v>
      </c>
      <c r="O2762" t="s">
        <v>14704</v>
      </c>
      <c r="P2762">
        <v>0</v>
      </c>
      <c r="Q2762" t="s">
        <v>14705</v>
      </c>
      <c r="R2762" t="s">
        <v>14706</v>
      </c>
      <c r="S2762">
        <v>81</v>
      </c>
      <c r="T2762" t="s">
        <v>42</v>
      </c>
      <c r="U2762" t="s">
        <v>43</v>
      </c>
      <c r="V2762" t="s">
        <v>44</v>
      </c>
      <c r="W2762">
        <v>10000000</v>
      </c>
      <c r="X2762">
        <v>2011</v>
      </c>
      <c r="Y2762">
        <v>252</v>
      </c>
      <c r="Z2762" s="2">
        <v>7.2</v>
      </c>
      <c r="AA2762">
        <v>1.85</v>
      </c>
      <c r="AB2762">
        <v>0</v>
      </c>
      <c r="AQ2762">
        <v>97</v>
      </c>
      <c r="AR2762">
        <v>6.3</v>
      </c>
      <c r="BO2762">
        <v>671240</v>
      </c>
      <c r="BP2762">
        <v>7900000</v>
      </c>
      <c r="BR2762">
        <f t="shared" si="107"/>
        <v>-7228760</v>
      </c>
      <c r="BS2762" t="str">
        <f>_xlfn.XLOOKUP(BO2762,I:I,L:L)</f>
        <v>Imagine Me &amp; YouÂ </v>
      </c>
    </row>
    <row r="2763" spans="1:71" x14ac:dyDescent="0.25">
      <c r="A2763" t="s">
        <v>33</v>
      </c>
      <c r="B2763" t="s">
        <v>3387</v>
      </c>
      <c r="C2763">
        <v>157</v>
      </c>
      <c r="D2763">
        <v>98</v>
      </c>
      <c r="E2763">
        <v>0</v>
      </c>
      <c r="F2763">
        <v>258</v>
      </c>
      <c r="G2763" t="s">
        <v>10394</v>
      </c>
      <c r="H2763">
        <v>530</v>
      </c>
      <c r="I2763">
        <v>1641788</v>
      </c>
      <c r="J2763" t="s">
        <v>1195</v>
      </c>
      <c r="K2763" t="s">
        <v>5900</v>
      </c>
      <c r="L2763" t="s">
        <v>14521</v>
      </c>
      <c r="M2763">
        <v>30096</v>
      </c>
      <c r="N2763">
        <v>1381</v>
      </c>
      <c r="O2763" t="s">
        <v>13035</v>
      </c>
      <c r="P2763">
        <v>0</v>
      </c>
      <c r="Q2763" t="s">
        <v>14708</v>
      </c>
      <c r="R2763" t="s">
        <v>14709</v>
      </c>
      <c r="S2763">
        <v>213</v>
      </c>
      <c r="T2763" t="s">
        <v>42</v>
      </c>
      <c r="U2763" t="s">
        <v>356</v>
      </c>
      <c r="V2763" t="s">
        <v>811</v>
      </c>
      <c r="W2763">
        <v>8000000</v>
      </c>
      <c r="X2763">
        <v>2002</v>
      </c>
      <c r="Y2763">
        <v>387</v>
      </c>
      <c r="Z2763" s="2">
        <v>6.8</v>
      </c>
      <c r="AA2763">
        <v>1.78</v>
      </c>
      <c r="AB2763">
        <v>0</v>
      </c>
      <c r="AQ2763">
        <v>98</v>
      </c>
      <c r="AR2763">
        <v>7.2</v>
      </c>
      <c r="BO2763">
        <v>7757130</v>
      </c>
      <c r="BP2763">
        <v>15000000</v>
      </c>
      <c r="BR2763">
        <f t="shared" si="107"/>
        <v>-7242870</v>
      </c>
      <c r="BS2763" t="str">
        <f>_xlfn.XLOOKUP(BO2763,I:I,L:L)</f>
        <v>In BrugesÂ </v>
      </c>
    </row>
    <row r="2764" spans="1:71" x14ac:dyDescent="0.25">
      <c r="A2764" t="s">
        <v>33</v>
      </c>
      <c r="B2764" t="s">
        <v>8306</v>
      </c>
      <c r="C2764">
        <v>49</v>
      </c>
      <c r="D2764">
        <v>101</v>
      </c>
      <c r="E2764">
        <v>3</v>
      </c>
      <c r="F2764">
        <v>826</v>
      </c>
      <c r="G2764" t="s">
        <v>555</v>
      </c>
      <c r="H2764">
        <v>14000</v>
      </c>
      <c r="I2764">
        <v>1631839</v>
      </c>
      <c r="J2764" t="s">
        <v>2331</v>
      </c>
      <c r="K2764" t="s">
        <v>299</v>
      </c>
      <c r="L2764" t="s">
        <v>14710</v>
      </c>
      <c r="M2764">
        <v>5936</v>
      </c>
      <c r="N2764">
        <v>17665</v>
      </c>
      <c r="O2764" t="s">
        <v>4470</v>
      </c>
      <c r="P2764">
        <v>0</v>
      </c>
      <c r="Q2764" t="s">
        <v>14711</v>
      </c>
      <c r="R2764" t="s">
        <v>14712</v>
      </c>
      <c r="S2764">
        <v>91</v>
      </c>
      <c r="T2764" t="s">
        <v>42</v>
      </c>
      <c r="U2764" t="s">
        <v>43</v>
      </c>
      <c r="V2764" t="s">
        <v>811</v>
      </c>
      <c r="W2764">
        <v>10000000</v>
      </c>
      <c r="X2764">
        <v>2000</v>
      </c>
      <c r="Y2764">
        <v>1000</v>
      </c>
      <c r="Z2764" s="2">
        <v>5.7</v>
      </c>
      <c r="AA2764">
        <v>1.85</v>
      </c>
      <c r="AB2764">
        <v>242</v>
      </c>
      <c r="AQ2764">
        <v>98</v>
      </c>
      <c r="AR2764">
        <v>6.8</v>
      </c>
      <c r="BO2764">
        <v>3753806</v>
      </c>
      <c r="BP2764">
        <v>11000000</v>
      </c>
      <c r="BR2764">
        <f t="shared" si="107"/>
        <v>-7246194</v>
      </c>
      <c r="BS2764" t="str">
        <f>_xlfn.XLOOKUP(BO2764,I:I,L:L)</f>
        <v>Vera DrakeÂ </v>
      </c>
    </row>
    <row r="2765" spans="1:71" x14ac:dyDescent="0.25">
      <c r="A2765" t="s">
        <v>33</v>
      </c>
      <c r="B2765" t="s">
        <v>5881</v>
      </c>
      <c r="C2765">
        <v>80</v>
      </c>
      <c r="D2765">
        <v>132</v>
      </c>
      <c r="E2765">
        <v>41</v>
      </c>
      <c r="F2765">
        <v>1000</v>
      </c>
      <c r="G2765" t="s">
        <v>343</v>
      </c>
      <c r="H2765">
        <v>16000</v>
      </c>
      <c r="I2765">
        <v>1309849</v>
      </c>
      <c r="J2765" t="s">
        <v>210</v>
      </c>
      <c r="K2765" t="s">
        <v>504</v>
      </c>
      <c r="L2765" t="s">
        <v>14713</v>
      </c>
      <c r="M2765">
        <v>9395</v>
      </c>
      <c r="N2765">
        <v>29177</v>
      </c>
      <c r="O2765" t="s">
        <v>522</v>
      </c>
      <c r="P2765">
        <v>1</v>
      </c>
      <c r="Q2765" t="s">
        <v>14714</v>
      </c>
      <c r="R2765" t="s">
        <v>14715</v>
      </c>
      <c r="S2765">
        <v>103</v>
      </c>
      <c r="T2765" t="s">
        <v>42</v>
      </c>
      <c r="U2765" t="s">
        <v>74</v>
      </c>
      <c r="V2765" t="s">
        <v>115</v>
      </c>
      <c r="W2765">
        <v>10000000</v>
      </c>
      <c r="X2765">
        <v>2002</v>
      </c>
      <c r="Y2765">
        <v>11000</v>
      </c>
      <c r="Z2765" s="2">
        <v>7.2</v>
      </c>
      <c r="AA2765">
        <v>2.35</v>
      </c>
      <c r="AB2765">
        <v>0</v>
      </c>
      <c r="AQ2765">
        <v>101</v>
      </c>
      <c r="AR2765">
        <v>5.7</v>
      </c>
      <c r="BO2765">
        <v>17718223</v>
      </c>
      <c r="BP2765">
        <v>25000000</v>
      </c>
      <c r="BR2765">
        <f t="shared" si="107"/>
        <v>-7281777</v>
      </c>
      <c r="BS2765" t="str">
        <f>_xlfn.XLOOKUP(BO2765,I:I,L:L)</f>
        <v>EuroTripÂ </v>
      </c>
    </row>
    <row r="2766" spans="1:71" x14ac:dyDescent="0.25">
      <c r="A2766" t="s">
        <v>33</v>
      </c>
      <c r="B2766" t="s">
        <v>8312</v>
      </c>
      <c r="C2766">
        <v>221</v>
      </c>
      <c r="D2766">
        <v>106</v>
      </c>
      <c r="E2766">
        <v>34</v>
      </c>
      <c r="F2766">
        <v>683</v>
      </c>
      <c r="G2766" t="s">
        <v>98</v>
      </c>
      <c r="H2766">
        <v>11000</v>
      </c>
      <c r="I2766">
        <v>1939441</v>
      </c>
      <c r="J2766" t="s">
        <v>1050</v>
      </c>
      <c r="K2766" t="s">
        <v>291</v>
      </c>
      <c r="L2766" t="s">
        <v>14716</v>
      </c>
      <c r="M2766">
        <v>55567</v>
      </c>
      <c r="N2766">
        <v>23187</v>
      </c>
      <c r="O2766" t="s">
        <v>7360</v>
      </c>
      <c r="P2766">
        <v>1</v>
      </c>
      <c r="Q2766" t="s">
        <v>14717</v>
      </c>
      <c r="R2766" t="s">
        <v>14718</v>
      </c>
      <c r="S2766">
        <v>144</v>
      </c>
      <c r="T2766" t="s">
        <v>42</v>
      </c>
      <c r="U2766" t="s">
        <v>43</v>
      </c>
      <c r="V2766" t="s">
        <v>811</v>
      </c>
      <c r="W2766">
        <v>10000000</v>
      </c>
      <c r="X2766">
        <v>2012</v>
      </c>
      <c r="Y2766">
        <v>11000</v>
      </c>
      <c r="Z2766" s="2">
        <v>6.9</v>
      </c>
      <c r="AA2766">
        <v>1.85</v>
      </c>
      <c r="AB2766">
        <v>20000</v>
      </c>
      <c r="AQ2766">
        <v>132</v>
      </c>
      <c r="AR2766">
        <v>7.2</v>
      </c>
      <c r="BO2766">
        <v>4717455</v>
      </c>
      <c r="BP2766">
        <v>12000000</v>
      </c>
      <c r="BR2766">
        <f t="shared" si="107"/>
        <v>-7282545</v>
      </c>
      <c r="BS2766" t="str">
        <f>_xlfn.XLOOKUP(BO2766,I:I,L:L)</f>
        <v>In the CutÂ </v>
      </c>
    </row>
    <row r="2767" spans="1:71" x14ac:dyDescent="0.25">
      <c r="A2767" t="s">
        <v>33</v>
      </c>
      <c r="B2767" t="s">
        <v>7564</v>
      </c>
      <c r="C2767">
        <v>90</v>
      </c>
      <c r="D2767">
        <v>87</v>
      </c>
      <c r="E2767">
        <v>0</v>
      </c>
      <c r="F2767">
        <v>503</v>
      </c>
      <c r="G2767" t="s">
        <v>1720</v>
      </c>
      <c r="H2767">
        <v>975</v>
      </c>
      <c r="I2767">
        <v>1276984</v>
      </c>
      <c r="J2767" t="s">
        <v>2964</v>
      </c>
      <c r="K2767" t="s">
        <v>4968</v>
      </c>
      <c r="L2767" t="s">
        <v>14719</v>
      </c>
      <c r="M2767">
        <v>11403</v>
      </c>
      <c r="N2767">
        <v>3059</v>
      </c>
      <c r="O2767" t="s">
        <v>2731</v>
      </c>
      <c r="P2767">
        <v>2</v>
      </c>
      <c r="Q2767" t="s">
        <v>14720</v>
      </c>
      <c r="R2767" t="s">
        <v>14721</v>
      </c>
      <c r="S2767">
        <v>150</v>
      </c>
      <c r="T2767" t="s">
        <v>42</v>
      </c>
      <c r="U2767" t="s">
        <v>1816</v>
      </c>
      <c r="V2767" t="s">
        <v>811</v>
      </c>
      <c r="W2767">
        <v>10000000</v>
      </c>
      <c r="X2767">
        <v>2000</v>
      </c>
      <c r="Y2767">
        <v>537</v>
      </c>
      <c r="Z2767" s="2">
        <v>6.2</v>
      </c>
      <c r="AA2767">
        <v>1.85</v>
      </c>
      <c r="AB2767">
        <v>795</v>
      </c>
      <c r="AQ2767">
        <v>106</v>
      </c>
      <c r="AR2767">
        <v>6.9</v>
      </c>
      <c r="BO2767">
        <v>62647540</v>
      </c>
      <c r="BP2767">
        <v>70000000</v>
      </c>
      <c r="BR2767">
        <f t="shared" si="107"/>
        <v>-7352460</v>
      </c>
      <c r="BS2767" t="str">
        <f>_xlfn.XLOOKUP(BO2767,I:I,L:L)</f>
        <v>JarheadÂ </v>
      </c>
    </row>
    <row r="2768" spans="1:71" x14ac:dyDescent="0.25">
      <c r="A2768" t="s">
        <v>33</v>
      </c>
      <c r="B2768" t="s">
        <v>2979</v>
      </c>
      <c r="C2768">
        <v>376</v>
      </c>
      <c r="D2768">
        <v>98</v>
      </c>
      <c r="E2768">
        <v>607</v>
      </c>
      <c r="F2768">
        <v>251</v>
      </c>
      <c r="G2768" t="s">
        <v>14722</v>
      </c>
      <c r="H2768">
        <v>11000</v>
      </c>
      <c r="I2768">
        <v>1987762</v>
      </c>
      <c r="J2768" t="s">
        <v>2710</v>
      </c>
      <c r="K2768" t="s">
        <v>821</v>
      </c>
      <c r="L2768" t="s">
        <v>14723</v>
      </c>
      <c r="M2768">
        <v>59297</v>
      </c>
      <c r="N2768">
        <v>11853</v>
      </c>
      <c r="O2768" t="s">
        <v>14724</v>
      </c>
      <c r="P2768">
        <v>0</v>
      </c>
      <c r="Q2768" t="s">
        <v>14725</v>
      </c>
      <c r="R2768" t="s">
        <v>14726</v>
      </c>
      <c r="S2768">
        <v>216</v>
      </c>
      <c r="T2768" t="s">
        <v>42</v>
      </c>
      <c r="U2768" t="s">
        <v>43</v>
      </c>
      <c r="V2768" t="s">
        <v>811</v>
      </c>
      <c r="W2768">
        <v>11000000</v>
      </c>
      <c r="X2768">
        <v>2011</v>
      </c>
      <c r="Y2768">
        <v>414</v>
      </c>
      <c r="Z2768" s="2">
        <v>6.7</v>
      </c>
      <c r="AA2768">
        <v>1.85</v>
      </c>
      <c r="AB2768">
        <v>12000</v>
      </c>
      <c r="AQ2768">
        <v>87</v>
      </c>
      <c r="AR2768">
        <v>6.2</v>
      </c>
      <c r="BO2768">
        <v>12626905</v>
      </c>
      <c r="BP2768">
        <v>20000000</v>
      </c>
      <c r="BR2768">
        <f t="shared" si="107"/>
        <v>-7373095</v>
      </c>
      <c r="BS2768" t="str">
        <f>_xlfn.XLOOKUP(BO2768,I:I,L:L)</f>
        <v>Triple 9Â </v>
      </c>
    </row>
    <row r="2769" spans="1:71" x14ac:dyDescent="0.25">
      <c r="A2769" t="s">
        <v>33</v>
      </c>
      <c r="B2769" t="s">
        <v>8320</v>
      </c>
      <c r="C2769">
        <v>144</v>
      </c>
      <c r="D2769">
        <v>96</v>
      </c>
      <c r="E2769">
        <v>17</v>
      </c>
      <c r="F2769">
        <v>688</v>
      </c>
      <c r="G2769" t="s">
        <v>3984</v>
      </c>
      <c r="H2769">
        <v>2000</v>
      </c>
      <c r="I2769">
        <v>1474508</v>
      </c>
      <c r="J2769" t="s">
        <v>1544</v>
      </c>
      <c r="K2769" t="s">
        <v>1704</v>
      </c>
      <c r="L2769" t="s">
        <v>13707</v>
      </c>
      <c r="M2769">
        <v>33473</v>
      </c>
      <c r="N2769">
        <v>4607</v>
      </c>
      <c r="O2769" t="s">
        <v>14727</v>
      </c>
      <c r="P2769">
        <v>4</v>
      </c>
      <c r="Q2769" t="s">
        <v>14728</v>
      </c>
      <c r="R2769" t="s">
        <v>14729</v>
      </c>
      <c r="S2769">
        <v>88</v>
      </c>
      <c r="T2769" t="s">
        <v>42</v>
      </c>
      <c r="U2769" t="s">
        <v>43</v>
      </c>
      <c r="V2769" t="s">
        <v>811</v>
      </c>
      <c r="W2769">
        <v>5000000</v>
      </c>
      <c r="X2769">
        <v>2009</v>
      </c>
      <c r="Y2769">
        <v>989</v>
      </c>
      <c r="Z2769" s="2">
        <v>6.5</v>
      </c>
      <c r="AA2769">
        <v>2.35</v>
      </c>
      <c r="AB2769">
        <v>0</v>
      </c>
      <c r="AQ2769">
        <v>98</v>
      </c>
      <c r="AR2769">
        <v>6.7</v>
      </c>
      <c r="BO2769">
        <v>102608827</v>
      </c>
      <c r="BP2769">
        <v>110000000</v>
      </c>
      <c r="BR2769">
        <f t="shared" si="107"/>
        <v>-7391173</v>
      </c>
      <c r="BS2769" t="str">
        <f>_xlfn.XLOOKUP(BO2769,I:I,L:L)</f>
        <v>The AviatorÂ </v>
      </c>
    </row>
    <row r="2770" spans="1:71" x14ac:dyDescent="0.25">
      <c r="A2770" t="s">
        <v>33</v>
      </c>
      <c r="B2770" t="s">
        <v>8325</v>
      </c>
      <c r="C2770">
        <v>82</v>
      </c>
      <c r="D2770">
        <v>104</v>
      </c>
      <c r="E2770">
        <v>23</v>
      </c>
      <c r="F2770">
        <v>232</v>
      </c>
      <c r="G2770" t="s">
        <v>4325</v>
      </c>
      <c r="H2770">
        <v>22000</v>
      </c>
      <c r="I2770">
        <v>1011054</v>
      </c>
      <c r="J2770" t="s">
        <v>1338</v>
      </c>
      <c r="K2770" t="s">
        <v>854</v>
      </c>
      <c r="L2770" t="s">
        <v>14730</v>
      </c>
      <c r="M2770">
        <v>10585</v>
      </c>
      <c r="N2770">
        <v>23513</v>
      </c>
      <c r="O2770" t="s">
        <v>4465</v>
      </c>
      <c r="P2770">
        <v>1</v>
      </c>
      <c r="Q2770" t="s">
        <v>14731</v>
      </c>
      <c r="R2770" t="s">
        <v>14732</v>
      </c>
      <c r="S2770">
        <v>83</v>
      </c>
      <c r="T2770" t="s">
        <v>42</v>
      </c>
      <c r="U2770" t="s">
        <v>356</v>
      </c>
      <c r="V2770" t="s">
        <v>811</v>
      </c>
      <c r="W2770">
        <v>10000000</v>
      </c>
      <c r="X2770">
        <v>2003</v>
      </c>
      <c r="Y2770">
        <v>893</v>
      </c>
      <c r="Z2770" s="2">
        <v>7.2</v>
      </c>
      <c r="AA2770">
        <v>2.35</v>
      </c>
      <c r="AB2770">
        <v>0</v>
      </c>
      <c r="AQ2770">
        <v>96</v>
      </c>
      <c r="AR2770">
        <v>6.5</v>
      </c>
      <c r="BO2770">
        <v>568695</v>
      </c>
      <c r="BP2770">
        <v>8000000</v>
      </c>
      <c r="BR2770">
        <f t="shared" si="107"/>
        <v>-7431305</v>
      </c>
      <c r="BS2770" t="str">
        <f>_xlfn.XLOOKUP(BO2770,I:I,L:L)</f>
        <v>Down in the ValleyÂ </v>
      </c>
    </row>
    <row r="2771" spans="1:71" x14ac:dyDescent="0.25">
      <c r="A2771" t="s">
        <v>33</v>
      </c>
      <c r="B2771" t="s">
        <v>8332</v>
      </c>
      <c r="C2771">
        <v>51</v>
      </c>
      <c r="D2771">
        <v>93</v>
      </c>
      <c r="E2771">
        <v>0</v>
      </c>
      <c r="F2771">
        <v>622</v>
      </c>
      <c r="G2771" t="s">
        <v>13140</v>
      </c>
      <c r="H2771">
        <v>966</v>
      </c>
      <c r="I2771">
        <v>900926</v>
      </c>
      <c r="J2771" t="s">
        <v>1247</v>
      </c>
      <c r="K2771" t="s">
        <v>4438</v>
      </c>
      <c r="L2771" t="s">
        <v>14734</v>
      </c>
      <c r="M2771">
        <v>9517</v>
      </c>
      <c r="N2771">
        <v>3307</v>
      </c>
      <c r="O2771" t="s">
        <v>2633</v>
      </c>
      <c r="P2771">
        <v>2</v>
      </c>
      <c r="Q2771" t="s">
        <v>14735</v>
      </c>
      <c r="R2771" t="s">
        <v>14736</v>
      </c>
      <c r="S2771">
        <v>46</v>
      </c>
      <c r="T2771" t="s">
        <v>42</v>
      </c>
      <c r="U2771" t="s">
        <v>43</v>
      </c>
      <c r="V2771" t="s">
        <v>811</v>
      </c>
      <c r="W2771">
        <v>10000000</v>
      </c>
      <c r="X2771">
        <v>2007</v>
      </c>
      <c r="Y2771">
        <v>799</v>
      </c>
      <c r="Z2771" s="2">
        <v>5.3</v>
      </c>
      <c r="AA2771">
        <v>1.85</v>
      </c>
      <c r="AB2771">
        <v>319</v>
      </c>
      <c r="AQ2771">
        <v>104</v>
      </c>
      <c r="AR2771">
        <v>7.2</v>
      </c>
      <c r="BO2771">
        <v>7556708</v>
      </c>
      <c r="BP2771">
        <v>15000000</v>
      </c>
      <c r="BR2771">
        <f t="shared" si="107"/>
        <v>-7443292</v>
      </c>
      <c r="BS2771" t="str">
        <f>_xlfn.XLOOKUP(BO2771,I:I,L:L)</f>
        <v>Promised LandÂ </v>
      </c>
    </row>
    <row r="2772" spans="1:71" x14ac:dyDescent="0.25">
      <c r="A2772" t="s">
        <v>33</v>
      </c>
      <c r="B2772" t="s">
        <v>4198</v>
      </c>
      <c r="C2772">
        <v>192</v>
      </c>
      <c r="D2772">
        <v>95</v>
      </c>
      <c r="E2772">
        <v>0</v>
      </c>
      <c r="F2772">
        <v>20</v>
      </c>
      <c r="G2772" t="s">
        <v>14737</v>
      </c>
      <c r="H2772">
        <v>20000</v>
      </c>
      <c r="I2772">
        <v>866778</v>
      </c>
      <c r="J2772" t="s">
        <v>210</v>
      </c>
      <c r="K2772" t="s">
        <v>1030</v>
      </c>
      <c r="L2772" t="s">
        <v>14738</v>
      </c>
      <c r="M2772">
        <v>44208</v>
      </c>
      <c r="N2772">
        <v>20364</v>
      </c>
      <c r="O2772" t="s">
        <v>14739</v>
      </c>
      <c r="P2772">
        <v>3</v>
      </c>
      <c r="Q2772" t="s">
        <v>14740</v>
      </c>
      <c r="R2772" t="s">
        <v>14741</v>
      </c>
      <c r="S2772">
        <v>117</v>
      </c>
      <c r="T2772" t="s">
        <v>42</v>
      </c>
      <c r="U2772" t="s">
        <v>4790</v>
      </c>
      <c r="V2772" t="s">
        <v>44</v>
      </c>
      <c r="W2772">
        <v>10000000</v>
      </c>
      <c r="X2772">
        <v>2007</v>
      </c>
      <c r="Y2772">
        <v>329</v>
      </c>
      <c r="Z2772" s="2">
        <v>6.7</v>
      </c>
      <c r="AA2772">
        <v>2.35</v>
      </c>
      <c r="AB2772">
        <v>0</v>
      </c>
      <c r="AQ2772">
        <v>93</v>
      </c>
      <c r="AR2772">
        <v>5.3</v>
      </c>
      <c r="BO2772">
        <v>532190</v>
      </c>
      <c r="BP2772">
        <v>8000000</v>
      </c>
      <c r="BR2772">
        <f t="shared" si="107"/>
        <v>-7467810</v>
      </c>
      <c r="BS2772" t="str">
        <f>_xlfn.XLOOKUP(BO2772,I:I,L:L)</f>
        <v>PrefontaineÂ </v>
      </c>
    </row>
    <row r="2773" spans="1:71" x14ac:dyDescent="0.25">
      <c r="A2773" t="s">
        <v>33</v>
      </c>
      <c r="B2773" t="s">
        <v>1057</v>
      </c>
      <c r="C2773">
        <v>71</v>
      </c>
      <c r="D2773">
        <v>89</v>
      </c>
      <c r="E2773">
        <v>0</v>
      </c>
      <c r="F2773">
        <v>119</v>
      </c>
      <c r="G2773" t="s">
        <v>679</v>
      </c>
      <c r="H2773">
        <v>990</v>
      </c>
      <c r="I2773">
        <v>598645</v>
      </c>
      <c r="J2773" t="s">
        <v>1027</v>
      </c>
      <c r="K2773" t="s">
        <v>469</v>
      </c>
      <c r="L2773" t="s">
        <v>14743</v>
      </c>
      <c r="M2773">
        <v>13145</v>
      </c>
      <c r="N2773">
        <v>2006</v>
      </c>
      <c r="O2773" t="s">
        <v>7620</v>
      </c>
      <c r="P2773">
        <v>0</v>
      </c>
      <c r="Q2773" t="s">
        <v>14744</v>
      </c>
      <c r="R2773" t="s">
        <v>14745</v>
      </c>
      <c r="S2773">
        <v>215</v>
      </c>
      <c r="T2773" t="s">
        <v>42</v>
      </c>
      <c r="U2773" t="s">
        <v>74</v>
      </c>
      <c r="V2773" t="s">
        <v>811</v>
      </c>
      <c r="W2773">
        <v>10000000</v>
      </c>
      <c r="X2773">
        <v>2002</v>
      </c>
      <c r="Y2773">
        <v>711</v>
      </c>
      <c r="Z2773" s="2">
        <v>3.6</v>
      </c>
      <c r="AA2773">
        <v>1.85</v>
      </c>
      <c r="AB2773">
        <v>725</v>
      </c>
      <c r="AQ2773">
        <v>95</v>
      </c>
      <c r="AR2773">
        <v>6.7</v>
      </c>
      <c r="BO2773">
        <v>1530535</v>
      </c>
      <c r="BP2773">
        <v>9000000</v>
      </c>
      <c r="BR2773">
        <f t="shared" si="107"/>
        <v>-7469465</v>
      </c>
      <c r="BS2773" t="str">
        <f>_xlfn.XLOOKUP(BO2773,I:I,L:L)</f>
        <v>Trust the ManÂ </v>
      </c>
    </row>
    <row r="2774" spans="1:71" x14ac:dyDescent="0.25">
      <c r="A2774" t="s">
        <v>33</v>
      </c>
      <c r="B2774" t="s">
        <v>8337</v>
      </c>
      <c r="C2774">
        <v>79</v>
      </c>
      <c r="D2774">
        <v>107</v>
      </c>
      <c r="E2774">
        <v>0</v>
      </c>
      <c r="F2774">
        <v>91</v>
      </c>
      <c r="G2774" t="s">
        <v>14747</v>
      </c>
      <c r="H2774">
        <v>603</v>
      </c>
      <c r="I2774">
        <v>578527</v>
      </c>
      <c r="J2774" t="s">
        <v>1056</v>
      </c>
      <c r="K2774" t="s">
        <v>8942</v>
      </c>
      <c r="L2774" t="s">
        <v>14748</v>
      </c>
      <c r="M2774">
        <v>20008</v>
      </c>
      <c r="N2774">
        <v>988</v>
      </c>
      <c r="O2774" t="s">
        <v>9913</v>
      </c>
      <c r="P2774">
        <v>3</v>
      </c>
      <c r="Q2774" t="s">
        <v>14749</v>
      </c>
      <c r="R2774" t="s">
        <v>14750</v>
      </c>
      <c r="S2774">
        <v>112</v>
      </c>
      <c r="T2774" t="s">
        <v>42</v>
      </c>
      <c r="U2774" t="s">
        <v>43</v>
      </c>
      <c r="V2774" t="s">
        <v>811</v>
      </c>
      <c r="W2774">
        <v>10000000</v>
      </c>
      <c r="X2774">
        <v>2008</v>
      </c>
      <c r="Y2774">
        <v>175</v>
      </c>
      <c r="Z2774" s="2">
        <v>5.7</v>
      </c>
      <c r="AA2774">
        <v>1.78</v>
      </c>
      <c r="AB2774">
        <v>883</v>
      </c>
      <c r="AQ2774">
        <v>89</v>
      </c>
      <c r="AR2774">
        <v>3.6</v>
      </c>
      <c r="BO2774">
        <v>22526144</v>
      </c>
      <c r="BP2774">
        <v>30000000</v>
      </c>
      <c r="BR2774">
        <f t="shared" si="107"/>
        <v>-7473856</v>
      </c>
      <c r="BS2774" t="str">
        <f>_xlfn.XLOOKUP(BO2774,I:I,L:L)</f>
        <v>My Super Ex-GirlfriendÂ </v>
      </c>
    </row>
    <row r="2775" spans="1:71" x14ac:dyDescent="0.25">
      <c r="A2775" t="s">
        <v>917</v>
      </c>
      <c r="B2775" t="s">
        <v>6272</v>
      </c>
      <c r="C2775">
        <v>246</v>
      </c>
      <c r="D2775">
        <v>85</v>
      </c>
      <c r="E2775">
        <v>0</v>
      </c>
      <c r="F2775">
        <v>51</v>
      </c>
      <c r="G2775" t="s">
        <v>14751</v>
      </c>
      <c r="H2775">
        <v>478</v>
      </c>
      <c r="I2775">
        <v>488872</v>
      </c>
      <c r="J2775" t="s">
        <v>1899</v>
      </c>
      <c r="K2775" t="s">
        <v>8232</v>
      </c>
      <c r="L2775" t="s">
        <v>14752</v>
      </c>
      <c r="M2775">
        <v>56923</v>
      </c>
      <c r="N2775">
        <v>700</v>
      </c>
      <c r="O2775" t="s">
        <v>8513</v>
      </c>
      <c r="P2775">
        <v>2</v>
      </c>
      <c r="Q2775" t="s">
        <v>14753</v>
      </c>
      <c r="R2775" t="s">
        <v>14754</v>
      </c>
      <c r="S2775">
        <v>243</v>
      </c>
      <c r="T2775" t="s">
        <v>163</v>
      </c>
      <c r="U2775" t="s">
        <v>4790</v>
      </c>
      <c r="V2775" t="s">
        <v>115</v>
      </c>
      <c r="W2775">
        <v>10000000</v>
      </c>
      <c r="X2775">
        <v>2001</v>
      </c>
      <c r="Y2775">
        <v>83</v>
      </c>
      <c r="Z2775" s="2">
        <v>7.3</v>
      </c>
      <c r="AA2775">
        <v>1.85</v>
      </c>
      <c r="AB2775">
        <v>0</v>
      </c>
      <c r="AQ2775">
        <v>107</v>
      </c>
      <c r="AR2775">
        <v>5.7</v>
      </c>
      <c r="BO2775">
        <v>22525921</v>
      </c>
      <c r="BP2775">
        <v>30000000</v>
      </c>
      <c r="BR2775">
        <f t="shared" si="107"/>
        <v>-7474079</v>
      </c>
      <c r="BS2775" t="str">
        <f>_xlfn.XLOOKUP(BO2775,I:I,L:L)</f>
        <v>The Incredible Burt WonderstoneÂ </v>
      </c>
    </row>
    <row r="2776" spans="1:71" x14ac:dyDescent="0.25">
      <c r="A2776" t="s">
        <v>33</v>
      </c>
      <c r="B2776" t="s">
        <v>8345</v>
      </c>
      <c r="C2776">
        <v>115</v>
      </c>
      <c r="D2776">
        <v>93</v>
      </c>
      <c r="E2776">
        <v>787</v>
      </c>
      <c r="F2776">
        <v>0</v>
      </c>
      <c r="G2776" t="s">
        <v>14755</v>
      </c>
      <c r="H2776">
        <v>787</v>
      </c>
      <c r="I2776">
        <v>365734</v>
      </c>
      <c r="J2776" t="s">
        <v>2007</v>
      </c>
      <c r="K2776" t="s">
        <v>8345</v>
      </c>
      <c r="L2776" t="s">
        <v>14756</v>
      </c>
      <c r="M2776">
        <v>11487</v>
      </c>
      <c r="N2776">
        <v>883</v>
      </c>
      <c r="O2776" t="s">
        <v>14757</v>
      </c>
      <c r="P2776">
        <v>0</v>
      </c>
      <c r="Q2776" t="s">
        <v>14758</v>
      </c>
      <c r="R2776" t="s">
        <v>14759</v>
      </c>
      <c r="S2776">
        <v>226</v>
      </c>
      <c r="T2776" t="s">
        <v>42</v>
      </c>
      <c r="U2776" t="s">
        <v>43</v>
      </c>
      <c r="V2776" t="s">
        <v>5962</v>
      </c>
      <c r="W2776">
        <v>10000000</v>
      </c>
      <c r="X2776">
        <v>2003</v>
      </c>
      <c r="Y2776">
        <v>96</v>
      </c>
      <c r="Z2776" s="2">
        <v>5</v>
      </c>
      <c r="AA2776">
        <v>1.66</v>
      </c>
      <c r="AB2776">
        <v>952</v>
      </c>
      <c r="AQ2776">
        <v>85</v>
      </c>
      <c r="AR2776">
        <v>7.3</v>
      </c>
      <c r="BO2776">
        <v>72515360</v>
      </c>
      <c r="BP2776">
        <v>80000000</v>
      </c>
      <c r="BR2776">
        <f t="shared" si="107"/>
        <v>-7484640</v>
      </c>
      <c r="BS2776" t="str">
        <f>_xlfn.XLOOKUP(BO2776,I:I,L:L)</f>
        <v>The InterpreterÂ </v>
      </c>
    </row>
    <row r="2777" spans="1:71" x14ac:dyDescent="0.25">
      <c r="A2777" t="s">
        <v>33</v>
      </c>
      <c r="B2777" t="s">
        <v>8351</v>
      </c>
      <c r="C2777">
        <v>34</v>
      </c>
      <c r="D2777">
        <v>101</v>
      </c>
      <c r="E2777">
        <v>324</v>
      </c>
      <c r="F2777">
        <v>28</v>
      </c>
      <c r="G2777" t="s">
        <v>8184</v>
      </c>
      <c r="H2777">
        <v>678</v>
      </c>
      <c r="I2777">
        <v>231417</v>
      </c>
      <c r="J2777" t="s">
        <v>2964</v>
      </c>
      <c r="K2777" t="s">
        <v>7238</v>
      </c>
      <c r="L2777" t="s">
        <v>14760</v>
      </c>
      <c r="M2777">
        <v>1649</v>
      </c>
      <c r="N2777">
        <v>1256</v>
      </c>
      <c r="O2777" t="s">
        <v>14761</v>
      </c>
      <c r="P2777">
        <v>0</v>
      </c>
      <c r="Q2777" t="s">
        <v>14762</v>
      </c>
      <c r="R2777" t="s">
        <v>14763</v>
      </c>
      <c r="S2777">
        <v>21</v>
      </c>
      <c r="T2777" t="s">
        <v>75</v>
      </c>
      <c r="U2777" t="s">
        <v>1816</v>
      </c>
      <c r="W2777">
        <v>60000000</v>
      </c>
      <c r="X2777">
        <v>1997</v>
      </c>
      <c r="Y2777">
        <v>541</v>
      </c>
      <c r="Z2777" s="2">
        <v>6.6</v>
      </c>
      <c r="AA2777">
        <v>1.66</v>
      </c>
      <c r="AB2777">
        <v>33</v>
      </c>
      <c r="AQ2777">
        <v>93</v>
      </c>
      <c r="AR2777">
        <v>5</v>
      </c>
      <c r="BO2777">
        <v>122512052</v>
      </c>
      <c r="BP2777">
        <v>130000000</v>
      </c>
      <c r="BR2777">
        <f t="shared" si="107"/>
        <v>-7487948</v>
      </c>
      <c r="BS2777" t="str">
        <f>_xlfn.XLOOKUP(BO2777,I:I,L:L)</f>
        <v>G.I. Joe: RetaliationÂ </v>
      </c>
    </row>
    <row r="2778" spans="1:71" x14ac:dyDescent="0.25">
      <c r="A2778" t="s">
        <v>33</v>
      </c>
      <c r="B2778" t="s">
        <v>6163</v>
      </c>
      <c r="C2778">
        <v>129</v>
      </c>
      <c r="D2778">
        <v>103</v>
      </c>
      <c r="E2778">
        <v>593</v>
      </c>
      <c r="F2778">
        <v>241</v>
      </c>
      <c r="G2778" t="s">
        <v>14764</v>
      </c>
      <c r="H2778">
        <v>374</v>
      </c>
      <c r="I2778">
        <v>3093491</v>
      </c>
      <c r="J2778" t="s">
        <v>948</v>
      </c>
      <c r="K2778" t="s">
        <v>14765</v>
      </c>
      <c r="L2778" t="s">
        <v>12964</v>
      </c>
      <c r="M2778">
        <v>8307</v>
      </c>
      <c r="N2778">
        <v>1283</v>
      </c>
      <c r="O2778" t="s">
        <v>14766</v>
      </c>
      <c r="P2778">
        <v>0</v>
      </c>
      <c r="Q2778" t="s">
        <v>14767</v>
      </c>
      <c r="R2778" t="s">
        <v>14768</v>
      </c>
      <c r="S2778">
        <v>37</v>
      </c>
      <c r="T2778" t="s">
        <v>42</v>
      </c>
      <c r="U2778" t="s">
        <v>43</v>
      </c>
      <c r="V2778" t="s">
        <v>811</v>
      </c>
      <c r="W2778">
        <v>5000000</v>
      </c>
      <c r="X2778">
        <v>2014</v>
      </c>
      <c r="Y2778">
        <v>362</v>
      </c>
      <c r="Z2778" s="2">
        <v>6.6</v>
      </c>
      <c r="AA2778">
        <v>1.85</v>
      </c>
      <c r="AB2778">
        <v>5000</v>
      </c>
      <c r="AQ2778">
        <v>101</v>
      </c>
      <c r="AR2778">
        <v>6.6</v>
      </c>
      <c r="BP2778">
        <v>7500000</v>
      </c>
      <c r="BR2778">
        <f t="shared" si="107"/>
        <v>-7500000</v>
      </c>
      <c r="BS2778">
        <f>_xlfn.XLOOKUP(BO2778,I:I,L:L)</f>
        <v>0</v>
      </c>
    </row>
    <row r="2779" spans="1:71" x14ac:dyDescent="0.25">
      <c r="A2779" t="s">
        <v>33</v>
      </c>
      <c r="B2779" t="s">
        <v>8360</v>
      </c>
      <c r="C2779">
        <v>73</v>
      </c>
      <c r="D2779">
        <v>111</v>
      </c>
      <c r="E2779">
        <v>24</v>
      </c>
      <c r="F2779">
        <v>83</v>
      </c>
      <c r="G2779" t="s">
        <v>12231</v>
      </c>
      <c r="H2779">
        <v>374</v>
      </c>
      <c r="I2779">
        <v>228524</v>
      </c>
      <c r="J2779" t="s">
        <v>1544</v>
      </c>
      <c r="K2779" t="s">
        <v>14769</v>
      </c>
      <c r="L2779" t="s">
        <v>13780</v>
      </c>
      <c r="M2779">
        <v>8708</v>
      </c>
      <c r="N2779">
        <v>768</v>
      </c>
      <c r="O2779" t="s">
        <v>14770</v>
      </c>
      <c r="P2779">
        <v>2</v>
      </c>
      <c r="Q2779" t="s">
        <v>14771</v>
      </c>
      <c r="R2779" t="s">
        <v>14772</v>
      </c>
      <c r="S2779">
        <v>56</v>
      </c>
      <c r="T2779" t="s">
        <v>42</v>
      </c>
      <c r="U2779" t="s">
        <v>43</v>
      </c>
      <c r="V2779" t="s">
        <v>811</v>
      </c>
      <c r="W2779">
        <v>4000000</v>
      </c>
      <c r="X2779">
        <v>2004</v>
      </c>
      <c r="Y2779">
        <v>181</v>
      </c>
      <c r="Z2779" s="2">
        <v>7.3</v>
      </c>
      <c r="AA2779">
        <v>2.35</v>
      </c>
      <c r="AB2779">
        <v>345</v>
      </c>
      <c r="AQ2779">
        <v>103</v>
      </c>
      <c r="AR2779">
        <v>6.6</v>
      </c>
      <c r="BP2779">
        <v>7500000</v>
      </c>
      <c r="BR2779">
        <f t="shared" si="107"/>
        <v>-7500000</v>
      </c>
      <c r="BS2779">
        <f>_xlfn.XLOOKUP(BO2779,I:I,L:L)</f>
        <v>0</v>
      </c>
    </row>
    <row r="2780" spans="1:71" x14ac:dyDescent="0.25">
      <c r="A2780" t="s">
        <v>33</v>
      </c>
      <c r="B2780" t="s">
        <v>8364</v>
      </c>
      <c r="C2780">
        <v>43</v>
      </c>
      <c r="D2780">
        <v>86</v>
      </c>
      <c r="E2780">
        <v>302</v>
      </c>
      <c r="F2780">
        <v>428</v>
      </c>
      <c r="G2780" t="s">
        <v>14773</v>
      </c>
      <c r="H2780">
        <v>893</v>
      </c>
      <c r="I2780">
        <v>226792</v>
      </c>
      <c r="J2780" t="s">
        <v>4937</v>
      </c>
      <c r="K2780" t="s">
        <v>4325</v>
      </c>
      <c r="L2780" t="s">
        <v>14774</v>
      </c>
      <c r="M2780">
        <v>3080</v>
      </c>
      <c r="N2780">
        <v>3049</v>
      </c>
      <c r="O2780" t="s">
        <v>10191</v>
      </c>
      <c r="P2780">
        <v>2</v>
      </c>
      <c r="Q2780" t="s">
        <v>14775</v>
      </c>
      <c r="R2780" t="s">
        <v>14776</v>
      </c>
      <c r="S2780">
        <v>44</v>
      </c>
      <c r="T2780" t="s">
        <v>42</v>
      </c>
      <c r="U2780" t="s">
        <v>74</v>
      </c>
      <c r="V2780" t="s">
        <v>811</v>
      </c>
      <c r="W2780">
        <v>10000000</v>
      </c>
      <c r="X2780">
        <v>2001</v>
      </c>
      <c r="Y2780">
        <v>798</v>
      </c>
      <c r="Z2780" s="2">
        <v>6.2</v>
      </c>
      <c r="AA2780">
        <v>1.85</v>
      </c>
      <c r="AB2780">
        <v>117</v>
      </c>
      <c r="AQ2780">
        <v>111</v>
      </c>
      <c r="AR2780">
        <v>7.3</v>
      </c>
      <c r="BP2780">
        <v>7500000</v>
      </c>
      <c r="BR2780">
        <f t="shared" si="107"/>
        <v>-7500000</v>
      </c>
      <c r="BS2780">
        <f>_xlfn.XLOOKUP(BO2780,I:I,L:L)</f>
        <v>0</v>
      </c>
    </row>
    <row r="2781" spans="1:71" x14ac:dyDescent="0.25">
      <c r="A2781" t="s">
        <v>33</v>
      </c>
      <c r="B2781" t="s">
        <v>7890</v>
      </c>
      <c r="C2781">
        <v>200</v>
      </c>
      <c r="D2781">
        <v>90</v>
      </c>
      <c r="E2781">
        <v>76</v>
      </c>
      <c r="F2781">
        <v>345</v>
      </c>
      <c r="G2781" t="s">
        <v>1190</v>
      </c>
      <c r="H2781">
        <v>798</v>
      </c>
      <c r="I2781">
        <v>136432</v>
      </c>
      <c r="J2781" t="s">
        <v>4619</v>
      </c>
      <c r="K2781" t="s">
        <v>14773</v>
      </c>
      <c r="L2781" t="s">
        <v>14158</v>
      </c>
      <c r="M2781">
        <v>31890</v>
      </c>
      <c r="N2781">
        <v>2217</v>
      </c>
      <c r="O2781" t="s">
        <v>14777</v>
      </c>
      <c r="P2781">
        <v>0</v>
      </c>
      <c r="Q2781" t="s">
        <v>14778</v>
      </c>
      <c r="R2781" t="s">
        <v>14779</v>
      </c>
      <c r="S2781">
        <v>194</v>
      </c>
      <c r="T2781" t="s">
        <v>42</v>
      </c>
      <c r="U2781" t="s">
        <v>74</v>
      </c>
      <c r="V2781" t="s">
        <v>811</v>
      </c>
      <c r="W2781">
        <v>5000000</v>
      </c>
      <c r="X2781">
        <v>2006</v>
      </c>
      <c r="Y2781">
        <v>769</v>
      </c>
      <c r="Z2781" s="2">
        <v>6.6</v>
      </c>
      <c r="AA2781">
        <v>1.85</v>
      </c>
      <c r="AB2781">
        <v>0</v>
      </c>
      <c r="AQ2781">
        <v>86</v>
      </c>
      <c r="AR2781">
        <v>6.2</v>
      </c>
      <c r="BO2781">
        <v>10494494</v>
      </c>
      <c r="BP2781">
        <v>18000000</v>
      </c>
      <c r="BR2781">
        <f t="shared" si="107"/>
        <v>-7505506</v>
      </c>
      <c r="BS2781" t="str">
        <f>_xlfn.XLOOKUP(BO2781,I:I,L:L)</f>
        <v>GetawayÂ </v>
      </c>
    </row>
    <row r="2782" spans="1:71" x14ac:dyDescent="0.25">
      <c r="A2782" t="s">
        <v>33</v>
      </c>
      <c r="B2782" t="s">
        <v>8371</v>
      </c>
      <c r="C2782">
        <v>79</v>
      </c>
      <c r="D2782">
        <v>82</v>
      </c>
      <c r="E2782">
        <v>216</v>
      </c>
      <c r="F2782">
        <v>885</v>
      </c>
      <c r="G2782" t="s">
        <v>14780</v>
      </c>
      <c r="H2782">
        <v>1000</v>
      </c>
      <c r="I2782">
        <v>131617</v>
      </c>
      <c r="J2782" t="s">
        <v>2275</v>
      </c>
      <c r="K2782" t="s">
        <v>416</v>
      </c>
      <c r="L2782" t="s">
        <v>14781</v>
      </c>
      <c r="M2782">
        <v>9971</v>
      </c>
      <c r="N2782">
        <v>5761</v>
      </c>
      <c r="O2782" t="s">
        <v>8062</v>
      </c>
      <c r="P2782">
        <v>1</v>
      </c>
      <c r="Q2782" t="s">
        <v>14782</v>
      </c>
      <c r="R2782" t="s">
        <v>14783</v>
      </c>
      <c r="S2782">
        <v>119</v>
      </c>
      <c r="T2782" t="s">
        <v>42</v>
      </c>
      <c r="U2782" t="s">
        <v>43</v>
      </c>
      <c r="V2782" t="s">
        <v>811</v>
      </c>
      <c r="W2782">
        <v>10000000</v>
      </c>
      <c r="X2782">
        <v>2005</v>
      </c>
      <c r="Y2782">
        <v>922</v>
      </c>
      <c r="Z2782" s="2">
        <v>6.3</v>
      </c>
      <c r="AA2782">
        <v>1.85</v>
      </c>
      <c r="AB2782">
        <v>661</v>
      </c>
      <c r="AQ2782">
        <v>90</v>
      </c>
      <c r="AR2782">
        <v>6.6</v>
      </c>
      <c r="BO2782">
        <v>9430988</v>
      </c>
      <c r="BP2782">
        <v>17000000</v>
      </c>
      <c r="BR2782">
        <f t="shared" si="107"/>
        <v>-7569012</v>
      </c>
      <c r="BS2782" t="str">
        <f>_xlfn.XLOOKUP(BO2782,I:I,L:L)</f>
        <v>Away We GoÂ </v>
      </c>
    </row>
    <row r="2783" spans="1:71" x14ac:dyDescent="0.25">
      <c r="A2783" t="s">
        <v>33</v>
      </c>
      <c r="B2783" t="s">
        <v>8376</v>
      </c>
      <c r="C2783">
        <v>17</v>
      </c>
      <c r="D2783">
        <v>83</v>
      </c>
      <c r="E2783">
        <v>3</v>
      </c>
      <c r="F2783">
        <v>421</v>
      </c>
      <c r="G2783" t="s">
        <v>11416</v>
      </c>
      <c r="H2783">
        <v>16000</v>
      </c>
      <c r="I2783">
        <v>126247</v>
      </c>
      <c r="J2783" t="s">
        <v>635</v>
      </c>
      <c r="K2783" t="s">
        <v>263</v>
      </c>
      <c r="L2783" t="s">
        <v>14489</v>
      </c>
      <c r="M2783">
        <v>24958</v>
      </c>
      <c r="N2783">
        <v>17469</v>
      </c>
      <c r="O2783" t="s">
        <v>1967</v>
      </c>
      <c r="P2783">
        <v>0</v>
      </c>
      <c r="Q2783" t="s">
        <v>14784</v>
      </c>
      <c r="R2783" t="s">
        <v>14785</v>
      </c>
      <c r="S2783">
        <v>103</v>
      </c>
      <c r="T2783" t="s">
        <v>42</v>
      </c>
      <c r="U2783" t="s">
        <v>43</v>
      </c>
      <c r="V2783" t="s">
        <v>115</v>
      </c>
      <c r="W2783">
        <v>6200000</v>
      </c>
      <c r="X2783">
        <v>1994</v>
      </c>
      <c r="Y2783">
        <v>542</v>
      </c>
      <c r="Z2783" s="2">
        <v>3.3</v>
      </c>
      <c r="AA2783">
        <v>1.85</v>
      </c>
      <c r="AB2783">
        <v>321</v>
      </c>
      <c r="AQ2783">
        <v>82</v>
      </c>
      <c r="AR2783">
        <v>6.3</v>
      </c>
      <c r="BO2783">
        <v>12398628</v>
      </c>
      <c r="BP2783">
        <v>20000000</v>
      </c>
      <c r="BR2783">
        <f t="shared" si="107"/>
        <v>-7601372</v>
      </c>
      <c r="BS2783" t="str">
        <f>_xlfn.XLOOKUP(BO2783,I:I,L:L)</f>
        <v>UndisputedÂ </v>
      </c>
    </row>
    <row r="2784" spans="1:71" x14ac:dyDescent="0.25">
      <c r="A2784" t="s">
        <v>33</v>
      </c>
      <c r="B2784" t="s">
        <v>8381</v>
      </c>
      <c r="C2784">
        <v>12</v>
      </c>
      <c r="D2784">
        <v>125</v>
      </c>
      <c r="E2784">
        <v>21</v>
      </c>
      <c r="F2784">
        <v>36</v>
      </c>
      <c r="G2784" t="s">
        <v>14786</v>
      </c>
      <c r="H2784">
        <v>78</v>
      </c>
      <c r="I2784">
        <v>169379</v>
      </c>
      <c r="J2784" t="s">
        <v>1239</v>
      </c>
      <c r="K2784" t="s">
        <v>14787</v>
      </c>
      <c r="L2784" t="s">
        <v>14788</v>
      </c>
      <c r="M2784">
        <v>683</v>
      </c>
      <c r="N2784">
        <v>221</v>
      </c>
      <c r="O2784" t="s">
        <v>14789</v>
      </c>
      <c r="P2784">
        <v>1</v>
      </c>
      <c r="R2784" t="s">
        <v>14790</v>
      </c>
      <c r="S2784">
        <v>3</v>
      </c>
      <c r="T2784" t="s">
        <v>105</v>
      </c>
      <c r="U2784" t="s">
        <v>3584</v>
      </c>
      <c r="V2784" t="s">
        <v>811</v>
      </c>
      <c r="W2784">
        <v>10000000</v>
      </c>
      <c r="X2784">
        <v>2013</v>
      </c>
      <c r="Y2784">
        <v>61</v>
      </c>
      <c r="Z2784" s="2">
        <v>6.2</v>
      </c>
      <c r="AB2784">
        <v>874</v>
      </c>
      <c r="AQ2784">
        <v>83</v>
      </c>
      <c r="AR2784">
        <v>3.3</v>
      </c>
      <c r="BO2784">
        <v>398420</v>
      </c>
      <c r="BP2784">
        <v>8000000</v>
      </c>
      <c r="BR2784">
        <f t="shared" si="107"/>
        <v>-7601580</v>
      </c>
      <c r="BS2784" t="str">
        <f>_xlfn.XLOOKUP(BO2784,I:I,L:L)</f>
        <v>Brooklyn RulesÂ </v>
      </c>
    </row>
    <row r="2785" spans="1:71" x14ac:dyDescent="0.25">
      <c r="A2785" t="s">
        <v>33</v>
      </c>
      <c r="B2785" t="s">
        <v>8386</v>
      </c>
      <c r="C2785">
        <v>29</v>
      </c>
      <c r="D2785">
        <v>86</v>
      </c>
      <c r="E2785">
        <v>71</v>
      </c>
      <c r="F2785">
        <v>385</v>
      </c>
      <c r="G2785" t="s">
        <v>14792</v>
      </c>
      <c r="H2785">
        <v>795</v>
      </c>
      <c r="I2785">
        <v>15447</v>
      </c>
      <c r="J2785" t="s">
        <v>1247</v>
      </c>
      <c r="K2785" t="s">
        <v>884</v>
      </c>
      <c r="L2785" t="s">
        <v>14793</v>
      </c>
      <c r="M2785">
        <v>2971</v>
      </c>
      <c r="N2785">
        <v>2655</v>
      </c>
      <c r="O2785" t="s">
        <v>10439</v>
      </c>
      <c r="P2785">
        <v>0</v>
      </c>
      <c r="Q2785" t="s">
        <v>14794</v>
      </c>
      <c r="R2785" t="s">
        <v>14795</v>
      </c>
      <c r="S2785">
        <v>85</v>
      </c>
      <c r="T2785" t="s">
        <v>42</v>
      </c>
      <c r="U2785" t="s">
        <v>43</v>
      </c>
      <c r="V2785" t="s">
        <v>811</v>
      </c>
      <c r="W2785">
        <v>10000000</v>
      </c>
      <c r="X2785">
        <v>1997</v>
      </c>
      <c r="Y2785">
        <v>474</v>
      </c>
      <c r="Z2785" s="2">
        <v>3.5</v>
      </c>
      <c r="AA2785">
        <v>1.85</v>
      </c>
      <c r="AB2785">
        <v>89</v>
      </c>
      <c r="AQ2785">
        <v>97</v>
      </c>
      <c r="AR2785">
        <v>6.5</v>
      </c>
      <c r="BO2785">
        <v>336456</v>
      </c>
      <c r="BP2785">
        <v>8000000</v>
      </c>
      <c r="BR2785">
        <f t="shared" si="107"/>
        <v>-7663544</v>
      </c>
      <c r="BS2785" t="str">
        <f>_xlfn.XLOOKUP(BO2785,I:I,L:L)</f>
        <v>The Singing DetectiveÂ </v>
      </c>
    </row>
    <row r="2786" spans="1:71" x14ac:dyDescent="0.25">
      <c r="A2786" t="s">
        <v>33</v>
      </c>
      <c r="B2786" t="s">
        <v>8390</v>
      </c>
      <c r="C2786">
        <v>23</v>
      </c>
      <c r="D2786">
        <v>91</v>
      </c>
      <c r="E2786">
        <v>7</v>
      </c>
      <c r="F2786">
        <v>875</v>
      </c>
      <c r="G2786" t="s">
        <v>885</v>
      </c>
      <c r="H2786">
        <v>12000</v>
      </c>
      <c r="I2786">
        <v>19348</v>
      </c>
      <c r="J2786" t="s">
        <v>1544</v>
      </c>
      <c r="K2786" t="s">
        <v>408</v>
      </c>
      <c r="L2786" t="s">
        <v>14797</v>
      </c>
      <c r="M2786">
        <v>2941</v>
      </c>
      <c r="N2786">
        <v>16118</v>
      </c>
      <c r="O2786" t="s">
        <v>3115</v>
      </c>
      <c r="P2786">
        <v>2</v>
      </c>
      <c r="Q2786" t="s">
        <v>14798</v>
      </c>
      <c r="R2786" t="s">
        <v>14799</v>
      </c>
      <c r="S2786">
        <v>11</v>
      </c>
      <c r="T2786" t="s">
        <v>42</v>
      </c>
      <c r="U2786" t="s">
        <v>43</v>
      </c>
      <c r="V2786" t="s">
        <v>44</v>
      </c>
      <c r="W2786">
        <v>10000000</v>
      </c>
      <c r="X2786">
        <v>2009</v>
      </c>
      <c r="Y2786">
        <v>3000</v>
      </c>
      <c r="Z2786" s="2">
        <v>5.5</v>
      </c>
      <c r="AA2786">
        <v>2.35</v>
      </c>
      <c r="AB2786">
        <v>370</v>
      </c>
      <c r="AQ2786">
        <v>86</v>
      </c>
      <c r="AR2786">
        <v>3.5</v>
      </c>
      <c r="BO2786">
        <v>2331318</v>
      </c>
      <c r="BP2786">
        <v>10000000</v>
      </c>
      <c r="BR2786">
        <f t="shared" si="107"/>
        <v>-7668682</v>
      </c>
      <c r="BS2786" t="str">
        <f>_xlfn.XLOOKUP(BO2786,I:I,L:L)</f>
        <v>Bucky Larson: Born to Be a StarÂ </v>
      </c>
    </row>
    <row r="2787" spans="1:71" x14ac:dyDescent="0.25">
      <c r="A2787" t="s">
        <v>33</v>
      </c>
      <c r="B2787" t="s">
        <v>8397</v>
      </c>
      <c r="C2787">
        <v>22</v>
      </c>
      <c r="D2787">
        <v>90</v>
      </c>
      <c r="E2787">
        <v>0</v>
      </c>
      <c r="F2787">
        <v>617</v>
      </c>
      <c r="G2787" t="s">
        <v>1748</v>
      </c>
      <c r="H2787">
        <v>806</v>
      </c>
      <c r="I2787">
        <v>100503</v>
      </c>
      <c r="J2787" t="s">
        <v>1027</v>
      </c>
      <c r="K2787" t="s">
        <v>2648</v>
      </c>
      <c r="L2787" t="s">
        <v>14800</v>
      </c>
      <c r="M2787">
        <v>7759</v>
      </c>
      <c r="N2787">
        <v>3124</v>
      </c>
      <c r="O2787" t="s">
        <v>8140</v>
      </c>
      <c r="P2787">
        <v>2</v>
      </c>
      <c r="Q2787" t="s">
        <v>14801</v>
      </c>
      <c r="R2787" t="s">
        <v>14802</v>
      </c>
      <c r="S2787">
        <v>20</v>
      </c>
      <c r="T2787" t="s">
        <v>42</v>
      </c>
      <c r="U2787" t="s">
        <v>43</v>
      </c>
      <c r="V2787" t="s">
        <v>811</v>
      </c>
      <c r="W2787">
        <v>8000000</v>
      </c>
      <c r="X2787">
        <v>2009</v>
      </c>
      <c r="Y2787">
        <v>690</v>
      </c>
      <c r="Z2787" s="2">
        <v>5.9</v>
      </c>
      <c r="AA2787">
        <v>1.85</v>
      </c>
      <c r="AB2787">
        <v>1000</v>
      </c>
      <c r="AQ2787">
        <v>91</v>
      </c>
      <c r="AR2787">
        <v>5.5</v>
      </c>
      <c r="BO2787">
        <v>62321039</v>
      </c>
      <c r="BP2787">
        <v>70000000</v>
      </c>
      <c r="BR2787">
        <f t="shared" si="107"/>
        <v>-7678961</v>
      </c>
      <c r="BS2787" t="str">
        <f>_xlfn.XLOOKUP(BO2787,I:I,L:L)</f>
        <v>Underworld: AwakeningÂ </v>
      </c>
    </row>
    <row r="2788" spans="1:71" x14ac:dyDescent="0.25">
      <c r="A2788" t="s">
        <v>33</v>
      </c>
      <c r="B2788" t="s">
        <v>8403</v>
      </c>
      <c r="C2788">
        <v>43</v>
      </c>
      <c r="D2788">
        <v>90</v>
      </c>
      <c r="E2788">
        <v>8</v>
      </c>
      <c r="F2788">
        <v>495</v>
      </c>
      <c r="G2788" t="s">
        <v>4325</v>
      </c>
      <c r="H2788">
        <v>1000</v>
      </c>
      <c r="I2788">
        <v>92900</v>
      </c>
      <c r="J2788" t="s">
        <v>1544</v>
      </c>
      <c r="K2788" t="s">
        <v>1566</v>
      </c>
      <c r="L2788" t="s">
        <v>14166</v>
      </c>
      <c r="M2788">
        <v>3662</v>
      </c>
      <c r="N2788">
        <v>3146</v>
      </c>
      <c r="O2788" t="s">
        <v>3142</v>
      </c>
      <c r="P2788">
        <v>1</v>
      </c>
      <c r="Q2788" t="s">
        <v>14803</v>
      </c>
      <c r="R2788" t="s">
        <v>14804</v>
      </c>
      <c r="S2788">
        <v>23</v>
      </c>
      <c r="T2788" t="s">
        <v>42</v>
      </c>
      <c r="U2788" t="s">
        <v>43</v>
      </c>
      <c r="V2788" t="s">
        <v>44</v>
      </c>
      <c r="W2788">
        <v>5000000</v>
      </c>
      <c r="X2788">
        <v>2009</v>
      </c>
      <c r="Y2788">
        <v>893</v>
      </c>
      <c r="Z2788" s="2">
        <v>4.7</v>
      </c>
      <c r="AA2788">
        <v>1.85</v>
      </c>
      <c r="AB2788">
        <v>546</v>
      </c>
      <c r="AQ2788">
        <v>90</v>
      </c>
      <c r="AR2788">
        <v>5.9</v>
      </c>
      <c r="BO2788">
        <v>303439</v>
      </c>
      <c r="BP2788">
        <v>8000000</v>
      </c>
      <c r="BR2788">
        <f t="shared" si="107"/>
        <v>-7696561</v>
      </c>
      <c r="BS2788" t="str">
        <f>_xlfn.XLOOKUP(BO2788,I:I,L:L)</f>
        <v>The Life Before Her EyesÂ </v>
      </c>
    </row>
    <row r="2789" spans="1:71" x14ac:dyDescent="0.25">
      <c r="A2789" t="s">
        <v>33</v>
      </c>
      <c r="B2789" t="s">
        <v>8414</v>
      </c>
      <c r="C2789">
        <v>20</v>
      </c>
      <c r="D2789">
        <v>93</v>
      </c>
      <c r="E2789">
        <v>7</v>
      </c>
      <c r="F2789">
        <v>611</v>
      </c>
      <c r="G2789" t="s">
        <v>14805</v>
      </c>
      <c r="H2789">
        <v>906</v>
      </c>
      <c r="I2789">
        <v>5561</v>
      </c>
      <c r="J2789" t="s">
        <v>1027</v>
      </c>
      <c r="K2789" t="s">
        <v>14806</v>
      </c>
      <c r="L2789" t="s">
        <v>14807</v>
      </c>
      <c r="M2789">
        <v>4995</v>
      </c>
      <c r="N2789">
        <v>4725</v>
      </c>
      <c r="O2789" t="s">
        <v>3092</v>
      </c>
      <c r="P2789">
        <v>1</v>
      </c>
      <c r="Q2789" t="s">
        <v>14808</v>
      </c>
      <c r="R2789" t="s">
        <v>14809</v>
      </c>
      <c r="S2789">
        <v>34</v>
      </c>
      <c r="T2789" t="s">
        <v>42</v>
      </c>
      <c r="U2789" t="s">
        <v>43</v>
      </c>
      <c r="V2789" t="s">
        <v>44</v>
      </c>
      <c r="W2789">
        <v>10000000</v>
      </c>
      <c r="X2789">
        <v>2007</v>
      </c>
      <c r="Y2789">
        <v>848</v>
      </c>
      <c r="Z2789" s="2">
        <v>3.9</v>
      </c>
      <c r="AA2789">
        <v>1.85</v>
      </c>
      <c r="AB2789">
        <v>160</v>
      </c>
      <c r="AQ2789">
        <v>112</v>
      </c>
      <c r="AR2789">
        <v>5.2</v>
      </c>
      <c r="BO2789">
        <v>298110</v>
      </c>
      <c r="BP2789">
        <v>8000000</v>
      </c>
      <c r="BR2789">
        <f t="shared" si="107"/>
        <v>-7701890</v>
      </c>
      <c r="BS2789" t="str">
        <f>_xlfn.XLOOKUP(BO2789,I:I,L:L)</f>
        <v>FidoÂ </v>
      </c>
    </row>
    <row r="2790" spans="1:71" x14ac:dyDescent="0.25">
      <c r="A2790" t="s">
        <v>33</v>
      </c>
      <c r="B2790" t="s">
        <v>8418</v>
      </c>
      <c r="C2790">
        <v>71</v>
      </c>
      <c r="D2790">
        <v>104</v>
      </c>
      <c r="E2790">
        <v>275</v>
      </c>
      <c r="F2790">
        <v>102</v>
      </c>
      <c r="G2790" t="s">
        <v>14811</v>
      </c>
      <c r="H2790">
        <v>439</v>
      </c>
      <c r="I2790">
        <v>3607</v>
      </c>
      <c r="J2790" t="s">
        <v>1404</v>
      </c>
      <c r="K2790" t="s">
        <v>2954</v>
      </c>
      <c r="L2790" t="s">
        <v>14812</v>
      </c>
      <c r="M2790">
        <v>22753</v>
      </c>
      <c r="N2790">
        <v>940</v>
      </c>
      <c r="O2790" t="s">
        <v>14813</v>
      </c>
      <c r="P2790">
        <v>4</v>
      </c>
      <c r="Q2790" t="s">
        <v>14814</v>
      </c>
      <c r="R2790" t="s">
        <v>14815</v>
      </c>
      <c r="S2790">
        <v>94</v>
      </c>
      <c r="T2790" t="s">
        <v>42</v>
      </c>
      <c r="U2790" t="s">
        <v>4430</v>
      </c>
      <c r="V2790" t="s">
        <v>811</v>
      </c>
      <c r="W2790">
        <v>10000000</v>
      </c>
      <c r="X2790">
        <v>2008</v>
      </c>
      <c r="Y2790">
        <v>161</v>
      </c>
      <c r="Z2790" s="2">
        <v>6.1</v>
      </c>
      <c r="AA2790">
        <v>2.35</v>
      </c>
      <c r="AB2790">
        <v>0</v>
      </c>
      <c r="AQ2790">
        <v>93</v>
      </c>
      <c r="AR2790">
        <v>3.9</v>
      </c>
      <c r="BO2790">
        <v>16290976</v>
      </c>
      <c r="BP2790">
        <v>24000000</v>
      </c>
      <c r="BR2790">
        <f t="shared" si="107"/>
        <v>-7709024</v>
      </c>
      <c r="BS2790" t="str">
        <f>_xlfn.XLOOKUP(BO2790,I:I,L:L)</f>
        <v>Muppets from SpaceÂ </v>
      </c>
    </row>
    <row r="2791" spans="1:71" x14ac:dyDescent="0.25">
      <c r="A2791" t="s">
        <v>33</v>
      </c>
      <c r="B2791" t="s">
        <v>8423</v>
      </c>
      <c r="C2791">
        <v>27</v>
      </c>
      <c r="D2791">
        <v>85</v>
      </c>
      <c r="E2791">
        <v>0</v>
      </c>
      <c r="F2791">
        <v>742</v>
      </c>
      <c r="G2791" t="s">
        <v>1110</v>
      </c>
      <c r="H2791">
        <v>11000</v>
      </c>
      <c r="I2791">
        <v>70527</v>
      </c>
      <c r="J2791" t="s">
        <v>1544</v>
      </c>
      <c r="K2791" t="s">
        <v>2429</v>
      </c>
      <c r="L2791" t="s">
        <v>14535</v>
      </c>
      <c r="M2791">
        <v>7690</v>
      </c>
      <c r="N2791">
        <v>14656</v>
      </c>
      <c r="O2791" t="s">
        <v>2037</v>
      </c>
      <c r="P2791">
        <v>6</v>
      </c>
      <c r="Q2791" t="s">
        <v>14816</v>
      </c>
      <c r="R2791" t="s">
        <v>14817</v>
      </c>
      <c r="S2791">
        <v>68</v>
      </c>
      <c r="T2791" t="s">
        <v>42</v>
      </c>
      <c r="U2791" t="s">
        <v>43</v>
      </c>
      <c r="V2791" t="s">
        <v>811</v>
      </c>
      <c r="W2791">
        <v>6500000</v>
      </c>
      <c r="X2791">
        <v>2004</v>
      </c>
      <c r="Y2791">
        <v>826</v>
      </c>
      <c r="Z2791" s="2">
        <v>6.7</v>
      </c>
      <c r="AA2791">
        <v>1.85</v>
      </c>
      <c r="AB2791">
        <v>376</v>
      </c>
      <c r="AQ2791">
        <v>104</v>
      </c>
      <c r="AR2791">
        <v>6.1</v>
      </c>
      <c r="BO2791">
        <v>9286314</v>
      </c>
      <c r="BP2791">
        <v>17000000</v>
      </c>
      <c r="BR2791">
        <f t="shared" si="107"/>
        <v>-7713686</v>
      </c>
      <c r="BS2791" t="str">
        <f>_xlfn.XLOOKUP(BO2791,I:I,L:L)</f>
        <v>Stone ColdÂ </v>
      </c>
    </row>
    <row r="2792" spans="1:71" x14ac:dyDescent="0.25">
      <c r="A2792" t="s">
        <v>33</v>
      </c>
      <c r="B2792" t="s">
        <v>8440</v>
      </c>
      <c r="C2792">
        <v>66</v>
      </c>
      <c r="D2792">
        <v>81</v>
      </c>
      <c r="E2792">
        <v>4</v>
      </c>
      <c r="F2792">
        <v>5</v>
      </c>
      <c r="G2792" t="s">
        <v>14819</v>
      </c>
      <c r="H2792">
        <v>63</v>
      </c>
      <c r="I2792">
        <v>11835</v>
      </c>
      <c r="J2792" t="s">
        <v>881</v>
      </c>
      <c r="K2792" t="s">
        <v>14820</v>
      </c>
      <c r="L2792" t="s">
        <v>14821</v>
      </c>
      <c r="M2792">
        <v>1920</v>
      </c>
      <c r="N2792">
        <v>81</v>
      </c>
      <c r="O2792" t="s">
        <v>14822</v>
      </c>
      <c r="P2792">
        <v>0</v>
      </c>
      <c r="Q2792" t="s">
        <v>14823</v>
      </c>
      <c r="R2792" t="s">
        <v>14824</v>
      </c>
      <c r="S2792">
        <v>7</v>
      </c>
      <c r="T2792" t="s">
        <v>295</v>
      </c>
      <c r="U2792" t="s">
        <v>14825</v>
      </c>
      <c r="W2792">
        <v>10000000</v>
      </c>
      <c r="X2792">
        <v>2013</v>
      </c>
      <c r="Y2792">
        <v>10</v>
      </c>
      <c r="Z2792" s="2">
        <v>6.9</v>
      </c>
      <c r="AA2792">
        <v>2.35</v>
      </c>
      <c r="AB2792">
        <v>1000</v>
      </c>
      <c r="AQ2792">
        <v>106</v>
      </c>
      <c r="AR2792">
        <v>6.3</v>
      </c>
      <c r="BO2792">
        <v>2185266</v>
      </c>
      <c r="BP2792">
        <v>10000000</v>
      </c>
      <c r="BR2792">
        <f t="shared" si="107"/>
        <v>-7814734</v>
      </c>
      <c r="BS2792" t="str">
        <f>_xlfn.XLOOKUP(BO2792,I:I,L:L)</f>
        <v>BamboozledÂ </v>
      </c>
    </row>
    <row r="2793" spans="1:71" x14ac:dyDescent="0.25">
      <c r="A2793" t="s">
        <v>33</v>
      </c>
      <c r="B2793" t="s">
        <v>5063</v>
      </c>
      <c r="C2793">
        <v>152</v>
      </c>
      <c r="D2793">
        <v>135</v>
      </c>
      <c r="E2793">
        <v>419</v>
      </c>
      <c r="F2793">
        <v>7</v>
      </c>
      <c r="G2793" t="s">
        <v>13655</v>
      </c>
      <c r="H2793">
        <v>398</v>
      </c>
      <c r="I2793">
        <v>128486</v>
      </c>
      <c r="J2793" t="s">
        <v>2526</v>
      </c>
      <c r="K2793" t="s">
        <v>8179</v>
      </c>
      <c r="L2793" t="s">
        <v>14828</v>
      </c>
      <c r="M2793">
        <v>26156</v>
      </c>
      <c r="N2793">
        <v>569</v>
      </c>
      <c r="O2793" t="s">
        <v>14829</v>
      </c>
      <c r="P2793">
        <v>0</v>
      </c>
      <c r="Q2793" t="s">
        <v>14830</v>
      </c>
      <c r="R2793" t="s">
        <v>14831</v>
      </c>
      <c r="S2793">
        <v>74</v>
      </c>
      <c r="T2793" t="s">
        <v>259</v>
      </c>
      <c r="U2793" t="s">
        <v>6863</v>
      </c>
      <c r="V2793" t="s">
        <v>811</v>
      </c>
      <c r="W2793">
        <v>10000000</v>
      </c>
      <c r="X2793">
        <v>2008</v>
      </c>
      <c r="Y2793">
        <v>149</v>
      </c>
      <c r="Z2793" s="2">
        <v>7.3</v>
      </c>
      <c r="AA2793">
        <v>2.35</v>
      </c>
      <c r="AB2793">
        <v>0</v>
      </c>
      <c r="AQ2793">
        <v>84</v>
      </c>
      <c r="AR2793">
        <v>5.2</v>
      </c>
      <c r="BO2793">
        <v>17114882</v>
      </c>
      <c r="BP2793">
        <v>25000000</v>
      </c>
      <c r="BR2793">
        <f t="shared" si="107"/>
        <v>-7885118</v>
      </c>
      <c r="BS2793" t="str">
        <f>_xlfn.XLOOKUP(BO2793,I:I,L:L)</f>
        <v>Eastern PromisesÂ </v>
      </c>
    </row>
    <row r="2794" spans="1:71" x14ac:dyDescent="0.25">
      <c r="A2794" t="s">
        <v>33</v>
      </c>
      <c r="B2794" t="s">
        <v>8465</v>
      </c>
      <c r="C2794">
        <v>52</v>
      </c>
      <c r="D2794">
        <v>144</v>
      </c>
      <c r="E2794">
        <v>0</v>
      </c>
      <c r="F2794">
        <v>195</v>
      </c>
      <c r="G2794" t="s">
        <v>14833</v>
      </c>
      <c r="H2794">
        <v>786</v>
      </c>
      <c r="I2794">
        <v>2483955</v>
      </c>
      <c r="J2794" t="s">
        <v>210</v>
      </c>
      <c r="K2794" t="s">
        <v>13260</v>
      </c>
      <c r="L2794" t="s">
        <v>14679</v>
      </c>
      <c r="M2794">
        <v>8369</v>
      </c>
      <c r="N2794">
        <v>1674</v>
      </c>
      <c r="O2794" t="s">
        <v>14834</v>
      </c>
      <c r="P2794">
        <v>0</v>
      </c>
      <c r="Q2794" t="s">
        <v>14835</v>
      </c>
      <c r="R2794" t="s">
        <v>14836</v>
      </c>
      <c r="S2794">
        <v>165</v>
      </c>
      <c r="T2794" t="s">
        <v>42</v>
      </c>
      <c r="U2794" t="s">
        <v>43</v>
      </c>
      <c r="V2794" t="s">
        <v>811</v>
      </c>
      <c r="W2794">
        <v>9600000</v>
      </c>
      <c r="X2794">
        <v>2005</v>
      </c>
      <c r="Y2794">
        <v>228</v>
      </c>
      <c r="Z2794" s="2">
        <v>6.7</v>
      </c>
      <c r="AA2794">
        <v>1.85</v>
      </c>
      <c r="AB2794">
        <v>957</v>
      </c>
      <c r="AQ2794">
        <v>89</v>
      </c>
      <c r="AR2794">
        <v>6.5</v>
      </c>
      <c r="BO2794">
        <v>17100000</v>
      </c>
      <c r="BP2794">
        <v>25000000</v>
      </c>
      <c r="BR2794">
        <f t="shared" si="107"/>
        <v>-7900000</v>
      </c>
      <c r="BS2794" t="str">
        <f>_xlfn.XLOOKUP(BO2794,I:I,L:L)</f>
        <v>FledÂ </v>
      </c>
    </row>
    <row r="2795" spans="1:71" x14ac:dyDescent="0.25">
      <c r="A2795" t="s">
        <v>33</v>
      </c>
      <c r="B2795" t="s">
        <v>2149</v>
      </c>
      <c r="C2795">
        <v>55</v>
      </c>
      <c r="D2795">
        <v>98</v>
      </c>
      <c r="E2795">
        <v>41</v>
      </c>
      <c r="F2795">
        <v>525</v>
      </c>
      <c r="G2795" t="s">
        <v>6435</v>
      </c>
      <c r="H2795">
        <v>723</v>
      </c>
      <c r="I2795">
        <v>57176582</v>
      </c>
      <c r="J2795" t="s">
        <v>1247</v>
      </c>
      <c r="K2795" t="s">
        <v>4822</v>
      </c>
      <c r="L2795" t="s">
        <v>3945</v>
      </c>
      <c r="M2795">
        <v>27492</v>
      </c>
      <c r="N2795">
        <v>3939</v>
      </c>
      <c r="O2795" t="s">
        <v>13781</v>
      </c>
      <c r="P2795">
        <v>1</v>
      </c>
      <c r="Q2795" t="s">
        <v>14837</v>
      </c>
      <c r="R2795" t="s">
        <v>14838</v>
      </c>
      <c r="S2795">
        <v>84</v>
      </c>
      <c r="T2795" t="s">
        <v>42</v>
      </c>
      <c r="U2795" t="s">
        <v>43</v>
      </c>
      <c r="V2795" t="s">
        <v>811</v>
      </c>
      <c r="W2795">
        <v>9500000</v>
      </c>
      <c r="X2795">
        <v>2000</v>
      </c>
      <c r="Y2795">
        <v>706</v>
      </c>
      <c r="Z2795" s="2">
        <v>6.1</v>
      </c>
      <c r="AA2795">
        <v>1.85</v>
      </c>
      <c r="AB2795">
        <v>0</v>
      </c>
      <c r="AQ2795">
        <v>144</v>
      </c>
      <c r="AR2795">
        <v>6.7</v>
      </c>
      <c r="BO2795">
        <v>2086345</v>
      </c>
      <c r="BP2795">
        <v>10000000</v>
      </c>
      <c r="BR2795">
        <f t="shared" ref="BR2795:BR2844" si="108">BO2795-BP2795</f>
        <v>-7913655</v>
      </c>
      <c r="BS2795" t="str">
        <f>_xlfn.XLOOKUP(BO2795,I:I,L:L)</f>
        <v>The Sea InsideÂ </v>
      </c>
    </row>
    <row r="2796" spans="1:71" x14ac:dyDescent="0.25">
      <c r="A2796" t="s">
        <v>33</v>
      </c>
      <c r="B2796" t="s">
        <v>4753</v>
      </c>
      <c r="C2796">
        <v>130</v>
      </c>
      <c r="D2796">
        <v>117</v>
      </c>
      <c r="E2796">
        <v>43</v>
      </c>
      <c r="F2796">
        <v>244</v>
      </c>
      <c r="G2796" t="s">
        <v>14839</v>
      </c>
      <c r="H2796">
        <v>742</v>
      </c>
      <c r="I2796">
        <v>43100000</v>
      </c>
      <c r="J2796" t="s">
        <v>68</v>
      </c>
      <c r="K2796" t="s">
        <v>11273</v>
      </c>
      <c r="L2796" t="s">
        <v>5332</v>
      </c>
      <c r="M2796">
        <v>75280</v>
      </c>
      <c r="N2796">
        <v>2127</v>
      </c>
      <c r="O2796" t="s">
        <v>1364</v>
      </c>
      <c r="P2796">
        <v>0</v>
      </c>
      <c r="Q2796" t="s">
        <v>14840</v>
      </c>
      <c r="R2796" t="s">
        <v>14841</v>
      </c>
      <c r="S2796">
        <v>267</v>
      </c>
      <c r="T2796" t="s">
        <v>42</v>
      </c>
      <c r="U2796" t="s">
        <v>74</v>
      </c>
      <c r="V2796" t="s">
        <v>7234</v>
      </c>
      <c r="W2796">
        <v>9500000</v>
      </c>
      <c r="X2796">
        <v>1967</v>
      </c>
      <c r="Y2796">
        <v>462</v>
      </c>
      <c r="Z2796" s="2">
        <v>6.9</v>
      </c>
      <c r="AA2796">
        <v>2.35</v>
      </c>
      <c r="AB2796">
        <v>0</v>
      </c>
      <c r="AQ2796">
        <v>94</v>
      </c>
      <c r="AR2796">
        <v>5.2</v>
      </c>
      <c r="BO2796">
        <v>10562387</v>
      </c>
      <c r="BP2796">
        <v>18500000</v>
      </c>
      <c r="BR2796">
        <f t="shared" si="108"/>
        <v>-7937613</v>
      </c>
      <c r="BS2796" t="str">
        <f>_xlfn.XLOOKUP(BO2796,I:I,L:L)</f>
        <v>Fear and Loathing in Las VegasÂ </v>
      </c>
    </row>
    <row r="2797" spans="1:71" x14ac:dyDescent="0.25">
      <c r="A2797" t="s">
        <v>33</v>
      </c>
      <c r="B2797" t="s">
        <v>7305</v>
      </c>
      <c r="C2797">
        <v>447</v>
      </c>
      <c r="D2797">
        <v>127</v>
      </c>
      <c r="E2797">
        <v>0</v>
      </c>
      <c r="F2797">
        <v>319</v>
      </c>
      <c r="G2797" t="s">
        <v>14843</v>
      </c>
      <c r="H2797">
        <v>678</v>
      </c>
      <c r="I2797">
        <v>225377</v>
      </c>
      <c r="J2797" t="s">
        <v>210</v>
      </c>
      <c r="K2797" t="s">
        <v>7238</v>
      </c>
      <c r="L2797" t="s">
        <v>14844</v>
      </c>
      <c r="M2797">
        <v>70382</v>
      </c>
      <c r="N2797">
        <v>1557</v>
      </c>
      <c r="O2797" t="s">
        <v>14845</v>
      </c>
      <c r="P2797">
        <v>1</v>
      </c>
      <c r="Q2797" t="s">
        <v>14846</v>
      </c>
      <c r="R2797" t="s">
        <v>14847</v>
      </c>
      <c r="S2797">
        <v>190</v>
      </c>
      <c r="T2797" t="s">
        <v>75</v>
      </c>
      <c r="U2797" t="s">
        <v>1816</v>
      </c>
      <c r="V2797" t="s">
        <v>44</v>
      </c>
      <c r="W2797">
        <v>8900000</v>
      </c>
      <c r="X2797">
        <v>2012</v>
      </c>
      <c r="Y2797">
        <v>432</v>
      </c>
      <c r="Z2797" s="2">
        <v>7.9</v>
      </c>
      <c r="AA2797">
        <v>1.85</v>
      </c>
      <c r="AB2797">
        <v>33000</v>
      </c>
      <c r="AQ2797">
        <v>102</v>
      </c>
      <c r="AR2797">
        <v>6</v>
      </c>
      <c r="BO2797">
        <v>1046166</v>
      </c>
      <c r="BP2797">
        <v>9000000</v>
      </c>
      <c r="BR2797">
        <f t="shared" si="108"/>
        <v>-7953834</v>
      </c>
      <c r="BS2797" t="str">
        <f>_xlfn.XLOOKUP(BO2797,I:I,L:L)</f>
        <v>UndiscoveredÂ </v>
      </c>
    </row>
    <row r="2798" spans="1:71" x14ac:dyDescent="0.25">
      <c r="A2798" t="s">
        <v>33</v>
      </c>
      <c r="B2798" t="s">
        <v>8476</v>
      </c>
      <c r="C2798">
        <v>66</v>
      </c>
      <c r="D2798">
        <v>98</v>
      </c>
      <c r="E2798">
        <v>17</v>
      </c>
      <c r="F2798">
        <v>770</v>
      </c>
      <c r="G2798" t="s">
        <v>8689</v>
      </c>
      <c r="H2798">
        <v>1000</v>
      </c>
      <c r="I2798">
        <v>14114488</v>
      </c>
      <c r="J2798" t="s">
        <v>2795</v>
      </c>
      <c r="K2798" t="s">
        <v>2754</v>
      </c>
      <c r="L2798" t="s">
        <v>10161</v>
      </c>
      <c r="M2798">
        <v>13190</v>
      </c>
      <c r="N2798">
        <v>3827</v>
      </c>
      <c r="O2798" t="s">
        <v>8688</v>
      </c>
      <c r="P2798">
        <v>0</v>
      </c>
      <c r="Q2798" t="s">
        <v>14849</v>
      </c>
      <c r="R2798" t="s">
        <v>14850</v>
      </c>
      <c r="S2798">
        <v>114</v>
      </c>
      <c r="T2798" t="s">
        <v>42</v>
      </c>
      <c r="U2798" t="s">
        <v>43</v>
      </c>
      <c r="V2798" t="s">
        <v>44</v>
      </c>
      <c r="W2798">
        <v>10500000</v>
      </c>
      <c r="X2798">
        <v>1988</v>
      </c>
      <c r="Y2798">
        <v>887</v>
      </c>
      <c r="Z2798" s="2">
        <v>4.5</v>
      </c>
      <c r="AA2798">
        <v>1.85</v>
      </c>
      <c r="AB2798">
        <v>616</v>
      </c>
      <c r="AQ2798">
        <v>127</v>
      </c>
      <c r="AR2798">
        <v>7.9</v>
      </c>
      <c r="BO2798">
        <v>3034181</v>
      </c>
      <c r="BP2798">
        <v>11000000</v>
      </c>
      <c r="BR2798">
        <f t="shared" si="108"/>
        <v>-7965819</v>
      </c>
      <c r="BS2798" t="str">
        <f>_xlfn.XLOOKUP(BO2798,I:I,L:L)</f>
        <v>The GuruÂ </v>
      </c>
    </row>
    <row r="2799" spans="1:71" x14ac:dyDescent="0.25">
      <c r="A2799" t="s">
        <v>33</v>
      </c>
      <c r="B2799" t="s">
        <v>8487</v>
      </c>
      <c r="C2799">
        <v>61</v>
      </c>
      <c r="D2799">
        <v>197</v>
      </c>
      <c r="E2799">
        <v>176</v>
      </c>
      <c r="F2799">
        <v>760</v>
      </c>
      <c r="G2799" t="s">
        <v>14300</v>
      </c>
      <c r="H2799">
        <v>924</v>
      </c>
      <c r="I2799">
        <v>46300000</v>
      </c>
      <c r="J2799" t="s">
        <v>845</v>
      </c>
      <c r="K2799" t="s">
        <v>3653</v>
      </c>
      <c r="L2799" t="s">
        <v>4961</v>
      </c>
      <c r="M2799">
        <v>29323</v>
      </c>
      <c r="N2799">
        <v>4109</v>
      </c>
      <c r="O2799" t="s">
        <v>14853</v>
      </c>
      <c r="P2799">
        <v>0</v>
      </c>
      <c r="Q2799" t="s">
        <v>14854</v>
      </c>
      <c r="R2799" t="s">
        <v>14855</v>
      </c>
      <c r="S2799">
        <v>344</v>
      </c>
      <c r="T2799" t="s">
        <v>42</v>
      </c>
      <c r="U2799" t="s">
        <v>43</v>
      </c>
      <c r="V2799" t="s">
        <v>7234</v>
      </c>
      <c r="W2799">
        <v>9400000</v>
      </c>
      <c r="X2799">
        <v>1963</v>
      </c>
      <c r="Y2799">
        <v>898</v>
      </c>
      <c r="Z2799" s="2">
        <v>7.6</v>
      </c>
      <c r="AA2799">
        <v>2.76</v>
      </c>
      <c r="AB2799">
        <v>0</v>
      </c>
      <c r="AQ2799">
        <v>88</v>
      </c>
      <c r="AR2799">
        <v>5.0999999999999996</v>
      </c>
      <c r="BO2799">
        <v>5002310</v>
      </c>
      <c r="BP2799">
        <v>13000000</v>
      </c>
      <c r="BR2799">
        <f t="shared" si="108"/>
        <v>-7997690</v>
      </c>
      <c r="BS2799" t="str">
        <f>_xlfn.XLOOKUP(BO2799,I:I,L:L)</f>
        <v>Bubble BoyÂ </v>
      </c>
    </row>
    <row r="2800" spans="1:71" x14ac:dyDescent="0.25">
      <c r="A2800" t="s">
        <v>33</v>
      </c>
      <c r="B2800" t="s">
        <v>3263</v>
      </c>
      <c r="C2800">
        <v>56</v>
      </c>
      <c r="D2800">
        <v>104</v>
      </c>
      <c r="E2800">
        <v>12</v>
      </c>
      <c r="F2800">
        <v>1000</v>
      </c>
      <c r="G2800" t="s">
        <v>522</v>
      </c>
      <c r="H2800">
        <v>21000</v>
      </c>
      <c r="I2800">
        <v>2600000</v>
      </c>
      <c r="J2800" t="s">
        <v>1999</v>
      </c>
      <c r="K2800" t="s">
        <v>119</v>
      </c>
      <c r="L2800" t="s">
        <v>13605</v>
      </c>
      <c r="M2800">
        <v>11612</v>
      </c>
      <c r="N2800">
        <v>23962</v>
      </c>
      <c r="O2800" t="s">
        <v>265</v>
      </c>
      <c r="P2800">
        <v>3</v>
      </c>
      <c r="Q2800" t="s">
        <v>14856</v>
      </c>
      <c r="R2800" t="s">
        <v>14857</v>
      </c>
      <c r="S2800">
        <v>88</v>
      </c>
      <c r="T2800" t="s">
        <v>42</v>
      </c>
      <c r="U2800" t="s">
        <v>74</v>
      </c>
      <c r="V2800" t="s">
        <v>811</v>
      </c>
      <c r="W2800">
        <v>6000000</v>
      </c>
      <c r="X2800">
        <v>1995</v>
      </c>
      <c r="Y2800">
        <v>1000</v>
      </c>
      <c r="Z2800" s="2">
        <v>7.5</v>
      </c>
      <c r="AA2800">
        <v>2.35</v>
      </c>
      <c r="AB2800">
        <v>0</v>
      </c>
      <c r="AQ2800">
        <v>90</v>
      </c>
      <c r="AR2800">
        <v>6.7</v>
      </c>
      <c r="BP2800">
        <v>8000000</v>
      </c>
      <c r="BR2800">
        <f t="shared" si="108"/>
        <v>-8000000</v>
      </c>
      <c r="BS2800">
        <f>_xlfn.XLOOKUP(BO2800,I:I,L:L)</f>
        <v>0</v>
      </c>
    </row>
    <row r="2801" spans="1:71" x14ac:dyDescent="0.25">
      <c r="A2801" t="s">
        <v>33</v>
      </c>
      <c r="B2801" t="s">
        <v>8498</v>
      </c>
      <c r="C2801">
        <v>41</v>
      </c>
      <c r="D2801">
        <v>90</v>
      </c>
      <c r="E2801">
        <v>116</v>
      </c>
      <c r="F2801">
        <v>303</v>
      </c>
      <c r="G2801" t="s">
        <v>14858</v>
      </c>
      <c r="H2801">
        <v>594</v>
      </c>
      <c r="I2801">
        <v>1602466</v>
      </c>
      <c r="J2801" t="s">
        <v>4972</v>
      </c>
      <c r="K2801" t="s">
        <v>14859</v>
      </c>
      <c r="L2801" t="s">
        <v>14860</v>
      </c>
      <c r="M2801">
        <v>9673</v>
      </c>
      <c r="N2801">
        <v>1836</v>
      </c>
      <c r="O2801" t="s">
        <v>10249</v>
      </c>
      <c r="P2801">
        <v>0</v>
      </c>
      <c r="Q2801" t="s">
        <v>14861</v>
      </c>
      <c r="R2801" t="s">
        <v>14862</v>
      </c>
      <c r="S2801">
        <v>106</v>
      </c>
      <c r="T2801" t="s">
        <v>42</v>
      </c>
      <c r="U2801" t="s">
        <v>8197</v>
      </c>
      <c r="W2801">
        <v>600000000</v>
      </c>
      <c r="X2801">
        <v>2010</v>
      </c>
      <c r="Y2801">
        <v>412</v>
      </c>
      <c r="Z2801" s="2">
        <v>6</v>
      </c>
      <c r="AB2801">
        <v>0</v>
      </c>
      <c r="AQ2801">
        <v>104</v>
      </c>
      <c r="AR2801">
        <v>7.5</v>
      </c>
      <c r="BP2801">
        <v>8000000</v>
      </c>
      <c r="BR2801">
        <f t="shared" si="108"/>
        <v>-8000000</v>
      </c>
      <c r="BS2801">
        <f>_xlfn.XLOOKUP(BO2801,I:I,L:L)</f>
        <v>0</v>
      </c>
    </row>
    <row r="2802" spans="1:71" x14ac:dyDescent="0.25">
      <c r="A2802" t="s">
        <v>33</v>
      </c>
      <c r="B2802" t="s">
        <v>7403</v>
      </c>
      <c r="C2802">
        <v>439</v>
      </c>
      <c r="D2802">
        <v>130</v>
      </c>
      <c r="E2802">
        <v>3000</v>
      </c>
      <c r="F2802">
        <v>844</v>
      </c>
      <c r="G2802" t="s">
        <v>102</v>
      </c>
      <c r="H2802">
        <v>10000</v>
      </c>
      <c r="I2802">
        <v>3029870</v>
      </c>
      <c r="J2802" t="s">
        <v>1134</v>
      </c>
      <c r="K2802" t="s">
        <v>298</v>
      </c>
      <c r="L2802" t="s">
        <v>14027</v>
      </c>
      <c r="M2802">
        <v>128729</v>
      </c>
      <c r="N2802">
        <v>15835</v>
      </c>
      <c r="O2802" t="s">
        <v>4362</v>
      </c>
      <c r="P2802">
        <v>1</v>
      </c>
      <c r="Q2802" t="s">
        <v>14863</v>
      </c>
      <c r="R2802" t="s">
        <v>14864</v>
      </c>
      <c r="S2802">
        <v>551</v>
      </c>
      <c r="T2802" t="s">
        <v>42</v>
      </c>
      <c r="U2802" t="s">
        <v>9013</v>
      </c>
      <c r="V2802" t="s">
        <v>811</v>
      </c>
      <c r="W2802">
        <v>7400000</v>
      </c>
      <c r="X2802">
        <v>2011</v>
      </c>
      <c r="Y2802">
        <v>4000</v>
      </c>
      <c r="Z2802" s="2">
        <v>7.1</v>
      </c>
      <c r="AA2802">
        <v>2.35</v>
      </c>
      <c r="AB2802">
        <v>50000</v>
      </c>
      <c r="AQ2802">
        <v>90</v>
      </c>
      <c r="AR2802">
        <v>6</v>
      </c>
      <c r="BP2802">
        <v>8000000</v>
      </c>
      <c r="BR2802">
        <f t="shared" si="108"/>
        <v>-8000000</v>
      </c>
      <c r="BS2802">
        <f>_xlfn.XLOOKUP(BO2802,I:I,L:L)</f>
        <v>0</v>
      </c>
    </row>
    <row r="2803" spans="1:71" x14ac:dyDescent="0.25">
      <c r="A2803" t="s">
        <v>33</v>
      </c>
      <c r="B2803" t="s">
        <v>8507</v>
      </c>
      <c r="C2803">
        <v>50</v>
      </c>
      <c r="D2803">
        <v>176</v>
      </c>
      <c r="E2803">
        <v>147</v>
      </c>
      <c r="F2803">
        <v>1000</v>
      </c>
      <c r="G2803" t="s">
        <v>14865</v>
      </c>
      <c r="H2803">
        <v>8000</v>
      </c>
      <c r="I2803">
        <v>3047539</v>
      </c>
      <c r="J2803" t="s">
        <v>210</v>
      </c>
      <c r="K2803" t="s">
        <v>14402</v>
      </c>
      <c r="L2803" t="s">
        <v>13979</v>
      </c>
      <c r="M2803">
        <v>42296</v>
      </c>
      <c r="N2803">
        <v>13762</v>
      </c>
      <c r="O2803" t="s">
        <v>14866</v>
      </c>
      <c r="P2803">
        <v>4</v>
      </c>
      <c r="Q2803" t="s">
        <v>14867</v>
      </c>
      <c r="R2803" t="s">
        <v>14868</v>
      </c>
      <c r="S2803">
        <v>286</v>
      </c>
      <c r="T2803" t="s">
        <v>287</v>
      </c>
      <c r="U2803" t="s">
        <v>8197</v>
      </c>
      <c r="V2803" t="s">
        <v>5962</v>
      </c>
      <c r="W2803">
        <v>7217600</v>
      </c>
      <c r="X2803">
        <v>2012</v>
      </c>
      <c r="Y2803">
        <v>3000</v>
      </c>
      <c r="Z2803" s="2">
        <v>6.9</v>
      </c>
      <c r="AA2803">
        <v>2.35</v>
      </c>
      <c r="AB2803">
        <v>12000</v>
      </c>
      <c r="AQ2803">
        <v>92</v>
      </c>
      <c r="AR2803">
        <v>7.5</v>
      </c>
      <c r="BP2803">
        <v>8000000</v>
      </c>
      <c r="BR2803">
        <f t="shared" si="108"/>
        <v>-8000000</v>
      </c>
      <c r="BS2803">
        <f>_xlfn.XLOOKUP(BO2803,I:I,L:L)</f>
        <v>0</v>
      </c>
    </row>
    <row r="2804" spans="1:71" x14ac:dyDescent="0.25">
      <c r="A2804" t="s">
        <v>33</v>
      </c>
      <c r="B2804" t="s">
        <v>222</v>
      </c>
      <c r="C2804">
        <v>392</v>
      </c>
      <c r="D2804">
        <v>116</v>
      </c>
      <c r="E2804">
        <v>0</v>
      </c>
      <c r="F2804">
        <v>513</v>
      </c>
      <c r="G2804" t="s">
        <v>9663</v>
      </c>
      <c r="H2804">
        <v>1000</v>
      </c>
      <c r="I2804">
        <v>78900000</v>
      </c>
      <c r="J2804" t="s">
        <v>4087</v>
      </c>
      <c r="K2804" t="s">
        <v>2754</v>
      </c>
      <c r="L2804" t="s">
        <v>14869</v>
      </c>
      <c r="M2804">
        <v>563827</v>
      </c>
      <c r="N2804">
        <v>2524</v>
      </c>
      <c r="O2804" t="s">
        <v>14870</v>
      </c>
      <c r="P2804">
        <v>0</v>
      </c>
      <c r="Q2804" t="s">
        <v>14871</v>
      </c>
      <c r="R2804" t="s">
        <v>14872</v>
      </c>
      <c r="S2804">
        <v>1110</v>
      </c>
      <c r="T2804" t="s">
        <v>42</v>
      </c>
      <c r="U2804" t="s">
        <v>74</v>
      </c>
      <c r="V2804" t="s">
        <v>811</v>
      </c>
      <c r="W2804">
        <v>11000000</v>
      </c>
      <c r="X2804">
        <v>1979</v>
      </c>
      <c r="Y2804">
        <v>581</v>
      </c>
      <c r="Z2804" s="2">
        <v>8.5</v>
      </c>
      <c r="AA2804">
        <v>2.35</v>
      </c>
      <c r="AB2804">
        <v>23000</v>
      </c>
      <c r="AQ2804">
        <v>176</v>
      </c>
      <c r="AR2804">
        <v>6.9</v>
      </c>
      <c r="BP2804">
        <v>8000000</v>
      </c>
      <c r="BR2804">
        <f t="shared" si="108"/>
        <v>-8000000</v>
      </c>
      <c r="BS2804">
        <f>_xlfn.XLOOKUP(BO2804,I:I,L:L)</f>
        <v>0</v>
      </c>
    </row>
    <row r="2805" spans="1:71" x14ac:dyDescent="0.25">
      <c r="A2805" t="s">
        <v>33</v>
      </c>
      <c r="B2805" t="s">
        <v>4407</v>
      </c>
      <c r="C2805">
        <v>277</v>
      </c>
      <c r="D2805">
        <v>88</v>
      </c>
      <c r="E2805">
        <v>365</v>
      </c>
      <c r="F2805">
        <v>177</v>
      </c>
      <c r="G2805" t="s">
        <v>14873</v>
      </c>
      <c r="H2805">
        <v>383</v>
      </c>
      <c r="I2805">
        <v>30859000</v>
      </c>
      <c r="J2805" t="s">
        <v>2795</v>
      </c>
      <c r="K2805" t="s">
        <v>11856</v>
      </c>
      <c r="L2805" t="s">
        <v>5772</v>
      </c>
      <c r="M2805">
        <v>96410</v>
      </c>
      <c r="N2805">
        <v>1094</v>
      </c>
      <c r="O2805" t="s">
        <v>14874</v>
      </c>
      <c r="P2805">
        <v>0</v>
      </c>
      <c r="Q2805" t="s">
        <v>14875</v>
      </c>
      <c r="R2805" t="s">
        <v>14876</v>
      </c>
      <c r="S2805">
        <v>826</v>
      </c>
      <c r="T2805" t="s">
        <v>42</v>
      </c>
      <c r="U2805" t="s">
        <v>43</v>
      </c>
      <c r="V2805" t="s">
        <v>811</v>
      </c>
      <c r="W2805">
        <v>83532</v>
      </c>
      <c r="X2805">
        <v>1974</v>
      </c>
      <c r="Y2805">
        <v>371</v>
      </c>
      <c r="Z2805" s="2">
        <v>7.5</v>
      </c>
      <c r="AA2805">
        <v>1.85</v>
      </c>
      <c r="AB2805">
        <v>0</v>
      </c>
      <c r="AQ2805">
        <v>116</v>
      </c>
      <c r="AR2805">
        <v>8.5</v>
      </c>
      <c r="BP2805">
        <v>8000000</v>
      </c>
      <c r="BR2805">
        <f t="shared" si="108"/>
        <v>-8000000</v>
      </c>
      <c r="BS2805">
        <f>_xlfn.XLOOKUP(BO2805,I:I,L:L)</f>
        <v>0</v>
      </c>
    </row>
    <row r="2806" spans="1:71" x14ac:dyDescent="0.25">
      <c r="A2806" t="s">
        <v>33</v>
      </c>
      <c r="B2806" t="s">
        <v>8510</v>
      </c>
      <c r="C2806">
        <v>259</v>
      </c>
      <c r="D2806">
        <v>106</v>
      </c>
      <c r="E2806">
        <v>50</v>
      </c>
      <c r="F2806">
        <v>741</v>
      </c>
      <c r="G2806" t="s">
        <v>11131</v>
      </c>
      <c r="H2806">
        <v>17000</v>
      </c>
      <c r="I2806">
        <v>3571735</v>
      </c>
      <c r="J2806" t="s">
        <v>2346</v>
      </c>
      <c r="K2806" t="s">
        <v>715</v>
      </c>
      <c r="L2806" t="s">
        <v>14531</v>
      </c>
      <c r="M2806">
        <v>39260</v>
      </c>
      <c r="N2806">
        <v>21711</v>
      </c>
      <c r="O2806" t="s">
        <v>7768</v>
      </c>
      <c r="P2806">
        <v>2</v>
      </c>
      <c r="Q2806" t="s">
        <v>14877</v>
      </c>
      <c r="R2806" t="s">
        <v>14878</v>
      </c>
      <c r="S2806">
        <v>129</v>
      </c>
      <c r="T2806" t="s">
        <v>42</v>
      </c>
      <c r="U2806" t="s">
        <v>43</v>
      </c>
      <c r="V2806" t="s">
        <v>811</v>
      </c>
      <c r="W2806">
        <v>10000000</v>
      </c>
      <c r="X2806">
        <v>2010</v>
      </c>
      <c r="Y2806">
        <v>908</v>
      </c>
      <c r="Z2806" s="2">
        <v>6.6</v>
      </c>
      <c r="AA2806">
        <v>2.35</v>
      </c>
      <c r="AB2806">
        <v>0</v>
      </c>
      <c r="AQ2806">
        <v>88</v>
      </c>
      <c r="AR2806">
        <v>7.5</v>
      </c>
      <c r="BP2806">
        <v>8000000</v>
      </c>
      <c r="BR2806">
        <f t="shared" si="108"/>
        <v>-8000000</v>
      </c>
      <c r="BS2806">
        <f>_xlfn.XLOOKUP(BO2806,I:I,L:L)</f>
        <v>0</v>
      </c>
    </row>
    <row r="2807" spans="1:71" x14ac:dyDescent="0.25">
      <c r="A2807" t="s">
        <v>33</v>
      </c>
      <c r="B2807" t="s">
        <v>4210</v>
      </c>
      <c r="C2807">
        <v>66</v>
      </c>
      <c r="D2807">
        <v>181</v>
      </c>
      <c r="E2807">
        <v>278</v>
      </c>
      <c r="F2807">
        <v>51</v>
      </c>
      <c r="G2807" t="s">
        <v>4913</v>
      </c>
      <c r="H2807">
        <v>402</v>
      </c>
      <c r="I2807">
        <v>50000000</v>
      </c>
      <c r="J2807" t="s">
        <v>4517</v>
      </c>
      <c r="K2807" t="s">
        <v>10101</v>
      </c>
      <c r="L2807" t="s">
        <v>4608</v>
      </c>
      <c r="M2807">
        <v>29839</v>
      </c>
      <c r="N2807">
        <v>934</v>
      </c>
      <c r="O2807" t="s">
        <v>14879</v>
      </c>
      <c r="P2807">
        <v>0</v>
      </c>
      <c r="Q2807" t="s">
        <v>14880</v>
      </c>
      <c r="R2807" t="s">
        <v>14881</v>
      </c>
      <c r="S2807">
        <v>150</v>
      </c>
      <c r="T2807" t="s">
        <v>42</v>
      </c>
      <c r="U2807" t="s">
        <v>43</v>
      </c>
      <c r="V2807" t="s">
        <v>366</v>
      </c>
      <c r="W2807">
        <v>9000000</v>
      </c>
      <c r="X2807">
        <v>1971</v>
      </c>
      <c r="Y2807">
        <v>343</v>
      </c>
      <c r="Z2807" s="2">
        <v>8</v>
      </c>
      <c r="AA2807">
        <v>2.35</v>
      </c>
      <c r="AB2807">
        <v>0</v>
      </c>
      <c r="AQ2807">
        <v>106</v>
      </c>
      <c r="AR2807">
        <v>6.6</v>
      </c>
      <c r="BP2807">
        <v>8000000</v>
      </c>
      <c r="BR2807">
        <f t="shared" si="108"/>
        <v>-8000000</v>
      </c>
      <c r="BS2807">
        <f>_xlfn.XLOOKUP(BO2807,I:I,L:L)</f>
        <v>0</v>
      </c>
    </row>
    <row r="2808" spans="1:71" x14ac:dyDescent="0.25">
      <c r="A2808" t="s">
        <v>33</v>
      </c>
      <c r="B2808" t="s">
        <v>3534</v>
      </c>
      <c r="C2808">
        <v>129</v>
      </c>
      <c r="D2808">
        <v>130</v>
      </c>
      <c r="E2808">
        <v>92</v>
      </c>
      <c r="F2808">
        <v>177</v>
      </c>
      <c r="G2808" t="s">
        <v>14882</v>
      </c>
      <c r="H2808">
        <v>244</v>
      </c>
      <c r="I2808">
        <v>63600000</v>
      </c>
      <c r="J2808" t="s">
        <v>68</v>
      </c>
      <c r="K2808" t="s">
        <v>1364</v>
      </c>
      <c r="L2808" t="s">
        <v>3411</v>
      </c>
      <c r="M2808">
        <v>82073</v>
      </c>
      <c r="N2808">
        <v>1164</v>
      </c>
      <c r="O2808" t="s">
        <v>5961</v>
      </c>
      <c r="P2808">
        <v>1</v>
      </c>
      <c r="Q2808" t="s">
        <v>14883</v>
      </c>
      <c r="R2808" t="s">
        <v>14884</v>
      </c>
      <c r="S2808">
        <v>275</v>
      </c>
      <c r="T2808" t="s">
        <v>42</v>
      </c>
      <c r="U2808" t="s">
        <v>74</v>
      </c>
      <c r="V2808" t="s">
        <v>7234</v>
      </c>
      <c r="W2808">
        <v>9000000</v>
      </c>
      <c r="X2808">
        <v>1965</v>
      </c>
      <c r="Y2808">
        <v>189</v>
      </c>
      <c r="Z2808" s="2">
        <v>7</v>
      </c>
      <c r="AA2808">
        <v>2.35</v>
      </c>
      <c r="AB2808">
        <v>0</v>
      </c>
      <c r="AQ2808">
        <v>181</v>
      </c>
      <c r="AR2808">
        <v>8</v>
      </c>
      <c r="BP2808">
        <v>8000000</v>
      </c>
      <c r="BR2808">
        <f t="shared" si="108"/>
        <v>-8000000</v>
      </c>
      <c r="BS2808">
        <f>_xlfn.XLOOKUP(BO2808,I:I,L:L)</f>
        <v>0</v>
      </c>
    </row>
    <row r="2809" spans="1:71" x14ac:dyDescent="0.25">
      <c r="A2809" t="s">
        <v>33</v>
      </c>
      <c r="B2809" t="s">
        <v>2050</v>
      </c>
      <c r="C2809">
        <v>29</v>
      </c>
      <c r="D2809">
        <v>123</v>
      </c>
      <c r="E2809">
        <v>473</v>
      </c>
      <c r="F2809">
        <v>685</v>
      </c>
      <c r="G2809" t="s">
        <v>980</v>
      </c>
      <c r="H2809">
        <v>890</v>
      </c>
      <c r="I2809">
        <v>36049108</v>
      </c>
      <c r="J2809" t="s">
        <v>2914</v>
      </c>
      <c r="K2809" t="s">
        <v>790</v>
      </c>
      <c r="L2809" t="s">
        <v>6170</v>
      </c>
      <c r="M2809">
        <v>10139</v>
      </c>
      <c r="N2809">
        <v>3661</v>
      </c>
      <c r="O2809" t="s">
        <v>8489</v>
      </c>
      <c r="P2809">
        <v>4</v>
      </c>
      <c r="Q2809" t="s">
        <v>14885</v>
      </c>
      <c r="R2809" t="s">
        <v>14886</v>
      </c>
      <c r="S2809">
        <v>70</v>
      </c>
      <c r="T2809" t="s">
        <v>42</v>
      </c>
      <c r="U2809" t="s">
        <v>43</v>
      </c>
      <c r="V2809" t="s">
        <v>811</v>
      </c>
      <c r="W2809">
        <v>9000000</v>
      </c>
      <c r="X2809">
        <v>1996</v>
      </c>
      <c r="Y2809">
        <v>851</v>
      </c>
      <c r="Z2809" s="2">
        <v>6.8</v>
      </c>
      <c r="AA2809">
        <v>2.35</v>
      </c>
      <c r="AB2809">
        <v>0</v>
      </c>
      <c r="AQ2809">
        <v>93</v>
      </c>
      <c r="AR2809">
        <v>5.8</v>
      </c>
      <c r="BP2809">
        <v>8000000</v>
      </c>
      <c r="BR2809">
        <f t="shared" si="108"/>
        <v>-8000000</v>
      </c>
      <c r="BS2809">
        <f>_xlfn.XLOOKUP(BO2809,I:I,L:L)</f>
        <v>0</v>
      </c>
    </row>
    <row r="2810" spans="1:71" x14ac:dyDescent="0.25">
      <c r="A2810" t="s">
        <v>33</v>
      </c>
      <c r="B2810" t="s">
        <v>5288</v>
      </c>
      <c r="C2810">
        <v>32</v>
      </c>
      <c r="D2810">
        <v>120</v>
      </c>
      <c r="E2810">
        <v>92</v>
      </c>
      <c r="F2810">
        <v>862</v>
      </c>
      <c r="G2810" t="s">
        <v>2792</v>
      </c>
      <c r="H2810">
        <v>1000</v>
      </c>
      <c r="I2810">
        <v>34074895</v>
      </c>
      <c r="J2810" t="s">
        <v>1544</v>
      </c>
      <c r="K2810" t="s">
        <v>6079</v>
      </c>
      <c r="L2810" t="s">
        <v>6363</v>
      </c>
      <c r="M2810">
        <v>6525</v>
      </c>
      <c r="N2810">
        <v>5420</v>
      </c>
      <c r="O2810" t="s">
        <v>14887</v>
      </c>
      <c r="P2810">
        <v>6</v>
      </c>
      <c r="Q2810" t="s">
        <v>14888</v>
      </c>
      <c r="R2810" t="s">
        <v>14889</v>
      </c>
      <c r="S2810">
        <v>79</v>
      </c>
      <c r="T2810" t="s">
        <v>42</v>
      </c>
      <c r="U2810" t="s">
        <v>43</v>
      </c>
      <c r="V2810" t="s">
        <v>811</v>
      </c>
      <c r="W2810">
        <v>9000000</v>
      </c>
      <c r="X2810">
        <v>1999</v>
      </c>
      <c r="Y2810">
        <v>886</v>
      </c>
      <c r="Z2810" s="2">
        <v>6.7</v>
      </c>
      <c r="AA2810">
        <v>1.85</v>
      </c>
      <c r="AB2810">
        <v>0</v>
      </c>
      <c r="AQ2810">
        <v>123</v>
      </c>
      <c r="AR2810">
        <v>6.8</v>
      </c>
      <c r="BO2810">
        <v>3950294</v>
      </c>
      <c r="BP2810">
        <v>12000000</v>
      </c>
      <c r="BR2810">
        <f t="shared" si="108"/>
        <v>-8049706</v>
      </c>
      <c r="BS2810" t="str">
        <f>_xlfn.XLOOKUP(BO2810,I:I,L:L)</f>
        <v>Charlie BartlettÂ </v>
      </c>
    </row>
    <row r="2811" spans="1:71" x14ac:dyDescent="0.25">
      <c r="A2811" t="s">
        <v>33</v>
      </c>
      <c r="B2811" t="s">
        <v>7446</v>
      </c>
      <c r="C2811">
        <v>142</v>
      </c>
      <c r="D2811">
        <v>87</v>
      </c>
      <c r="E2811">
        <v>85</v>
      </c>
      <c r="F2811">
        <v>118</v>
      </c>
      <c r="G2811" t="s">
        <v>14890</v>
      </c>
      <c r="H2811">
        <v>311</v>
      </c>
      <c r="I2811">
        <v>33244684</v>
      </c>
      <c r="J2811" t="s">
        <v>3370</v>
      </c>
      <c r="K2811" t="s">
        <v>14891</v>
      </c>
      <c r="L2811" t="s">
        <v>6501</v>
      </c>
      <c r="M2811">
        <v>62038</v>
      </c>
      <c r="N2811">
        <v>760</v>
      </c>
      <c r="O2811" t="s">
        <v>14892</v>
      </c>
      <c r="P2811">
        <v>0</v>
      </c>
      <c r="Q2811" t="s">
        <v>14893</v>
      </c>
      <c r="R2811" t="s">
        <v>14894</v>
      </c>
      <c r="S2811">
        <v>281</v>
      </c>
      <c r="T2811" t="s">
        <v>42</v>
      </c>
      <c r="U2811" t="s">
        <v>43</v>
      </c>
      <c r="V2811" t="s">
        <v>811</v>
      </c>
      <c r="W2811">
        <v>9000000</v>
      </c>
      <c r="X2811">
        <v>1988</v>
      </c>
      <c r="Y2811">
        <v>189</v>
      </c>
      <c r="Z2811" s="2">
        <v>6.5</v>
      </c>
      <c r="AA2811">
        <v>1.85</v>
      </c>
      <c r="AB2811">
        <v>0</v>
      </c>
      <c r="AQ2811">
        <v>120</v>
      </c>
      <c r="AR2811">
        <v>6.7</v>
      </c>
      <c r="BO2811">
        <v>1939441</v>
      </c>
      <c r="BP2811">
        <v>10000000</v>
      </c>
      <c r="BR2811">
        <f t="shared" si="108"/>
        <v>-8060559</v>
      </c>
      <c r="BS2811" t="str">
        <f>_xlfn.XLOOKUP(BO2811,I:I,L:L)</f>
        <v>The IcemanÂ </v>
      </c>
    </row>
    <row r="2812" spans="1:71" x14ac:dyDescent="0.25">
      <c r="A2812" t="s">
        <v>33</v>
      </c>
      <c r="B2812" t="s">
        <v>4720</v>
      </c>
      <c r="C2812">
        <v>263</v>
      </c>
      <c r="D2812">
        <v>123</v>
      </c>
      <c r="E2812">
        <v>909</v>
      </c>
      <c r="F2812">
        <v>184</v>
      </c>
      <c r="G2812" t="s">
        <v>14895</v>
      </c>
      <c r="H2812">
        <v>909</v>
      </c>
      <c r="I2812">
        <v>24530513</v>
      </c>
      <c r="J2812" t="s">
        <v>1702</v>
      </c>
      <c r="K2812" t="s">
        <v>4720</v>
      </c>
      <c r="L2812" t="s">
        <v>7927</v>
      </c>
      <c r="M2812">
        <v>66610</v>
      </c>
      <c r="N2812">
        <v>1633</v>
      </c>
      <c r="O2812" t="s">
        <v>14896</v>
      </c>
      <c r="P2812">
        <v>1</v>
      </c>
      <c r="Q2812" t="s">
        <v>14897</v>
      </c>
      <c r="R2812" t="s">
        <v>14898</v>
      </c>
      <c r="S2812">
        <v>429</v>
      </c>
      <c r="T2812" t="s">
        <v>42</v>
      </c>
      <c r="U2812" t="s">
        <v>43</v>
      </c>
      <c r="V2812" t="s">
        <v>44</v>
      </c>
      <c r="W2812">
        <v>9000000</v>
      </c>
      <c r="X2812">
        <v>2007</v>
      </c>
      <c r="Y2812">
        <v>203</v>
      </c>
      <c r="Z2812" s="2">
        <v>8</v>
      </c>
      <c r="AA2812">
        <v>1.85</v>
      </c>
      <c r="AB2812">
        <v>0</v>
      </c>
      <c r="AQ2812">
        <v>87</v>
      </c>
      <c r="AR2812">
        <v>6.5</v>
      </c>
      <c r="BO2812">
        <v>126930660</v>
      </c>
      <c r="BP2812">
        <v>135000000</v>
      </c>
      <c r="BR2812">
        <f t="shared" si="108"/>
        <v>-8069340</v>
      </c>
      <c r="BS2812" t="str">
        <f>_xlfn.XLOOKUP(BO2812,I:I,L:L)</f>
        <v>The World Is Not EnoughÂ </v>
      </c>
    </row>
    <row r="2813" spans="1:71" x14ac:dyDescent="0.25">
      <c r="A2813" t="s">
        <v>33</v>
      </c>
      <c r="B2813" t="s">
        <v>8519</v>
      </c>
      <c r="C2813">
        <v>64</v>
      </c>
      <c r="D2813">
        <v>91</v>
      </c>
      <c r="E2813">
        <v>0</v>
      </c>
      <c r="F2813">
        <v>407</v>
      </c>
      <c r="G2813" t="s">
        <v>14287</v>
      </c>
      <c r="H2813">
        <v>3000</v>
      </c>
      <c r="I2813">
        <v>20035310</v>
      </c>
      <c r="J2813" t="s">
        <v>881</v>
      </c>
      <c r="K2813" t="s">
        <v>1215</v>
      </c>
      <c r="L2813" t="s">
        <v>8713</v>
      </c>
      <c r="M2813">
        <v>12324</v>
      </c>
      <c r="N2813">
        <v>4409</v>
      </c>
      <c r="O2813" t="s">
        <v>11120</v>
      </c>
      <c r="P2813">
        <v>1</v>
      </c>
      <c r="Q2813" t="s">
        <v>14899</v>
      </c>
      <c r="R2813" t="s">
        <v>14900</v>
      </c>
      <c r="S2813">
        <v>173</v>
      </c>
      <c r="T2813" t="s">
        <v>42</v>
      </c>
      <c r="U2813" t="s">
        <v>43</v>
      </c>
      <c r="V2813" t="s">
        <v>44</v>
      </c>
      <c r="W2813">
        <v>9000000</v>
      </c>
      <c r="X2813">
        <v>2000</v>
      </c>
      <c r="Y2813">
        <v>683</v>
      </c>
      <c r="Z2813" s="2">
        <v>4.9000000000000004</v>
      </c>
      <c r="AA2813">
        <v>1.85</v>
      </c>
      <c r="AB2813">
        <v>580</v>
      </c>
      <c r="AQ2813">
        <v>123</v>
      </c>
      <c r="AR2813">
        <v>8</v>
      </c>
      <c r="BO2813">
        <v>4919896</v>
      </c>
      <c r="BP2813">
        <v>13000000</v>
      </c>
      <c r="BR2813">
        <f t="shared" si="108"/>
        <v>-8080104</v>
      </c>
      <c r="BS2813" t="str">
        <f>_xlfn.XLOOKUP(BO2813,I:I,L:L)</f>
        <v>Birthday GirlÂ </v>
      </c>
    </row>
    <row r="2814" spans="1:71" x14ac:dyDescent="0.25">
      <c r="A2814" t="s">
        <v>33</v>
      </c>
      <c r="B2814" t="s">
        <v>7489</v>
      </c>
      <c r="C2814">
        <v>150</v>
      </c>
      <c r="D2814">
        <v>88</v>
      </c>
      <c r="E2814">
        <v>8</v>
      </c>
      <c r="F2814">
        <v>587</v>
      </c>
      <c r="G2814" t="s">
        <v>537</v>
      </c>
      <c r="H2814">
        <v>982</v>
      </c>
      <c r="I2814">
        <v>18225165</v>
      </c>
      <c r="J2814" t="s">
        <v>2309</v>
      </c>
      <c r="K2814" t="s">
        <v>3295</v>
      </c>
      <c r="L2814" t="s">
        <v>9060</v>
      </c>
      <c r="M2814">
        <v>155262</v>
      </c>
      <c r="N2814">
        <v>3114</v>
      </c>
      <c r="O2814" t="s">
        <v>10472</v>
      </c>
      <c r="P2814">
        <v>2</v>
      </c>
      <c r="Q2814" t="s">
        <v>14901</v>
      </c>
      <c r="R2814" t="s">
        <v>14902</v>
      </c>
      <c r="S2814">
        <v>316</v>
      </c>
      <c r="T2814" t="s">
        <v>42</v>
      </c>
      <c r="U2814" t="s">
        <v>43</v>
      </c>
      <c r="V2814" t="s">
        <v>811</v>
      </c>
      <c r="W2814">
        <v>9000000</v>
      </c>
      <c r="X2814">
        <v>2004</v>
      </c>
      <c r="Y2814">
        <v>729</v>
      </c>
      <c r="Z2814" s="2">
        <v>7.1</v>
      </c>
      <c r="AA2814">
        <v>1.85</v>
      </c>
      <c r="AB2814">
        <v>0</v>
      </c>
      <c r="AQ2814">
        <v>91</v>
      </c>
      <c r="AR2814">
        <v>4.9000000000000004</v>
      </c>
      <c r="BO2814">
        <v>86897182</v>
      </c>
      <c r="BP2814">
        <v>95000000</v>
      </c>
      <c r="BR2814">
        <f t="shared" si="108"/>
        <v>-8102818</v>
      </c>
      <c r="BS2814" t="str">
        <f>_xlfn.XLOOKUP(BO2814,I:I,L:L)</f>
        <v>The CampaignÂ </v>
      </c>
    </row>
    <row r="2815" spans="1:71" x14ac:dyDescent="0.25">
      <c r="A2815" t="s">
        <v>33</v>
      </c>
      <c r="B2815" t="s">
        <v>2790</v>
      </c>
      <c r="C2815">
        <v>136</v>
      </c>
      <c r="D2815">
        <v>126</v>
      </c>
      <c r="E2815">
        <v>37</v>
      </c>
      <c r="F2815">
        <v>883</v>
      </c>
      <c r="G2815" t="s">
        <v>566</v>
      </c>
      <c r="H2815">
        <v>12000</v>
      </c>
      <c r="I2815">
        <v>17804273</v>
      </c>
      <c r="J2815" t="s">
        <v>2275</v>
      </c>
      <c r="K2815" t="s">
        <v>408</v>
      </c>
      <c r="L2815" t="s">
        <v>13132</v>
      </c>
      <c r="M2815">
        <v>20449</v>
      </c>
      <c r="N2815">
        <v>25660</v>
      </c>
      <c r="O2815" t="s">
        <v>13168</v>
      </c>
      <c r="P2815">
        <v>0</v>
      </c>
      <c r="Q2815" t="s">
        <v>14903</v>
      </c>
      <c r="R2815" t="s">
        <v>14904</v>
      </c>
      <c r="S2815">
        <v>370</v>
      </c>
      <c r="T2815" t="s">
        <v>42</v>
      </c>
      <c r="U2815" t="s">
        <v>43</v>
      </c>
      <c r="V2815" t="s">
        <v>811</v>
      </c>
      <c r="W2815">
        <v>20000000</v>
      </c>
      <c r="X2815">
        <v>2000</v>
      </c>
      <c r="Y2815">
        <v>10000</v>
      </c>
      <c r="Z2815" s="2">
        <v>7</v>
      </c>
      <c r="AA2815">
        <v>1.85</v>
      </c>
      <c r="AB2815">
        <v>1000</v>
      </c>
      <c r="AQ2815">
        <v>88</v>
      </c>
      <c r="AR2815">
        <v>7.1</v>
      </c>
      <c r="BO2815">
        <v>883887</v>
      </c>
      <c r="BP2815">
        <v>9000000</v>
      </c>
      <c r="BR2815">
        <f t="shared" si="108"/>
        <v>-8116113</v>
      </c>
      <c r="BS2815" t="str">
        <f>_xlfn.XLOOKUP(BO2815,I:I,L:L)</f>
        <v>Princess KaiulaniÂ </v>
      </c>
    </row>
    <row r="2816" spans="1:71" x14ac:dyDescent="0.25">
      <c r="A2816" t="s">
        <v>33</v>
      </c>
      <c r="B2816" t="s">
        <v>8523</v>
      </c>
      <c r="C2816">
        <v>132</v>
      </c>
      <c r="D2816">
        <v>120</v>
      </c>
      <c r="E2816">
        <v>46</v>
      </c>
      <c r="F2816">
        <v>701</v>
      </c>
      <c r="G2816" t="s">
        <v>7603</v>
      </c>
      <c r="H2816">
        <v>14000</v>
      </c>
      <c r="I2816">
        <v>16938179</v>
      </c>
      <c r="J2816" t="s">
        <v>1338</v>
      </c>
      <c r="K2816" t="s">
        <v>449</v>
      </c>
      <c r="L2816" t="s">
        <v>9112</v>
      </c>
      <c r="M2816">
        <v>41313</v>
      </c>
      <c r="N2816">
        <v>17336</v>
      </c>
      <c r="O2816" t="s">
        <v>6231</v>
      </c>
      <c r="P2816">
        <v>3</v>
      </c>
      <c r="Q2816" t="s">
        <v>14906</v>
      </c>
      <c r="R2816" t="s">
        <v>14907</v>
      </c>
      <c r="S2816">
        <v>246</v>
      </c>
      <c r="T2816" t="s">
        <v>42</v>
      </c>
      <c r="U2816" t="s">
        <v>43</v>
      </c>
      <c r="V2816" t="s">
        <v>811</v>
      </c>
      <c r="W2816">
        <v>8000000</v>
      </c>
      <c r="X2816">
        <v>2000</v>
      </c>
      <c r="Y2816">
        <v>826</v>
      </c>
      <c r="Z2816" s="2">
        <v>7</v>
      </c>
      <c r="AA2816">
        <v>1.85</v>
      </c>
      <c r="AB2816">
        <v>0</v>
      </c>
      <c r="AQ2816">
        <v>126</v>
      </c>
      <c r="AR2816">
        <v>7</v>
      </c>
      <c r="BO2816">
        <v>49875589</v>
      </c>
      <c r="BP2816">
        <v>58000000</v>
      </c>
      <c r="BR2816">
        <f t="shared" si="108"/>
        <v>-8124411</v>
      </c>
      <c r="BS2816" t="str">
        <f>_xlfn.XLOOKUP(BO2816,I:I,L:L)</f>
        <v>Red TailsÂ </v>
      </c>
    </row>
    <row r="2817" spans="1:71" x14ac:dyDescent="0.25">
      <c r="A2817" t="s">
        <v>33</v>
      </c>
      <c r="B2817" t="s">
        <v>6362</v>
      </c>
      <c r="C2817">
        <v>186</v>
      </c>
      <c r="D2817">
        <v>94</v>
      </c>
      <c r="E2817">
        <v>17</v>
      </c>
      <c r="F2817">
        <v>179</v>
      </c>
      <c r="G2817" t="s">
        <v>6829</v>
      </c>
      <c r="H2817">
        <v>607</v>
      </c>
      <c r="I2817">
        <v>16235293</v>
      </c>
      <c r="J2817" t="s">
        <v>3105</v>
      </c>
      <c r="K2817" t="s">
        <v>7906</v>
      </c>
      <c r="L2817" t="s">
        <v>9460</v>
      </c>
      <c r="M2817">
        <v>19918</v>
      </c>
      <c r="N2817">
        <v>1611</v>
      </c>
      <c r="O2817" t="s">
        <v>9296</v>
      </c>
      <c r="P2817">
        <v>0</v>
      </c>
      <c r="Q2817" t="s">
        <v>14908</v>
      </c>
      <c r="R2817" t="s">
        <v>14909</v>
      </c>
      <c r="S2817">
        <v>278</v>
      </c>
      <c r="T2817" t="s">
        <v>42</v>
      </c>
      <c r="U2817" t="s">
        <v>43</v>
      </c>
      <c r="V2817" t="s">
        <v>811</v>
      </c>
      <c r="W2817">
        <v>9000000</v>
      </c>
      <c r="X2817">
        <v>2006</v>
      </c>
      <c r="Y2817">
        <v>318</v>
      </c>
      <c r="Z2817" s="2">
        <v>4.5</v>
      </c>
      <c r="AA2817">
        <v>2.35</v>
      </c>
      <c r="AB2817">
        <v>0</v>
      </c>
      <c r="AQ2817">
        <v>120</v>
      </c>
      <c r="AR2817">
        <v>7</v>
      </c>
      <c r="BO2817">
        <v>4857376</v>
      </c>
      <c r="BP2817">
        <v>13000000</v>
      </c>
      <c r="BR2817">
        <f t="shared" si="108"/>
        <v>-8142624</v>
      </c>
      <c r="BS2817" t="str">
        <f>_xlfn.XLOOKUP(BO2817,I:I,L:L)</f>
        <v>Paris, je t'aimeÂ </v>
      </c>
    </row>
    <row r="2818" spans="1:71" x14ac:dyDescent="0.25">
      <c r="A2818" t="s">
        <v>33</v>
      </c>
      <c r="B2818" t="s">
        <v>736</v>
      </c>
      <c r="C2818">
        <v>46</v>
      </c>
      <c r="D2818">
        <v>137</v>
      </c>
      <c r="E2818">
        <v>0</v>
      </c>
      <c r="F2818">
        <v>130</v>
      </c>
      <c r="G2818" t="s">
        <v>2491</v>
      </c>
      <c r="H2818">
        <v>591</v>
      </c>
      <c r="I2818">
        <v>10161099</v>
      </c>
      <c r="J2818" t="s">
        <v>4983</v>
      </c>
      <c r="K2818" t="s">
        <v>936</v>
      </c>
      <c r="L2818" t="s">
        <v>10839</v>
      </c>
      <c r="M2818">
        <v>23441</v>
      </c>
      <c r="N2818">
        <v>1341</v>
      </c>
      <c r="O2818" t="s">
        <v>14910</v>
      </c>
      <c r="P2818">
        <v>1</v>
      </c>
      <c r="Q2818" t="s">
        <v>14911</v>
      </c>
      <c r="R2818" t="s">
        <v>14912</v>
      </c>
      <c r="S2818">
        <v>108</v>
      </c>
      <c r="T2818" t="s">
        <v>42</v>
      </c>
      <c r="U2818" t="s">
        <v>74</v>
      </c>
      <c r="V2818" t="s">
        <v>44</v>
      </c>
      <c r="W2818">
        <v>9000000</v>
      </c>
      <c r="X2818">
        <v>1989</v>
      </c>
      <c r="Y2818">
        <v>520</v>
      </c>
      <c r="Z2818" s="2">
        <v>7.7</v>
      </c>
      <c r="AA2818">
        <v>1.85</v>
      </c>
      <c r="AB2818">
        <v>0</v>
      </c>
      <c r="AQ2818">
        <v>94</v>
      </c>
      <c r="AR2818">
        <v>4.5</v>
      </c>
      <c r="BO2818">
        <v>31836745</v>
      </c>
      <c r="BP2818">
        <v>40000000</v>
      </c>
      <c r="BR2818">
        <f t="shared" si="108"/>
        <v>-8163255</v>
      </c>
      <c r="BS2818" t="str">
        <f>_xlfn.XLOOKUP(BO2818,I:I,L:L)</f>
        <v>Extremely Loud &amp; Incredibly CloseÂ </v>
      </c>
    </row>
    <row r="2819" spans="1:71" x14ac:dyDescent="0.25">
      <c r="A2819" t="s">
        <v>33</v>
      </c>
      <c r="B2819" t="s">
        <v>771</v>
      </c>
      <c r="C2819">
        <v>117</v>
      </c>
      <c r="D2819">
        <v>119</v>
      </c>
      <c r="E2819">
        <v>188</v>
      </c>
      <c r="F2819">
        <v>35</v>
      </c>
      <c r="G2819" t="s">
        <v>14913</v>
      </c>
      <c r="H2819">
        <v>187</v>
      </c>
      <c r="I2819">
        <v>6047856</v>
      </c>
      <c r="J2819" t="s">
        <v>313</v>
      </c>
      <c r="K2819" t="s">
        <v>14914</v>
      </c>
      <c r="L2819" t="s">
        <v>13224</v>
      </c>
      <c r="M2819">
        <v>27536</v>
      </c>
      <c r="N2819">
        <v>358</v>
      </c>
      <c r="O2819" t="s">
        <v>14915</v>
      </c>
      <c r="P2819">
        <v>4</v>
      </c>
      <c r="Q2819" t="s">
        <v>14916</v>
      </c>
      <c r="R2819" t="s">
        <v>14917</v>
      </c>
      <c r="S2819">
        <v>327</v>
      </c>
      <c r="T2819" t="s">
        <v>42</v>
      </c>
      <c r="U2819" t="s">
        <v>43</v>
      </c>
      <c r="V2819" t="s">
        <v>811</v>
      </c>
      <c r="W2819">
        <v>8500000</v>
      </c>
      <c r="X2819">
        <v>2000</v>
      </c>
      <c r="Y2819">
        <v>127</v>
      </c>
      <c r="Z2819" s="2">
        <v>6.7</v>
      </c>
      <c r="AA2819">
        <v>1.85</v>
      </c>
      <c r="AB2819">
        <v>1000</v>
      </c>
      <c r="AQ2819">
        <v>137</v>
      </c>
      <c r="AR2819">
        <v>7.7</v>
      </c>
      <c r="BO2819">
        <v>21835784</v>
      </c>
      <c r="BP2819">
        <v>30000000</v>
      </c>
      <c r="BR2819">
        <f t="shared" si="108"/>
        <v>-8164216</v>
      </c>
      <c r="BS2819" t="str">
        <f>_xlfn.XLOOKUP(BO2819,I:I,L:L)</f>
        <v>A Lot Like LoveÂ </v>
      </c>
    </row>
    <row r="2820" spans="1:71" x14ac:dyDescent="0.25">
      <c r="A2820" t="s">
        <v>33</v>
      </c>
      <c r="B2820" t="s">
        <v>3769</v>
      </c>
      <c r="C2820">
        <v>136</v>
      </c>
      <c r="D2820">
        <v>99</v>
      </c>
      <c r="E2820">
        <v>23</v>
      </c>
      <c r="F2820">
        <v>471</v>
      </c>
      <c r="G2820" t="s">
        <v>4058</v>
      </c>
      <c r="H2820">
        <v>1000</v>
      </c>
      <c r="I2820">
        <v>4681503</v>
      </c>
      <c r="J2820" t="s">
        <v>1544</v>
      </c>
      <c r="K2820" t="s">
        <v>3075</v>
      </c>
      <c r="L2820" t="s">
        <v>14020</v>
      </c>
      <c r="M2820">
        <v>29058</v>
      </c>
      <c r="N2820">
        <v>2478</v>
      </c>
      <c r="O2820" t="s">
        <v>14918</v>
      </c>
      <c r="P2820">
        <v>1</v>
      </c>
      <c r="Q2820" t="s">
        <v>14919</v>
      </c>
      <c r="R2820" t="s">
        <v>14920</v>
      </c>
      <c r="S2820">
        <v>238</v>
      </c>
      <c r="T2820" t="s">
        <v>42</v>
      </c>
      <c r="U2820" t="s">
        <v>43</v>
      </c>
      <c r="V2820" t="s">
        <v>811</v>
      </c>
      <c r="W2820">
        <v>9000000</v>
      </c>
      <c r="X2820">
        <v>2002</v>
      </c>
      <c r="Y2820">
        <v>710</v>
      </c>
      <c r="Z2820" s="2">
        <v>7</v>
      </c>
      <c r="AA2820">
        <v>2.35</v>
      </c>
      <c r="AB2820">
        <v>838</v>
      </c>
      <c r="AQ2820">
        <v>119</v>
      </c>
      <c r="AR2820">
        <v>6.7</v>
      </c>
      <c r="BO2820">
        <v>2832826</v>
      </c>
      <c r="BP2820">
        <v>11000000</v>
      </c>
      <c r="BR2820">
        <f t="shared" si="108"/>
        <v>-8167174</v>
      </c>
      <c r="BS2820" t="str">
        <f>_xlfn.XLOOKUP(BO2820,I:I,L:L)</f>
        <v>The Perez FamilyÂ </v>
      </c>
    </row>
    <row r="2821" spans="1:71" x14ac:dyDescent="0.25">
      <c r="A2821" t="s">
        <v>33</v>
      </c>
      <c r="B2821" t="s">
        <v>8528</v>
      </c>
      <c r="C2821">
        <v>15</v>
      </c>
      <c r="D2821">
        <v>79</v>
      </c>
      <c r="E2821">
        <v>157</v>
      </c>
      <c r="F2821">
        <v>219</v>
      </c>
      <c r="G2821" t="s">
        <v>8103</v>
      </c>
      <c r="H2821">
        <v>4000</v>
      </c>
      <c r="I2821">
        <v>4350774</v>
      </c>
      <c r="J2821" t="s">
        <v>1247</v>
      </c>
      <c r="K2821" t="s">
        <v>333</v>
      </c>
      <c r="L2821" t="s">
        <v>13744</v>
      </c>
      <c r="M2821">
        <v>10476</v>
      </c>
      <c r="N2821">
        <v>4908</v>
      </c>
      <c r="O2821" t="s">
        <v>14921</v>
      </c>
      <c r="P2821">
        <v>3</v>
      </c>
      <c r="Q2821" t="s">
        <v>14922</v>
      </c>
      <c r="R2821" t="s">
        <v>14923</v>
      </c>
      <c r="S2821">
        <v>52</v>
      </c>
      <c r="T2821" t="s">
        <v>42</v>
      </c>
      <c r="U2821" t="s">
        <v>43</v>
      </c>
      <c r="V2821" t="s">
        <v>44</v>
      </c>
      <c r="W2821">
        <v>8000000</v>
      </c>
      <c r="X2821">
        <v>1994</v>
      </c>
      <c r="Y2821">
        <v>248</v>
      </c>
      <c r="Z2821" s="2">
        <v>6.5</v>
      </c>
      <c r="AA2821">
        <v>1.85</v>
      </c>
      <c r="AB2821">
        <v>0</v>
      </c>
      <c r="AQ2821">
        <v>99</v>
      </c>
      <c r="AR2821">
        <v>7</v>
      </c>
      <c r="BO2821">
        <v>26814957</v>
      </c>
      <c r="BP2821">
        <v>35000000</v>
      </c>
      <c r="BR2821">
        <f t="shared" si="108"/>
        <v>-8185043</v>
      </c>
      <c r="BS2821" t="str">
        <f>_xlfn.XLOOKUP(BO2821,I:I,L:L)</f>
        <v>The Other Boleyn GirlÂ </v>
      </c>
    </row>
    <row r="2822" spans="1:71" x14ac:dyDescent="0.25">
      <c r="A2822" t="s">
        <v>33</v>
      </c>
      <c r="B2822" t="s">
        <v>7471</v>
      </c>
      <c r="C2822">
        <v>65</v>
      </c>
      <c r="D2822">
        <v>95</v>
      </c>
      <c r="E2822">
        <v>49</v>
      </c>
      <c r="F2822">
        <v>261</v>
      </c>
      <c r="G2822" t="s">
        <v>7961</v>
      </c>
      <c r="H2822">
        <v>702</v>
      </c>
      <c r="I2822">
        <v>2955039</v>
      </c>
      <c r="J2822" t="s">
        <v>994</v>
      </c>
      <c r="K2822" t="s">
        <v>7829</v>
      </c>
      <c r="L2822" t="s">
        <v>14480</v>
      </c>
      <c r="M2822">
        <v>3624</v>
      </c>
      <c r="N2822">
        <v>2007</v>
      </c>
      <c r="O2822" t="s">
        <v>14924</v>
      </c>
      <c r="P2822">
        <v>1</v>
      </c>
      <c r="Q2822" t="s">
        <v>14925</v>
      </c>
      <c r="R2822" t="s">
        <v>14926</v>
      </c>
      <c r="S2822">
        <v>27</v>
      </c>
      <c r="T2822" t="s">
        <v>42</v>
      </c>
      <c r="U2822" t="s">
        <v>43</v>
      </c>
      <c r="V2822" t="s">
        <v>44</v>
      </c>
      <c r="W2822">
        <v>9000000</v>
      </c>
      <c r="X2822">
        <v>2007</v>
      </c>
      <c r="Y2822">
        <v>616</v>
      </c>
      <c r="Z2822" s="2">
        <v>6.2</v>
      </c>
      <c r="AA2822">
        <v>2.35</v>
      </c>
      <c r="AB2822">
        <v>313</v>
      </c>
      <c r="AQ2822">
        <v>91</v>
      </c>
      <c r="AR2822">
        <v>5.7</v>
      </c>
      <c r="BO2822">
        <v>2807854</v>
      </c>
      <c r="BP2822">
        <v>11000000</v>
      </c>
      <c r="BR2822">
        <f t="shared" si="108"/>
        <v>-8192146</v>
      </c>
      <c r="BS2822" t="str">
        <f>_xlfn.XLOOKUP(BO2822,I:I,L:L)</f>
        <v>Return to the Blue LagoonÂ </v>
      </c>
    </row>
    <row r="2823" spans="1:71" x14ac:dyDescent="0.25">
      <c r="A2823" t="s">
        <v>33</v>
      </c>
      <c r="B2823" t="s">
        <v>6611</v>
      </c>
      <c r="C2823">
        <v>100</v>
      </c>
      <c r="D2823">
        <v>103</v>
      </c>
      <c r="E2823">
        <v>38</v>
      </c>
      <c r="F2823">
        <v>316</v>
      </c>
      <c r="G2823" t="s">
        <v>703</v>
      </c>
      <c r="H2823">
        <v>745</v>
      </c>
      <c r="I2823">
        <v>1530535</v>
      </c>
      <c r="J2823" t="s">
        <v>881</v>
      </c>
      <c r="K2823" t="s">
        <v>1308</v>
      </c>
      <c r="L2823" t="s">
        <v>14746</v>
      </c>
      <c r="M2823">
        <v>7833</v>
      </c>
      <c r="N2823">
        <v>1721</v>
      </c>
      <c r="O2823" t="s">
        <v>8314</v>
      </c>
      <c r="P2823">
        <v>3</v>
      </c>
      <c r="Q2823" t="s">
        <v>14927</v>
      </c>
      <c r="R2823" t="s">
        <v>14928</v>
      </c>
      <c r="S2823">
        <v>63</v>
      </c>
      <c r="T2823" t="s">
        <v>42</v>
      </c>
      <c r="U2823" t="s">
        <v>43</v>
      </c>
      <c r="V2823" t="s">
        <v>811</v>
      </c>
      <c r="W2823">
        <v>9000000</v>
      </c>
      <c r="X2823">
        <v>2005</v>
      </c>
      <c r="Y2823">
        <v>591</v>
      </c>
      <c r="Z2823" s="2">
        <v>5.7</v>
      </c>
      <c r="AA2823">
        <v>2.35</v>
      </c>
      <c r="AB2823">
        <v>215</v>
      </c>
      <c r="AQ2823">
        <v>95</v>
      </c>
      <c r="AR2823">
        <v>6.2</v>
      </c>
      <c r="BO2823">
        <v>21800302</v>
      </c>
      <c r="BP2823">
        <v>30000000</v>
      </c>
      <c r="BR2823">
        <f t="shared" si="108"/>
        <v>-8199698</v>
      </c>
      <c r="BS2823" t="str">
        <f>_xlfn.XLOOKUP(BO2823,I:I,L:L)</f>
        <v>Mr 3000Â </v>
      </c>
    </row>
    <row r="2824" spans="1:71" x14ac:dyDescent="0.25">
      <c r="A2824" t="s">
        <v>33</v>
      </c>
      <c r="B2824" t="s">
        <v>6211</v>
      </c>
      <c r="C2824">
        <v>129</v>
      </c>
      <c r="D2824">
        <v>92</v>
      </c>
      <c r="E2824">
        <v>26</v>
      </c>
      <c r="F2824">
        <v>611</v>
      </c>
      <c r="G2824" t="s">
        <v>618</v>
      </c>
      <c r="H2824">
        <v>1000</v>
      </c>
      <c r="I2824">
        <v>4881867</v>
      </c>
      <c r="J2824" t="s">
        <v>3415</v>
      </c>
      <c r="K2824" t="s">
        <v>991</v>
      </c>
      <c r="L2824" t="s">
        <v>13964</v>
      </c>
      <c r="M2824">
        <v>15200</v>
      </c>
      <c r="N2824">
        <v>3767</v>
      </c>
      <c r="O2824" t="s">
        <v>11228</v>
      </c>
      <c r="P2824">
        <v>1</v>
      </c>
      <c r="Q2824" t="s">
        <v>14929</v>
      </c>
      <c r="R2824" t="s">
        <v>14930</v>
      </c>
      <c r="S2824">
        <v>76</v>
      </c>
      <c r="T2824" t="s">
        <v>42</v>
      </c>
      <c r="U2824" t="s">
        <v>43</v>
      </c>
      <c r="V2824" t="s">
        <v>811</v>
      </c>
      <c r="W2824">
        <v>9000000</v>
      </c>
      <c r="X2824">
        <v>2008</v>
      </c>
      <c r="Y2824">
        <v>1000</v>
      </c>
      <c r="Z2824" s="2">
        <v>6.4</v>
      </c>
      <c r="AA2824">
        <v>1.85</v>
      </c>
      <c r="AB2824">
        <v>1000</v>
      </c>
      <c r="AQ2824">
        <v>103</v>
      </c>
      <c r="AR2824">
        <v>5.7</v>
      </c>
      <c r="BO2824">
        <v>11784000</v>
      </c>
      <c r="BP2824">
        <v>20000000</v>
      </c>
      <c r="BR2824">
        <f t="shared" si="108"/>
        <v>-8216000</v>
      </c>
      <c r="BS2824" t="str">
        <f>_xlfn.XLOOKUP(BO2824,I:I,L:L)</f>
        <v>3 Ninjas Kick BackÂ </v>
      </c>
    </row>
    <row r="2825" spans="1:71" x14ac:dyDescent="0.25">
      <c r="A2825" t="s">
        <v>33</v>
      </c>
      <c r="B2825" t="s">
        <v>6600</v>
      </c>
      <c r="C2825">
        <v>67</v>
      </c>
      <c r="D2825">
        <v>84</v>
      </c>
      <c r="E2825">
        <v>64</v>
      </c>
      <c r="F2825">
        <v>748</v>
      </c>
      <c r="G2825" t="s">
        <v>14931</v>
      </c>
      <c r="H2825">
        <v>2000</v>
      </c>
      <c r="I2825">
        <v>11860839</v>
      </c>
      <c r="J2825" t="s">
        <v>2267</v>
      </c>
      <c r="K2825" t="s">
        <v>4339</v>
      </c>
      <c r="L2825" t="s">
        <v>10347</v>
      </c>
      <c r="M2825">
        <v>5156</v>
      </c>
      <c r="N2825">
        <v>4617</v>
      </c>
      <c r="O2825" t="s">
        <v>14932</v>
      </c>
      <c r="P2825">
        <v>0</v>
      </c>
      <c r="Q2825" t="s">
        <v>14933</v>
      </c>
      <c r="R2825" t="s">
        <v>14934</v>
      </c>
      <c r="S2825">
        <v>21</v>
      </c>
      <c r="T2825" t="s">
        <v>42</v>
      </c>
      <c r="U2825" t="s">
        <v>43</v>
      </c>
      <c r="V2825" t="s">
        <v>115</v>
      </c>
      <c r="W2825">
        <v>9000000</v>
      </c>
      <c r="X2825">
        <v>2011</v>
      </c>
      <c r="Y2825">
        <v>892</v>
      </c>
      <c r="Z2825" s="2">
        <v>5.4</v>
      </c>
      <c r="AA2825">
        <v>1.85</v>
      </c>
      <c r="AB2825">
        <v>0</v>
      </c>
      <c r="AQ2825">
        <v>92</v>
      </c>
      <c r="AR2825">
        <v>6.4</v>
      </c>
      <c r="BO2825">
        <v>3275585</v>
      </c>
      <c r="BP2825">
        <v>11500000</v>
      </c>
      <c r="BR2825">
        <f t="shared" si="108"/>
        <v>-8224415</v>
      </c>
      <c r="BS2825" t="str">
        <f>_xlfn.XLOOKUP(BO2825,I:I,L:L)</f>
        <v>Romeo Is BleedingÂ </v>
      </c>
    </row>
    <row r="2826" spans="1:71" x14ac:dyDescent="0.25">
      <c r="A2826" t="s">
        <v>33</v>
      </c>
      <c r="B2826" t="s">
        <v>8536</v>
      </c>
      <c r="C2826">
        <v>31</v>
      </c>
      <c r="D2826">
        <v>300</v>
      </c>
      <c r="E2826">
        <v>6</v>
      </c>
      <c r="F2826">
        <v>6</v>
      </c>
      <c r="G2826" t="s">
        <v>14935</v>
      </c>
      <c r="H2826">
        <v>7</v>
      </c>
      <c r="I2826">
        <v>454255</v>
      </c>
      <c r="J2826" t="s">
        <v>692</v>
      </c>
      <c r="K2826" t="s">
        <v>13480</v>
      </c>
      <c r="L2826" t="s">
        <v>14936</v>
      </c>
      <c r="M2826">
        <v>1666</v>
      </c>
      <c r="N2826">
        <v>32</v>
      </c>
      <c r="O2826" t="s">
        <v>14937</v>
      </c>
      <c r="P2826">
        <v>3</v>
      </c>
      <c r="Q2826" t="s">
        <v>14938</v>
      </c>
      <c r="R2826" t="s">
        <v>14939</v>
      </c>
      <c r="S2826">
        <v>47</v>
      </c>
      <c r="T2826" t="s">
        <v>232</v>
      </c>
      <c r="U2826" t="s">
        <v>13483</v>
      </c>
      <c r="V2826" t="s">
        <v>811</v>
      </c>
      <c r="W2826">
        <v>400000000</v>
      </c>
      <c r="X2826">
        <v>2001</v>
      </c>
      <c r="Y2826">
        <v>6</v>
      </c>
      <c r="Z2826" s="2">
        <v>6.6</v>
      </c>
      <c r="AA2826">
        <v>1.85</v>
      </c>
      <c r="AB2826">
        <v>124</v>
      </c>
      <c r="AQ2826">
        <v>84</v>
      </c>
      <c r="AR2826">
        <v>5.4</v>
      </c>
      <c r="BO2826">
        <v>1754319</v>
      </c>
      <c r="BP2826">
        <v>10000000</v>
      </c>
      <c r="BR2826">
        <f t="shared" si="108"/>
        <v>-8245681</v>
      </c>
      <c r="BS2826" t="str">
        <f>_xlfn.XLOOKUP(BO2826,I:I,L:L)</f>
        <v>A Better LifeÂ </v>
      </c>
    </row>
    <row r="2827" spans="1:71" x14ac:dyDescent="0.25">
      <c r="A2827" t="s">
        <v>33</v>
      </c>
      <c r="B2827" t="s">
        <v>8540</v>
      </c>
      <c r="C2827">
        <v>76</v>
      </c>
      <c r="D2827">
        <v>120</v>
      </c>
      <c r="E2827">
        <v>930</v>
      </c>
      <c r="F2827">
        <v>433</v>
      </c>
      <c r="G2827" t="s">
        <v>3116</v>
      </c>
      <c r="H2827">
        <v>982</v>
      </c>
      <c r="I2827">
        <v>349618</v>
      </c>
      <c r="J2827" t="s">
        <v>3105</v>
      </c>
      <c r="K2827" t="s">
        <v>4116</v>
      </c>
      <c r="L2827" t="s">
        <v>14940</v>
      </c>
      <c r="M2827">
        <v>4302</v>
      </c>
      <c r="N2827">
        <v>2942</v>
      </c>
      <c r="O2827" t="s">
        <v>7598</v>
      </c>
      <c r="P2827">
        <v>1</v>
      </c>
      <c r="Q2827" t="s">
        <v>14941</v>
      </c>
      <c r="R2827" t="s">
        <v>14942</v>
      </c>
      <c r="S2827">
        <v>45</v>
      </c>
      <c r="T2827" t="s">
        <v>42</v>
      </c>
      <c r="U2827" t="s">
        <v>8359</v>
      </c>
      <c r="V2827" t="s">
        <v>811</v>
      </c>
      <c r="W2827">
        <v>9000000</v>
      </c>
      <c r="X2827">
        <v>1990</v>
      </c>
      <c r="Y2827">
        <v>602</v>
      </c>
      <c r="Z2827" s="2">
        <v>6.1</v>
      </c>
      <c r="AA2827">
        <v>1.85</v>
      </c>
      <c r="AB2827">
        <v>375</v>
      </c>
      <c r="AQ2827">
        <v>300</v>
      </c>
      <c r="AR2827">
        <v>6.6</v>
      </c>
      <c r="BP2827">
        <v>8300000</v>
      </c>
      <c r="BR2827">
        <f t="shared" si="108"/>
        <v>-8300000</v>
      </c>
      <c r="BS2827">
        <f>_xlfn.XLOOKUP(BO2827,I:I,L:L)</f>
        <v>0</v>
      </c>
    </row>
    <row r="2828" spans="1:71" x14ac:dyDescent="0.25">
      <c r="A2828" t="s">
        <v>33</v>
      </c>
      <c r="B2828" t="s">
        <v>6368</v>
      </c>
      <c r="C2828">
        <v>81</v>
      </c>
      <c r="D2828">
        <v>121</v>
      </c>
      <c r="E2828">
        <v>608</v>
      </c>
      <c r="F2828">
        <v>25</v>
      </c>
      <c r="G2828" t="s">
        <v>13644</v>
      </c>
      <c r="H2828">
        <v>149</v>
      </c>
      <c r="I2828">
        <v>112935</v>
      </c>
      <c r="J2828" t="s">
        <v>2007</v>
      </c>
      <c r="K2828" t="s">
        <v>12208</v>
      </c>
      <c r="L2828" t="s">
        <v>14943</v>
      </c>
      <c r="M2828">
        <v>8161</v>
      </c>
      <c r="N2828">
        <v>251</v>
      </c>
      <c r="O2828" t="s">
        <v>14944</v>
      </c>
      <c r="P2828">
        <v>0</v>
      </c>
      <c r="Q2828" t="s">
        <v>14945</v>
      </c>
      <c r="R2828" t="s">
        <v>14946</v>
      </c>
      <c r="S2828">
        <v>94</v>
      </c>
      <c r="T2828" t="s">
        <v>42</v>
      </c>
      <c r="U2828" t="s">
        <v>74</v>
      </c>
      <c r="V2828" t="s">
        <v>811</v>
      </c>
      <c r="W2828">
        <v>9000000</v>
      </c>
      <c r="X2828">
        <v>2002</v>
      </c>
      <c r="Y2828">
        <v>44</v>
      </c>
      <c r="Z2828" s="2">
        <v>7.6</v>
      </c>
      <c r="AA2828">
        <v>1.85</v>
      </c>
      <c r="AB2828">
        <v>484</v>
      </c>
      <c r="AQ2828">
        <v>120</v>
      </c>
      <c r="AR2828">
        <v>6.1</v>
      </c>
      <c r="BO2828">
        <v>8662318</v>
      </c>
      <c r="BP2828">
        <v>17000000</v>
      </c>
      <c r="BR2828">
        <f t="shared" si="108"/>
        <v>-8337682</v>
      </c>
      <c r="BS2828" t="str">
        <f>_xlfn.XLOOKUP(BO2828,I:I,L:L)</f>
        <v>My Life in RuinsÂ </v>
      </c>
    </row>
    <row r="2829" spans="1:71" x14ac:dyDescent="0.25">
      <c r="A2829" t="s">
        <v>33</v>
      </c>
      <c r="B2829" t="s">
        <v>8545</v>
      </c>
      <c r="C2829">
        <v>26</v>
      </c>
      <c r="D2829">
        <v>97</v>
      </c>
      <c r="E2829">
        <v>3</v>
      </c>
      <c r="F2829">
        <v>204</v>
      </c>
      <c r="G2829" t="s">
        <v>1209</v>
      </c>
      <c r="H2829">
        <v>679</v>
      </c>
      <c r="I2829">
        <v>883887</v>
      </c>
      <c r="J2829" t="s">
        <v>2007</v>
      </c>
      <c r="K2829" t="s">
        <v>14947</v>
      </c>
      <c r="L2829" t="s">
        <v>14905</v>
      </c>
      <c r="M2829">
        <v>1201</v>
      </c>
      <c r="N2829">
        <v>1426</v>
      </c>
      <c r="O2829" t="s">
        <v>12636</v>
      </c>
      <c r="P2829">
        <v>3</v>
      </c>
      <c r="Q2829" t="s">
        <v>14948</v>
      </c>
      <c r="R2829" t="s">
        <v>14949</v>
      </c>
      <c r="S2829">
        <v>14</v>
      </c>
      <c r="T2829" t="s">
        <v>42</v>
      </c>
      <c r="U2829" t="s">
        <v>43</v>
      </c>
      <c r="V2829" t="s">
        <v>115</v>
      </c>
      <c r="W2829">
        <v>9000000</v>
      </c>
      <c r="X2829">
        <v>2009</v>
      </c>
      <c r="Y2829">
        <v>537</v>
      </c>
      <c r="Z2829" s="2">
        <v>6.2</v>
      </c>
      <c r="AA2829">
        <v>2.35</v>
      </c>
      <c r="AB2829">
        <v>0</v>
      </c>
      <c r="AQ2829">
        <v>121</v>
      </c>
      <c r="AR2829">
        <v>7.6</v>
      </c>
      <c r="BO2829">
        <v>140244</v>
      </c>
      <c r="BP2829">
        <v>8500000</v>
      </c>
      <c r="BR2829">
        <f t="shared" si="108"/>
        <v>-8359756</v>
      </c>
      <c r="BS2829" t="str">
        <f>_xlfn.XLOOKUP(BO2829,I:I,L:L)</f>
        <v>Repo! The Genetic OperaÂ </v>
      </c>
    </row>
    <row r="2830" spans="1:71" x14ac:dyDescent="0.25">
      <c r="A2830" t="s">
        <v>33</v>
      </c>
      <c r="B2830" t="s">
        <v>7259</v>
      </c>
      <c r="C2830">
        <v>24</v>
      </c>
      <c r="D2830">
        <v>86</v>
      </c>
      <c r="E2830">
        <v>11</v>
      </c>
      <c r="F2830">
        <v>18</v>
      </c>
      <c r="G2830" t="s">
        <v>14951</v>
      </c>
      <c r="H2830">
        <v>185</v>
      </c>
      <c r="I2830">
        <v>13751</v>
      </c>
      <c r="J2830" t="s">
        <v>3306</v>
      </c>
      <c r="K2830" t="s">
        <v>14952</v>
      </c>
      <c r="L2830" t="s">
        <v>14953</v>
      </c>
      <c r="M2830">
        <v>813</v>
      </c>
      <c r="N2830">
        <v>299</v>
      </c>
      <c r="O2830" t="s">
        <v>14954</v>
      </c>
      <c r="P2830">
        <v>0</v>
      </c>
      <c r="Q2830" t="s">
        <v>14955</v>
      </c>
      <c r="R2830" t="s">
        <v>14956</v>
      </c>
      <c r="S2830">
        <v>6</v>
      </c>
      <c r="T2830" t="s">
        <v>42</v>
      </c>
      <c r="U2830" t="s">
        <v>490</v>
      </c>
      <c r="V2830" t="s">
        <v>115</v>
      </c>
      <c r="W2830">
        <v>11400000</v>
      </c>
      <c r="X2830">
        <v>2006</v>
      </c>
      <c r="Y2830">
        <v>62</v>
      </c>
      <c r="Z2830" s="2">
        <v>6.6</v>
      </c>
      <c r="AA2830">
        <v>1.85</v>
      </c>
      <c r="AB2830">
        <v>135</v>
      </c>
      <c r="AQ2830">
        <v>97</v>
      </c>
      <c r="AR2830">
        <v>6.2</v>
      </c>
      <c r="BO2830">
        <v>66636385</v>
      </c>
      <c r="BP2830">
        <v>75000000</v>
      </c>
      <c r="BR2830">
        <f t="shared" si="108"/>
        <v>-8363615</v>
      </c>
      <c r="BS2830" t="str">
        <f>_xlfn.XLOOKUP(BO2830,I:I,L:L)</f>
        <v>Charlie Wilson's WarÂ </v>
      </c>
    </row>
    <row r="2831" spans="1:71" x14ac:dyDescent="0.25">
      <c r="A2831" t="s">
        <v>33</v>
      </c>
      <c r="B2831" t="s">
        <v>8550</v>
      </c>
      <c r="C2831">
        <v>80</v>
      </c>
      <c r="D2831">
        <v>45</v>
      </c>
      <c r="E2831">
        <v>28</v>
      </c>
      <c r="F2831">
        <v>104</v>
      </c>
      <c r="G2831" t="s">
        <v>14957</v>
      </c>
      <c r="H2831">
        <v>573</v>
      </c>
      <c r="I2831">
        <v>145109</v>
      </c>
      <c r="J2831" t="s">
        <v>1382</v>
      </c>
      <c r="K2831" t="s">
        <v>14958</v>
      </c>
      <c r="L2831" t="s">
        <v>14959</v>
      </c>
      <c r="M2831">
        <v>14247</v>
      </c>
      <c r="N2831">
        <v>1098</v>
      </c>
      <c r="O2831" t="s">
        <v>3839</v>
      </c>
      <c r="P2831">
        <v>1</v>
      </c>
      <c r="Q2831" t="s">
        <v>14960</v>
      </c>
      <c r="R2831" t="s">
        <v>14961</v>
      </c>
      <c r="S2831">
        <v>44</v>
      </c>
      <c r="T2831" t="s">
        <v>305</v>
      </c>
      <c r="U2831" t="s">
        <v>9013</v>
      </c>
      <c r="V2831" t="s">
        <v>5962</v>
      </c>
      <c r="W2831">
        <v>45000000</v>
      </c>
      <c r="X2831">
        <v>2008</v>
      </c>
      <c r="Y2831">
        <v>197</v>
      </c>
      <c r="Z2831" s="2">
        <v>7.3</v>
      </c>
      <c r="AA2831">
        <v>2.35</v>
      </c>
      <c r="AB2831">
        <v>0</v>
      </c>
      <c r="AQ2831">
        <v>86</v>
      </c>
      <c r="AR2831">
        <v>6.6</v>
      </c>
      <c r="BO2831">
        <v>1631839</v>
      </c>
      <c r="BP2831">
        <v>10000000</v>
      </c>
      <c r="BR2831">
        <f t="shared" si="108"/>
        <v>-8368161</v>
      </c>
      <c r="BS2831" t="str">
        <f>_xlfn.XLOOKUP(BO2831,I:I,L:L)</f>
        <v>Gun ShyÂ </v>
      </c>
    </row>
    <row r="2832" spans="1:71" x14ac:dyDescent="0.25">
      <c r="A2832" t="s">
        <v>33</v>
      </c>
      <c r="B2832" t="s">
        <v>8554</v>
      </c>
      <c r="C2832">
        <v>41</v>
      </c>
      <c r="D2832">
        <v>97</v>
      </c>
      <c r="E2832">
        <v>0</v>
      </c>
      <c r="F2832">
        <v>230</v>
      </c>
      <c r="G2832" t="s">
        <v>14769</v>
      </c>
      <c r="H2832">
        <v>922</v>
      </c>
      <c r="I2832">
        <v>1046166</v>
      </c>
      <c r="J2832" t="s">
        <v>4529</v>
      </c>
      <c r="K2832" t="s">
        <v>7374</v>
      </c>
      <c r="L2832" t="s">
        <v>14848</v>
      </c>
      <c r="M2832">
        <v>2599</v>
      </c>
      <c r="N2832">
        <v>1835</v>
      </c>
      <c r="O2832" t="s">
        <v>14962</v>
      </c>
      <c r="P2832">
        <v>4</v>
      </c>
      <c r="Q2832" t="s">
        <v>14963</v>
      </c>
      <c r="R2832" t="s">
        <v>14964</v>
      </c>
      <c r="S2832">
        <v>45</v>
      </c>
      <c r="T2832" t="s">
        <v>42</v>
      </c>
      <c r="U2832" t="s">
        <v>939</v>
      </c>
      <c r="V2832" t="s">
        <v>44</v>
      </c>
      <c r="W2832">
        <v>9000000</v>
      </c>
      <c r="X2832">
        <v>2005</v>
      </c>
      <c r="Y2832">
        <v>374</v>
      </c>
      <c r="Z2832" s="2">
        <v>4.2</v>
      </c>
      <c r="AA2832">
        <v>2.35</v>
      </c>
      <c r="AB2832">
        <v>128</v>
      </c>
      <c r="AQ2832">
        <v>45</v>
      </c>
      <c r="AR2832">
        <v>7.3</v>
      </c>
      <c r="BO2832">
        <v>131175</v>
      </c>
      <c r="BP2832">
        <v>8500000</v>
      </c>
      <c r="BR2832">
        <f t="shared" si="108"/>
        <v>-8368825</v>
      </c>
      <c r="BS2832" t="str">
        <f>_xlfn.XLOOKUP(BO2832,I:I,L:L)</f>
        <v>MaggieÂ </v>
      </c>
    </row>
    <row r="2833" spans="1:71" x14ac:dyDescent="0.25">
      <c r="A2833" t="s">
        <v>33</v>
      </c>
      <c r="B2833" t="s">
        <v>8562</v>
      </c>
      <c r="C2833">
        <v>35</v>
      </c>
      <c r="D2833">
        <v>93</v>
      </c>
      <c r="E2833">
        <v>4</v>
      </c>
      <c r="F2833">
        <v>93</v>
      </c>
      <c r="G2833" t="s">
        <v>10831</v>
      </c>
      <c r="H2833">
        <v>442</v>
      </c>
      <c r="I2833">
        <v>174635000</v>
      </c>
      <c r="J2833" t="s">
        <v>2309</v>
      </c>
      <c r="K2833" t="s">
        <v>10526</v>
      </c>
      <c r="L2833" t="s">
        <v>701</v>
      </c>
      <c r="M2833">
        <v>74743</v>
      </c>
      <c r="N2833">
        <v>822</v>
      </c>
      <c r="O2833" t="s">
        <v>14967</v>
      </c>
      <c r="P2833">
        <v>1</v>
      </c>
      <c r="Q2833" t="s">
        <v>14968</v>
      </c>
      <c r="R2833" t="s">
        <v>14969</v>
      </c>
      <c r="S2833">
        <v>93</v>
      </c>
      <c r="T2833" t="s">
        <v>42</v>
      </c>
      <c r="U2833" t="s">
        <v>490</v>
      </c>
      <c r="V2833" t="s">
        <v>44</v>
      </c>
      <c r="W2833">
        <v>8800000</v>
      </c>
      <c r="X2833">
        <v>1986</v>
      </c>
      <c r="Y2833">
        <v>162</v>
      </c>
      <c r="Z2833" s="2">
        <v>6.5</v>
      </c>
      <c r="AA2833">
        <v>2.35</v>
      </c>
      <c r="AB2833">
        <v>0</v>
      </c>
      <c r="AQ2833">
        <v>103</v>
      </c>
      <c r="AR2833">
        <v>6.5</v>
      </c>
      <c r="BO2833">
        <v>13555988</v>
      </c>
      <c r="BP2833">
        <v>22000000</v>
      </c>
      <c r="BR2833">
        <f t="shared" si="108"/>
        <v>-8444012</v>
      </c>
      <c r="BS2833" t="str">
        <f>_xlfn.XLOOKUP(BO2833,I:I,L:L)</f>
        <v>The Little VampireÂ </v>
      </c>
    </row>
    <row r="2834" spans="1:71" x14ac:dyDescent="0.25">
      <c r="A2834" t="s">
        <v>33</v>
      </c>
      <c r="B2834" t="s">
        <v>8575</v>
      </c>
      <c r="C2834">
        <v>133</v>
      </c>
      <c r="D2834">
        <v>84</v>
      </c>
      <c r="E2834">
        <v>8</v>
      </c>
      <c r="F2834">
        <v>896</v>
      </c>
      <c r="G2834" t="s">
        <v>7374</v>
      </c>
      <c r="H2834">
        <v>4000</v>
      </c>
      <c r="I2834">
        <v>14373825</v>
      </c>
      <c r="J2834" t="s">
        <v>1404</v>
      </c>
      <c r="K2834" t="s">
        <v>1779</v>
      </c>
      <c r="L2834" t="s">
        <v>9718</v>
      </c>
      <c r="M2834">
        <v>63216</v>
      </c>
      <c r="N2834">
        <v>6954</v>
      </c>
      <c r="O2834" t="s">
        <v>5275</v>
      </c>
      <c r="P2834">
        <v>0</v>
      </c>
      <c r="Q2834" t="s">
        <v>14970</v>
      </c>
      <c r="R2834" t="s">
        <v>14971</v>
      </c>
      <c r="S2834">
        <v>196</v>
      </c>
      <c r="T2834" t="s">
        <v>42</v>
      </c>
      <c r="U2834" t="s">
        <v>43</v>
      </c>
      <c r="V2834" t="s">
        <v>811</v>
      </c>
      <c r="W2834">
        <v>8600000</v>
      </c>
      <c r="X2834">
        <v>2007</v>
      </c>
      <c r="Y2834">
        <v>922</v>
      </c>
      <c r="Z2834" s="2">
        <v>6.5</v>
      </c>
      <c r="AA2834">
        <v>2.35</v>
      </c>
      <c r="AB2834">
        <v>0</v>
      </c>
      <c r="AQ2834">
        <v>122</v>
      </c>
      <c r="AR2834">
        <v>7.1</v>
      </c>
      <c r="BO2834">
        <v>41482207</v>
      </c>
      <c r="BP2834">
        <v>50000000</v>
      </c>
      <c r="BR2834">
        <f t="shared" si="108"/>
        <v>-8517793</v>
      </c>
      <c r="BS2834" t="str">
        <f>_xlfn.XLOOKUP(BO2834,I:I,L:L)</f>
        <v>Gremlins 2: The New BatchÂ </v>
      </c>
    </row>
    <row r="2835" spans="1:71" x14ac:dyDescent="0.25">
      <c r="A2835" t="s">
        <v>33</v>
      </c>
      <c r="B2835" t="s">
        <v>3067</v>
      </c>
      <c r="C2835">
        <v>273</v>
      </c>
      <c r="D2835">
        <v>112</v>
      </c>
      <c r="E2835">
        <v>108</v>
      </c>
      <c r="F2835">
        <v>175</v>
      </c>
      <c r="G2835" t="s">
        <v>8315</v>
      </c>
      <c r="H2835">
        <v>12000</v>
      </c>
      <c r="I2835">
        <v>39462438</v>
      </c>
      <c r="J2835" t="s">
        <v>3468</v>
      </c>
      <c r="K2835" t="s">
        <v>408</v>
      </c>
      <c r="L2835" t="s">
        <v>5505</v>
      </c>
      <c r="M2835">
        <v>67760</v>
      </c>
      <c r="N2835">
        <v>13172</v>
      </c>
      <c r="O2835" t="s">
        <v>14972</v>
      </c>
      <c r="P2835">
        <v>0</v>
      </c>
      <c r="Q2835" t="s">
        <v>14973</v>
      </c>
      <c r="R2835" t="s">
        <v>14974</v>
      </c>
      <c r="S2835">
        <v>226</v>
      </c>
      <c r="T2835" t="s">
        <v>42</v>
      </c>
      <c r="U2835" t="s">
        <v>43</v>
      </c>
      <c r="V2835" t="s">
        <v>811</v>
      </c>
      <c r="W2835">
        <v>7000000</v>
      </c>
      <c r="X2835">
        <v>2009</v>
      </c>
      <c r="Y2835">
        <v>628</v>
      </c>
      <c r="Z2835" s="2">
        <v>7.3</v>
      </c>
      <c r="AA2835">
        <v>2.35</v>
      </c>
      <c r="AB2835">
        <v>0</v>
      </c>
      <c r="AQ2835">
        <v>84</v>
      </c>
      <c r="AR2835">
        <v>6.5</v>
      </c>
      <c r="BO2835">
        <v>191450875</v>
      </c>
      <c r="BP2835">
        <v>200000000</v>
      </c>
      <c r="BR2835">
        <f t="shared" si="108"/>
        <v>-8549125</v>
      </c>
      <c r="BS2835" t="str">
        <f>_xlfn.XLOOKUP(BO2835,I:I,L:L)</f>
        <v>Cars 2Â </v>
      </c>
    </row>
    <row r="2836" spans="1:71" x14ac:dyDescent="0.25">
      <c r="A2836" t="s">
        <v>33</v>
      </c>
      <c r="B2836" t="s">
        <v>8581</v>
      </c>
      <c r="C2836">
        <v>32</v>
      </c>
      <c r="D2836">
        <v>125</v>
      </c>
      <c r="E2836">
        <v>43</v>
      </c>
      <c r="F2836">
        <v>122</v>
      </c>
      <c r="G2836" t="s">
        <v>14975</v>
      </c>
      <c r="H2836">
        <v>563</v>
      </c>
      <c r="I2836">
        <v>29200000</v>
      </c>
      <c r="J2836" t="s">
        <v>3468</v>
      </c>
      <c r="K2836" t="s">
        <v>4829</v>
      </c>
      <c r="L2836" t="s">
        <v>7053</v>
      </c>
      <c r="M2836">
        <v>6142</v>
      </c>
      <c r="N2836">
        <v>1097</v>
      </c>
      <c r="O2836" t="s">
        <v>14976</v>
      </c>
      <c r="P2836">
        <v>0</v>
      </c>
      <c r="Q2836" t="s">
        <v>14977</v>
      </c>
      <c r="R2836" t="s">
        <v>14978</v>
      </c>
      <c r="S2836">
        <v>52</v>
      </c>
      <c r="T2836" t="s">
        <v>42</v>
      </c>
      <c r="U2836" t="s">
        <v>43</v>
      </c>
      <c r="V2836" t="s">
        <v>811</v>
      </c>
      <c r="W2836">
        <v>8500000</v>
      </c>
      <c r="X2836">
        <v>1979</v>
      </c>
      <c r="Y2836">
        <v>236</v>
      </c>
      <c r="Z2836" s="2">
        <v>6.9</v>
      </c>
      <c r="AA2836">
        <v>1.85</v>
      </c>
      <c r="AB2836">
        <v>1000</v>
      </c>
      <c r="AQ2836">
        <v>112</v>
      </c>
      <c r="AR2836">
        <v>7.3</v>
      </c>
      <c r="BO2836">
        <v>100446895</v>
      </c>
      <c r="BP2836">
        <v>109000000</v>
      </c>
      <c r="BR2836">
        <f t="shared" si="108"/>
        <v>-8553105</v>
      </c>
      <c r="BS2836" t="str">
        <f>_xlfn.XLOOKUP(BO2836,I:I,L:L)</f>
        <v>The Cat in the HatÂ </v>
      </c>
    </row>
    <row r="2837" spans="1:71" x14ac:dyDescent="0.25">
      <c r="A2837" t="s">
        <v>33</v>
      </c>
      <c r="B2837" t="s">
        <v>8585</v>
      </c>
      <c r="C2837">
        <v>52</v>
      </c>
      <c r="D2837">
        <v>96</v>
      </c>
      <c r="E2837">
        <v>68</v>
      </c>
      <c r="F2837">
        <v>1000</v>
      </c>
      <c r="G2837" t="s">
        <v>3811</v>
      </c>
      <c r="H2837">
        <v>3000</v>
      </c>
      <c r="I2837">
        <v>21564616</v>
      </c>
      <c r="J2837" t="s">
        <v>1247</v>
      </c>
      <c r="K2837" t="s">
        <v>815</v>
      </c>
      <c r="L2837" t="s">
        <v>8377</v>
      </c>
      <c r="M2837">
        <v>7098</v>
      </c>
      <c r="N2837">
        <v>8097</v>
      </c>
      <c r="O2837" t="s">
        <v>3477</v>
      </c>
      <c r="P2837">
        <v>9</v>
      </c>
      <c r="Q2837" t="s">
        <v>14979</v>
      </c>
      <c r="R2837" t="s">
        <v>14980</v>
      </c>
      <c r="S2837">
        <v>41</v>
      </c>
      <c r="T2837" t="s">
        <v>42</v>
      </c>
      <c r="U2837" t="s">
        <v>43</v>
      </c>
      <c r="V2837" t="s">
        <v>44</v>
      </c>
      <c r="W2837">
        <v>8500000</v>
      </c>
      <c r="X2837">
        <v>2013</v>
      </c>
      <c r="Y2837">
        <v>1000</v>
      </c>
      <c r="Z2837" s="2">
        <v>5</v>
      </c>
      <c r="AA2837">
        <v>1.85</v>
      </c>
      <c r="AB2837">
        <v>0</v>
      </c>
      <c r="AQ2837">
        <v>125</v>
      </c>
      <c r="AR2837">
        <v>6.9</v>
      </c>
      <c r="BO2837">
        <v>21426805</v>
      </c>
      <c r="BP2837">
        <v>30000000</v>
      </c>
      <c r="BR2837">
        <f t="shared" si="108"/>
        <v>-8573195</v>
      </c>
      <c r="BS2837" t="str">
        <f>_xlfn.XLOOKUP(BO2837,I:I,L:L)</f>
        <v>The Darkest HourÂ </v>
      </c>
    </row>
    <row r="2838" spans="1:71" x14ac:dyDescent="0.25">
      <c r="A2838" t="s">
        <v>33</v>
      </c>
      <c r="B2838" t="s">
        <v>4811</v>
      </c>
      <c r="C2838">
        <v>175</v>
      </c>
      <c r="D2838">
        <v>103</v>
      </c>
      <c r="E2838">
        <v>729</v>
      </c>
      <c r="F2838">
        <v>133</v>
      </c>
      <c r="G2838" t="s">
        <v>4158</v>
      </c>
      <c r="H2838">
        <v>2000</v>
      </c>
      <c r="I2838">
        <v>14879556</v>
      </c>
      <c r="J2838" t="s">
        <v>1544</v>
      </c>
      <c r="K2838" t="s">
        <v>1108</v>
      </c>
      <c r="L2838" t="s">
        <v>9528</v>
      </c>
      <c r="M2838">
        <v>73640</v>
      </c>
      <c r="N2838">
        <v>3516</v>
      </c>
      <c r="O2838" t="s">
        <v>14983</v>
      </c>
      <c r="P2838">
        <v>0</v>
      </c>
      <c r="Q2838" t="s">
        <v>14984</v>
      </c>
      <c r="R2838" t="s">
        <v>14985</v>
      </c>
      <c r="S2838">
        <v>441</v>
      </c>
      <c r="T2838" t="s">
        <v>42</v>
      </c>
      <c r="U2838" t="s">
        <v>43</v>
      </c>
      <c r="V2838" t="s">
        <v>811</v>
      </c>
      <c r="W2838">
        <v>8000000</v>
      </c>
      <c r="X2838">
        <v>1999</v>
      </c>
      <c r="Y2838">
        <v>841</v>
      </c>
      <c r="Z2838" s="2">
        <v>7.3</v>
      </c>
      <c r="AA2838">
        <v>2.35</v>
      </c>
      <c r="AB2838">
        <v>0</v>
      </c>
      <c r="AQ2838">
        <v>92</v>
      </c>
      <c r="AR2838">
        <v>6.7</v>
      </c>
      <c r="BP2838">
        <v>8600000</v>
      </c>
      <c r="BR2838">
        <f t="shared" si="108"/>
        <v>-8600000</v>
      </c>
      <c r="BS2838">
        <f>_xlfn.XLOOKUP(BO2838,I:I,L:L)</f>
        <v>0</v>
      </c>
    </row>
    <row r="2839" spans="1:71" x14ac:dyDescent="0.25">
      <c r="A2839" t="s">
        <v>33</v>
      </c>
      <c r="B2839" t="s">
        <v>8596</v>
      </c>
      <c r="C2839">
        <v>132</v>
      </c>
      <c r="D2839">
        <v>101</v>
      </c>
      <c r="E2839">
        <v>17</v>
      </c>
      <c r="F2839">
        <v>429</v>
      </c>
      <c r="G2839" t="s">
        <v>4841</v>
      </c>
      <c r="H2839">
        <v>35000</v>
      </c>
      <c r="I2839">
        <v>34017854</v>
      </c>
      <c r="J2839" t="s">
        <v>1247</v>
      </c>
      <c r="K2839" t="s">
        <v>2714</v>
      </c>
      <c r="L2839" t="s">
        <v>6323</v>
      </c>
      <c r="M2839">
        <v>51326</v>
      </c>
      <c r="N2839">
        <v>36892</v>
      </c>
      <c r="O2839" t="s">
        <v>14986</v>
      </c>
      <c r="P2839">
        <v>4</v>
      </c>
      <c r="Q2839" t="s">
        <v>14987</v>
      </c>
      <c r="R2839" t="s">
        <v>14988</v>
      </c>
      <c r="S2839">
        <v>116</v>
      </c>
      <c r="T2839" t="s">
        <v>42</v>
      </c>
      <c r="U2839" t="s">
        <v>43</v>
      </c>
      <c r="V2839" t="s">
        <v>44</v>
      </c>
      <c r="W2839">
        <v>8500000</v>
      </c>
      <c r="X2839">
        <v>2015</v>
      </c>
      <c r="Y2839">
        <v>966</v>
      </c>
      <c r="Z2839" s="2">
        <v>6.5</v>
      </c>
      <c r="AA2839">
        <v>2.35</v>
      </c>
      <c r="AB2839">
        <v>8000</v>
      </c>
      <c r="AQ2839">
        <v>103</v>
      </c>
      <c r="AR2839">
        <v>7.3</v>
      </c>
      <c r="BO2839">
        <v>6373693</v>
      </c>
      <c r="BP2839">
        <v>15000000</v>
      </c>
      <c r="BR2839">
        <f t="shared" si="108"/>
        <v>-8626307</v>
      </c>
      <c r="BS2839" t="str">
        <f>_xlfn.XLOOKUP(BO2839,I:I,L:L)</f>
        <v>Post GradÂ </v>
      </c>
    </row>
    <row r="2840" spans="1:71" x14ac:dyDescent="0.25">
      <c r="A2840" t="s">
        <v>33</v>
      </c>
      <c r="B2840" t="s">
        <v>8603</v>
      </c>
      <c r="C2840">
        <v>66</v>
      </c>
      <c r="D2840">
        <v>104</v>
      </c>
      <c r="E2840">
        <v>170</v>
      </c>
      <c r="F2840">
        <v>202</v>
      </c>
      <c r="G2840" t="s">
        <v>14989</v>
      </c>
      <c r="H2840">
        <v>736</v>
      </c>
      <c r="I2840">
        <v>4273372</v>
      </c>
      <c r="J2840" t="s">
        <v>3468</v>
      </c>
      <c r="K2840" t="s">
        <v>8322</v>
      </c>
      <c r="L2840" t="s">
        <v>14990</v>
      </c>
      <c r="M2840">
        <v>19412</v>
      </c>
      <c r="N2840">
        <v>1854</v>
      </c>
      <c r="O2840" t="s">
        <v>14991</v>
      </c>
      <c r="P2840">
        <v>1</v>
      </c>
      <c r="Q2840" t="s">
        <v>14992</v>
      </c>
      <c r="R2840" t="s">
        <v>14993</v>
      </c>
      <c r="S2840">
        <v>308</v>
      </c>
      <c r="T2840" t="s">
        <v>42</v>
      </c>
      <c r="U2840" t="s">
        <v>43</v>
      </c>
      <c r="V2840" t="s">
        <v>44</v>
      </c>
      <c r="W2840">
        <v>22000000</v>
      </c>
      <c r="X2840">
        <v>2001</v>
      </c>
      <c r="Y2840">
        <v>218</v>
      </c>
      <c r="Z2840" s="2">
        <v>2.1</v>
      </c>
      <c r="AA2840">
        <v>2.35</v>
      </c>
      <c r="AB2840">
        <v>0</v>
      </c>
      <c r="AQ2840">
        <v>101</v>
      </c>
      <c r="AR2840">
        <v>6.5</v>
      </c>
      <c r="BO2840">
        <v>349618</v>
      </c>
      <c r="BP2840">
        <v>9000000</v>
      </c>
      <c r="BR2840">
        <f t="shared" si="108"/>
        <v>-8650382</v>
      </c>
      <c r="BS2840" t="str">
        <f>_xlfn.XLOOKUP(BO2840,I:I,L:L)</f>
        <v>Two Evil EyesÂ </v>
      </c>
    </row>
    <row r="2841" spans="1:71" x14ac:dyDescent="0.25">
      <c r="A2841" t="s">
        <v>33</v>
      </c>
      <c r="B2841" t="s">
        <v>7803</v>
      </c>
      <c r="C2841">
        <v>222</v>
      </c>
      <c r="D2841">
        <v>119</v>
      </c>
      <c r="E2841">
        <v>319</v>
      </c>
      <c r="F2841">
        <v>179</v>
      </c>
      <c r="G2841" t="s">
        <v>12492</v>
      </c>
      <c r="H2841">
        <v>2000</v>
      </c>
      <c r="I2841">
        <v>4440055</v>
      </c>
      <c r="J2841" t="s">
        <v>3072</v>
      </c>
      <c r="K2841" t="s">
        <v>1739</v>
      </c>
      <c r="L2841" t="s">
        <v>13943</v>
      </c>
      <c r="M2841">
        <v>21360</v>
      </c>
      <c r="N2841">
        <v>3279</v>
      </c>
      <c r="O2841" t="s">
        <v>14994</v>
      </c>
      <c r="P2841">
        <v>0</v>
      </c>
      <c r="Q2841" t="s">
        <v>14995</v>
      </c>
      <c r="R2841" t="s">
        <v>14996</v>
      </c>
      <c r="S2841">
        <v>110</v>
      </c>
      <c r="T2841" t="s">
        <v>42</v>
      </c>
      <c r="U2841" t="s">
        <v>74</v>
      </c>
      <c r="V2841" t="s">
        <v>115</v>
      </c>
      <c r="W2841">
        <v>8500000</v>
      </c>
      <c r="X2841">
        <v>2009</v>
      </c>
      <c r="Y2841">
        <v>552</v>
      </c>
      <c r="Z2841" s="2">
        <v>7</v>
      </c>
      <c r="AA2841">
        <v>1.85</v>
      </c>
      <c r="AB2841">
        <v>0</v>
      </c>
      <c r="AQ2841">
        <v>135</v>
      </c>
      <c r="AR2841">
        <v>7.2</v>
      </c>
      <c r="BP2841">
        <v>8700000</v>
      </c>
      <c r="BR2841">
        <f t="shared" si="108"/>
        <v>-8700000</v>
      </c>
      <c r="BS2841">
        <f>_xlfn.XLOOKUP(BO2841,I:I,L:L)</f>
        <v>0</v>
      </c>
    </row>
    <row r="2842" spans="1:71" x14ac:dyDescent="0.25">
      <c r="A2842" t="s">
        <v>33</v>
      </c>
      <c r="B2842" t="s">
        <v>8040</v>
      </c>
      <c r="C2842">
        <v>210</v>
      </c>
      <c r="D2842">
        <v>128</v>
      </c>
      <c r="E2842">
        <v>160</v>
      </c>
      <c r="F2842">
        <v>81</v>
      </c>
      <c r="G2842" t="s">
        <v>14997</v>
      </c>
      <c r="H2842">
        <v>8000</v>
      </c>
      <c r="I2842">
        <v>4018695</v>
      </c>
      <c r="J2842" t="s">
        <v>1113</v>
      </c>
      <c r="K2842" t="s">
        <v>14402</v>
      </c>
      <c r="L2842" t="s">
        <v>14852</v>
      </c>
      <c r="M2842">
        <v>69759</v>
      </c>
      <c r="N2842">
        <v>8532</v>
      </c>
      <c r="O2842" t="s">
        <v>14998</v>
      </c>
      <c r="P2842">
        <v>2</v>
      </c>
      <c r="Q2842" t="s">
        <v>14999</v>
      </c>
      <c r="R2842" t="s">
        <v>15000</v>
      </c>
      <c r="S2842">
        <v>235</v>
      </c>
      <c r="T2842" t="s">
        <v>287</v>
      </c>
      <c r="U2842" t="s">
        <v>8197</v>
      </c>
      <c r="V2842" t="s">
        <v>44</v>
      </c>
      <c r="W2842">
        <v>12000000</v>
      </c>
      <c r="X2842">
        <v>2010</v>
      </c>
      <c r="Y2842">
        <v>327</v>
      </c>
      <c r="Z2842" s="2">
        <v>8</v>
      </c>
      <c r="AA2842">
        <v>2.35</v>
      </c>
      <c r="AB2842">
        <v>27000</v>
      </c>
      <c r="AQ2842">
        <v>119</v>
      </c>
      <c r="AR2842">
        <v>7</v>
      </c>
      <c r="BO2842">
        <v>1276984</v>
      </c>
      <c r="BP2842">
        <v>10000000</v>
      </c>
      <c r="BR2842">
        <f t="shared" si="108"/>
        <v>-8723016</v>
      </c>
      <c r="BS2842" t="str">
        <f>_xlfn.XLOOKUP(BO2842,I:I,L:L)</f>
        <v>Cecil B. DeMentedÂ </v>
      </c>
    </row>
    <row r="2843" spans="1:71" x14ac:dyDescent="0.25">
      <c r="A2843" t="s">
        <v>33</v>
      </c>
      <c r="B2843" t="s">
        <v>5841</v>
      </c>
      <c r="C2843">
        <v>60</v>
      </c>
      <c r="D2843">
        <v>107</v>
      </c>
      <c r="E2843">
        <v>71</v>
      </c>
      <c r="F2843">
        <v>304</v>
      </c>
      <c r="G2843" t="s">
        <v>5602</v>
      </c>
      <c r="H2843">
        <v>967</v>
      </c>
      <c r="I2843">
        <v>80000000</v>
      </c>
      <c r="J2843" t="s">
        <v>3468</v>
      </c>
      <c r="K2843" t="s">
        <v>5227</v>
      </c>
      <c r="L2843" t="s">
        <v>2655</v>
      </c>
      <c r="M2843">
        <v>51459</v>
      </c>
      <c r="N2843">
        <v>1962</v>
      </c>
      <c r="O2843" t="s">
        <v>11182</v>
      </c>
      <c r="P2843">
        <v>0</v>
      </c>
      <c r="Q2843" t="s">
        <v>11183</v>
      </c>
      <c r="R2843" t="s">
        <v>11184</v>
      </c>
      <c r="S2843">
        <v>113</v>
      </c>
      <c r="T2843" t="s">
        <v>42</v>
      </c>
      <c r="U2843" t="s">
        <v>43</v>
      </c>
      <c r="V2843" t="s">
        <v>115</v>
      </c>
      <c r="W2843">
        <v>8200000</v>
      </c>
      <c r="X2843">
        <v>1984</v>
      </c>
      <c r="Y2843">
        <v>455</v>
      </c>
      <c r="Z2843" s="2">
        <v>6.5</v>
      </c>
      <c r="AA2843">
        <v>1.85</v>
      </c>
      <c r="AB2843">
        <v>0</v>
      </c>
      <c r="AQ2843">
        <v>128</v>
      </c>
      <c r="AR2843">
        <v>8</v>
      </c>
      <c r="BO2843">
        <v>41256277</v>
      </c>
      <c r="BP2843">
        <v>50000000</v>
      </c>
      <c r="BR2843">
        <f t="shared" si="108"/>
        <v>-8743723</v>
      </c>
      <c r="BS2843" t="str">
        <f>_xlfn.XLOOKUP(BO2843,I:I,L:L)</f>
        <v>The PeacemakerÂ </v>
      </c>
    </row>
    <row r="2844" spans="1:71" x14ac:dyDescent="0.25">
      <c r="A2844" t="s">
        <v>33</v>
      </c>
      <c r="B2844" t="s">
        <v>6385</v>
      </c>
      <c r="C2844">
        <v>346</v>
      </c>
      <c r="D2844">
        <v>106</v>
      </c>
      <c r="E2844">
        <v>78</v>
      </c>
      <c r="H2844">
        <v>0</v>
      </c>
      <c r="I2844">
        <v>6262942</v>
      </c>
      <c r="J2844" t="s">
        <v>651</v>
      </c>
      <c r="K2844" t="s">
        <v>2592</v>
      </c>
      <c r="L2844" t="s">
        <v>13358</v>
      </c>
      <c r="M2844">
        <v>59545</v>
      </c>
      <c r="N2844">
        <v>0</v>
      </c>
      <c r="P2844">
        <v>0</v>
      </c>
      <c r="Q2844" t="s">
        <v>15001</v>
      </c>
      <c r="R2844" t="s">
        <v>15002</v>
      </c>
      <c r="S2844">
        <v>312</v>
      </c>
      <c r="T2844" t="s">
        <v>42</v>
      </c>
      <c r="U2844" t="s">
        <v>43</v>
      </c>
      <c r="V2844" t="s">
        <v>44</v>
      </c>
      <c r="W2844">
        <v>9000000</v>
      </c>
      <c r="X2844">
        <v>2013</v>
      </c>
      <c r="Z2844" s="2">
        <v>6.9</v>
      </c>
      <c r="AA2844">
        <v>2.35</v>
      </c>
      <c r="AB2844">
        <v>18000</v>
      </c>
      <c r="AQ2844">
        <v>107</v>
      </c>
      <c r="AR2844">
        <v>6.5</v>
      </c>
      <c r="BO2844">
        <v>16247775</v>
      </c>
      <c r="BP2844">
        <v>25000000</v>
      </c>
      <c r="BR2844">
        <f t="shared" si="108"/>
        <v>-8752225</v>
      </c>
      <c r="BS2844" t="str">
        <f>_xlfn.XLOOKUP(BO2844,I:I,L:L)</f>
        <v>The Perfect ManÂ </v>
      </c>
    </row>
    <row r="2845" spans="1:71" x14ac:dyDescent="0.25">
      <c r="A2845" t="s">
        <v>33</v>
      </c>
      <c r="B2845" t="s">
        <v>8618</v>
      </c>
      <c r="C2845">
        <v>46</v>
      </c>
      <c r="D2845">
        <v>126</v>
      </c>
      <c r="E2845">
        <v>407</v>
      </c>
      <c r="F2845">
        <v>39</v>
      </c>
      <c r="G2845" t="s">
        <v>15003</v>
      </c>
      <c r="H2845">
        <v>638</v>
      </c>
      <c r="I2845">
        <v>1997807</v>
      </c>
      <c r="J2845" t="s">
        <v>1113</v>
      </c>
      <c r="K2845" t="s">
        <v>1666</v>
      </c>
      <c r="L2845" t="s">
        <v>14469</v>
      </c>
      <c r="M2845">
        <v>5158</v>
      </c>
      <c r="N2845">
        <v>823</v>
      </c>
      <c r="O2845" t="s">
        <v>15004</v>
      </c>
      <c r="P2845">
        <v>0</v>
      </c>
      <c r="Q2845" t="s">
        <v>15005</v>
      </c>
      <c r="R2845" t="s">
        <v>15006</v>
      </c>
      <c r="S2845">
        <v>140</v>
      </c>
      <c r="T2845" t="s">
        <v>42</v>
      </c>
      <c r="U2845" t="s">
        <v>43</v>
      </c>
      <c r="V2845" t="s">
        <v>811</v>
      </c>
      <c r="W2845">
        <v>8000000</v>
      </c>
      <c r="X2845">
        <v>1999</v>
      </c>
      <c r="Y2845">
        <v>107</v>
      </c>
      <c r="Z2845" s="2">
        <v>7.1</v>
      </c>
      <c r="AA2845">
        <v>1.85</v>
      </c>
      <c r="AB2845">
        <v>196</v>
      </c>
      <c r="AQ2845">
        <v>106</v>
      </c>
      <c r="AR2845">
        <v>6.9</v>
      </c>
      <c r="BP2845">
        <v>8800000</v>
      </c>
      <c r="BR2845">
        <f t="shared" ref="BR2845:BR2897" si="109">BO2845-BP2845</f>
        <v>-8800000</v>
      </c>
      <c r="BS2845">
        <f>_xlfn.XLOOKUP(BO2845,I:I,L:L)</f>
        <v>0</v>
      </c>
    </row>
    <row r="2846" spans="1:71" x14ac:dyDescent="0.25">
      <c r="A2846" t="s">
        <v>33</v>
      </c>
      <c r="B2846" t="s">
        <v>3873</v>
      </c>
      <c r="C2846">
        <v>81</v>
      </c>
      <c r="D2846">
        <v>126</v>
      </c>
      <c r="E2846">
        <v>80</v>
      </c>
      <c r="F2846">
        <v>225</v>
      </c>
      <c r="G2846" t="s">
        <v>7448</v>
      </c>
      <c r="H2846">
        <v>668</v>
      </c>
      <c r="I2846">
        <v>90800000</v>
      </c>
      <c r="J2846" t="s">
        <v>3035</v>
      </c>
      <c r="K2846" t="s">
        <v>7220</v>
      </c>
      <c r="L2846" t="s">
        <v>2235</v>
      </c>
      <c r="M2846">
        <v>126916</v>
      </c>
      <c r="N2846">
        <v>2004</v>
      </c>
      <c r="O2846" t="s">
        <v>7449</v>
      </c>
      <c r="P2846">
        <v>0</v>
      </c>
      <c r="Q2846" t="s">
        <v>7450</v>
      </c>
      <c r="R2846" t="s">
        <v>7451</v>
      </c>
      <c r="S2846">
        <v>235</v>
      </c>
      <c r="T2846" t="s">
        <v>42</v>
      </c>
      <c r="U2846" t="s">
        <v>43</v>
      </c>
      <c r="V2846" t="s">
        <v>115</v>
      </c>
      <c r="W2846">
        <v>8000000</v>
      </c>
      <c r="X2846">
        <v>1984</v>
      </c>
      <c r="Y2846">
        <v>641</v>
      </c>
      <c r="Z2846" s="2">
        <v>7.2</v>
      </c>
      <c r="AA2846">
        <v>1.85</v>
      </c>
      <c r="AB2846">
        <v>0</v>
      </c>
      <c r="AQ2846">
        <v>126</v>
      </c>
      <c r="AR2846">
        <v>7.1</v>
      </c>
      <c r="BO2846">
        <v>11169531</v>
      </c>
      <c r="BP2846">
        <v>20000000</v>
      </c>
      <c r="BR2846">
        <f t="shared" si="109"/>
        <v>-8830469</v>
      </c>
      <c r="BS2846" t="str">
        <f>_xlfn.XLOOKUP(BO2846,I:I,L:L)</f>
        <v>Be Kind RewindÂ </v>
      </c>
    </row>
    <row r="2847" spans="1:71" x14ac:dyDescent="0.25">
      <c r="A2847" t="s">
        <v>33</v>
      </c>
      <c r="B2847" t="s">
        <v>8069</v>
      </c>
      <c r="C2847">
        <v>147</v>
      </c>
      <c r="D2847">
        <v>150</v>
      </c>
      <c r="E2847">
        <v>163</v>
      </c>
      <c r="F2847">
        <v>636</v>
      </c>
      <c r="G2847" t="s">
        <v>8749</v>
      </c>
      <c r="H2847">
        <v>2000</v>
      </c>
      <c r="I2847">
        <v>140244</v>
      </c>
      <c r="J2847" t="s">
        <v>4998</v>
      </c>
      <c r="K2847" t="s">
        <v>7091</v>
      </c>
      <c r="L2847" t="s">
        <v>14950</v>
      </c>
      <c r="M2847">
        <v>20419</v>
      </c>
      <c r="N2847">
        <v>4168</v>
      </c>
      <c r="O2847" t="s">
        <v>8953</v>
      </c>
      <c r="P2847">
        <v>1</v>
      </c>
      <c r="Q2847" t="s">
        <v>15009</v>
      </c>
      <c r="R2847" t="s">
        <v>15010</v>
      </c>
      <c r="S2847">
        <v>259</v>
      </c>
      <c r="T2847" t="s">
        <v>42</v>
      </c>
      <c r="U2847" t="s">
        <v>43</v>
      </c>
      <c r="V2847" t="s">
        <v>811</v>
      </c>
      <c r="W2847">
        <v>8500000</v>
      </c>
      <c r="X2847">
        <v>2008</v>
      </c>
      <c r="Y2847">
        <v>716</v>
      </c>
      <c r="Z2847" s="2">
        <v>6.7</v>
      </c>
      <c r="AA2847">
        <v>1.85</v>
      </c>
      <c r="AB2847">
        <v>8000</v>
      </c>
      <c r="AQ2847">
        <v>171</v>
      </c>
      <c r="AR2847">
        <v>7.2</v>
      </c>
      <c r="BO2847">
        <v>16118077</v>
      </c>
      <c r="BP2847">
        <v>25000000</v>
      </c>
      <c r="BR2847">
        <f t="shared" si="109"/>
        <v>-8881923</v>
      </c>
      <c r="BS2847" t="str">
        <f>_xlfn.XLOOKUP(BO2847,I:I,L:L)</f>
        <v>Bright Lights, Big CityÂ </v>
      </c>
    </row>
    <row r="2848" spans="1:71" x14ac:dyDescent="0.25">
      <c r="A2848" t="s">
        <v>33</v>
      </c>
      <c r="B2848" t="s">
        <v>1345</v>
      </c>
      <c r="C2848">
        <v>215</v>
      </c>
      <c r="D2848">
        <v>178</v>
      </c>
      <c r="E2848">
        <v>16000</v>
      </c>
      <c r="F2848">
        <v>857</v>
      </c>
      <c r="G2848" t="s">
        <v>6949</v>
      </c>
      <c r="H2848">
        <v>13000</v>
      </c>
      <c r="I2848">
        <v>107930000</v>
      </c>
      <c r="J2848" t="s">
        <v>1212</v>
      </c>
      <c r="K2848" t="s">
        <v>1207</v>
      </c>
      <c r="L2848" t="s">
        <v>1778</v>
      </c>
      <c r="M2848">
        <v>1324680</v>
      </c>
      <c r="N2848">
        <v>16557</v>
      </c>
      <c r="O2848" t="s">
        <v>9897</v>
      </c>
      <c r="P2848">
        <v>1</v>
      </c>
      <c r="Q2848" t="s">
        <v>15011</v>
      </c>
      <c r="R2848" t="s">
        <v>15012</v>
      </c>
      <c r="S2848">
        <v>2195</v>
      </c>
      <c r="T2848" t="s">
        <v>42</v>
      </c>
      <c r="U2848" t="s">
        <v>43</v>
      </c>
      <c r="V2848" t="s">
        <v>811</v>
      </c>
      <c r="W2848">
        <v>8000000</v>
      </c>
      <c r="X2848">
        <v>1994</v>
      </c>
      <c r="Y2848">
        <v>902</v>
      </c>
      <c r="Z2848" s="2">
        <v>8.9</v>
      </c>
      <c r="AA2848">
        <v>2.35</v>
      </c>
      <c r="AB2848">
        <v>45000</v>
      </c>
      <c r="AQ2848">
        <v>122</v>
      </c>
      <c r="AR2848">
        <v>6</v>
      </c>
      <c r="BO2848">
        <v>56083966</v>
      </c>
      <c r="BP2848">
        <v>65000000</v>
      </c>
      <c r="BR2848">
        <f t="shared" si="109"/>
        <v>-8916034</v>
      </c>
      <c r="BS2848" t="str">
        <f>_xlfn.XLOOKUP(BO2848,I:I,L:L)</f>
        <v>A Knight's TaleÂ </v>
      </c>
    </row>
    <row r="2849" spans="1:71" x14ac:dyDescent="0.25">
      <c r="A2849" t="s">
        <v>33</v>
      </c>
      <c r="B2849" t="s">
        <v>8629</v>
      </c>
      <c r="C2849">
        <v>534</v>
      </c>
      <c r="D2849">
        <v>117</v>
      </c>
      <c r="E2849">
        <v>66</v>
      </c>
      <c r="F2849">
        <v>85</v>
      </c>
      <c r="G2849" t="s">
        <v>11448</v>
      </c>
      <c r="H2849">
        <v>15000</v>
      </c>
      <c r="I2849">
        <v>32279955</v>
      </c>
      <c r="J2849" t="s">
        <v>1338</v>
      </c>
      <c r="K2849" t="s">
        <v>495</v>
      </c>
      <c r="L2849" t="s">
        <v>6583</v>
      </c>
      <c r="M2849">
        <v>293304</v>
      </c>
      <c r="N2849">
        <v>15554</v>
      </c>
      <c r="O2849" t="s">
        <v>15013</v>
      </c>
      <c r="P2849">
        <v>1</v>
      </c>
      <c r="Q2849" t="s">
        <v>15014</v>
      </c>
      <c r="R2849" t="s">
        <v>15015</v>
      </c>
      <c r="S2849">
        <v>552</v>
      </c>
      <c r="T2849" t="s">
        <v>42</v>
      </c>
      <c r="U2849" t="s">
        <v>43</v>
      </c>
      <c r="V2849" t="s">
        <v>811</v>
      </c>
      <c r="W2849">
        <v>8500000</v>
      </c>
      <c r="X2849">
        <v>2014</v>
      </c>
      <c r="Y2849">
        <v>241</v>
      </c>
      <c r="Z2849" s="2">
        <v>7.9</v>
      </c>
      <c r="AA2849">
        <v>2.35</v>
      </c>
      <c r="AB2849">
        <v>65000</v>
      </c>
      <c r="AQ2849">
        <v>178</v>
      </c>
      <c r="AR2849">
        <v>8.9</v>
      </c>
      <c r="BO2849">
        <v>200069408</v>
      </c>
      <c r="BP2849">
        <v>209000000</v>
      </c>
      <c r="BR2849">
        <f t="shared" si="109"/>
        <v>-8930592</v>
      </c>
      <c r="BS2849" t="str">
        <f>_xlfn.XLOOKUP(BO2849,I:I,L:L)</f>
        <v>Superman ReturnsÂ </v>
      </c>
    </row>
    <row r="2850" spans="1:71" x14ac:dyDescent="0.25">
      <c r="A2850" t="s">
        <v>33</v>
      </c>
      <c r="B2850" t="s">
        <v>3098</v>
      </c>
      <c r="C2850">
        <v>66</v>
      </c>
      <c r="D2850">
        <v>119</v>
      </c>
      <c r="E2850">
        <v>422</v>
      </c>
      <c r="F2850">
        <v>422</v>
      </c>
      <c r="G2850" t="s">
        <v>15016</v>
      </c>
      <c r="H2850">
        <v>861</v>
      </c>
      <c r="I2850">
        <v>4992159</v>
      </c>
      <c r="J2850" t="s">
        <v>4619</v>
      </c>
      <c r="K2850" t="s">
        <v>4820</v>
      </c>
      <c r="L2850" t="s">
        <v>13719</v>
      </c>
      <c r="M2850">
        <v>23823</v>
      </c>
      <c r="N2850">
        <v>3306</v>
      </c>
      <c r="O2850" t="s">
        <v>3098</v>
      </c>
      <c r="P2850">
        <v>2</v>
      </c>
      <c r="Q2850" t="s">
        <v>15017</v>
      </c>
      <c r="R2850" t="s">
        <v>15018</v>
      </c>
      <c r="S2850">
        <v>201</v>
      </c>
      <c r="T2850" t="s">
        <v>42</v>
      </c>
      <c r="U2850" t="s">
        <v>43</v>
      </c>
      <c r="V2850" t="s">
        <v>811</v>
      </c>
      <c r="W2850">
        <v>8550000</v>
      </c>
      <c r="X2850">
        <v>2004</v>
      </c>
      <c r="Y2850">
        <v>499</v>
      </c>
      <c r="Z2850" s="2">
        <v>5.6</v>
      </c>
      <c r="AA2850">
        <v>2.35</v>
      </c>
      <c r="AB2850">
        <v>713</v>
      </c>
      <c r="AQ2850">
        <v>117</v>
      </c>
      <c r="AR2850">
        <v>7.9</v>
      </c>
      <c r="BO2850">
        <v>36064910</v>
      </c>
      <c r="BP2850">
        <v>45000000</v>
      </c>
      <c r="BR2850">
        <f t="shared" si="109"/>
        <v>-8935090</v>
      </c>
      <c r="BS2850" t="str">
        <f>_xlfn.XLOOKUP(BO2850,I:I,L:L)</f>
        <v>Death RaceÂ </v>
      </c>
    </row>
    <row r="2851" spans="1:71" x14ac:dyDescent="0.25">
      <c r="A2851" t="s">
        <v>33</v>
      </c>
      <c r="B2851" t="s">
        <v>4360</v>
      </c>
      <c r="C2851">
        <v>119</v>
      </c>
      <c r="D2851">
        <v>174</v>
      </c>
      <c r="E2851">
        <v>338</v>
      </c>
      <c r="F2851">
        <v>195</v>
      </c>
      <c r="G2851" t="s">
        <v>15019</v>
      </c>
      <c r="H2851">
        <v>354</v>
      </c>
      <c r="I2851">
        <v>163214286</v>
      </c>
      <c r="J2851" t="s">
        <v>5004</v>
      </c>
      <c r="K2851" t="s">
        <v>15020</v>
      </c>
      <c r="L2851" t="s">
        <v>853</v>
      </c>
      <c r="M2851">
        <v>148172</v>
      </c>
      <c r="N2851">
        <v>1495</v>
      </c>
      <c r="O2851" t="s">
        <v>15021</v>
      </c>
      <c r="P2851">
        <v>3</v>
      </c>
      <c r="Q2851" t="s">
        <v>15022</v>
      </c>
      <c r="R2851" t="s">
        <v>15023</v>
      </c>
      <c r="S2851">
        <v>406</v>
      </c>
      <c r="T2851" t="s">
        <v>42</v>
      </c>
      <c r="U2851" t="s">
        <v>43</v>
      </c>
      <c r="V2851" t="s">
        <v>366</v>
      </c>
      <c r="W2851">
        <v>8200000</v>
      </c>
      <c r="X2851">
        <v>1965</v>
      </c>
      <c r="Y2851">
        <v>209</v>
      </c>
      <c r="Z2851" s="2">
        <v>8</v>
      </c>
      <c r="AA2851">
        <v>2.35</v>
      </c>
      <c r="AB2851">
        <v>15000</v>
      </c>
      <c r="AQ2851">
        <v>119</v>
      </c>
      <c r="AR2851">
        <v>5.6</v>
      </c>
      <c r="BO2851">
        <v>241063875</v>
      </c>
      <c r="BP2851">
        <v>250000000</v>
      </c>
      <c r="BR2851">
        <f t="shared" si="109"/>
        <v>-8936125</v>
      </c>
      <c r="BS2851" t="str">
        <f>_xlfn.XLOOKUP(BO2851,I:I,L:L)</f>
        <v>Pirates of the Caribbean: On Stranger TidesÂ </v>
      </c>
    </row>
    <row r="2852" spans="1:71" x14ac:dyDescent="0.25">
      <c r="A2852" t="s">
        <v>33</v>
      </c>
      <c r="B2852" t="s">
        <v>729</v>
      </c>
      <c r="C2852">
        <v>43</v>
      </c>
      <c r="D2852">
        <v>111</v>
      </c>
      <c r="E2852">
        <v>2000</v>
      </c>
      <c r="F2852">
        <v>51</v>
      </c>
      <c r="G2852" t="s">
        <v>15024</v>
      </c>
      <c r="H2852">
        <v>15000</v>
      </c>
      <c r="I2852">
        <v>69800000</v>
      </c>
      <c r="J2852" t="s">
        <v>2116</v>
      </c>
      <c r="K2852" t="s">
        <v>434</v>
      </c>
      <c r="L2852" t="s">
        <v>15025</v>
      </c>
      <c r="M2852">
        <v>54723</v>
      </c>
      <c r="N2852">
        <v>15361</v>
      </c>
      <c r="O2852" t="s">
        <v>15026</v>
      </c>
      <c r="P2852">
        <v>2</v>
      </c>
      <c r="Q2852" t="s">
        <v>15027</v>
      </c>
      <c r="R2852" t="s">
        <v>15028</v>
      </c>
      <c r="S2852">
        <v>99</v>
      </c>
      <c r="T2852" t="s">
        <v>42</v>
      </c>
      <c r="U2852" t="s">
        <v>43</v>
      </c>
      <c r="V2852" t="s">
        <v>115</v>
      </c>
      <c r="W2852">
        <v>8000000</v>
      </c>
      <c r="X2852">
        <v>1984</v>
      </c>
      <c r="Y2852">
        <v>161</v>
      </c>
      <c r="Z2852" s="2">
        <v>6.2</v>
      </c>
      <c r="AA2852">
        <v>1.85</v>
      </c>
      <c r="AB2852">
        <v>0</v>
      </c>
      <c r="AQ2852">
        <v>174</v>
      </c>
      <c r="AR2852">
        <v>8</v>
      </c>
      <c r="BO2852">
        <v>1055654</v>
      </c>
      <c r="BP2852">
        <v>10000000</v>
      </c>
      <c r="BR2852">
        <f t="shared" si="109"/>
        <v>-8944346</v>
      </c>
      <c r="BS2852" t="str">
        <f>_xlfn.XLOOKUP(BO2852,I:I,L:L)</f>
        <v>Peaceful WarriorÂ </v>
      </c>
    </row>
    <row r="2853" spans="1:71" x14ac:dyDescent="0.25">
      <c r="A2853" t="s">
        <v>33</v>
      </c>
      <c r="B2853" t="s">
        <v>8633</v>
      </c>
      <c r="C2853">
        <v>270</v>
      </c>
      <c r="D2853">
        <v>101</v>
      </c>
      <c r="E2853">
        <v>36</v>
      </c>
      <c r="F2853">
        <v>27</v>
      </c>
      <c r="G2853" t="s">
        <v>15029</v>
      </c>
      <c r="H2853">
        <v>7000</v>
      </c>
      <c r="I2853">
        <v>59889948</v>
      </c>
      <c r="J2853" t="s">
        <v>1544</v>
      </c>
      <c r="K2853" t="s">
        <v>664</v>
      </c>
      <c r="L2853" t="s">
        <v>3617</v>
      </c>
      <c r="M2853">
        <v>355810</v>
      </c>
      <c r="N2853">
        <v>7227</v>
      </c>
      <c r="O2853" t="s">
        <v>15030</v>
      </c>
      <c r="P2853">
        <v>1</v>
      </c>
      <c r="Q2853" t="s">
        <v>15031</v>
      </c>
      <c r="R2853" t="s">
        <v>15032</v>
      </c>
      <c r="S2853">
        <v>889</v>
      </c>
      <c r="T2853" t="s">
        <v>42</v>
      </c>
      <c r="U2853" t="s">
        <v>43</v>
      </c>
      <c r="V2853" t="s">
        <v>811</v>
      </c>
      <c r="W2853">
        <v>8000000</v>
      </c>
      <c r="X2853">
        <v>2006</v>
      </c>
      <c r="Y2853">
        <v>150</v>
      </c>
      <c r="Z2853" s="2">
        <v>7.9</v>
      </c>
      <c r="AA2853">
        <v>2.35</v>
      </c>
      <c r="AB2853">
        <v>15000</v>
      </c>
      <c r="AQ2853">
        <v>111</v>
      </c>
      <c r="AR2853">
        <v>6.2</v>
      </c>
      <c r="BO2853">
        <v>10049886</v>
      </c>
      <c r="BP2853">
        <v>19000000</v>
      </c>
      <c r="BR2853">
        <f t="shared" si="109"/>
        <v>-8950114</v>
      </c>
      <c r="BS2853" t="str">
        <f>_xlfn.XLOOKUP(BO2853,I:I,L:L)</f>
        <v>Spirited AwayÂ </v>
      </c>
    </row>
    <row r="2854" spans="1:71" x14ac:dyDescent="0.25">
      <c r="A2854" t="s">
        <v>33</v>
      </c>
      <c r="B2854" t="s">
        <v>2520</v>
      </c>
      <c r="C2854">
        <v>99</v>
      </c>
      <c r="D2854">
        <v>89</v>
      </c>
      <c r="E2854">
        <v>0</v>
      </c>
      <c r="F2854">
        <v>107</v>
      </c>
      <c r="G2854" t="s">
        <v>15033</v>
      </c>
      <c r="H2854">
        <v>217</v>
      </c>
      <c r="I2854">
        <v>52287414</v>
      </c>
      <c r="J2854" t="s">
        <v>4012</v>
      </c>
      <c r="K2854" t="s">
        <v>1620</v>
      </c>
      <c r="L2854" t="s">
        <v>4316</v>
      </c>
      <c r="M2854">
        <v>271794</v>
      </c>
      <c r="N2854">
        <v>644</v>
      </c>
      <c r="O2854" t="s">
        <v>15003</v>
      </c>
      <c r="P2854">
        <v>2</v>
      </c>
      <c r="Q2854" t="s">
        <v>15034</v>
      </c>
      <c r="R2854" t="s">
        <v>15035</v>
      </c>
      <c r="S2854">
        <v>584</v>
      </c>
      <c r="T2854" t="s">
        <v>42</v>
      </c>
      <c r="U2854" t="s">
        <v>43</v>
      </c>
      <c r="V2854" t="s">
        <v>811</v>
      </c>
      <c r="W2854">
        <v>8000000</v>
      </c>
      <c r="X2854">
        <v>1986</v>
      </c>
      <c r="Y2854">
        <v>107</v>
      </c>
      <c r="Z2854" s="2">
        <v>8.1</v>
      </c>
      <c r="AA2854">
        <v>1.85</v>
      </c>
      <c r="AB2854">
        <v>24000</v>
      </c>
      <c r="AQ2854">
        <v>101</v>
      </c>
      <c r="AR2854">
        <v>7.9</v>
      </c>
      <c r="BO2854">
        <v>51045801</v>
      </c>
      <c r="BP2854">
        <v>60000000</v>
      </c>
      <c r="BR2854">
        <f t="shared" si="109"/>
        <v>-8954199</v>
      </c>
      <c r="BS2854" t="str">
        <f>_xlfn.XLOOKUP(BO2854,I:I,L:L)</f>
        <v>Up Close &amp; PersonalÂ </v>
      </c>
    </row>
    <row r="2855" spans="1:71" x14ac:dyDescent="0.25">
      <c r="A2855" t="s">
        <v>33</v>
      </c>
      <c r="B2855" t="s">
        <v>3335</v>
      </c>
      <c r="C2855">
        <v>224</v>
      </c>
      <c r="D2855">
        <v>113</v>
      </c>
      <c r="E2855">
        <v>0</v>
      </c>
      <c r="F2855">
        <v>27</v>
      </c>
      <c r="G2855" t="s">
        <v>15036</v>
      </c>
      <c r="H2855">
        <v>133</v>
      </c>
      <c r="I2855">
        <v>45063889</v>
      </c>
      <c r="J2855" t="s">
        <v>2121</v>
      </c>
      <c r="K2855" t="s">
        <v>15037</v>
      </c>
      <c r="L2855" t="s">
        <v>4953</v>
      </c>
      <c r="M2855">
        <v>297250</v>
      </c>
      <c r="N2855">
        <v>241</v>
      </c>
      <c r="O2855" t="s">
        <v>15038</v>
      </c>
      <c r="P2855">
        <v>0</v>
      </c>
      <c r="Q2855" t="s">
        <v>15039</v>
      </c>
      <c r="R2855" t="s">
        <v>15040</v>
      </c>
      <c r="S2855">
        <v>1441</v>
      </c>
      <c r="T2855" t="s">
        <v>42</v>
      </c>
      <c r="U2855" t="s">
        <v>74</v>
      </c>
      <c r="V2855" t="s">
        <v>811</v>
      </c>
      <c r="W2855">
        <v>8000000</v>
      </c>
      <c r="X2855">
        <v>2002</v>
      </c>
      <c r="Y2855">
        <v>32</v>
      </c>
      <c r="Z2855" s="2">
        <v>7.6</v>
      </c>
      <c r="AA2855">
        <v>1.85</v>
      </c>
      <c r="AB2855">
        <v>11000</v>
      </c>
      <c r="AQ2855">
        <v>89</v>
      </c>
      <c r="AR2855">
        <v>8.1</v>
      </c>
      <c r="BO2855">
        <v>11034436</v>
      </c>
      <c r="BP2855">
        <v>20000000</v>
      </c>
      <c r="BR2855">
        <f t="shared" si="109"/>
        <v>-8965564</v>
      </c>
      <c r="BS2855" t="str">
        <f>_xlfn.XLOOKUP(BO2855,I:I,L:L)</f>
        <v>Mrs Henderson PresentsÂ </v>
      </c>
    </row>
    <row r="2856" spans="1:71" x14ac:dyDescent="0.25">
      <c r="A2856" t="s">
        <v>33</v>
      </c>
      <c r="B2856" t="s">
        <v>8638</v>
      </c>
      <c r="C2856">
        <v>58</v>
      </c>
      <c r="D2856">
        <v>95</v>
      </c>
      <c r="E2856">
        <v>548</v>
      </c>
      <c r="F2856">
        <v>360</v>
      </c>
      <c r="G2856" t="s">
        <v>15041</v>
      </c>
      <c r="H2856">
        <v>389</v>
      </c>
      <c r="I2856">
        <v>40066497</v>
      </c>
      <c r="J2856" t="s">
        <v>3027</v>
      </c>
      <c r="K2856" t="s">
        <v>15042</v>
      </c>
      <c r="L2856" t="s">
        <v>5580</v>
      </c>
      <c r="M2856">
        <v>23671</v>
      </c>
      <c r="N2856">
        <v>1792</v>
      </c>
      <c r="O2856" t="s">
        <v>15043</v>
      </c>
      <c r="P2856">
        <v>0</v>
      </c>
      <c r="Q2856" t="s">
        <v>15044</v>
      </c>
      <c r="R2856" t="s">
        <v>15045</v>
      </c>
      <c r="S2856">
        <v>247</v>
      </c>
      <c r="T2856" t="s">
        <v>42</v>
      </c>
      <c r="U2856" t="s">
        <v>43</v>
      </c>
      <c r="V2856" t="s">
        <v>44</v>
      </c>
      <c r="W2856">
        <v>8000000</v>
      </c>
      <c r="X2856">
        <v>2004</v>
      </c>
      <c r="Y2856">
        <v>363</v>
      </c>
      <c r="Z2856" s="2">
        <v>3.5</v>
      </c>
      <c r="AA2856">
        <v>1.85</v>
      </c>
      <c r="AB2856">
        <v>0</v>
      </c>
      <c r="AQ2856">
        <v>113</v>
      </c>
      <c r="AR2856">
        <v>7.6</v>
      </c>
      <c r="BO2856">
        <v>16027866</v>
      </c>
      <c r="BP2856">
        <v>25000000</v>
      </c>
      <c r="BR2856">
        <f t="shared" si="109"/>
        <v>-8972134</v>
      </c>
      <c r="BS2856" t="str">
        <f>_xlfn.XLOOKUP(BO2856,I:I,L:L)</f>
        <v>The Transporter RefueledÂ </v>
      </c>
    </row>
    <row r="2857" spans="1:71" x14ac:dyDescent="0.25">
      <c r="A2857" t="s">
        <v>33</v>
      </c>
      <c r="B2857" t="s">
        <v>8642</v>
      </c>
      <c r="C2857">
        <v>53</v>
      </c>
      <c r="D2857">
        <v>112</v>
      </c>
      <c r="E2857">
        <v>152</v>
      </c>
      <c r="F2857">
        <v>459</v>
      </c>
      <c r="G2857" t="s">
        <v>3998</v>
      </c>
      <c r="H2857">
        <v>16000</v>
      </c>
      <c r="I2857">
        <v>36500000</v>
      </c>
      <c r="J2857" t="s">
        <v>1050</v>
      </c>
      <c r="K2857" t="s">
        <v>2419</v>
      </c>
      <c r="L2857" t="s">
        <v>6007</v>
      </c>
      <c r="M2857">
        <v>87090</v>
      </c>
      <c r="N2857">
        <v>17568</v>
      </c>
      <c r="O2857" t="s">
        <v>4948</v>
      </c>
      <c r="P2857">
        <v>0</v>
      </c>
      <c r="Q2857" t="s">
        <v>15046</v>
      </c>
      <c r="R2857" t="s">
        <v>15047</v>
      </c>
      <c r="S2857">
        <v>142</v>
      </c>
      <c r="T2857" t="s">
        <v>42</v>
      </c>
      <c r="U2857" t="s">
        <v>43</v>
      </c>
      <c r="V2857" t="s">
        <v>115</v>
      </c>
      <c r="W2857">
        <v>8000000</v>
      </c>
      <c r="X2857">
        <v>1979</v>
      </c>
      <c r="Y2857">
        <v>466</v>
      </c>
      <c r="Z2857" s="2">
        <v>7.6</v>
      </c>
      <c r="AA2857">
        <v>1.85</v>
      </c>
      <c r="AB2857">
        <v>0</v>
      </c>
      <c r="AQ2857">
        <v>95</v>
      </c>
      <c r="AR2857">
        <v>3.5</v>
      </c>
      <c r="BO2857">
        <v>27445</v>
      </c>
      <c r="BP2857">
        <v>9000000</v>
      </c>
      <c r="BR2857">
        <f t="shared" si="109"/>
        <v>-8972555</v>
      </c>
      <c r="BS2857" t="str">
        <f>_xlfn.XLOOKUP(BO2857,I:I,L:L)</f>
        <v>Salvation BoulevardÂ </v>
      </c>
    </row>
    <row r="2858" spans="1:71" x14ac:dyDescent="0.25">
      <c r="A2858" t="s">
        <v>33</v>
      </c>
      <c r="B2858" t="s">
        <v>7431</v>
      </c>
      <c r="C2858">
        <v>37</v>
      </c>
      <c r="D2858">
        <v>109</v>
      </c>
      <c r="E2858">
        <v>44</v>
      </c>
      <c r="F2858">
        <v>458</v>
      </c>
      <c r="G2858" t="s">
        <v>2792</v>
      </c>
      <c r="H2858">
        <v>1000</v>
      </c>
      <c r="I2858">
        <v>27362712</v>
      </c>
      <c r="J2858" t="s">
        <v>2907</v>
      </c>
      <c r="K2858" t="s">
        <v>3477</v>
      </c>
      <c r="L2858" t="s">
        <v>7283</v>
      </c>
      <c r="M2858">
        <v>5971</v>
      </c>
      <c r="N2858">
        <v>3199</v>
      </c>
      <c r="O2858" t="s">
        <v>8891</v>
      </c>
      <c r="P2858">
        <v>1</v>
      </c>
      <c r="Q2858" t="s">
        <v>15049</v>
      </c>
      <c r="R2858" t="s">
        <v>15050</v>
      </c>
      <c r="S2858">
        <v>60</v>
      </c>
      <c r="T2858" t="s">
        <v>42</v>
      </c>
      <c r="U2858" t="s">
        <v>43</v>
      </c>
      <c r="V2858" t="s">
        <v>44</v>
      </c>
      <c r="W2858">
        <v>8000000</v>
      </c>
      <c r="X2858">
        <v>2002</v>
      </c>
      <c r="Y2858">
        <v>886</v>
      </c>
      <c r="Z2858" s="2">
        <v>6.5</v>
      </c>
      <c r="AA2858">
        <v>1.85</v>
      </c>
      <c r="AB2858">
        <v>0</v>
      </c>
      <c r="AQ2858">
        <v>112</v>
      </c>
      <c r="AR2858">
        <v>7.6</v>
      </c>
      <c r="BO2858">
        <v>1011054</v>
      </c>
      <c r="BP2858">
        <v>10000000</v>
      </c>
      <c r="BR2858">
        <f t="shared" si="109"/>
        <v>-8988946</v>
      </c>
      <c r="BS2858" t="str">
        <f>_xlfn.XLOOKUP(BO2858,I:I,L:L)</f>
        <v>Owning MahownyÂ </v>
      </c>
    </row>
    <row r="2859" spans="1:71" x14ac:dyDescent="0.25">
      <c r="A2859" t="s">
        <v>33</v>
      </c>
      <c r="B2859" t="s">
        <v>8647</v>
      </c>
      <c r="C2859">
        <v>11</v>
      </c>
      <c r="D2859">
        <v>108</v>
      </c>
      <c r="E2859">
        <v>0</v>
      </c>
      <c r="F2859">
        <v>388</v>
      </c>
      <c r="G2859" t="s">
        <v>11359</v>
      </c>
      <c r="H2859">
        <v>585</v>
      </c>
      <c r="I2859">
        <v>34746109</v>
      </c>
      <c r="J2859" t="s">
        <v>5010</v>
      </c>
      <c r="K2859" t="s">
        <v>6388</v>
      </c>
      <c r="L2859" t="s">
        <v>6196</v>
      </c>
      <c r="M2859">
        <v>3122</v>
      </c>
      <c r="N2859">
        <v>3023</v>
      </c>
      <c r="O2859" t="s">
        <v>1541</v>
      </c>
      <c r="P2859">
        <v>2</v>
      </c>
      <c r="Q2859" t="s">
        <v>15051</v>
      </c>
      <c r="R2859" t="s">
        <v>15052</v>
      </c>
      <c r="S2859">
        <v>14</v>
      </c>
      <c r="T2859" t="s">
        <v>42</v>
      </c>
      <c r="U2859" t="s">
        <v>43</v>
      </c>
      <c r="V2859" t="s">
        <v>811</v>
      </c>
      <c r="W2859">
        <v>8000000</v>
      </c>
      <c r="X2859">
        <v>1996</v>
      </c>
      <c r="Y2859">
        <v>434</v>
      </c>
      <c r="Z2859" s="2">
        <v>5.6</v>
      </c>
      <c r="AA2859">
        <v>2.35</v>
      </c>
      <c r="AB2859">
        <v>559</v>
      </c>
      <c r="AQ2859">
        <v>109</v>
      </c>
      <c r="AR2859">
        <v>6.5</v>
      </c>
      <c r="BP2859">
        <v>9000000</v>
      </c>
      <c r="BR2859">
        <f t="shared" si="109"/>
        <v>-9000000</v>
      </c>
      <c r="BS2859">
        <f>_xlfn.XLOOKUP(BO2859,I:I,L:L)</f>
        <v>0</v>
      </c>
    </row>
    <row r="2860" spans="1:71" x14ac:dyDescent="0.25">
      <c r="A2860" t="s">
        <v>33</v>
      </c>
      <c r="B2860" t="s">
        <v>8653</v>
      </c>
      <c r="C2860">
        <v>135</v>
      </c>
      <c r="D2860">
        <v>90</v>
      </c>
      <c r="E2860">
        <v>5</v>
      </c>
      <c r="F2860">
        <v>297</v>
      </c>
      <c r="G2860" t="s">
        <v>15053</v>
      </c>
      <c r="H2860">
        <v>449</v>
      </c>
      <c r="I2860">
        <v>25926543</v>
      </c>
      <c r="J2860" t="s">
        <v>1776</v>
      </c>
      <c r="K2860" t="s">
        <v>15054</v>
      </c>
      <c r="L2860" t="s">
        <v>7497</v>
      </c>
      <c r="M2860">
        <v>26609</v>
      </c>
      <c r="N2860">
        <v>1534</v>
      </c>
      <c r="O2860" t="s">
        <v>15055</v>
      </c>
      <c r="P2860">
        <v>1</v>
      </c>
      <c r="Q2860" t="s">
        <v>15056</v>
      </c>
      <c r="R2860" t="s">
        <v>15057</v>
      </c>
      <c r="S2860">
        <v>148</v>
      </c>
      <c r="T2860" t="s">
        <v>42</v>
      </c>
      <c r="U2860" t="s">
        <v>43</v>
      </c>
      <c r="V2860" t="s">
        <v>44</v>
      </c>
      <c r="W2860">
        <v>8000000</v>
      </c>
      <c r="X2860">
        <v>2008</v>
      </c>
      <c r="Y2860">
        <v>332</v>
      </c>
      <c r="Z2860" s="2">
        <v>5.2</v>
      </c>
      <c r="AA2860">
        <v>1.85</v>
      </c>
      <c r="AB2860">
        <v>0</v>
      </c>
      <c r="AQ2860">
        <v>108</v>
      </c>
      <c r="AR2860">
        <v>5.6</v>
      </c>
      <c r="BO2860">
        <v>6000000</v>
      </c>
      <c r="BP2860">
        <v>15000000</v>
      </c>
      <c r="BR2860">
        <f t="shared" si="109"/>
        <v>-9000000</v>
      </c>
      <c r="BS2860" t="str">
        <f>_xlfn.XLOOKUP(BO2860,I:I,L:L)</f>
        <v>DragonslayerÂ </v>
      </c>
    </row>
    <row r="2861" spans="1:71" x14ac:dyDescent="0.25">
      <c r="A2861" t="s">
        <v>33</v>
      </c>
      <c r="B2861" t="s">
        <v>8657</v>
      </c>
      <c r="C2861">
        <v>164</v>
      </c>
      <c r="D2861">
        <v>94</v>
      </c>
      <c r="E2861">
        <v>19</v>
      </c>
      <c r="F2861">
        <v>117</v>
      </c>
      <c r="G2861" t="s">
        <v>15058</v>
      </c>
      <c r="H2861">
        <v>363</v>
      </c>
      <c r="I2861">
        <v>26049082</v>
      </c>
      <c r="J2861" t="s">
        <v>1027</v>
      </c>
      <c r="K2861" t="s">
        <v>15059</v>
      </c>
      <c r="L2861" t="s">
        <v>7476</v>
      </c>
      <c r="M2861">
        <v>76791</v>
      </c>
      <c r="N2861">
        <v>1024</v>
      </c>
      <c r="O2861" t="s">
        <v>15060</v>
      </c>
      <c r="P2861">
        <v>3</v>
      </c>
      <c r="Q2861" t="s">
        <v>15061</v>
      </c>
      <c r="R2861" t="s">
        <v>15062</v>
      </c>
      <c r="S2861">
        <v>100</v>
      </c>
      <c r="T2861" t="s">
        <v>42</v>
      </c>
      <c r="U2861" t="s">
        <v>43</v>
      </c>
      <c r="V2861" t="s">
        <v>811</v>
      </c>
      <c r="W2861">
        <v>8000000</v>
      </c>
      <c r="X2861">
        <v>2014</v>
      </c>
      <c r="Y2861">
        <v>342</v>
      </c>
      <c r="Z2861" s="2">
        <v>6.1</v>
      </c>
      <c r="AA2861">
        <v>2.35</v>
      </c>
      <c r="AB2861">
        <v>0</v>
      </c>
      <c r="AQ2861">
        <v>130</v>
      </c>
      <c r="AR2861">
        <v>6.9</v>
      </c>
      <c r="BP2861">
        <v>9000000</v>
      </c>
      <c r="BR2861">
        <f t="shared" si="109"/>
        <v>-9000000</v>
      </c>
      <c r="BS2861">
        <f>_xlfn.XLOOKUP(BO2861,I:I,L:L)</f>
        <v>0</v>
      </c>
    </row>
    <row r="2862" spans="1:71" x14ac:dyDescent="0.25">
      <c r="A2862" t="s">
        <v>33</v>
      </c>
      <c r="B2862" t="s">
        <v>736</v>
      </c>
      <c r="C2862">
        <v>41</v>
      </c>
      <c r="D2862">
        <v>111</v>
      </c>
      <c r="E2862">
        <v>0</v>
      </c>
      <c r="F2862">
        <v>591</v>
      </c>
      <c r="G2862" t="s">
        <v>2152</v>
      </c>
      <c r="H2862">
        <v>18000</v>
      </c>
      <c r="I2862">
        <v>22551000</v>
      </c>
      <c r="J2862" t="s">
        <v>881</v>
      </c>
      <c r="K2862" t="s">
        <v>739</v>
      </c>
      <c r="L2862" t="s">
        <v>8102</v>
      </c>
      <c r="M2862">
        <v>37269</v>
      </c>
      <c r="N2862">
        <v>37645</v>
      </c>
      <c r="O2862" t="s">
        <v>936</v>
      </c>
      <c r="P2862">
        <v>0</v>
      </c>
      <c r="Q2862" t="s">
        <v>15063</v>
      </c>
      <c r="R2862" t="s">
        <v>15064</v>
      </c>
      <c r="S2862">
        <v>165</v>
      </c>
      <c r="T2862" t="s">
        <v>42</v>
      </c>
      <c r="U2862" t="s">
        <v>74</v>
      </c>
      <c r="V2862" t="s">
        <v>44</v>
      </c>
      <c r="W2862">
        <v>8000000</v>
      </c>
      <c r="X2862">
        <v>1993</v>
      </c>
      <c r="Y2862">
        <v>18000</v>
      </c>
      <c r="Z2862" s="2">
        <v>7.4</v>
      </c>
      <c r="AA2862">
        <v>1.85</v>
      </c>
      <c r="AB2862">
        <v>0</v>
      </c>
      <c r="AQ2862">
        <v>93</v>
      </c>
      <c r="AR2862">
        <v>5</v>
      </c>
      <c r="BP2862">
        <v>9000000</v>
      </c>
      <c r="BR2862">
        <f t="shared" si="109"/>
        <v>-9000000</v>
      </c>
      <c r="BS2862">
        <f>_xlfn.XLOOKUP(BO2862,I:I,L:L)</f>
        <v>0</v>
      </c>
    </row>
    <row r="2863" spans="1:71" x14ac:dyDescent="0.25">
      <c r="A2863" t="s">
        <v>33</v>
      </c>
      <c r="B2863" t="s">
        <v>8668</v>
      </c>
      <c r="C2863">
        <v>143</v>
      </c>
      <c r="D2863">
        <v>142</v>
      </c>
      <c r="E2863">
        <v>13</v>
      </c>
      <c r="F2863">
        <v>244</v>
      </c>
      <c r="G2863" t="s">
        <v>15065</v>
      </c>
      <c r="H2863">
        <v>803</v>
      </c>
      <c r="I2863">
        <v>22800000</v>
      </c>
      <c r="J2863" t="s">
        <v>68</v>
      </c>
      <c r="K2863" t="s">
        <v>15066</v>
      </c>
      <c r="L2863" t="s">
        <v>7845</v>
      </c>
      <c r="M2863">
        <v>59941</v>
      </c>
      <c r="N2863">
        <v>1769</v>
      </c>
      <c r="O2863" t="s">
        <v>1364</v>
      </c>
      <c r="P2863">
        <v>2</v>
      </c>
      <c r="Q2863" t="s">
        <v>15067</v>
      </c>
      <c r="R2863" t="s">
        <v>15068</v>
      </c>
      <c r="S2863">
        <v>452</v>
      </c>
      <c r="T2863" t="s">
        <v>42</v>
      </c>
      <c r="U2863" t="s">
        <v>74</v>
      </c>
      <c r="V2863" t="s">
        <v>15069</v>
      </c>
      <c r="W2863">
        <v>7000000</v>
      </c>
      <c r="X2863">
        <v>1969</v>
      </c>
      <c r="Y2863">
        <v>314</v>
      </c>
      <c r="Z2863" s="2">
        <v>6.8</v>
      </c>
      <c r="AA2863">
        <v>2.35</v>
      </c>
      <c r="AB2863">
        <v>0</v>
      </c>
      <c r="AQ2863">
        <v>111</v>
      </c>
      <c r="AR2863">
        <v>7.4</v>
      </c>
      <c r="BP2863">
        <v>9000000</v>
      </c>
      <c r="BR2863">
        <f t="shared" si="109"/>
        <v>-9000000</v>
      </c>
      <c r="BS2863">
        <f>_xlfn.XLOOKUP(BO2863,I:I,L:L)</f>
        <v>0</v>
      </c>
    </row>
    <row r="2864" spans="1:71" x14ac:dyDescent="0.25">
      <c r="A2864" t="s">
        <v>33</v>
      </c>
      <c r="B2864" t="s">
        <v>7695</v>
      </c>
      <c r="C2864">
        <v>40</v>
      </c>
      <c r="D2864">
        <v>82</v>
      </c>
      <c r="E2864">
        <v>33</v>
      </c>
      <c r="F2864">
        <v>475</v>
      </c>
      <c r="G2864" t="s">
        <v>12828</v>
      </c>
      <c r="H2864">
        <v>744</v>
      </c>
      <c r="I2864">
        <v>17278980</v>
      </c>
      <c r="J2864" t="s">
        <v>635</v>
      </c>
      <c r="K2864" t="s">
        <v>3289</v>
      </c>
      <c r="L2864" t="s">
        <v>9053</v>
      </c>
      <c r="M2864">
        <v>48225</v>
      </c>
      <c r="N2864">
        <v>2400</v>
      </c>
      <c r="O2864" t="s">
        <v>4921</v>
      </c>
      <c r="P2864">
        <v>0</v>
      </c>
      <c r="Q2864" t="s">
        <v>15070</v>
      </c>
      <c r="R2864" t="s">
        <v>15071</v>
      </c>
      <c r="S2864">
        <v>164</v>
      </c>
      <c r="T2864" t="s">
        <v>42</v>
      </c>
      <c r="U2864" t="s">
        <v>43</v>
      </c>
      <c r="V2864" t="s">
        <v>811</v>
      </c>
      <c r="W2864">
        <v>8000000</v>
      </c>
      <c r="X2864">
        <v>1998</v>
      </c>
      <c r="Y2864">
        <v>503</v>
      </c>
      <c r="Z2864" s="2">
        <v>6.7</v>
      </c>
      <c r="AA2864">
        <v>1.85</v>
      </c>
      <c r="AB2864">
        <v>0</v>
      </c>
      <c r="AQ2864">
        <v>142</v>
      </c>
      <c r="AR2864">
        <v>6.8</v>
      </c>
      <c r="BP2864">
        <v>9000000</v>
      </c>
      <c r="BR2864">
        <f t="shared" si="109"/>
        <v>-9000000</v>
      </c>
      <c r="BS2864">
        <f>_xlfn.XLOOKUP(BO2864,I:I,L:L)</f>
        <v>0</v>
      </c>
    </row>
    <row r="2865" spans="1:71" x14ac:dyDescent="0.25">
      <c r="A2865" t="s">
        <v>33</v>
      </c>
      <c r="B2865" t="s">
        <v>8671</v>
      </c>
      <c r="C2865">
        <v>121</v>
      </c>
      <c r="D2865">
        <v>97</v>
      </c>
      <c r="E2865">
        <v>3</v>
      </c>
      <c r="F2865">
        <v>631</v>
      </c>
      <c r="G2865" t="s">
        <v>1926</v>
      </c>
      <c r="H2865">
        <v>24000</v>
      </c>
      <c r="I2865">
        <v>16699684</v>
      </c>
      <c r="J2865" t="s">
        <v>1027</v>
      </c>
      <c r="K2865" t="s">
        <v>100</v>
      </c>
      <c r="L2865" t="s">
        <v>9175</v>
      </c>
      <c r="M2865">
        <v>17461</v>
      </c>
      <c r="N2865">
        <v>25792</v>
      </c>
      <c r="O2865" t="s">
        <v>6528</v>
      </c>
      <c r="P2865">
        <v>1</v>
      </c>
      <c r="Q2865" t="s">
        <v>15072</v>
      </c>
      <c r="R2865" t="s">
        <v>15073</v>
      </c>
      <c r="S2865">
        <v>78</v>
      </c>
      <c r="T2865" t="s">
        <v>42</v>
      </c>
      <c r="U2865" t="s">
        <v>43</v>
      </c>
      <c r="V2865" t="s">
        <v>115</v>
      </c>
      <c r="W2865">
        <v>8000000</v>
      </c>
      <c r="X2865">
        <v>2009</v>
      </c>
      <c r="Y2865">
        <v>827</v>
      </c>
      <c r="Z2865" s="2">
        <v>5.6</v>
      </c>
      <c r="AA2865">
        <v>1.85</v>
      </c>
      <c r="AB2865">
        <v>0</v>
      </c>
      <c r="AQ2865">
        <v>82</v>
      </c>
      <c r="AR2865">
        <v>6.7</v>
      </c>
      <c r="BO2865">
        <v>16999046</v>
      </c>
      <c r="BP2865">
        <v>26000000</v>
      </c>
      <c r="BR2865">
        <f t="shared" si="109"/>
        <v>-9000954</v>
      </c>
      <c r="BS2865" t="str">
        <f>_xlfn.XLOOKUP(BO2865,I:I,L:L)</f>
        <v>SpliceÂ </v>
      </c>
    </row>
    <row r="2866" spans="1:71" x14ac:dyDescent="0.25">
      <c r="A2866" t="s">
        <v>33</v>
      </c>
      <c r="B2866" t="s">
        <v>8676</v>
      </c>
      <c r="C2866">
        <v>288</v>
      </c>
      <c r="D2866">
        <v>102</v>
      </c>
      <c r="E2866">
        <v>126</v>
      </c>
      <c r="F2866">
        <v>517</v>
      </c>
      <c r="G2866" t="s">
        <v>1706</v>
      </c>
      <c r="H2866">
        <v>23000</v>
      </c>
      <c r="I2866">
        <v>15047419</v>
      </c>
      <c r="J2866" t="s">
        <v>1212</v>
      </c>
      <c r="K2866" t="s">
        <v>78</v>
      </c>
      <c r="L2866" t="s">
        <v>9329</v>
      </c>
      <c r="M2866">
        <v>357275</v>
      </c>
      <c r="N2866">
        <v>25462</v>
      </c>
      <c r="O2866" t="s">
        <v>4581</v>
      </c>
      <c r="P2866">
        <v>1</v>
      </c>
      <c r="Q2866" t="s">
        <v>15074</v>
      </c>
      <c r="R2866" t="s">
        <v>15075</v>
      </c>
      <c r="S2866">
        <v>1061</v>
      </c>
      <c r="T2866" t="s">
        <v>42</v>
      </c>
      <c r="U2866" t="s">
        <v>43</v>
      </c>
      <c r="V2866" t="s">
        <v>811</v>
      </c>
      <c r="W2866">
        <v>7000000</v>
      </c>
      <c r="X2866">
        <v>2000</v>
      </c>
      <c r="Y2866">
        <v>1000</v>
      </c>
      <c r="Z2866" s="2">
        <v>7.6</v>
      </c>
      <c r="AA2866">
        <v>2.35</v>
      </c>
      <c r="AB2866">
        <v>18000</v>
      </c>
      <c r="AQ2866">
        <v>97</v>
      </c>
      <c r="AR2866">
        <v>5.6</v>
      </c>
      <c r="BO2866">
        <v>30993544</v>
      </c>
      <c r="BP2866">
        <v>40000000</v>
      </c>
      <c r="BR2866">
        <f t="shared" si="109"/>
        <v>-9006456</v>
      </c>
      <c r="BS2866" t="str">
        <f>_xlfn.XLOOKUP(BO2866,I:I,L:L)</f>
        <v>Morning GloryÂ </v>
      </c>
    </row>
    <row r="2867" spans="1:71" x14ac:dyDescent="0.25">
      <c r="A2867" t="s">
        <v>33</v>
      </c>
      <c r="B2867" t="s">
        <v>5232</v>
      </c>
      <c r="C2867">
        <v>107</v>
      </c>
      <c r="D2867">
        <v>93</v>
      </c>
      <c r="E2867">
        <v>44</v>
      </c>
      <c r="F2867">
        <v>596</v>
      </c>
      <c r="G2867" t="s">
        <v>2429</v>
      </c>
      <c r="H2867">
        <v>15000</v>
      </c>
      <c r="I2867">
        <v>14015786</v>
      </c>
      <c r="J2867" t="s">
        <v>210</v>
      </c>
      <c r="K2867" t="s">
        <v>495</v>
      </c>
      <c r="L2867" t="s">
        <v>9106</v>
      </c>
      <c r="M2867">
        <v>37952</v>
      </c>
      <c r="N2867">
        <v>27646</v>
      </c>
      <c r="O2867" t="s">
        <v>1867</v>
      </c>
      <c r="P2867">
        <v>3</v>
      </c>
      <c r="Q2867" t="s">
        <v>15076</v>
      </c>
      <c r="R2867" t="s">
        <v>15077</v>
      </c>
      <c r="S2867">
        <v>298</v>
      </c>
      <c r="T2867" t="s">
        <v>42</v>
      </c>
      <c r="U2867" t="s">
        <v>43</v>
      </c>
      <c r="V2867" t="s">
        <v>811</v>
      </c>
      <c r="W2867">
        <v>5000000</v>
      </c>
      <c r="X2867">
        <v>2002</v>
      </c>
      <c r="Y2867">
        <v>11000</v>
      </c>
      <c r="Z2867" s="2">
        <v>6.5</v>
      </c>
      <c r="AA2867">
        <v>1.85</v>
      </c>
      <c r="AB2867">
        <v>938</v>
      </c>
      <c r="AQ2867">
        <v>102</v>
      </c>
      <c r="AR2867">
        <v>7.6</v>
      </c>
      <c r="BO2867">
        <v>1987762</v>
      </c>
      <c r="BP2867">
        <v>11000000</v>
      </c>
      <c r="BR2867">
        <f t="shared" si="109"/>
        <v>-9012238</v>
      </c>
      <c r="BS2867" t="str">
        <f>_xlfn.XLOOKUP(BO2867,I:I,L:L)</f>
        <v>Killer JoeÂ </v>
      </c>
    </row>
    <row r="2868" spans="1:71" x14ac:dyDescent="0.25">
      <c r="A2868" t="s">
        <v>33</v>
      </c>
      <c r="B2868" t="s">
        <v>8681</v>
      </c>
      <c r="C2868">
        <v>91</v>
      </c>
      <c r="D2868">
        <v>138</v>
      </c>
      <c r="E2868">
        <v>78</v>
      </c>
      <c r="F2868">
        <v>968</v>
      </c>
      <c r="G2868" t="s">
        <v>8971</v>
      </c>
      <c r="H2868">
        <v>12000</v>
      </c>
      <c r="I2868">
        <v>10269307</v>
      </c>
      <c r="J2868" t="s">
        <v>268</v>
      </c>
      <c r="K2868" t="s">
        <v>5967</v>
      </c>
      <c r="L2868" t="s">
        <v>10564</v>
      </c>
      <c r="M2868">
        <v>53251</v>
      </c>
      <c r="N2868">
        <v>17524</v>
      </c>
      <c r="O2868" t="s">
        <v>503</v>
      </c>
      <c r="P2868">
        <v>0</v>
      </c>
      <c r="Q2868" t="s">
        <v>15078</v>
      </c>
      <c r="R2868" t="s">
        <v>15079</v>
      </c>
      <c r="S2868">
        <v>188</v>
      </c>
      <c r="T2868" t="s">
        <v>42</v>
      </c>
      <c r="U2868" t="s">
        <v>43</v>
      </c>
      <c r="V2868" t="s">
        <v>811</v>
      </c>
      <c r="W2868">
        <v>8000000</v>
      </c>
      <c r="X2868">
        <v>2009</v>
      </c>
      <c r="Y2868">
        <v>3000</v>
      </c>
      <c r="Z2868" s="2">
        <v>6.3</v>
      </c>
      <c r="AA2868">
        <v>2.35</v>
      </c>
      <c r="AB2868">
        <v>0</v>
      </c>
      <c r="AQ2868">
        <v>93</v>
      </c>
      <c r="AR2868">
        <v>6.5</v>
      </c>
      <c r="BO2868">
        <v>30981850</v>
      </c>
      <c r="BP2868">
        <v>40000000</v>
      </c>
      <c r="BR2868">
        <f t="shared" si="109"/>
        <v>-9018150</v>
      </c>
      <c r="BS2868" t="str">
        <f>_xlfn.XLOOKUP(BO2868,I:I,L:L)</f>
        <v>Get Rich or Die Tryin'Â </v>
      </c>
    </row>
    <row r="2869" spans="1:71" x14ac:dyDescent="0.25">
      <c r="A2869" t="s">
        <v>33</v>
      </c>
      <c r="B2869" t="s">
        <v>8687</v>
      </c>
      <c r="C2869">
        <v>231</v>
      </c>
      <c r="D2869">
        <v>93</v>
      </c>
      <c r="E2869">
        <v>132</v>
      </c>
      <c r="F2869">
        <v>216</v>
      </c>
      <c r="G2869" t="s">
        <v>5183</v>
      </c>
      <c r="H2869">
        <v>434</v>
      </c>
      <c r="I2869">
        <v>17536788</v>
      </c>
      <c r="J2869" t="s">
        <v>881</v>
      </c>
      <c r="K2869" t="s">
        <v>15080</v>
      </c>
      <c r="L2869" t="s">
        <v>8999</v>
      </c>
      <c r="M2869">
        <v>49240</v>
      </c>
      <c r="N2869">
        <v>1183</v>
      </c>
      <c r="O2869" t="s">
        <v>15081</v>
      </c>
      <c r="P2869">
        <v>2</v>
      </c>
      <c r="Q2869" t="s">
        <v>15082</v>
      </c>
      <c r="R2869" t="s">
        <v>15083</v>
      </c>
      <c r="S2869">
        <v>142</v>
      </c>
      <c r="T2869" t="s">
        <v>42</v>
      </c>
      <c r="U2869" t="s">
        <v>43</v>
      </c>
      <c r="V2869" t="s">
        <v>44</v>
      </c>
      <c r="W2869">
        <v>8000000</v>
      </c>
      <c r="X2869">
        <v>2013</v>
      </c>
      <c r="Y2869">
        <v>265</v>
      </c>
      <c r="Z2869" s="2">
        <v>7.1</v>
      </c>
      <c r="AA2869">
        <v>1.85</v>
      </c>
      <c r="AB2869">
        <v>12000</v>
      </c>
      <c r="AQ2869">
        <v>138</v>
      </c>
      <c r="AR2869">
        <v>6.3</v>
      </c>
      <c r="BO2869">
        <v>20981633</v>
      </c>
      <c r="BP2869">
        <v>30000000</v>
      </c>
      <c r="BR2869">
        <f t="shared" si="109"/>
        <v>-9018367</v>
      </c>
      <c r="BS2869" t="str">
        <f>_xlfn.XLOOKUP(BO2869,I:I,L:L)</f>
        <v>The X Files: I Want to BelieveÂ </v>
      </c>
    </row>
    <row r="2870" spans="1:71" x14ac:dyDescent="0.25">
      <c r="A2870" t="s">
        <v>33</v>
      </c>
      <c r="B2870" t="s">
        <v>2443</v>
      </c>
      <c r="C2870">
        <v>262</v>
      </c>
      <c r="D2870">
        <v>92</v>
      </c>
      <c r="E2870">
        <v>87</v>
      </c>
      <c r="F2870">
        <v>424</v>
      </c>
      <c r="G2870" t="s">
        <v>12370</v>
      </c>
      <c r="H2870">
        <v>15000</v>
      </c>
      <c r="I2870">
        <v>58401464</v>
      </c>
      <c r="J2870" t="s">
        <v>1027</v>
      </c>
      <c r="K2870" t="s">
        <v>236</v>
      </c>
      <c r="L2870" t="s">
        <v>3752</v>
      </c>
      <c r="M2870">
        <v>276746</v>
      </c>
      <c r="N2870">
        <v>16982</v>
      </c>
      <c r="O2870" t="s">
        <v>15084</v>
      </c>
      <c r="P2870">
        <v>1</v>
      </c>
      <c r="Q2870" t="s">
        <v>15085</v>
      </c>
      <c r="R2870" t="s">
        <v>15086</v>
      </c>
      <c r="S2870">
        <v>264</v>
      </c>
      <c r="T2870" t="s">
        <v>42</v>
      </c>
      <c r="U2870" t="s">
        <v>43</v>
      </c>
      <c r="V2870" t="s">
        <v>44</v>
      </c>
      <c r="W2870">
        <v>8000000</v>
      </c>
      <c r="X2870">
        <v>2010</v>
      </c>
      <c r="Y2870">
        <v>1000</v>
      </c>
      <c r="Z2870" s="2">
        <v>7.1</v>
      </c>
      <c r="AA2870">
        <v>1.85</v>
      </c>
      <c r="AB2870">
        <v>19000</v>
      </c>
      <c r="AQ2870">
        <v>93</v>
      </c>
      <c r="AR2870">
        <v>7.1</v>
      </c>
      <c r="BO2870">
        <v>40905277</v>
      </c>
      <c r="BP2870">
        <v>50000000</v>
      </c>
      <c r="BR2870">
        <f t="shared" si="109"/>
        <v>-9094723</v>
      </c>
      <c r="BS2870" t="str">
        <f>_xlfn.XLOOKUP(BO2870,I:I,L:L)</f>
        <v>Out of TimeÂ </v>
      </c>
    </row>
    <row r="2871" spans="1:71" x14ac:dyDescent="0.25">
      <c r="A2871" t="s">
        <v>917</v>
      </c>
      <c r="B2871" t="s">
        <v>5363</v>
      </c>
      <c r="C2871">
        <v>196</v>
      </c>
      <c r="D2871">
        <v>92</v>
      </c>
      <c r="E2871">
        <v>54</v>
      </c>
      <c r="F2871">
        <v>306</v>
      </c>
      <c r="G2871" t="s">
        <v>2272</v>
      </c>
      <c r="H2871">
        <v>776</v>
      </c>
      <c r="I2871">
        <v>8279017</v>
      </c>
      <c r="J2871" t="s">
        <v>4436</v>
      </c>
      <c r="K2871" t="s">
        <v>418</v>
      </c>
      <c r="L2871" t="s">
        <v>11190</v>
      </c>
      <c r="M2871">
        <v>34191</v>
      </c>
      <c r="N2871">
        <v>1761</v>
      </c>
      <c r="O2871" t="s">
        <v>2809</v>
      </c>
      <c r="P2871">
        <v>1</v>
      </c>
      <c r="Q2871" t="s">
        <v>15087</v>
      </c>
      <c r="R2871" t="s">
        <v>15088</v>
      </c>
      <c r="S2871">
        <v>339</v>
      </c>
      <c r="T2871" t="s">
        <v>42</v>
      </c>
      <c r="U2871" t="s">
        <v>74</v>
      </c>
      <c r="V2871" t="s">
        <v>811</v>
      </c>
      <c r="W2871">
        <v>8000000</v>
      </c>
      <c r="X2871">
        <v>2000</v>
      </c>
      <c r="Y2871">
        <v>595</v>
      </c>
      <c r="Z2871" s="2">
        <v>6.9</v>
      </c>
      <c r="AA2871">
        <v>2.35</v>
      </c>
      <c r="AB2871">
        <v>0</v>
      </c>
      <c r="AQ2871">
        <v>92</v>
      </c>
      <c r="AR2871">
        <v>7.1</v>
      </c>
      <c r="BO2871">
        <v>900926</v>
      </c>
      <c r="BP2871">
        <v>10000000</v>
      </c>
      <c r="BR2871">
        <f t="shared" si="109"/>
        <v>-9099074</v>
      </c>
      <c r="BS2871" t="str">
        <f>_xlfn.XLOOKUP(BO2871,I:I,L:L)</f>
        <v>The Brothers SolomonÂ </v>
      </c>
    </row>
    <row r="2872" spans="1:71" x14ac:dyDescent="0.25">
      <c r="A2872" t="s">
        <v>33</v>
      </c>
      <c r="B2872" t="s">
        <v>6848</v>
      </c>
      <c r="C2872">
        <v>83</v>
      </c>
      <c r="D2872">
        <v>104</v>
      </c>
      <c r="E2872">
        <v>18</v>
      </c>
      <c r="F2872">
        <v>741</v>
      </c>
      <c r="G2872" t="s">
        <v>5794</v>
      </c>
      <c r="H2872">
        <v>1000</v>
      </c>
      <c r="I2872">
        <v>10106233</v>
      </c>
      <c r="J2872" t="s">
        <v>1544</v>
      </c>
      <c r="K2872" t="s">
        <v>3108</v>
      </c>
      <c r="L2872" t="s">
        <v>10618</v>
      </c>
      <c r="M2872">
        <v>12702</v>
      </c>
      <c r="N2872">
        <v>5190</v>
      </c>
      <c r="O2872" t="s">
        <v>7798</v>
      </c>
      <c r="P2872">
        <v>0</v>
      </c>
      <c r="Q2872" t="s">
        <v>15089</v>
      </c>
      <c r="R2872" t="s">
        <v>15090</v>
      </c>
      <c r="S2872">
        <v>32</v>
      </c>
      <c r="T2872" t="s">
        <v>42</v>
      </c>
      <c r="U2872" t="s">
        <v>43</v>
      </c>
      <c r="V2872" t="s">
        <v>115</v>
      </c>
      <c r="W2872">
        <v>8000000</v>
      </c>
      <c r="X2872">
        <v>2011</v>
      </c>
      <c r="Y2872">
        <v>962</v>
      </c>
      <c r="Z2872" s="2">
        <v>5.4</v>
      </c>
      <c r="AA2872">
        <v>1.85</v>
      </c>
      <c r="AB2872">
        <v>0</v>
      </c>
      <c r="AQ2872">
        <v>92</v>
      </c>
      <c r="AR2872">
        <v>6.9</v>
      </c>
      <c r="BO2872">
        <v>882290</v>
      </c>
      <c r="BP2872">
        <v>10000000</v>
      </c>
      <c r="BR2872">
        <f t="shared" si="109"/>
        <v>-9117710</v>
      </c>
      <c r="BS2872" t="str">
        <f>_xlfn.XLOOKUP(BO2872,I:I,L:L)</f>
        <v>The Blood of HeroesÂ </v>
      </c>
    </row>
    <row r="2873" spans="1:71" x14ac:dyDescent="0.25">
      <c r="A2873" t="s">
        <v>33</v>
      </c>
      <c r="B2873" t="s">
        <v>6254</v>
      </c>
      <c r="C2873">
        <v>11</v>
      </c>
      <c r="D2873">
        <v>89</v>
      </c>
      <c r="E2873">
        <v>15</v>
      </c>
      <c r="F2873">
        <v>660</v>
      </c>
      <c r="G2873" t="s">
        <v>7603</v>
      </c>
      <c r="H2873">
        <v>883</v>
      </c>
      <c r="I2873">
        <v>4692814</v>
      </c>
      <c r="J2873" t="s">
        <v>1247</v>
      </c>
      <c r="K2873" t="s">
        <v>10624</v>
      </c>
      <c r="L2873" t="s">
        <v>13583</v>
      </c>
      <c r="M2873">
        <v>2870</v>
      </c>
      <c r="N2873">
        <v>3291</v>
      </c>
      <c r="O2873" t="s">
        <v>2298</v>
      </c>
      <c r="P2873">
        <v>2</v>
      </c>
      <c r="Q2873" t="s">
        <v>15092</v>
      </c>
      <c r="R2873" t="s">
        <v>15093</v>
      </c>
      <c r="S2873">
        <v>34</v>
      </c>
      <c r="T2873" t="s">
        <v>42</v>
      </c>
      <c r="U2873" t="s">
        <v>43</v>
      </c>
      <c r="V2873" t="s">
        <v>44</v>
      </c>
      <c r="W2873">
        <v>8000000</v>
      </c>
      <c r="X2873">
        <v>1999</v>
      </c>
      <c r="Y2873">
        <v>826</v>
      </c>
      <c r="Z2873" s="2">
        <v>5.0999999999999996</v>
      </c>
      <c r="AA2873">
        <v>1.85</v>
      </c>
      <c r="AB2873">
        <v>77</v>
      </c>
      <c r="AQ2873">
        <v>98</v>
      </c>
      <c r="AR2873">
        <v>4.9000000000000004</v>
      </c>
      <c r="BO2873">
        <v>866778</v>
      </c>
      <c r="BP2873">
        <v>10000000</v>
      </c>
      <c r="BR2873">
        <f t="shared" si="109"/>
        <v>-9133222</v>
      </c>
      <c r="BS2873" t="str">
        <f>_xlfn.XLOOKUP(BO2873,I:I,L:L)</f>
        <v>My Blueberry NightsÂ </v>
      </c>
    </row>
    <row r="2874" spans="1:71" x14ac:dyDescent="0.25">
      <c r="A2874" t="s">
        <v>33</v>
      </c>
      <c r="B2874" t="s">
        <v>8692</v>
      </c>
      <c r="C2874">
        <v>328</v>
      </c>
      <c r="D2874">
        <v>90</v>
      </c>
      <c r="E2874">
        <v>26</v>
      </c>
      <c r="F2874">
        <v>0</v>
      </c>
      <c r="G2874" t="s">
        <v>3022</v>
      </c>
      <c r="H2874">
        <v>1000</v>
      </c>
      <c r="I2874">
        <v>3442820</v>
      </c>
      <c r="J2874" t="s">
        <v>5017</v>
      </c>
      <c r="K2874" t="s">
        <v>3272</v>
      </c>
      <c r="L2874" t="s">
        <v>14082</v>
      </c>
      <c r="M2874">
        <v>31489</v>
      </c>
      <c r="N2874">
        <v>1442</v>
      </c>
      <c r="O2874" t="s">
        <v>15094</v>
      </c>
      <c r="P2874">
        <v>0</v>
      </c>
      <c r="Q2874" t="s">
        <v>15095</v>
      </c>
      <c r="R2874" t="s">
        <v>15096</v>
      </c>
      <c r="S2874">
        <v>140</v>
      </c>
      <c r="T2874" t="s">
        <v>42</v>
      </c>
      <c r="U2874" t="s">
        <v>43</v>
      </c>
      <c r="V2874" t="s">
        <v>811</v>
      </c>
      <c r="W2874">
        <v>8000000</v>
      </c>
      <c r="X2874">
        <v>2015</v>
      </c>
      <c r="Y2874">
        <v>442</v>
      </c>
      <c r="Z2874" s="2">
        <v>7.3</v>
      </c>
      <c r="AA2874">
        <v>2.35</v>
      </c>
      <c r="AB2874">
        <v>0</v>
      </c>
      <c r="AQ2874">
        <v>89</v>
      </c>
      <c r="AR2874">
        <v>5.0999999999999996</v>
      </c>
      <c r="BO2874">
        <v>25863915</v>
      </c>
      <c r="BP2874">
        <v>35000000</v>
      </c>
      <c r="BR2874">
        <f t="shared" si="109"/>
        <v>-9136085</v>
      </c>
      <c r="BS2874" t="str">
        <f>_xlfn.XLOOKUP(BO2874,I:I,L:L)</f>
        <v>Alex CrossÂ </v>
      </c>
    </row>
    <row r="2875" spans="1:71" x14ac:dyDescent="0.25">
      <c r="A2875" t="s">
        <v>33</v>
      </c>
      <c r="B2875" t="s">
        <v>8697</v>
      </c>
      <c r="C2875">
        <v>128</v>
      </c>
      <c r="D2875">
        <v>111</v>
      </c>
      <c r="E2875">
        <v>341</v>
      </c>
      <c r="F2875">
        <v>569</v>
      </c>
      <c r="G2875" t="s">
        <v>7238</v>
      </c>
      <c r="H2875">
        <v>963</v>
      </c>
      <c r="I2875">
        <v>3076425</v>
      </c>
      <c r="J2875" t="s">
        <v>5023</v>
      </c>
      <c r="K2875" t="s">
        <v>7919</v>
      </c>
      <c r="L2875" t="s">
        <v>14185</v>
      </c>
      <c r="M2875">
        <v>23660</v>
      </c>
      <c r="N2875">
        <v>3543</v>
      </c>
      <c r="O2875" t="s">
        <v>15097</v>
      </c>
      <c r="P2875">
        <v>1</v>
      </c>
      <c r="Q2875" t="s">
        <v>15098</v>
      </c>
      <c r="R2875" t="s">
        <v>15099</v>
      </c>
      <c r="S2875">
        <v>162</v>
      </c>
      <c r="T2875" t="s">
        <v>75</v>
      </c>
      <c r="U2875" t="s">
        <v>1816</v>
      </c>
      <c r="V2875" t="s">
        <v>811</v>
      </c>
      <c r="W2875">
        <v>8000000</v>
      </c>
      <c r="X2875">
        <v>2002</v>
      </c>
      <c r="Y2875">
        <v>678</v>
      </c>
      <c r="Z2875" s="2">
        <v>7.1</v>
      </c>
      <c r="AA2875">
        <v>1.85</v>
      </c>
      <c r="AB2875">
        <v>0</v>
      </c>
      <c r="AQ2875">
        <v>90</v>
      </c>
      <c r="AR2875">
        <v>7.3</v>
      </c>
      <c r="BO2875">
        <v>50818750</v>
      </c>
      <c r="BP2875">
        <v>60000000</v>
      </c>
      <c r="BR2875">
        <f t="shared" si="109"/>
        <v>-9181250</v>
      </c>
      <c r="BS2875" t="str">
        <f>_xlfn.XLOOKUP(BO2875,I:I,L:L)</f>
        <v>The Tale of DespereauxÂ </v>
      </c>
    </row>
    <row r="2876" spans="1:71" x14ac:dyDescent="0.25">
      <c r="A2876" t="s">
        <v>33</v>
      </c>
      <c r="B2876" t="s">
        <v>7159</v>
      </c>
      <c r="C2876">
        <v>45</v>
      </c>
      <c r="D2876">
        <v>79</v>
      </c>
      <c r="E2876">
        <v>73</v>
      </c>
      <c r="F2876">
        <v>112</v>
      </c>
      <c r="G2876" t="s">
        <v>2159</v>
      </c>
      <c r="H2876">
        <v>1000</v>
      </c>
      <c r="I2876">
        <v>2275557</v>
      </c>
      <c r="J2876" t="s">
        <v>294</v>
      </c>
      <c r="K2876" t="s">
        <v>738</v>
      </c>
      <c r="L2876" t="s">
        <v>14400</v>
      </c>
      <c r="M2876">
        <v>12561</v>
      </c>
      <c r="N2876">
        <v>2404</v>
      </c>
      <c r="O2876" t="s">
        <v>15100</v>
      </c>
      <c r="P2876">
        <v>2</v>
      </c>
      <c r="Q2876" t="s">
        <v>15101</v>
      </c>
      <c r="R2876" t="s">
        <v>15102</v>
      </c>
      <c r="S2876">
        <v>102</v>
      </c>
      <c r="T2876" t="s">
        <v>42</v>
      </c>
      <c r="U2876" t="s">
        <v>43</v>
      </c>
      <c r="V2876" t="s">
        <v>811</v>
      </c>
      <c r="W2876">
        <v>8000000</v>
      </c>
      <c r="X2876">
        <v>1991</v>
      </c>
      <c r="Y2876">
        <v>1000</v>
      </c>
      <c r="Z2876" s="2">
        <v>6</v>
      </c>
      <c r="AA2876">
        <v>1.85</v>
      </c>
      <c r="AB2876">
        <v>0</v>
      </c>
      <c r="AQ2876">
        <v>111</v>
      </c>
      <c r="AR2876">
        <v>7.1</v>
      </c>
      <c r="BO2876">
        <v>50807639</v>
      </c>
      <c r="BP2876">
        <v>60000000</v>
      </c>
      <c r="BR2876">
        <f t="shared" si="109"/>
        <v>-9192361</v>
      </c>
      <c r="BS2876" t="str">
        <f>_xlfn.XLOOKUP(BO2876,I:I,L:L)</f>
        <v>The BoxtrollsÂ </v>
      </c>
    </row>
    <row r="2877" spans="1:71" x14ac:dyDescent="0.25">
      <c r="A2877" t="s">
        <v>33</v>
      </c>
      <c r="B2877" t="s">
        <v>8703</v>
      </c>
      <c r="C2877">
        <v>163</v>
      </c>
      <c r="D2877">
        <v>101</v>
      </c>
      <c r="E2877">
        <v>16</v>
      </c>
      <c r="F2877">
        <v>472</v>
      </c>
      <c r="G2877" t="s">
        <v>13510</v>
      </c>
      <c r="H2877">
        <v>943</v>
      </c>
      <c r="I2877">
        <v>6350058</v>
      </c>
      <c r="J2877" t="s">
        <v>881</v>
      </c>
      <c r="K2877" t="s">
        <v>1039</v>
      </c>
      <c r="L2877" t="s">
        <v>12856</v>
      </c>
      <c r="M2877">
        <v>106098</v>
      </c>
      <c r="N2877">
        <v>2786</v>
      </c>
      <c r="O2877" t="s">
        <v>8883</v>
      </c>
      <c r="P2877">
        <v>3</v>
      </c>
      <c r="Q2877" t="s">
        <v>15103</v>
      </c>
      <c r="R2877" t="s">
        <v>15104</v>
      </c>
      <c r="S2877">
        <v>150</v>
      </c>
      <c r="T2877" t="s">
        <v>42</v>
      </c>
      <c r="U2877" t="s">
        <v>43</v>
      </c>
      <c r="V2877" t="s">
        <v>44</v>
      </c>
      <c r="W2877">
        <v>8000000</v>
      </c>
      <c r="X2877">
        <v>2010</v>
      </c>
      <c r="Y2877">
        <v>769</v>
      </c>
      <c r="Z2877" s="2">
        <v>7.2</v>
      </c>
      <c r="AA2877">
        <v>1.85</v>
      </c>
      <c r="AB2877">
        <v>20000</v>
      </c>
      <c r="AQ2877">
        <v>79</v>
      </c>
      <c r="AR2877">
        <v>6</v>
      </c>
      <c r="BO2877">
        <v>12784713</v>
      </c>
      <c r="BP2877">
        <v>22000000</v>
      </c>
      <c r="BR2877">
        <f t="shared" si="109"/>
        <v>-9215287</v>
      </c>
      <c r="BS2877" t="str">
        <f>_xlfn.XLOOKUP(BO2877,I:I,L:L)</f>
        <v>I Heart HuckabeesÂ </v>
      </c>
    </row>
    <row r="2878" spans="1:71" x14ac:dyDescent="0.25">
      <c r="A2878" t="s">
        <v>33</v>
      </c>
      <c r="B2878" t="s">
        <v>5606</v>
      </c>
      <c r="C2878">
        <v>163</v>
      </c>
      <c r="D2878">
        <v>113</v>
      </c>
      <c r="E2878">
        <v>13</v>
      </c>
      <c r="F2878">
        <v>594</v>
      </c>
      <c r="G2878" t="s">
        <v>15105</v>
      </c>
      <c r="H2878">
        <v>5000</v>
      </c>
      <c r="I2878">
        <v>1094798</v>
      </c>
      <c r="J2878" t="s">
        <v>1793</v>
      </c>
      <c r="K2878" t="s">
        <v>3010</v>
      </c>
      <c r="L2878" t="s">
        <v>14492</v>
      </c>
      <c r="M2878">
        <v>11158</v>
      </c>
      <c r="N2878">
        <v>7692</v>
      </c>
      <c r="O2878" t="s">
        <v>5837</v>
      </c>
      <c r="P2878">
        <v>6</v>
      </c>
      <c r="Q2878" t="s">
        <v>15106</v>
      </c>
      <c r="R2878" t="s">
        <v>15107</v>
      </c>
      <c r="S2878">
        <v>73</v>
      </c>
      <c r="T2878" t="s">
        <v>42</v>
      </c>
      <c r="U2878" t="s">
        <v>74</v>
      </c>
      <c r="V2878" t="s">
        <v>811</v>
      </c>
      <c r="W2878">
        <v>7200000</v>
      </c>
      <c r="X2878">
        <v>2010</v>
      </c>
      <c r="Y2878">
        <v>629</v>
      </c>
      <c r="Z2878" s="2">
        <v>7.2</v>
      </c>
      <c r="AA2878">
        <v>2.35</v>
      </c>
      <c r="AB2878">
        <v>0</v>
      </c>
      <c r="AQ2878">
        <v>101</v>
      </c>
      <c r="AR2878">
        <v>7.2</v>
      </c>
      <c r="BO2878">
        <v>75754670</v>
      </c>
      <c r="BP2878">
        <v>85000000</v>
      </c>
      <c r="BR2878">
        <f t="shared" si="109"/>
        <v>-9245330</v>
      </c>
      <c r="BS2878" t="str">
        <f>_xlfn.XLOOKUP(BO2878,I:I,L:L)</f>
        <v>Hellboy II: The Golden ArmyÂ </v>
      </c>
    </row>
    <row r="2879" spans="1:71" x14ac:dyDescent="0.25">
      <c r="A2879" t="s">
        <v>33</v>
      </c>
      <c r="B2879" t="s">
        <v>6507</v>
      </c>
      <c r="C2879">
        <v>90</v>
      </c>
      <c r="D2879">
        <v>92</v>
      </c>
      <c r="E2879">
        <v>14</v>
      </c>
      <c r="F2879">
        <v>291</v>
      </c>
      <c r="G2879" t="s">
        <v>522</v>
      </c>
      <c r="H2879">
        <v>14000</v>
      </c>
      <c r="I2879">
        <v>1071240</v>
      </c>
      <c r="J2879" t="s">
        <v>948</v>
      </c>
      <c r="K2879" t="s">
        <v>563</v>
      </c>
      <c r="L2879" t="s">
        <v>14620</v>
      </c>
      <c r="M2879">
        <v>3571</v>
      </c>
      <c r="N2879">
        <v>15848</v>
      </c>
      <c r="O2879" t="s">
        <v>15108</v>
      </c>
      <c r="P2879">
        <v>2</v>
      </c>
      <c r="Q2879" t="s">
        <v>15109</v>
      </c>
      <c r="R2879" t="s">
        <v>15110</v>
      </c>
      <c r="S2879">
        <v>34</v>
      </c>
      <c r="T2879" t="s">
        <v>42</v>
      </c>
      <c r="U2879" t="s">
        <v>74</v>
      </c>
      <c r="V2879" t="s">
        <v>44</v>
      </c>
      <c r="W2879">
        <v>8000000</v>
      </c>
      <c r="X2879">
        <v>2007</v>
      </c>
      <c r="Y2879">
        <v>1000</v>
      </c>
      <c r="Z2879" s="2">
        <v>6.9</v>
      </c>
      <c r="AA2879">
        <v>2.35</v>
      </c>
      <c r="AB2879">
        <v>429</v>
      </c>
      <c r="AQ2879">
        <v>113</v>
      </c>
      <c r="AR2879">
        <v>7.2</v>
      </c>
      <c r="BO2879">
        <v>8742261</v>
      </c>
      <c r="BP2879">
        <v>18000000</v>
      </c>
      <c r="BR2879">
        <f t="shared" si="109"/>
        <v>-9257739</v>
      </c>
      <c r="BS2879" t="str">
        <f>_xlfn.XLOOKUP(BO2879,I:I,L:L)</f>
        <v>Street Fighter: The Legend of Chun-LiÂ </v>
      </c>
    </row>
    <row r="2880" spans="1:71" x14ac:dyDescent="0.25">
      <c r="A2880" t="s">
        <v>33</v>
      </c>
      <c r="B2880" t="s">
        <v>8707</v>
      </c>
      <c r="C2880">
        <v>23</v>
      </c>
      <c r="D2880">
        <v>106</v>
      </c>
      <c r="E2880">
        <v>23</v>
      </c>
      <c r="F2880">
        <v>200</v>
      </c>
      <c r="G2880" t="s">
        <v>15111</v>
      </c>
      <c r="H2880">
        <v>1000</v>
      </c>
      <c r="I2880">
        <v>532190</v>
      </c>
      <c r="J2880" t="s">
        <v>3262</v>
      </c>
      <c r="K2880" t="s">
        <v>5535</v>
      </c>
      <c r="L2880" t="s">
        <v>14742</v>
      </c>
      <c r="M2880">
        <v>5673</v>
      </c>
      <c r="N2880">
        <v>1610</v>
      </c>
      <c r="O2880" t="s">
        <v>15112</v>
      </c>
      <c r="P2880">
        <v>2</v>
      </c>
      <c r="Q2880" t="s">
        <v>15113</v>
      </c>
      <c r="R2880" t="s">
        <v>15114</v>
      </c>
      <c r="S2880">
        <v>37</v>
      </c>
      <c r="T2880" t="s">
        <v>42</v>
      </c>
      <c r="U2880" t="s">
        <v>43</v>
      </c>
      <c r="V2880" t="s">
        <v>44</v>
      </c>
      <c r="W2880">
        <v>8000000</v>
      </c>
      <c r="X2880">
        <v>1997</v>
      </c>
      <c r="Y2880">
        <v>273</v>
      </c>
      <c r="Z2880" s="2">
        <v>6.8</v>
      </c>
      <c r="AA2880">
        <v>1.66</v>
      </c>
      <c r="AB2880">
        <v>0</v>
      </c>
      <c r="AQ2880">
        <v>92</v>
      </c>
      <c r="AR2880">
        <v>6.9</v>
      </c>
      <c r="BO2880">
        <v>4741987</v>
      </c>
      <c r="BP2880">
        <v>14000000</v>
      </c>
      <c r="BR2880">
        <f t="shared" si="109"/>
        <v>-9258013</v>
      </c>
      <c r="BS2880" t="str">
        <f>_xlfn.XLOOKUP(BO2880,I:I,L:L)</f>
        <v>A Walk on the MoonÂ </v>
      </c>
    </row>
    <row r="2881" spans="1:71" x14ac:dyDescent="0.25">
      <c r="A2881" t="s">
        <v>33</v>
      </c>
      <c r="B2881" t="s">
        <v>8720</v>
      </c>
      <c r="C2881">
        <v>118</v>
      </c>
      <c r="D2881">
        <v>75</v>
      </c>
      <c r="E2881">
        <v>45</v>
      </c>
      <c r="F2881">
        <v>4</v>
      </c>
      <c r="G2881" t="s">
        <v>15115</v>
      </c>
      <c r="H2881">
        <v>61</v>
      </c>
      <c r="I2881">
        <v>686383</v>
      </c>
      <c r="J2881" t="s">
        <v>452</v>
      </c>
      <c r="K2881" t="s">
        <v>15116</v>
      </c>
      <c r="L2881" t="s">
        <v>14418</v>
      </c>
      <c r="M2881">
        <v>22811</v>
      </c>
      <c r="N2881">
        <v>75</v>
      </c>
      <c r="O2881" t="s">
        <v>15117</v>
      </c>
      <c r="P2881">
        <v>0</v>
      </c>
      <c r="Q2881" t="s">
        <v>15118</v>
      </c>
      <c r="R2881" t="s">
        <v>15119</v>
      </c>
      <c r="S2881">
        <v>71</v>
      </c>
      <c r="T2881" t="s">
        <v>42</v>
      </c>
      <c r="U2881" t="s">
        <v>1816</v>
      </c>
      <c r="V2881" t="s">
        <v>5962</v>
      </c>
      <c r="W2881">
        <v>6500000</v>
      </c>
      <c r="X2881">
        <v>2009</v>
      </c>
      <c r="Y2881">
        <v>5</v>
      </c>
      <c r="Z2881" s="2">
        <v>7.7</v>
      </c>
      <c r="AA2881">
        <v>1.85</v>
      </c>
      <c r="AB2881">
        <v>11000</v>
      </c>
      <c r="AQ2881">
        <v>98</v>
      </c>
      <c r="AR2881">
        <v>4</v>
      </c>
      <c r="BO2881">
        <v>5702083</v>
      </c>
      <c r="BP2881">
        <v>15000000</v>
      </c>
      <c r="BR2881">
        <f t="shared" si="109"/>
        <v>-9297917</v>
      </c>
      <c r="BS2881" t="str">
        <f>_xlfn.XLOOKUP(BO2881,I:I,L:L)</f>
        <v>A Dangerous MethodÂ </v>
      </c>
    </row>
    <row r="2882" spans="1:71" x14ac:dyDescent="0.25">
      <c r="A2882" t="s">
        <v>33</v>
      </c>
      <c r="B2882" t="s">
        <v>8725</v>
      </c>
      <c r="C2882">
        <v>283</v>
      </c>
      <c r="D2882">
        <v>104</v>
      </c>
      <c r="E2882">
        <v>109</v>
      </c>
      <c r="F2882">
        <v>7</v>
      </c>
      <c r="G2882" t="s">
        <v>15120</v>
      </c>
      <c r="H2882">
        <v>480</v>
      </c>
      <c r="I2882">
        <v>16168741</v>
      </c>
      <c r="J2882" t="s">
        <v>3027</v>
      </c>
      <c r="K2882" t="s">
        <v>1932</v>
      </c>
      <c r="L2882" t="s">
        <v>9287</v>
      </c>
      <c r="M2882">
        <v>99430</v>
      </c>
      <c r="N2882">
        <v>517</v>
      </c>
      <c r="O2882" t="s">
        <v>15121</v>
      </c>
      <c r="P2882">
        <v>1</v>
      </c>
      <c r="Q2882" t="s">
        <v>15122</v>
      </c>
      <c r="R2882" t="s">
        <v>15123</v>
      </c>
      <c r="S2882">
        <v>182</v>
      </c>
      <c r="T2882" t="s">
        <v>42</v>
      </c>
      <c r="U2882" t="s">
        <v>43</v>
      </c>
      <c r="V2882" t="s">
        <v>811</v>
      </c>
      <c r="W2882">
        <v>8000000</v>
      </c>
      <c r="X2882">
        <v>2013</v>
      </c>
      <c r="Y2882">
        <v>12</v>
      </c>
      <c r="Z2882" s="2">
        <v>7.4</v>
      </c>
      <c r="AA2882">
        <v>1.85</v>
      </c>
      <c r="AB2882">
        <v>43000</v>
      </c>
      <c r="AQ2882">
        <v>75</v>
      </c>
      <c r="AR2882">
        <v>7.7</v>
      </c>
      <c r="BP2882">
        <v>9300000</v>
      </c>
      <c r="BR2882">
        <f t="shared" si="109"/>
        <v>-9300000</v>
      </c>
      <c r="BS2882">
        <f>_xlfn.XLOOKUP(BO2882,I:I,L:L)</f>
        <v>0</v>
      </c>
    </row>
    <row r="2883" spans="1:71" x14ac:dyDescent="0.25">
      <c r="A2883" t="s">
        <v>33</v>
      </c>
      <c r="B2883" t="s">
        <v>8730</v>
      </c>
      <c r="C2883">
        <v>74</v>
      </c>
      <c r="D2883">
        <v>108</v>
      </c>
      <c r="E2883">
        <v>12</v>
      </c>
      <c r="F2883">
        <v>710</v>
      </c>
      <c r="G2883" t="s">
        <v>11514</v>
      </c>
      <c r="H2883">
        <v>2000</v>
      </c>
      <c r="I2883">
        <v>568695</v>
      </c>
      <c r="J2883" t="s">
        <v>3720</v>
      </c>
      <c r="K2883" t="s">
        <v>2981</v>
      </c>
      <c r="L2883" t="s">
        <v>14733</v>
      </c>
      <c r="M2883">
        <v>16617</v>
      </c>
      <c r="N2883">
        <v>3921</v>
      </c>
      <c r="O2883" t="s">
        <v>4058</v>
      </c>
      <c r="P2883">
        <v>2</v>
      </c>
      <c r="Q2883" t="s">
        <v>15124</v>
      </c>
      <c r="R2883" t="s">
        <v>15125</v>
      </c>
      <c r="S2883">
        <v>110</v>
      </c>
      <c r="T2883" t="s">
        <v>42</v>
      </c>
      <c r="U2883" t="s">
        <v>43</v>
      </c>
      <c r="V2883" t="s">
        <v>811</v>
      </c>
      <c r="W2883">
        <v>8000000</v>
      </c>
      <c r="X2883">
        <v>2005</v>
      </c>
      <c r="Y2883">
        <v>844</v>
      </c>
      <c r="Z2883" s="2">
        <v>6.5</v>
      </c>
      <c r="AA2883">
        <v>2.35</v>
      </c>
      <c r="AB2883">
        <v>412</v>
      </c>
      <c r="AQ2883">
        <v>104</v>
      </c>
      <c r="AR2883">
        <v>7.4</v>
      </c>
      <c r="BO2883">
        <v>16647384</v>
      </c>
      <c r="BP2883">
        <v>26000000</v>
      </c>
      <c r="BR2883">
        <f t="shared" si="109"/>
        <v>-9352616</v>
      </c>
      <c r="BS2883" t="str">
        <f>_xlfn.XLOOKUP(BO2883,I:I,L:L)</f>
        <v>Unaccompanied MinorsÂ </v>
      </c>
    </row>
    <row r="2884" spans="1:71" x14ac:dyDescent="0.25">
      <c r="A2884" t="s">
        <v>33</v>
      </c>
      <c r="B2884" t="s">
        <v>8737</v>
      </c>
      <c r="C2884">
        <v>41</v>
      </c>
      <c r="D2884">
        <v>99</v>
      </c>
      <c r="E2884">
        <v>30</v>
      </c>
      <c r="F2884">
        <v>209</v>
      </c>
      <c r="G2884" t="s">
        <v>15126</v>
      </c>
      <c r="H2884">
        <v>480</v>
      </c>
      <c r="I2884">
        <v>398420</v>
      </c>
      <c r="J2884" t="s">
        <v>1212</v>
      </c>
      <c r="K2884" t="s">
        <v>7492</v>
      </c>
      <c r="L2884" t="s">
        <v>14791</v>
      </c>
      <c r="M2884">
        <v>5049</v>
      </c>
      <c r="N2884">
        <v>1234</v>
      </c>
      <c r="O2884" t="s">
        <v>15127</v>
      </c>
      <c r="P2884">
        <v>3</v>
      </c>
      <c r="Q2884" t="s">
        <v>15128</v>
      </c>
      <c r="R2884" t="s">
        <v>15129</v>
      </c>
      <c r="S2884">
        <v>48</v>
      </c>
      <c r="T2884" t="s">
        <v>42</v>
      </c>
      <c r="U2884" t="s">
        <v>43</v>
      </c>
      <c r="V2884" t="s">
        <v>811</v>
      </c>
      <c r="W2884">
        <v>8000000</v>
      </c>
      <c r="X2884">
        <v>2007</v>
      </c>
      <c r="Y2884">
        <v>257</v>
      </c>
      <c r="Z2884" s="2">
        <v>6.4</v>
      </c>
      <c r="AA2884">
        <v>2.35</v>
      </c>
      <c r="AB2884">
        <v>226</v>
      </c>
      <c r="AQ2884">
        <v>108</v>
      </c>
      <c r="AR2884">
        <v>6.5</v>
      </c>
      <c r="BO2884">
        <v>55637680</v>
      </c>
      <c r="BP2884">
        <v>65000000</v>
      </c>
      <c r="BR2884">
        <f t="shared" si="109"/>
        <v>-9362320</v>
      </c>
      <c r="BS2884" t="str">
        <f>_xlfn.XLOOKUP(BO2884,I:I,L:L)</f>
        <v>Eyes Wide ShutÂ </v>
      </c>
    </row>
    <row r="2885" spans="1:71" x14ac:dyDescent="0.25">
      <c r="A2885" t="s">
        <v>33</v>
      </c>
      <c r="B2885" t="s">
        <v>8739</v>
      </c>
      <c r="C2885">
        <v>66</v>
      </c>
      <c r="D2885">
        <v>109</v>
      </c>
      <c r="E2885">
        <v>200</v>
      </c>
      <c r="F2885">
        <v>1000</v>
      </c>
      <c r="G2885" t="s">
        <v>564</v>
      </c>
      <c r="H2885">
        <v>21000</v>
      </c>
      <c r="I2885">
        <v>336456</v>
      </c>
      <c r="J2885" t="s">
        <v>5030</v>
      </c>
      <c r="K2885" t="s">
        <v>119</v>
      </c>
      <c r="L2885" t="s">
        <v>14796</v>
      </c>
      <c r="M2885">
        <v>7116</v>
      </c>
      <c r="N2885">
        <v>41645</v>
      </c>
      <c r="O2885" t="s">
        <v>1539</v>
      </c>
      <c r="P2885">
        <v>2</v>
      </c>
      <c r="Q2885" t="s">
        <v>15130</v>
      </c>
      <c r="R2885" t="s">
        <v>15131</v>
      </c>
      <c r="S2885">
        <v>79</v>
      </c>
      <c r="T2885" t="s">
        <v>42</v>
      </c>
      <c r="U2885" t="s">
        <v>43</v>
      </c>
      <c r="V2885" t="s">
        <v>811</v>
      </c>
      <c r="W2885">
        <v>8000000</v>
      </c>
      <c r="X2885">
        <v>2003</v>
      </c>
      <c r="Y2885">
        <v>18000</v>
      </c>
      <c r="Z2885" s="2">
        <v>5.6</v>
      </c>
      <c r="AA2885">
        <v>1.85</v>
      </c>
      <c r="AB2885">
        <v>494</v>
      </c>
      <c r="AQ2885">
        <v>99</v>
      </c>
      <c r="AR2885">
        <v>6.4</v>
      </c>
      <c r="BO2885">
        <v>35617599</v>
      </c>
      <c r="BP2885">
        <v>45000000</v>
      </c>
      <c r="BR2885">
        <f t="shared" si="109"/>
        <v>-9382401</v>
      </c>
      <c r="BS2885" t="str">
        <f>_xlfn.XLOOKUP(BO2885,I:I,L:L)</f>
        <v>The Indian in the CupboardÂ </v>
      </c>
    </row>
    <row r="2886" spans="1:71" x14ac:dyDescent="0.25">
      <c r="A2886" t="s">
        <v>917</v>
      </c>
      <c r="B2886" t="s">
        <v>8747</v>
      </c>
      <c r="C2886">
        <v>140</v>
      </c>
      <c r="D2886">
        <v>93</v>
      </c>
      <c r="E2886">
        <v>8</v>
      </c>
      <c r="F2886">
        <v>33</v>
      </c>
      <c r="G2886" t="s">
        <v>3336</v>
      </c>
      <c r="H2886">
        <v>553</v>
      </c>
      <c r="I2886">
        <v>298110</v>
      </c>
      <c r="J2886" t="s">
        <v>4818</v>
      </c>
      <c r="K2886" t="s">
        <v>15132</v>
      </c>
      <c r="L2886" t="s">
        <v>14810</v>
      </c>
      <c r="M2886">
        <v>25055</v>
      </c>
      <c r="N2886">
        <v>786</v>
      </c>
      <c r="O2886" t="s">
        <v>15133</v>
      </c>
      <c r="P2886">
        <v>1</v>
      </c>
      <c r="Q2886" t="s">
        <v>15134</v>
      </c>
      <c r="R2886" t="s">
        <v>15135</v>
      </c>
      <c r="S2886">
        <v>98</v>
      </c>
      <c r="T2886" t="s">
        <v>42</v>
      </c>
      <c r="U2886" t="s">
        <v>356</v>
      </c>
      <c r="V2886" t="s">
        <v>811</v>
      </c>
      <c r="W2886">
        <v>8000000</v>
      </c>
      <c r="X2886">
        <v>2006</v>
      </c>
      <c r="Y2886">
        <v>177</v>
      </c>
      <c r="Z2886" s="2">
        <v>6.8</v>
      </c>
      <c r="AA2886">
        <v>2.35</v>
      </c>
      <c r="AB2886">
        <v>0</v>
      </c>
      <c r="AQ2886">
        <v>109</v>
      </c>
      <c r="AR2886">
        <v>5.6</v>
      </c>
      <c r="BO2886">
        <v>598645</v>
      </c>
      <c r="BP2886">
        <v>10000000</v>
      </c>
      <c r="BR2886">
        <f t="shared" si="109"/>
        <v>-9401355</v>
      </c>
      <c r="BS2886" t="str">
        <f>_xlfn.XLOOKUP(BO2886,I:I,L:L)</f>
        <v>Swept AwayÂ </v>
      </c>
    </row>
    <row r="2887" spans="1:71" x14ac:dyDescent="0.25">
      <c r="A2887" t="s">
        <v>33</v>
      </c>
      <c r="B2887" t="s">
        <v>6668</v>
      </c>
      <c r="C2887">
        <v>32</v>
      </c>
      <c r="D2887">
        <v>99</v>
      </c>
      <c r="E2887">
        <v>387</v>
      </c>
      <c r="F2887">
        <v>399</v>
      </c>
      <c r="G2887" t="s">
        <v>10730</v>
      </c>
      <c r="H2887">
        <v>8000</v>
      </c>
      <c r="I2887">
        <v>127144</v>
      </c>
      <c r="J2887" t="s">
        <v>881</v>
      </c>
      <c r="K2887" t="s">
        <v>1554</v>
      </c>
      <c r="L2887" t="s">
        <v>14826</v>
      </c>
      <c r="M2887">
        <v>5159</v>
      </c>
      <c r="N2887">
        <v>9608</v>
      </c>
      <c r="O2887" t="s">
        <v>6700</v>
      </c>
      <c r="P2887">
        <v>4</v>
      </c>
      <c r="Q2887" t="s">
        <v>15136</v>
      </c>
      <c r="R2887" t="s">
        <v>15137</v>
      </c>
      <c r="S2887">
        <v>27</v>
      </c>
      <c r="T2887" t="s">
        <v>42</v>
      </c>
      <c r="U2887" t="s">
        <v>43</v>
      </c>
      <c r="V2887" t="s">
        <v>44</v>
      </c>
      <c r="W2887">
        <v>8000000</v>
      </c>
      <c r="X2887">
        <v>2005</v>
      </c>
      <c r="Y2887">
        <v>489</v>
      </c>
      <c r="Z2887" s="2">
        <v>5.5</v>
      </c>
      <c r="AA2887">
        <v>2.35</v>
      </c>
      <c r="AB2887">
        <v>143</v>
      </c>
      <c r="AQ2887">
        <v>93</v>
      </c>
      <c r="AR2887">
        <v>6.8</v>
      </c>
      <c r="BO2887">
        <v>578527</v>
      </c>
      <c r="BP2887">
        <v>10000000</v>
      </c>
      <c r="BR2887">
        <f t="shared" si="109"/>
        <v>-9421473</v>
      </c>
      <c r="BS2887" t="str">
        <f>_xlfn.XLOOKUP(BO2887,I:I,L:L)</f>
        <v>War, Inc.Â </v>
      </c>
    </row>
    <row r="2888" spans="1:71" x14ac:dyDescent="0.25">
      <c r="A2888" t="s">
        <v>33</v>
      </c>
      <c r="B2888" t="s">
        <v>4182</v>
      </c>
      <c r="C2888">
        <v>68</v>
      </c>
      <c r="D2888">
        <v>98</v>
      </c>
      <c r="E2888">
        <v>36</v>
      </c>
      <c r="F2888">
        <v>405</v>
      </c>
      <c r="G2888" t="s">
        <v>886</v>
      </c>
      <c r="H2888">
        <v>10000</v>
      </c>
      <c r="I2888">
        <v>117190</v>
      </c>
      <c r="J2888" t="s">
        <v>1064</v>
      </c>
      <c r="K2888" t="s">
        <v>131</v>
      </c>
      <c r="L2888" t="s">
        <v>14827</v>
      </c>
      <c r="M2888">
        <v>29994</v>
      </c>
      <c r="N2888">
        <v>11770</v>
      </c>
      <c r="O2888" t="s">
        <v>14390</v>
      </c>
      <c r="P2888">
        <v>4</v>
      </c>
      <c r="Q2888" t="s">
        <v>15138</v>
      </c>
      <c r="R2888" t="s">
        <v>15139</v>
      </c>
      <c r="S2888">
        <v>86</v>
      </c>
      <c r="T2888" t="s">
        <v>42</v>
      </c>
      <c r="U2888" t="s">
        <v>74</v>
      </c>
      <c r="V2888" t="s">
        <v>44</v>
      </c>
      <c r="W2888">
        <v>8000000</v>
      </c>
      <c r="X2888">
        <v>2010</v>
      </c>
      <c r="Y2888">
        <v>692</v>
      </c>
      <c r="Z2888" s="2">
        <v>6.9</v>
      </c>
      <c r="AA2888">
        <v>2.35</v>
      </c>
      <c r="AB2888">
        <v>0</v>
      </c>
      <c r="AQ2888">
        <v>99</v>
      </c>
      <c r="AR2888">
        <v>5.5</v>
      </c>
      <c r="BO2888">
        <v>10569071</v>
      </c>
      <c r="BP2888">
        <v>20000000</v>
      </c>
      <c r="BR2888">
        <f t="shared" si="109"/>
        <v>-9430929</v>
      </c>
      <c r="BS2888" t="str">
        <f>_xlfn.XLOOKUP(BO2888,I:I,L:L)</f>
        <v>Deconstructing HarryÂ </v>
      </c>
    </row>
    <row r="2889" spans="1:71" x14ac:dyDescent="0.25">
      <c r="A2889" t="s">
        <v>33</v>
      </c>
      <c r="B2889" t="s">
        <v>8758</v>
      </c>
      <c r="C2889">
        <v>79</v>
      </c>
      <c r="D2889">
        <v>95</v>
      </c>
      <c r="E2889">
        <v>3</v>
      </c>
      <c r="F2889">
        <v>448</v>
      </c>
      <c r="G2889" t="s">
        <v>15140</v>
      </c>
      <c r="H2889">
        <v>905</v>
      </c>
      <c r="I2889">
        <v>108662</v>
      </c>
      <c r="J2889" t="s">
        <v>3191</v>
      </c>
      <c r="K2889" t="s">
        <v>7096</v>
      </c>
      <c r="L2889" t="s">
        <v>14832</v>
      </c>
      <c r="M2889">
        <v>26849</v>
      </c>
      <c r="N2889">
        <v>3185</v>
      </c>
      <c r="O2889" t="s">
        <v>14532</v>
      </c>
      <c r="P2889">
        <v>0</v>
      </c>
      <c r="Q2889" t="s">
        <v>15141</v>
      </c>
      <c r="R2889" t="s">
        <v>15142</v>
      </c>
      <c r="S2889">
        <v>107</v>
      </c>
      <c r="T2889" t="s">
        <v>42</v>
      </c>
      <c r="U2889" t="s">
        <v>43</v>
      </c>
      <c r="V2889" t="s">
        <v>811</v>
      </c>
      <c r="W2889">
        <v>8000000</v>
      </c>
      <c r="X2889">
        <v>2008</v>
      </c>
      <c r="Y2889">
        <v>513</v>
      </c>
      <c r="Z2889" s="2">
        <v>6</v>
      </c>
      <c r="AA2889">
        <v>2.35</v>
      </c>
      <c r="AB2889">
        <v>3000</v>
      </c>
      <c r="AQ2889">
        <v>98</v>
      </c>
      <c r="AR2889">
        <v>6.9</v>
      </c>
      <c r="BO2889">
        <v>58214</v>
      </c>
      <c r="BP2889">
        <v>9500000</v>
      </c>
      <c r="BR2889">
        <f t="shared" si="109"/>
        <v>-9441786</v>
      </c>
      <c r="BS2889" t="str">
        <f>_xlfn.XLOOKUP(BO2889,I:I,L:L)</f>
        <v>TrustÂ </v>
      </c>
    </row>
    <row r="2890" spans="1:71" x14ac:dyDescent="0.25">
      <c r="A2890" t="s">
        <v>33</v>
      </c>
      <c r="B2890" t="s">
        <v>8764</v>
      </c>
      <c r="C2890">
        <v>100</v>
      </c>
      <c r="D2890">
        <v>102</v>
      </c>
      <c r="E2890">
        <v>346</v>
      </c>
      <c r="F2890">
        <v>488</v>
      </c>
      <c r="G2890" t="s">
        <v>15144</v>
      </c>
      <c r="H2890">
        <v>947</v>
      </c>
      <c r="I2890">
        <v>23106</v>
      </c>
      <c r="J2890" t="s">
        <v>1825</v>
      </c>
      <c r="K2890" t="s">
        <v>2880</v>
      </c>
      <c r="L2890" t="s">
        <v>15145</v>
      </c>
      <c r="M2890">
        <v>9003</v>
      </c>
      <c r="N2890">
        <v>2572</v>
      </c>
      <c r="O2890" t="s">
        <v>8520</v>
      </c>
      <c r="P2890">
        <v>0</v>
      </c>
      <c r="Q2890" t="s">
        <v>15146</v>
      </c>
      <c r="R2890" t="s">
        <v>15147</v>
      </c>
      <c r="S2890">
        <v>58</v>
      </c>
      <c r="T2890" t="s">
        <v>42</v>
      </c>
      <c r="U2890" t="s">
        <v>8359</v>
      </c>
      <c r="V2890" t="s">
        <v>6993</v>
      </c>
      <c r="W2890">
        <v>50000000</v>
      </c>
      <c r="X2890">
        <v>2004</v>
      </c>
      <c r="Y2890">
        <v>526</v>
      </c>
      <c r="Z2890" s="2">
        <v>6.6</v>
      </c>
      <c r="AA2890">
        <v>1.66</v>
      </c>
      <c r="AB2890">
        <v>532</v>
      </c>
      <c r="AQ2890">
        <v>95</v>
      </c>
      <c r="AR2890">
        <v>6</v>
      </c>
      <c r="BO2890">
        <v>10555348</v>
      </c>
      <c r="BP2890">
        <v>20000000</v>
      </c>
      <c r="BR2890">
        <f t="shared" si="109"/>
        <v>-9444652</v>
      </c>
      <c r="BS2890" t="str">
        <f>_xlfn.XLOOKUP(BO2890,I:I,L:L)</f>
        <v>We're No AngelsÂ </v>
      </c>
    </row>
    <row r="2891" spans="1:71" x14ac:dyDescent="0.25">
      <c r="A2891" t="s">
        <v>33</v>
      </c>
      <c r="B2891" t="s">
        <v>8768</v>
      </c>
      <c r="C2891">
        <v>56</v>
      </c>
      <c r="D2891">
        <v>97</v>
      </c>
      <c r="E2891">
        <v>43</v>
      </c>
      <c r="F2891">
        <v>47</v>
      </c>
      <c r="G2891" t="s">
        <v>15148</v>
      </c>
      <c r="H2891">
        <v>144</v>
      </c>
      <c r="I2891">
        <v>52961</v>
      </c>
      <c r="J2891" t="s">
        <v>2007</v>
      </c>
      <c r="K2891" t="s">
        <v>15149</v>
      </c>
      <c r="L2891" t="s">
        <v>14842</v>
      </c>
      <c r="M2891">
        <v>2103</v>
      </c>
      <c r="N2891">
        <v>326</v>
      </c>
      <c r="O2891" t="s">
        <v>15150</v>
      </c>
      <c r="P2891">
        <v>1</v>
      </c>
      <c r="R2891" t="s">
        <v>15151</v>
      </c>
      <c r="S2891">
        <v>11</v>
      </c>
      <c r="T2891" t="s">
        <v>42</v>
      </c>
      <c r="U2891" t="s">
        <v>4430</v>
      </c>
      <c r="V2891" t="s">
        <v>811</v>
      </c>
      <c r="W2891">
        <v>8000000</v>
      </c>
      <c r="X2891">
        <v>2014</v>
      </c>
      <c r="Y2891">
        <v>63</v>
      </c>
      <c r="Z2891" s="2">
        <v>5.3</v>
      </c>
      <c r="AA2891">
        <v>2.35</v>
      </c>
      <c r="AB2891">
        <v>675</v>
      </c>
      <c r="AQ2891">
        <v>102</v>
      </c>
      <c r="AR2891">
        <v>6.6</v>
      </c>
      <c r="BO2891">
        <v>50549107</v>
      </c>
      <c r="BP2891">
        <v>60000000</v>
      </c>
      <c r="BR2891">
        <f t="shared" si="109"/>
        <v>-9450893</v>
      </c>
      <c r="BS2891" t="str">
        <f>_xlfn.XLOOKUP(BO2891,I:I,L:L)</f>
        <v>Jack Ryan: Shadow RecruitÂ </v>
      </c>
    </row>
    <row r="2892" spans="1:71" x14ac:dyDescent="0.25">
      <c r="A2892" t="s">
        <v>33</v>
      </c>
      <c r="B2892" t="s">
        <v>6438</v>
      </c>
      <c r="C2892">
        <v>150</v>
      </c>
      <c r="D2892">
        <v>124</v>
      </c>
      <c r="E2892">
        <v>78</v>
      </c>
      <c r="F2892">
        <v>4</v>
      </c>
      <c r="G2892" t="s">
        <v>15152</v>
      </c>
      <c r="H2892">
        <v>6</v>
      </c>
      <c r="I2892">
        <v>439162</v>
      </c>
      <c r="J2892" t="s">
        <v>5036</v>
      </c>
      <c r="K2892" t="s">
        <v>15153</v>
      </c>
      <c r="L2892" t="s">
        <v>15154</v>
      </c>
      <c r="M2892">
        <v>106160</v>
      </c>
      <c r="N2892">
        <v>28</v>
      </c>
      <c r="O2892" t="s">
        <v>15155</v>
      </c>
      <c r="P2892">
        <v>0</v>
      </c>
      <c r="Q2892" t="s">
        <v>15156</v>
      </c>
      <c r="R2892" t="s">
        <v>15157</v>
      </c>
      <c r="S2892">
        <v>430</v>
      </c>
      <c r="T2892" t="s">
        <v>169</v>
      </c>
      <c r="U2892" t="s">
        <v>3663</v>
      </c>
      <c r="V2892" t="s">
        <v>811</v>
      </c>
      <c r="W2892">
        <v>1100000000</v>
      </c>
      <c r="X2892">
        <v>1988</v>
      </c>
      <c r="Y2892">
        <v>5</v>
      </c>
      <c r="Z2892" s="2">
        <v>8.1</v>
      </c>
      <c r="AA2892">
        <v>1.85</v>
      </c>
      <c r="AB2892">
        <v>0</v>
      </c>
      <c r="AQ2892">
        <v>97</v>
      </c>
      <c r="AR2892">
        <v>5.3</v>
      </c>
      <c r="BO2892">
        <v>10544143</v>
      </c>
      <c r="BP2892">
        <v>20000000</v>
      </c>
      <c r="BR2892">
        <f t="shared" si="109"/>
        <v>-9455857</v>
      </c>
      <c r="BS2892" t="str">
        <f>_xlfn.XLOOKUP(BO2892,I:I,L:L)</f>
        <v>Three to TangoÂ </v>
      </c>
    </row>
    <row r="2893" spans="1:71" x14ac:dyDescent="0.25">
      <c r="A2893" t="s">
        <v>33</v>
      </c>
      <c r="B2893" t="s">
        <v>8784</v>
      </c>
      <c r="C2893">
        <v>85</v>
      </c>
      <c r="D2893">
        <v>90</v>
      </c>
      <c r="E2893">
        <v>21</v>
      </c>
      <c r="F2893">
        <v>112</v>
      </c>
      <c r="G2893" t="s">
        <v>6470</v>
      </c>
      <c r="H2893">
        <v>186</v>
      </c>
      <c r="I2893">
        <v>671240</v>
      </c>
      <c r="J2893" t="s">
        <v>881</v>
      </c>
      <c r="K2893" t="s">
        <v>6441</v>
      </c>
      <c r="L2893" t="s">
        <v>14707</v>
      </c>
      <c r="M2893">
        <v>23023</v>
      </c>
      <c r="N2893">
        <v>619</v>
      </c>
      <c r="O2893" t="s">
        <v>15158</v>
      </c>
      <c r="P2893">
        <v>0</v>
      </c>
      <c r="Q2893" t="s">
        <v>15159</v>
      </c>
      <c r="R2893" t="s">
        <v>15160</v>
      </c>
      <c r="S2893">
        <v>149</v>
      </c>
      <c r="T2893" t="s">
        <v>42</v>
      </c>
      <c r="U2893" t="s">
        <v>74</v>
      </c>
      <c r="V2893" t="s">
        <v>811</v>
      </c>
      <c r="W2893">
        <v>7900000</v>
      </c>
      <c r="X2893">
        <v>2005</v>
      </c>
      <c r="Y2893">
        <v>119</v>
      </c>
      <c r="Z2893" s="2">
        <v>6.9</v>
      </c>
      <c r="AA2893">
        <v>2.35</v>
      </c>
      <c r="AB2893">
        <v>0</v>
      </c>
      <c r="AQ2893">
        <v>96</v>
      </c>
      <c r="AR2893">
        <v>4.5999999999999996</v>
      </c>
      <c r="BO2893">
        <v>71442</v>
      </c>
      <c r="BP2893">
        <v>9600000</v>
      </c>
      <c r="BR2893">
        <f t="shared" si="109"/>
        <v>-9528558</v>
      </c>
      <c r="BS2893" t="str">
        <f>_xlfn.XLOOKUP(BO2893,I:I,L:L)</f>
        <v>Ernest &amp; CelestineÂ </v>
      </c>
    </row>
    <row r="2894" spans="1:71" x14ac:dyDescent="0.25">
      <c r="A2894" t="s">
        <v>33</v>
      </c>
      <c r="B2894" t="s">
        <v>8791</v>
      </c>
      <c r="C2894">
        <v>21</v>
      </c>
      <c r="D2894">
        <v>90</v>
      </c>
      <c r="E2894">
        <v>73</v>
      </c>
      <c r="F2894">
        <v>26</v>
      </c>
      <c r="G2894" t="s">
        <v>6451</v>
      </c>
      <c r="H2894">
        <v>848</v>
      </c>
      <c r="I2894">
        <v>882290</v>
      </c>
      <c r="J2894" t="s">
        <v>2056</v>
      </c>
      <c r="K2894" t="s">
        <v>609</v>
      </c>
      <c r="L2894" t="s">
        <v>15091</v>
      </c>
      <c r="M2894">
        <v>4792</v>
      </c>
      <c r="N2894">
        <v>1526</v>
      </c>
      <c r="O2894" t="s">
        <v>15161</v>
      </c>
      <c r="P2894">
        <v>2</v>
      </c>
      <c r="Q2894" t="s">
        <v>15162</v>
      </c>
      <c r="R2894" t="s">
        <v>15163</v>
      </c>
      <c r="S2894">
        <v>43</v>
      </c>
      <c r="T2894" t="s">
        <v>42</v>
      </c>
      <c r="U2894" t="s">
        <v>490</v>
      </c>
      <c r="V2894" t="s">
        <v>811</v>
      </c>
      <c r="W2894">
        <v>10000000</v>
      </c>
      <c r="X2894">
        <v>1989</v>
      </c>
      <c r="Y2894">
        <v>643</v>
      </c>
      <c r="Z2894" s="2">
        <v>6.5</v>
      </c>
      <c r="AA2894">
        <v>1.33</v>
      </c>
      <c r="AB2894">
        <v>999</v>
      </c>
      <c r="AQ2894">
        <v>104</v>
      </c>
      <c r="AR2894">
        <v>8</v>
      </c>
      <c r="BO2894">
        <v>449558</v>
      </c>
      <c r="BP2894">
        <v>10000000</v>
      </c>
      <c r="BR2894">
        <f t="shared" si="109"/>
        <v>-9550442</v>
      </c>
      <c r="BS2894" t="str">
        <f>_xlfn.XLOOKUP(BO2894,I:I,L:L)</f>
        <v>The Damned UnitedÂ </v>
      </c>
    </row>
    <row r="2895" spans="1:71" x14ac:dyDescent="0.25">
      <c r="A2895" t="s">
        <v>33</v>
      </c>
      <c r="B2895" t="s">
        <v>3889</v>
      </c>
      <c r="C2895">
        <v>61</v>
      </c>
      <c r="D2895">
        <v>99</v>
      </c>
      <c r="E2895">
        <v>78</v>
      </c>
      <c r="F2895">
        <v>325</v>
      </c>
      <c r="G2895" t="s">
        <v>15165</v>
      </c>
      <c r="H2895">
        <v>11000</v>
      </c>
      <c r="I2895">
        <v>106593296</v>
      </c>
      <c r="J2895" t="s">
        <v>2241</v>
      </c>
      <c r="K2895" t="s">
        <v>603</v>
      </c>
      <c r="L2895" t="s">
        <v>1789</v>
      </c>
      <c r="M2895">
        <v>72324</v>
      </c>
      <c r="N2895">
        <v>12619</v>
      </c>
      <c r="O2895" t="s">
        <v>15166</v>
      </c>
      <c r="P2895">
        <v>1</v>
      </c>
      <c r="Q2895" t="s">
        <v>15167</v>
      </c>
      <c r="R2895" t="s">
        <v>15168</v>
      </c>
      <c r="S2895">
        <v>134</v>
      </c>
      <c r="T2895" t="s">
        <v>42</v>
      </c>
      <c r="U2895" t="s">
        <v>43</v>
      </c>
      <c r="V2895" t="s">
        <v>115</v>
      </c>
      <c r="W2895">
        <v>7500000</v>
      </c>
      <c r="X2895">
        <v>1989</v>
      </c>
      <c r="Y2895">
        <v>509</v>
      </c>
      <c r="Z2895" s="2">
        <v>7.4</v>
      </c>
      <c r="AA2895">
        <v>1.85</v>
      </c>
      <c r="AB2895">
        <v>3000</v>
      </c>
      <c r="AQ2895">
        <v>90</v>
      </c>
      <c r="AR2895">
        <v>6.5</v>
      </c>
      <c r="BO2895">
        <v>447750</v>
      </c>
      <c r="BP2895">
        <v>10000000</v>
      </c>
      <c r="BR2895">
        <f t="shared" si="109"/>
        <v>-9552250</v>
      </c>
      <c r="BS2895" t="str">
        <f>_xlfn.XLOOKUP(BO2895,I:I,L:L)</f>
        <v>BrotherÂ </v>
      </c>
    </row>
    <row r="2896" spans="1:71" x14ac:dyDescent="0.25">
      <c r="A2896" t="s">
        <v>33</v>
      </c>
      <c r="B2896" t="s">
        <v>8793</v>
      </c>
      <c r="C2896">
        <v>62</v>
      </c>
      <c r="D2896">
        <v>89</v>
      </c>
      <c r="E2896">
        <v>7</v>
      </c>
      <c r="F2896">
        <v>36</v>
      </c>
      <c r="G2896" t="s">
        <v>15169</v>
      </c>
      <c r="H2896">
        <v>186</v>
      </c>
      <c r="I2896">
        <v>32333860</v>
      </c>
      <c r="J2896" t="s">
        <v>1352</v>
      </c>
      <c r="K2896" t="s">
        <v>15170</v>
      </c>
      <c r="L2896" t="s">
        <v>6403</v>
      </c>
      <c r="M2896">
        <v>29843</v>
      </c>
      <c r="N2896">
        <v>407</v>
      </c>
      <c r="O2896" t="s">
        <v>15171</v>
      </c>
      <c r="P2896">
        <v>1</v>
      </c>
      <c r="Q2896" t="s">
        <v>15172</v>
      </c>
      <c r="R2896" t="s">
        <v>15173</v>
      </c>
      <c r="S2896">
        <v>81</v>
      </c>
      <c r="T2896" t="s">
        <v>163</v>
      </c>
      <c r="U2896" t="s">
        <v>4790</v>
      </c>
      <c r="V2896" t="s">
        <v>811</v>
      </c>
      <c r="W2896">
        <v>7500000</v>
      </c>
      <c r="X2896">
        <v>1995</v>
      </c>
      <c r="Y2896">
        <v>147</v>
      </c>
      <c r="Z2896" s="2">
        <v>6.7</v>
      </c>
      <c r="AA2896">
        <v>2.35</v>
      </c>
      <c r="AB2896">
        <v>0</v>
      </c>
      <c r="AQ2896">
        <v>99</v>
      </c>
      <c r="AR2896">
        <v>7.4</v>
      </c>
      <c r="BO2896">
        <v>42438300</v>
      </c>
      <c r="BP2896">
        <v>52000000</v>
      </c>
      <c r="BR2896">
        <f t="shared" si="109"/>
        <v>-9561700</v>
      </c>
      <c r="BS2896" t="str">
        <f>_xlfn.XLOOKUP(BO2896,I:I,L:L)</f>
        <v>CasinoÂ </v>
      </c>
    </row>
    <row r="2897" spans="1:71" x14ac:dyDescent="0.25">
      <c r="A2897" t="s">
        <v>33</v>
      </c>
      <c r="B2897" t="s">
        <v>4805</v>
      </c>
      <c r="C2897">
        <v>239</v>
      </c>
      <c r="D2897">
        <v>92</v>
      </c>
      <c r="E2897">
        <v>655</v>
      </c>
      <c r="F2897">
        <v>88</v>
      </c>
      <c r="G2897" t="s">
        <v>9777</v>
      </c>
      <c r="H2897">
        <v>24000</v>
      </c>
      <c r="I2897">
        <v>24792061</v>
      </c>
      <c r="J2897" t="s">
        <v>1544</v>
      </c>
      <c r="K2897" t="s">
        <v>100</v>
      </c>
      <c r="L2897" t="s">
        <v>7453</v>
      </c>
      <c r="M2897">
        <v>191998</v>
      </c>
      <c r="N2897">
        <v>25092</v>
      </c>
      <c r="O2897" t="s">
        <v>15174</v>
      </c>
      <c r="P2897">
        <v>0</v>
      </c>
      <c r="Q2897" t="s">
        <v>15175</v>
      </c>
      <c r="R2897" t="s">
        <v>15176</v>
      </c>
      <c r="S2897">
        <v>323</v>
      </c>
      <c r="T2897" t="s">
        <v>42</v>
      </c>
      <c r="U2897" t="s">
        <v>43</v>
      </c>
      <c r="V2897" t="s">
        <v>811</v>
      </c>
      <c r="W2897">
        <v>6500000</v>
      </c>
      <c r="X2897">
        <v>2005</v>
      </c>
      <c r="Y2897">
        <v>829</v>
      </c>
      <c r="Z2897" s="2">
        <v>7.6</v>
      </c>
      <c r="AA2897">
        <v>2.35</v>
      </c>
      <c r="AB2897">
        <v>0</v>
      </c>
      <c r="AQ2897">
        <v>101</v>
      </c>
      <c r="AR2897">
        <v>7.3</v>
      </c>
      <c r="BO2897">
        <v>2326407</v>
      </c>
      <c r="BP2897">
        <v>12000000</v>
      </c>
      <c r="BR2897">
        <f t="shared" si="109"/>
        <v>-9673593</v>
      </c>
      <c r="BS2897" t="str">
        <f>_xlfn.XLOOKUP(BO2897,I:I,L:L)</f>
        <v>Last OrdersÂ </v>
      </c>
    </row>
    <row r="2898" spans="1:71" x14ac:dyDescent="0.25">
      <c r="A2898" t="s">
        <v>33</v>
      </c>
      <c r="B2898" t="s">
        <v>8804</v>
      </c>
      <c r="C2898">
        <v>252</v>
      </c>
      <c r="D2898">
        <v>94</v>
      </c>
      <c r="E2898">
        <v>0</v>
      </c>
      <c r="F2898">
        <v>658</v>
      </c>
      <c r="G2898" t="s">
        <v>14287</v>
      </c>
      <c r="H2898">
        <v>1000</v>
      </c>
      <c r="I2898">
        <v>17544812</v>
      </c>
      <c r="J2898" t="s">
        <v>3105</v>
      </c>
      <c r="K2898" t="s">
        <v>4595</v>
      </c>
      <c r="L2898" t="s">
        <v>9418</v>
      </c>
      <c r="M2898">
        <v>69989</v>
      </c>
      <c r="N2898">
        <v>4707</v>
      </c>
      <c r="O2898" t="s">
        <v>15177</v>
      </c>
      <c r="P2898">
        <v>0</v>
      </c>
      <c r="Q2898" t="s">
        <v>15178</v>
      </c>
      <c r="R2898" t="s">
        <v>15179</v>
      </c>
      <c r="S2898">
        <v>384</v>
      </c>
      <c r="T2898" t="s">
        <v>42</v>
      </c>
      <c r="U2898" t="s">
        <v>43</v>
      </c>
      <c r="V2898" t="s">
        <v>811</v>
      </c>
      <c r="W2898">
        <v>10000000</v>
      </c>
      <c r="X2898">
        <v>2007</v>
      </c>
      <c r="Y2898">
        <v>683</v>
      </c>
      <c r="Z2898" s="2">
        <v>5.4</v>
      </c>
      <c r="AA2898">
        <v>2.35</v>
      </c>
      <c r="AB2898">
        <v>0</v>
      </c>
      <c r="AQ2898">
        <v>92</v>
      </c>
      <c r="AR2898">
        <v>7.6</v>
      </c>
      <c r="BO2898">
        <v>306715</v>
      </c>
      <c r="BP2898">
        <v>10000000</v>
      </c>
      <c r="BR2898">
        <f t="shared" ref="BR2898:BR2954" si="110">BO2898-BP2898</f>
        <v>-9693285</v>
      </c>
      <c r="BS2898" t="str">
        <f>_xlfn.XLOOKUP(BO2898,I:I,L:L)</f>
        <v>Chairman of the BoardÂ </v>
      </c>
    </row>
    <row r="2899" spans="1:71" x14ac:dyDescent="0.25">
      <c r="A2899" t="s">
        <v>33</v>
      </c>
      <c r="B2899" t="s">
        <v>7190</v>
      </c>
      <c r="C2899">
        <v>278</v>
      </c>
      <c r="D2899">
        <v>100</v>
      </c>
      <c r="E2899">
        <v>92</v>
      </c>
      <c r="F2899">
        <v>221</v>
      </c>
      <c r="G2899" t="s">
        <v>2523</v>
      </c>
      <c r="H2899">
        <v>3000</v>
      </c>
      <c r="I2899">
        <v>12574715</v>
      </c>
      <c r="J2899" t="s">
        <v>2007</v>
      </c>
      <c r="K2899" t="s">
        <v>893</v>
      </c>
      <c r="L2899" t="s">
        <v>9321</v>
      </c>
      <c r="M2899">
        <v>112138</v>
      </c>
      <c r="N2899">
        <v>4198</v>
      </c>
      <c r="O2899" t="s">
        <v>15181</v>
      </c>
      <c r="P2899">
        <v>0</v>
      </c>
      <c r="Q2899" t="s">
        <v>15182</v>
      </c>
      <c r="R2899" t="s">
        <v>15183</v>
      </c>
      <c r="S2899">
        <v>237</v>
      </c>
      <c r="T2899" t="s">
        <v>42</v>
      </c>
      <c r="U2899" t="s">
        <v>74</v>
      </c>
      <c r="V2899" t="s">
        <v>44</v>
      </c>
      <c r="W2899">
        <v>4500000</v>
      </c>
      <c r="X2899">
        <v>2009</v>
      </c>
      <c r="Y2899">
        <v>766</v>
      </c>
      <c r="Z2899" s="2">
        <v>7.3</v>
      </c>
      <c r="AA2899">
        <v>2.35</v>
      </c>
      <c r="AB2899">
        <v>12000</v>
      </c>
      <c r="AQ2899">
        <v>94</v>
      </c>
      <c r="AR2899">
        <v>5.4</v>
      </c>
      <c r="BO2899">
        <v>5306447</v>
      </c>
      <c r="BP2899">
        <v>15000000</v>
      </c>
      <c r="BR2899">
        <f t="shared" si="110"/>
        <v>-9693553</v>
      </c>
      <c r="BS2899" t="str">
        <f>_xlfn.XLOOKUP(BO2899,I:I,L:L)</f>
        <v>Whatever WorksÂ </v>
      </c>
    </row>
    <row r="2900" spans="1:71" x14ac:dyDescent="0.25">
      <c r="A2900" t="s">
        <v>33</v>
      </c>
      <c r="B2900" t="s">
        <v>8810</v>
      </c>
      <c r="C2900">
        <v>9</v>
      </c>
      <c r="D2900">
        <v>109</v>
      </c>
      <c r="E2900">
        <v>62</v>
      </c>
      <c r="F2900">
        <v>518</v>
      </c>
      <c r="G2900" t="s">
        <v>8698</v>
      </c>
      <c r="H2900">
        <v>584</v>
      </c>
      <c r="I2900">
        <v>5100000</v>
      </c>
      <c r="J2900" t="s">
        <v>881</v>
      </c>
      <c r="K2900" t="s">
        <v>2685</v>
      </c>
      <c r="L2900" t="s">
        <v>13184</v>
      </c>
      <c r="M2900">
        <v>6595</v>
      </c>
      <c r="N2900">
        <v>2024</v>
      </c>
      <c r="O2900" t="s">
        <v>15184</v>
      </c>
      <c r="P2900">
        <v>0</v>
      </c>
      <c r="Q2900" t="s">
        <v>15185</v>
      </c>
      <c r="R2900" t="s">
        <v>15186</v>
      </c>
      <c r="S2900">
        <v>61</v>
      </c>
      <c r="T2900" t="s">
        <v>42</v>
      </c>
      <c r="U2900" t="s">
        <v>74</v>
      </c>
      <c r="V2900" t="s">
        <v>811</v>
      </c>
      <c r="W2900">
        <v>7500000</v>
      </c>
      <c r="X2900">
        <v>1984</v>
      </c>
      <c r="Y2900">
        <v>552</v>
      </c>
      <c r="Z2900" s="2">
        <v>6</v>
      </c>
      <c r="AA2900">
        <v>1.85</v>
      </c>
      <c r="AB2900">
        <v>345</v>
      </c>
      <c r="AQ2900">
        <v>100</v>
      </c>
      <c r="AR2900">
        <v>7.3</v>
      </c>
      <c r="BO2900">
        <v>4291965</v>
      </c>
      <c r="BP2900">
        <v>14000000</v>
      </c>
      <c r="BR2900">
        <f t="shared" si="110"/>
        <v>-9708035</v>
      </c>
      <c r="BS2900" t="str">
        <f>_xlfn.XLOOKUP(BO2900,I:I,L:L)</f>
        <v>Catch a FireÂ </v>
      </c>
    </row>
    <row r="2901" spans="1:71" x14ac:dyDescent="0.25">
      <c r="A2901" t="s">
        <v>33</v>
      </c>
      <c r="B2901" t="s">
        <v>5482</v>
      </c>
      <c r="C2901">
        <v>127</v>
      </c>
      <c r="D2901">
        <v>105</v>
      </c>
      <c r="E2901">
        <v>248</v>
      </c>
      <c r="F2901">
        <v>147</v>
      </c>
      <c r="G2901" t="s">
        <v>2046</v>
      </c>
      <c r="H2901">
        <v>673</v>
      </c>
      <c r="I2901">
        <v>10460089</v>
      </c>
      <c r="J2901" t="s">
        <v>1359</v>
      </c>
      <c r="K2901" t="s">
        <v>1994</v>
      </c>
      <c r="L2901" t="s">
        <v>10319</v>
      </c>
      <c r="M2901">
        <v>34098</v>
      </c>
      <c r="N2901">
        <v>1442</v>
      </c>
      <c r="O2901" t="s">
        <v>14355</v>
      </c>
      <c r="P2901">
        <v>1</v>
      </c>
      <c r="Q2901" t="s">
        <v>15187</v>
      </c>
      <c r="R2901" t="s">
        <v>15188</v>
      </c>
      <c r="S2901">
        <v>214</v>
      </c>
      <c r="T2901" t="s">
        <v>42</v>
      </c>
      <c r="U2901" t="s">
        <v>43</v>
      </c>
      <c r="V2901" t="s">
        <v>811</v>
      </c>
      <c r="W2901">
        <v>7500000</v>
      </c>
      <c r="X2901">
        <v>2002</v>
      </c>
      <c r="Y2901">
        <v>466</v>
      </c>
      <c r="Z2901" s="2">
        <v>7.2</v>
      </c>
      <c r="AA2901">
        <v>1.85</v>
      </c>
      <c r="AB2901">
        <v>1000</v>
      </c>
      <c r="AQ2901">
        <v>109</v>
      </c>
      <c r="AR2901">
        <v>6</v>
      </c>
      <c r="BO2901">
        <v>48291624</v>
      </c>
      <c r="BP2901">
        <v>58000000</v>
      </c>
      <c r="BR2901">
        <f t="shared" si="110"/>
        <v>-9708376</v>
      </c>
      <c r="BS2901" t="str">
        <f>_xlfn.XLOOKUP(BO2901,I:I,L:L)</f>
        <v>Just Like HeavenÂ </v>
      </c>
    </row>
    <row r="2902" spans="1:71" x14ac:dyDescent="0.25">
      <c r="A2902" t="s">
        <v>33</v>
      </c>
      <c r="B2902" t="s">
        <v>6391</v>
      </c>
      <c r="C2902">
        <v>9</v>
      </c>
      <c r="D2902">
        <v>102</v>
      </c>
      <c r="E2902">
        <v>329</v>
      </c>
      <c r="F2902">
        <v>280</v>
      </c>
      <c r="G2902" t="s">
        <v>6391</v>
      </c>
      <c r="H2902">
        <v>611</v>
      </c>
      <c r="I2902">
        <v>4239767</v>
      </c>
      <c r="J2902" t="s">
        <v>2472</v>
      </c>
      <c r="K2902" t="s">
        <v>15189</v>
      </c>
      <c r="L2902" t="s">
        <v>13564</v>
      </c>
      <c r="M2902">
        <v>3709</v>
      </c>
      <c r="N2902">
        <v>1834</v>
      </c>
      <c r="O2902" t="s">
        <v>8293</v>
      </c>
      <c r="P2902">
        <v>3</v>
      </c>
      <c r="Q2902" t="s">
        <v>15190</v>
      </c>
      <c r="R2902" t="s">
        <v>15191</v>
      </c>
      <c r="S2902">
        <v>83</v>
      </c>
      <c r="T2902" t="s">
        <v>42</v>
      </c>
      <c r="U2902" t="s">
        <v>356</v>
      </c>
      <c r="V2902" t="s">
        <v>811</v>
      </c>
      <c r="W2902">
        <v>7500000</v>
      </c>
      <c r="X2902">
        <v>2002</v>
      </c>
      <c r="Y2902">
        <v>329</v>
      </c>
      <c r="Z2902" s="2">
        <v>6</v>
      </c>
      <c r="AA2902">
        <v>1.85</v>
      </c>
      <c r="AB2902">
        <v>0</v>
      </c>
      <c r="AQ2902">
        <v>105</v>
      </c>
      <c r="AR2902">
        <v>7.2</v>
      </c>
      <c r="BO2902">
        <v>25266129</v>
      </c>
      <c r="BP2902">
        <v>35000000</v>
      </c>
      <c r="BR2902">
        <f t="shared" si="110"/>
        <v>-9733871</v>
      </c>
      <c r="BS2902" t="str">
        <f>_xlfn.XLOOKUP(BO2902,I:I,L:L)</f>
        <v>Jersey GirlÂ </v>
      </c>
    </row>
    <row r="2903" spans="1:71" x14ac:dyDescent="0.25">
      <c r="A2903" t="s">
        <v>33</v>
      </c>
      <c r="B2903" t="s">
        <v>8811</v>
      </c>
      <c r="C2903">
        <v>35</v>
      </c>
      <c r="D2903">
        <v>97</v>
      </c>
      <c r="E2903">
        <v>18</v>
      </c>
      <c r="F2903">
        <v>742</v>
      </c>
      <c r="G2903" t="s">
        <v>6876</v>
      </c>
      <c r="H2903">
        <v>834</v>
      </c>
      <c r="I2903">
        <v>4131640</v>
      </c>
      <c r="J2903" t="s">
        <v>635</v>
      </c>
      <c r="K2903" t="s">
        <v>2125</v>
      </c>
      <c r="L2903" t="s">
        <v>13593</v>
      </c>
      <c r="M2903">
        <v>5463</v>
      </c>
      <c r="N2903">
        <v>4091</v>
      </c>
      <c r="O2903" t="s">
        <v>15192</v>
      </c>
      <c r="P2903">
        <v>2</v>
      </c>
      <c r="Q2903" t="s">
        <v>15193</v>
      </c>
      <c r="R2903" t="s">
        <v>15194</v>
      </c>
      <c r="S2903">
        <v>20</v>
      </c>
      <c r="T2903" t="s">
        <v>42</v>
      </c>
      <c r="U2903" t="s">
        <v>43</v>
      </c>
      <c r="V2903" t="s">
        <v>44</v>
      </c>
      <c r="W2903">
        <v>7500000</v>
      </c>
      <c r="X2903">
        <v>2008</v>
      </c>
      <c r="Y2903">
        <v>749</v>
      </c>
      <c r="Z2903" s="2">
        <v>3.1</v>
      </c>
      <c r="AA2903">
        <v>1.85</v>
      </c>
      <c r="AB2903">
        <v>140</v>
      </c>
      <c r="AQ2903">
        <v>102</v>
      </c>
      <c r="AR2903">
        <v>6</v>
      </c>
      <c r="BO2903">
        <v>12232937</v>
      </c>
      <c r="BP2903">
        <v>22000000</v>
      </c>
      <c r="BR2903">
        <f t="shared" si="110"/>
        <v>-9767063</v>
      </c>
      <c r="BS2903" t="str">
        <f>_xlfn.XLOOKUP(BO2903,I:I,L:L)</f>
        <v>12 RoundsÂ </v>
      </c>
    </row>
    <row r="2904" spans="1:71" x14ac:dyDescent="0.25">
      <c r="A2904" t="s">
        <v>33</v>
      </c>
      <c r="B2904" t="s">
        <v>8817</v>
      </c>
      <c r="C2904">
        <v>6</v>
      </c>
      <c r="D2904">
        <v>118</v>
      </c>
      <c r="E2904">
        <v>0</v>
      </c>
      <c r="F2904">
        <v>249</v>
      </c>
      <c r="G2904" t="s">
        <v>13240</v>
      </c>
      <c r="H2904">
        <v>373</v>
      </c>
      <c r="I2904">
        <v>3347439</v>
      </c>
      <c r="J2904" t="s">
        <v>210</v>
      </c>
      <c r="K2904" t="s">
        <v>15195</v>
      </c>
      <c r="L2904" t="s">
        <v>13969</v>
      </c>
      <c r="M2904">
        <v>833</v>
      </c>
      <c r="N2904">
        <v>1233</v>
      </c>
      <c r="O2904" t="s">
        <v>12082</v>
      </c>
      <c r="P2904">
        <v>1</v>
      </c>
      <c r="Q2904" t="s">
        <v>15196</v>
      </c>
      <c r="R2904" t="s">
        <v>15197</v>
      </c>
      <c r="S2904">
        <v>33</v>
      </c>
      <c r="T2904" t="s">
        <v>42</v>
      </c>
      <c r="U2904" t="s">
        <v>43</v>
      </c>
      <c r="V2904" t="s">
        <v>115</v>
      </c>
      <c r="W2904">
        <v>7500000</v>
      </c>
      <c r="X2904">
        <v>2004</v>
      </c>
      <c r="Y2904">
        <v>266</v>
      </c>
      <c r="Z2904" s="2">
        <v>6.9</v>
      </c>
      <c r="AB2904">
        <v>31</v>
      </c>
      <c r="AQ2904">
        <v>97</v>
      </c>
      <c r="AR2904">
        <v>3.1</v>
      </c>
      <c r="BO2904">
        <v>226792</v>
      </c>
      <c r="BP2904">
        <v>10000000</v>
      </c>
      <c r="BR2904">
        <f t="shared" si="110"/>
        <v>-9773208</v>
      </c>
      <c r="BS2904" t="str">
        <f>_xlfn.XLOOKUP(BO2904,I:I,L:L)</f>
        <v>High Heels and Low LifesÂ </v>
      </c>
    </row>
    <row r="2905" spans="1:71" x14ac:dyDescent="0.25">
      <c r="A2905" t="s">
        <v>33</v>
      </c>
      <c r="B2905" t="s">
        <v>7691</v>
      </c>
      <c r="C2905">
        <v>192</v>
      </c>
      <c r="D2905">
        <v>92</v>
      </c>
      <c r="E2905">
        <v>406</v>
      </c>
      <c r="F2905">
        <v>968</v>
      </c>
      <c r="G2905" t="s">
        <v>390</v>
      </c>
      <c r="H2905">
        <v>24000</v>
      </c>
      <c r="I2905">
        <v>10814185</v>
      </c>
      <c r="J2905" t="s">
        <v>2331</v>
      </c>
      <c r="K2905" t="s">
        <v>100</v>
      </c>
      <c r="L2905" t="s">
        <v>10382</v>
      </c>
      <c r="M2905">
        <v>37530</v>
      </c>
      <c r="N2905">
        <v>41867</v>
      </c>
      <c r="O2905" t="s">
        <v>503</v>
      </c>
      <c r="P2905">
        <v>6</v>
      </c>
      <c r="Q2905" t="s">
        <v>15198</v>
      </c>
      <c r="R2905" t="s">
        <v>15199</v>
      </c>
      <c r="S2905">
        <v>106</v>
      </c>
      <c r="T2905" t="s">
        <v>42</v>
      </c>
      <c r="U2905" t="s">
        <v>43</v>
      </c>
      <c r="V2905" t="s">
        <v>811</v>
      </c>
      <c r="W2905">
        <v>8000000</v>
      </c>
      <c r="X2905">
        <v>2009</v>
      </c>
      <c r="Y2905">
        <v>15000</v>
      </c>
      <c r="Z2905" s="2">
        <v>6.2</v>
      </c>
      <c r="AA2905">
        <v>1.85</v>
      </c>
      <c r="AB2905">
        <v>0</v>
      </c>
      <c r="AQ2905">
        <v>118</v>
      </c>
      <c r="AR2905">
        <v>6.9</v>
      </c>
      <c r="BO2905">
        <v>5217498</v>
      </c>
      <c r="BP2905">
        <v>15000000</v>
      </c>
      <c r="BR2905">
        <f t="shared" si="110"/>
        <v>-9782502</v>
      </c>
      <c r="BS2905" t="str">
        <f>_xlfn.XLOOKUP(BO2905,I:I,L:L)</f>
        <v>The In CrowdÂ </v>
      </c>
    </row>
    <row r="2906" spans="1:71" x14ac:dyDescent="0.25">
      <c r="A2906" t="s">
        <v>33</v>
      </c>
      <c r="B2906" t="s">
        <v>8823</v>
      </c>
      <c r="C2906">
        <v>38</v>
      </c>
      <c r="D2906">
        <v>103</v>
      </c>
      <c r="E2906">
        <v>27</v>
      </c>
      <c r="F2906">
        <v>59</v>
      </c>
      <c r="G2906" t="s">
        <v>15200</v>
      </c>
      <c r="H2906">
        <v>71</v>
      </c>
      <c r="I2906">
        <v>206400</v>
      </c>
      <c r="J2906" t="s">
        <v>5010</v>
      </c>
      <c r="K2906" t="s">
        <v>15201</v>
      </c>
      <c r="L2906" t="s">
        <v>15202</v>
      </c>
      <c r="M2906">
        <v>1439</v>
      </c>
      <c r="N2906">
        <v>262</v>
      </c>
      <c r="O2906" t="s">
        <v>15203</v>
      </c>
      <c r="P2906">
        <v>0</v>
      </c>
      <c r="Q2906" t="s">
        <v>15204</v>
      </c>
      <c r="R2906" t="s">
        <v>15205</v>
      </c>
      <c r="S2906">
        <v>26</v>
      </c>
      <c r="T2906" t="s">
        <v>75</v>
      </c>
      <c r="U2906" t="s">
        <v>1816</v>
      </c>
      <c r="W2906">
        <v>50000000</v>
      </c>
      <c r="X2906">
        <v>2001</v>
      </c>
      <c r="Y2906">
        <v>59</v>
      </c>
      <c r="Z2906" s="2">
        <v>6.9</v>
      </c>
      <c r="AB2906">
        <v>26</v>
      </c>
      <c r="AQ2906">
        <v>92</v>
      </c>
      <c r="AR2906">
        <v>6.2</v>
      </c>
      <c r="BO2906">
        <v>30199105</v>
      </c>
      <c r="BP2906">
        <v>40000000</v>
      </c>
      <c r="BR2906">
        <f t="shared" si="110"/>
        <v>-9800895</v>
      </c>
      <c r="BS2906" t="str">
        <f>_xlfn.XLOOKUP(BO2906,I:I,L:L)</f>
        <v>The Art of WarÂ </v>
      </c>
    </row>
    <row r="2907" spans="1:71" x14ac:dyDescent="0.25">
      <c r="A2907" t="s">
        <v>33</v>
      </c>
      <c r="B2907" t="s">
        <v>8278</v>
      </c>
      <c r="C2907">
        <v>287</v>
      </c>
      <c r="D2907">
        <v>115</v>
      </c>
      <c r="E2907">
        <v>549</v>
      </c>
      <c r="F2907">
        <v>911</v>
      </c>
      <c r="G2907" t="s">
        <v>3804</v>
      </c>
      <c r="H2907">
        <v>3000</v>
      </c>
      <c r="I2907">
        <v>54557348</v>
      </c>
      <c r="J2907" t="s">
        <v>1338</v>
      </c>
      <c r="K2907" t="s">
        <v>335</v>
      </c>
      <c r="L2907" t="s">
        <v>3916</v>
      </c>
      <c r="M2907">
        <v>361169</v>
      </c>
      <c r="N2907">
        <v>5732</v>
      </c>
      <c r="O2907" t="s">
        <v>6324</v>
      </c>
      <c r="P2907">
        <v>0</v>
      </c>
      <c r="Q2907" t="s">
        <v>14675</v>
      </c>
      <c r="R2907" t="s">
        <v>14676</v>
      </c>
      <c r="S2907">
        <v>1624</v>
      </c>
      <c r="T2907" t="s">
        <v>42</v>
      </c>
      <c r="U2907" t="s">
        <v>939</v>
      </c>
      <c r="V2907" t="s">
        <v>811</v>
      </c>
      <c r="W2907">
        <v>6500000</v>
      </c>
      <c r="X2907">
        <v>2004</v>
      </c>
      <c r="Y2907">
        <v>912</v>
      </c>
      <c r="Z2907" s="2">
        <v>7.9</v>
      </c>
      <c r="AA2907">
        <v>2.35</v>
      </c>
      <c r="AB2907">
        <v>18000</v>
      </c>
      <c r="AQ2907">
        <v>101</v>
      </c>
      <c r="AR2907">
        <v>4.8</v>
      </c>
      <c r="BO2907">
        <v>26183197</v>
      </c>
      <c r="BP2907">
        <v>36000000</v>
      </c>
      <c r="BR2907">
        <f t="shared" si="110"/>
        <v>-9816803</v>
      </c>
      <c r="BS2907" t="str">
        <f>_xlfn.XLOOKUP(BO2907,I:I,L:L)</f>
        <v>A Man ApartÂ </v>
      </c>
    </row>
    <row r="2908" spans="1:71" x14ac:dyDescent="0.25">
      <c r="A2908" t="s">
        <v>33</v>
      </c>
      <c r="B2908" t="s">
        <v>8834</v>
      </c>
      <c r="C2908">
        <v>222</v>
      </c>
      <c r="D2908">
        <v>113</v>
      </c>
      <c r="E2908">
        <v>127</v>
      </c>
      <c r="F2908">
        <v>373</v>
      </c>
      <c r="G2908" t="s">
        <v>14818</v>
      </c>
      <c r="H2908">
        <v>3000</v>
      </c>
      <c r="I2908">
        <v>3014541</v>
      </c>
      <c r="J2908" t="s">
        <v>2007</v>
      </c>
      <c r="K2908" t="s">
        <v>14178</v>
      </c>
      <c r="L2908" t="s">
        <v>14215</v>
      </c>
      <c r="M2908">
        <v>19616</v>
      </c>
      <c r="N2908">
        <v>4370</v>
      </c>
      <c r="O2908" t="s">
        <v>10004</v>
      </c>
      <c r="P2908">
        <v>3</v>
      </c>
      <c r="Q2908" t="s">
        <v>15206</v>
      </c>
      <c r="R2908" t="s">
        <v>15207</v>
      </c>
      <c r="S2908">
        <v>98</v>
      </c>
      <c r="T2908" t="s">
        <v>42</v>
      </c>
      <c r="U2908" t="s">
        <v>74</v>
      </c>
      <c r="V2908" t="s">
        <v>811</v>
      </c>
      <c r="W2908">
        <v>8000000</v>
      </c>
      <c r="X2908">
        <v>2011</v>
      </c>
      <c r="Y2908">
        <v>415</v>
      </c>
      <c r="Z2908" s="2">
        <v>6.7</v>
      </c>
      <c r="AA2908">
        <v>2.35</v>
      </c>
      <c r="AB2908">
        <v>0</v>
      </c>
      <c r="AQ2908">
        <v>115</v>
      </c>
      <c r="AR2908">
        <v>7.9</v>
      </c>
      <c r="BO2908">
        <v>3169424</v>
      </c>
      <c r="BP2908">
        <v>13000000</v>
      </c>
      <c r="BR2908">
        <f t="shared" si="110"/>
        <v>-9830576</v>
      </c>
      <c r="BS2908" t="str">
        <f>_xlfn.XLOOKUP(BO2908,I:I,L:L)</f>
        <v>Resurrecting the ChampÂ </v>
      </c>
    </row>
    <row r="2909" spans="1:71" x14ac:dyDescent="0.25">
      <c r="A2909" t="s">
        <v>33</v>
      </c>
      <c r="B2909" t="s">
        <v>8846</v>
      </c>
      <c r="C2909">
        <v>16</v>
      </c>
      <c r="D2909">
        <v>153</v>
      </c>
      <c r="E2909">
        <v>5</v>
      </c>
      <c r="F2909">
        <v>60</v>
      </c>
      <c r="G2909" t="s">
        <v>15208</v>
      </c>
      <c r="H2909">
        <v>532</v>
      </c>
      <c r="I2909">
        <v>872643</v>
      </c>
      <c r="J2909" t="s">
        <v>1638</v>
      </c>
      <c r="K2909" t="s">
        <v>15209</v>
      </c>
      <c r="L2909" t="s">
        <v>14307</v>
      </c>
      <c r="M2909">
        <v>2909</v>
      </c>
      <c r="N2909">
        <v>902</v>
      </c>
      <c r="O2909" t="s">
        <v>15210</v>
      </c>
      <c r="P2909">
        <v>3</v>
      </c>
      <c r="Q2909" t="s">
        <v>15211</v>
      </c>
      <c r="R2909" t="s">
        <v>15212</v>
      </c>
      <c r="S2909">
        <v>37</v>
      </c>
      <c r="T2909" t="s">
        <v>287</v>
      </c>
      <c r="U2909" t="s">
        <v>43</v>
      </c>
      <c r="W2909">
        <v>6000000</v>
      </c>
      <c r="X2909">
        <v>2007</v>
      </c>
      <c r="Y2909">
        <v>249</v>
      </c>
      <c r="Z2909" s="2">
        <v>5.4</v>
      </c>
      <c r="AB2909">
        <v>108</v>
      </c>
      <c r="AQ2909">
        <v>95</v>
      </c>
      <c r="AR2909">
        <v>5.6</v>
      </c>
      <c r="BO2909">
        <v>131617</v>
      </c>
      <c r="BP2909">
        <v>10000000</v>
      </c>
      <c r="BR2909">
        <f t="shared" si="110"/>
        <v>-9868383</v>
      </c>
      <c r="BS2909" t="str">
        <f>_xlfn.XLOOKUP(BO2909,I:I,L:L)</f>
        <v>EdmondÂ </v>
      </c>
    </row>
    <row r="2910" spans="1:71" x14ac:dyDescent="0.25">
      <c r="A2910" t="s">
        <v>33</v>
      </c>
      <c r="B2910" t="s">
        <v>8852</v>
      </c>
      <c r="C2910">
        <v>242</v>
      </c>
      <c r="D2910">
        <v>89</v>
      </c>
      <c r="E2910">
        <v>10</v>
      </c>
      <c r="F2910">
        <v>106</v>
      </c>
      <c r="G2910" t="s">
        <v>7721</v>
      </c>
      <c r="H2910">
        <v>963</v>
      </c>
      <c r="I2910">
        <v>4443403</v>
      </c>
      <c r="J2910" t="s">
        <v>5049</v>
      </c>
      <c r="K2910" t="s">
        <v>7919</v>
      </c>
      <c r="L2910" t="s">
        <v>13404</v>
      </c>
      <c r="M2910">
        <v>70194</v>
      </c>
      <c r="N2910">
        <v>1754</v>
      </c>
      <c r="O2910" t="s">
        <v>15213</v>
      </c>
      <c r="P2910">
        <v>0</v>
      </c>
      <c r="Q2910" t="s">
        <v>15214</v>
      </c>
      <c r="R2910" t="s">
        <v>15215</v>
      </c>
      <c r="S2910">
        <v>158</v>
      </c>
      <c r="T2910" t="s">
        <v>75</v>
      </c>
      <c r="U2910" t="s">
        <v>1816</v>
      </c>
      <c r="V2910" t="s">
        <v>44</v>
      </c>
      <c r="W2910">
        <v>7300000</v>
      </c>
      <c r="X2910">
        <v>2007</v>
      </c>
      <c r="Y2910">
        <v>545</v>
      </c>
      <c r="Z2910" s="2">
        <v>8</v>
      </c>
      <c r="AA2910">
        <v>1.85</v>
      </c>
      <c r="AB2910">
        <v>14000</v>
      </c>
      <c r="AQ2910">
        <v>153</v>
      </c>
      <c r="AR2910">
        <v>5.4</v>
      </c>
      <c r="BO2910">
        <v>128486</v>
      </c>
      <c r="BP2910">
        <v>10000000</v>
      </c>
      <c r="BR2910">
        <f t="shared" si="110"/>
        <v>-9871514</v>
      </c>
      <c r="BS2910" t="str">
        <f>_xlfn.XLOOKUP(BO2910,I:I,L:L)</f>
        <v>The Good, the Bad, the WeirdÂ </v>
      </c>
    </row>
    <row r="2911" spans="1:71" x14ac:dyDescent="0.25">
      <c r="A2911" t="s">
        <v>33</v>
      </c>
      <c r="B2911" t="s">
        <v>7084</v>
      </c>
      <c r="C2911">
        <v>253</v>
      </c>
      <c r="D2911">
        <v>118</v>
      </c>
      <c r="E2911">
        <v>0</v>
      </c>
      <c r="F2911">
        <v>500</v>
      </c>
      <c r="G2911" t="s">
        <v>10218</v>
      </c>
      <c r="H2911">
        <v>18000</v>
      </c>
      <c r="I2911">
        <v>1330827</v>
      </c>
      <c r="J2911" t="s">
        <v>2795</v>
      </c>
      <c r="K2911" t="s">
        <v>739</v>
      </c>
      <c r="L2911" t="s">
        <v>14389</v>
      </c>
      <c r="M2911">
        <v>9866</v>
      </c>
      <c r="N2911">
        <v>19879</v>
      </c>
      <c r="O2911" t="s">
        <v>15216</v>
      </c>
      <c r="P2911">
        <v>2</v>
      </c>
      <c r="Q2911" t="s">
        <v>15217</v>
      </c>
      <c r="R2911" t="s">
        <v>15218</v>
      </c>
      <c r="S2911">
        <v>73</v>
      </c>
      <c r="T2911" t="s">
        <v>42</v>
      </c>
      <c r="U2911" t="s">
        <v>1816</v>
      </c>
      <c r="V2911" t="s">
        <v>811</v>
      </c>
      <c r="W2911">
        <v>7000000</v>
      </c>
      <c r="X2911">
        <v>2016</v>
      </c>
      <c r="Y2911">
        <v>860</v>
      </c>
      <c r="Z2911" s="2">
        <v>7</v>
      </c>
      <c r="AA2911">
        <v>2.35</v>
      </c>
      <c r="AB2911">
        <v>0</v>
      </c>
      <c r="AQ2911">
        <v>107</v>
      </c>
      <c r="AR2911">
        <v>7.6</v>
      </c>
      <c r="BO2911">
        <v>2060953</v>
      </c>
      <c r="BP2911">
        <v>12000000</v>
      </c>
      <c r="BR2911">
        <f t="shared" si="110"/>
        <v>-9939047</v>
      </c>
      <c r="BS2911" t="str">
        <f>_xlfn.XLOOKUP(BO2911,I:I,L:L)</f>
        <v>RavenousÂ </v>
      </c>
    </row>
    <row r="2912" spans="1:71" x14ac:dyDescent="0.25">
      <c r="A2912" t="s">
        <v>33</v>
      </c>
      <c r="B2912" t="s">
        <v>97</v>
      </c>
      <c r="C2912">
        <v>392</v>
      </c>
      <c r="D2912">
        <v>156</v>
      </c>
      <c r="E2912">
        <v>0</v>
      </c>
      <c r="F2912">
        <v>4000</v>
      </c>
      <c r="G2912" t="s">
        <v>98</v>
      </c>
      <c r="H2912">
        <v>24000</v>
      </c>
      <c r="I2912">
        <v>336530303</v>
      </c>
      <c r="J2912" t="s">
        <v>99</v>
      </c>
      <c r="K2912" t="s">
        <v>100</v>
      </c>
      <c r="L2912" t="s">
        <v>101</v>
      </c>
      <c r="M2912">
        <v>383071</v>
      </c>
      <c r="N2912">
        <v>46055</v>
      </c>
      <c r="O2912" t="s">
        <v>102</v>
      </c>
      <c r="P2912">
        <v>0</v>
      </c>
      <c r="Q2912" t="s">
        <v>103</v>
      </c>
      <c r="R2912" t="s">
        <v>104</v>
      </c>
      <c r="S2912">
        <v>1902</v>
      </c>
      <c r="T2912" t="s">
        <v>42</v>
      </c>
      <c r="U2912" t="s">
        <v>43</v>
      </c>
      <c r="V2912" t="s">
        <v>44</v>
      </c>
      <c r="W2912">
        <v>258000000</v>
      </c>
      <c r="X2912">
        <v>2007</v>
      </c>
      <c r="Y2912">
        <v>11000</v>
      </c>
      <c r="Z2912" s="2">
        <v>6.2</v>
      </c>
      <c r="AA2912">
        <v>2.35</v>
      </c>
      <c r="AB2912">
        <v>0</v>
      </c>
      <c r="AQ2912">
        <v>118</v>
      </c>
      <c r="AR2912">
        <v>7</v>
      </c>
      <c r="BO2912">
        <v>50024083</v>
      </c>
      <c r="BP2912">
        <v>60000000</v>
      </c>
      <c r="BR2912">
        <f t="shared" si="110"/>
        <v>-9975917</v>
      </c>
      <c r="BS2912" t="str">
        <f>_xlfn.XLOOKUP(BO2912,I:I,L:L)</f>
        <v>Under Siege 2: Dark TerritoryÂ </v>
      </c>
    </row>
    <row r="2913" spans="1:71" x14ac:dyDescent="0.25">
      <c r="A2913" t="s">
        <v>33</v>
      </c>
      <c r="B2913" t="s">
        <v>4805</v>
      </c>
      <c r="C2913">
        <v>387</v>
      </c>
      <c r="D2913">
        <v>96</v>
      </c>
      <c r="E2913">
        <v>655</v>
      </c>
      <c r="F2913">
        <v>973</v>
      </c>
      <c r="G2913" t="s">
        <v>919</v>
      </c>
      <c r="H2913">
        <v>24000</v>
      </c>
      <c r="I2913">
        <v>143492840</v>
      </c>
      <c r="J2913" t="s">
        <v>881</v>
      </c>
      <c r="K2913" t="s">
        <v>100</v>
      </c>
      <c r="L2913" t="s">
        <v>1083</v>
      </c>
      <c r="M2913">
        <v>414335</v>
      </c>
      <c r="N2913">
        <v>28817</v>
      </c>
      <c r="O2913" t="s">
        <v>617</v>
      </c>
      <c r="P2913">
        <v>0</v>
      </c>
      <c r="Q2913" t="s">
        <v>15219</v>
      </c>
      <c r="R2913" t="s">
        <v>15220</v>
      </c>
      <c r="S2913">
        <v>881</v>
      </c>
      <c r="T2913" t="s">
        <v>42</v>
      </c>
      <c r="U2913" t="s">
        <v>43</v>
      </c>
      <c r="V2913" t="s">
        <v>44</v>
      </c>
      <c r="W2913">
        <v>7500000</v>
      </c>
      <c r="X2913">
        <v>2007</v>
      </c>
      <c r="Y2913">
        <v>3000</v>
      </c>
      <c r="Z2913" s="2">
        <v>7.5</v>
      </c>
      <c r="AA2913">
        <v>1.85</v>
      </c>
      <c r="AB2913">
        <v>10000</v>
      </c>
      <c r="AQ2913">
        <v>156</v>
      </c>
      <c r="AR2913">
        <v>6.2</v>
      </c>
      <c r="BO2913">
        <v>5023275</v>
      </c>
      <c r="BP2913">
        <v>15000000</v>
      </c>
      <c r="BR2913">
        <f t="shared" si="110"/>
        <v>-9976725</v>
      </c>
      <c r="BS2913" t="str">
        <f>_xlfn.XLOOKUP(BO2913,I:I,L:L)</f>
        <v>Three BurialsÂ </v>
      </c>
    </row>
    <row r="2914" spans="1:71" x14ac:dyDescent="0.25">
      <c r="A2914" t="s">
        <v>33</v>
      </c>
      <c r="B2914" t="s">
        <v>3052</v>
      </c>
      <c r="C2914">
        <v>208</v>
      </c>
      <c r="D2914">
        <v>175</v>
      </c>
      <c r="E2914">
        <v>0</v>
      </c>
      <c r="F2914">
        <v>3000</v>
      </c>
      <c r="G2914" t="s">
        <v>147</v>
      </c>
      <c r="H2914">
        <v>14000</v>
      </c>
      <c r="I2914">
        <v>134821952</v>
      </c>
      <c r="J2914" t="s">
        <v>1212</v>
      </c>
      <c r="K2914" t="s">
        <v>2989</v>
      </c>
      <c r="L2914" t="s">
        <v>1165</v>
      </c>
      <c r="M2914">
        <v>1155770</v>
      </c>
      <c r="N2914">
        <v>28122</v>
      </c>
      <c r="O2914" t="s">
        <v>2097</v>
      </c>
      <c r="P2914">
        <v>1</v>
      </c>
      <c r="Q2914" t="s">
        <v>15221</v>
      </c>
      <c r="R2914" t="s">
        <v>15222</v>
      </c>
      <c r="S2914">
        <v>2238</v>
      </c>
      <c r="T2914" t="s">
        <v>42</v>
      </c>
      <c r="U2914" t="s">
        <v>43</v>
      </c>
      <c r="V2914" t="s">
        <v>811</v>
      </c>
      <c r="W2914">
        <v>6000000</v>
      </c>
      <c r="X2914">
        <v>1972</v>
      </c>
      <c r="Y2914">
        <v>10000</v>
      </c>
      <c r="Z2914" s="2">
        <v>9.1999999999999993</v>
      </c>
      <c r="AA2914">
        <v>1.85</v>
      </c>
      <c r="AB2914">
        <v>43000</v>
      </c>
      <c r="AQ2914">
        <v>96</v>
      </c>
      <c r="AR2914">
        <v>7.5</v>
      </c>
      <c r="BO2914">
        <v>19348</v>
      </c>
      <c r="BP2914">
        <v>10000000</v>
      </c>
      <c r="BR2914">
        <f t="shared" si="110"/>
        <v>-9980652</v>
      </c>
      <c r="BS2914" t="str">
        <f>_xlfn.XLOOKUP(BO2914,I:I,L:L)</f>
        <v>The Open RoadÂ </v>
      </c>
    </row>
    <row r="2915" spans="1:71" x14ac:dyDescent="0.25">
      <c r="A2915" t="s">
        <v>33</v>
      </c>
      <c r="B2915" t="s">
        <v>3250</v>
      </c>
      <c r="C2915">
        <v>51</v>
      </c>
      <c r="D2915">
        <v>95</v>
      </c>
      <c r="E2915">
        <v>213</v>
      </c>
      <c r="F2915">
        <v>92</v>
      </c>
      <c r="G2915" t="s">
        <v>15223</v>
      </c>
      <c r="H2915">
        <v>225</v>
      </c>
      <c r="I2915">
        <v>94900000</v>
      </c>
      <c r="J2915" t="s">
        <v>3468</v>
      </c>
      <c r="K2915" t="s">
        <v>7256</v>
      </c>
      <c r="L2915" t="s">
        <v>1971</v>
      </c>
      <c r="M2915">
        <v>35172</v>
      </c>
      <c r="N2915">
        <v>791</v>
      </c>
      <c r="O2915" t="s">
        <v>15224</v>
      </c>
      <c r="P2915">
        <v>0</v>
      </c>
      <c r="Q2915" t="s">
        <v>15225</v>
      </c>
      <c r="R2915" t="s">
        <v>15226</v>
      </c>
      <c r="S2915">
        <v>128</v>
      </c>
      <c r="T2915" t="s">
        <v>42</v>
      </c>
      <c r="U2915" t="s">
        <v>43</v>
      </c>
      <c r="V2915" t="s">
        <v>811</v>
      </c>
      <c r="W2915">
        <v>4000000</v>
      </c>
      <c r="X2915">
        <v>1983</v>
      </c>
      <c r="Y2915">
        <v>174</v>
      </c>
      <c r="Z2915" s="2">
        <v>6.1</v>
      </c>
      <c r="AA2915">
        <v>1.85</v>
      </c>
      <c r="AB2915">
        <v>0</v>
      </c>
      <c r="AQ2915">
        <v>175</v>
      </c>
      <c r="AR2915">
        <v>9.1999999999999993</v>
      </c>
      <c r="BO2915">
        <v>13019253</v>
      </c>
      <c r="BP2915">
        <v>23000000</v>
      </c>
      <c r="BR2915">
        <f t="shared" si="110"/>
        <v>-9980747</v>
      </c>
      <c r="BS2915" t="str">
        <f>_xlfn.XLOOKUP(BO2915,I:I,L:L)</f>
        <v>The CrewÂ </v>
      </c>
    </row>
    <row r="2916" spans="1:71" x14ac:dyDescent="0.25">
      <c r="A2916" t="s">
        <v>33</v>
      </c>
      <c r="B2916" t="s">
        <v>212</v>
      </c>
      <c r="C2916">
        <v>331</v>
      </c>
      <c r="D2916">
        <v>95</v>
      </c>
      <c r="E2916">
        <v>464</v>
      </c>
      <c r="F2916">
        <v>11000</v>
      </c>
      <c r="G2916" t="s">
        <v>631</v>
      </c>
      <c r="H2916">
        <v>23000</v>
      </c>
      <c r="I2916">
        <v>32391374</v>
      </c>
      <c r="J2916" t="s">
        <v>881</v>
      </c>
      <c r="K2916" t="s">
        <v>82</v>
      </c>
      <c r="L2916" t="s">
        <v>6392</v>
      </c>
      <c r="M2916">
        <v>376600</v>
      </c>
      <c r="N2916">
        <v>54075</v>
      </c>
      <c r="O2916" t="s">
        <v>2429</v>
      </c>
      <c r="P2916">
        <v>43</v>
      </c>
      <c r="Q2916" t="s">
        <v>15227</v>
      </c>
      <c r="R2916" t="s">
        <v>15228</v>
      </c>
      <c r="S2916">
        <v>494</v>
      </c>
      <c r="T2916" t="s">
        <v>42</v>
      </c>
      <c r="U2916" t="s">
        <v>43</v>
      </c>
      <c r="V2916" t="s">
        <v>44</v>
      </c>
      <c r="W2916">
        <v>7500000</v>
      </c>
      <c r="X2916">
        <v>2009</v>
      </c>
      <c r="Y2916">
        <v>17000</v>
      </c>
      <c r="Z2916" s="2">
        <v>7.7</v>
      </c>
      <c r="AA2916">
        <v>2.35</v>
      </c>
      <c r="AB2916">
        <v>40000</v>
      </c>
      <c r="AQ2916">
        <v>95</v>
      </c>
      <c r="AR2916">
        <v>6.1</v>
      </c>
      <c r="BO2916">
        <v>15447</v>
      </c>
      <c r="BP2916">
        <v>10000000</v>
      </c>
      <c r="BR2916">
        <f t="shared" si="110"/>
        <v>-9984553</v>
      </c>
      <c r="BS2916" t="str">
        <f>_xlfn.XLOOKUP(BO2916,I:I,L:L)</f>
        <v>An Alan Smithee Film: Burn Hollywood BurnÂ </v>
      </c>
    </row>
    <row r="2917" spans="1:71" x14ac:dyDescent="0.25">
      <c r="A2917" t="s">
        <v>33</v>
      </c>
      <c r="B2917" t="s">
        <v>1220</v>
      </c>
      <c r="C2917">
        <v>324</v>
      </c>
      <c r="D2917">
        <v>110</v>
      </c>
      <c r="E2917">
        <v>0</v>
      </c>
      <c r="F2917">
        <v>11000</v>
      </c>
      <c r="G2917" t="s">
        <v>6345</v>
      </c>
      <c r="H2917">
        <v>17000</v>
      </c>
      <c r="I2917">
        <v>113709992</v>
      </c>
      <c r="J2917" t="s">
        <v>1544</v>
      </c>
      <c r="K2917" t="s">
        <v>572</v>
      </c>
      <c r="L2917" t="s">
        <v>1597</v>
      </c>
      <c r="M2917">
        <v>108843</v>
      </c>
      <c r="N2917">
        <v>46646</v>
      </c>
      <c r="O2917" t="s">
        <v>821</v>
      </c>
      <c r="P2917">
        <v>1</v>
      </c>
      <c r="Q2917" t="s">
        <v>15229</v>
      </c>
      <c r="R2917" t="s">
        <v>15230</v>
      </c>
      <c r="S2917">
        <v>281</v>
      </c>
      <c r="T2917" t="s">
        <v>42</v>
      </c>
      <c r="U2917" t="s">
        <v>43</v>
      </c>
      <c r="V2917" t="s">
        <v>811</v>
      </c>
      <c r="W2917">
        <v>7000000</v>
      </c>
      <c r="X2917">
        <v>2012</v>
      </c>
      <c r="Y2917">
        <v>15000</v>
      </c>
      <c r="Z2917" s="2">
        <v>6.1</v>
      </c>
      <c r="AA2917">
        <v>2.35</v>
      </c>
      <c r="AB2917">
        <v>54000</v>
      </c>
      <c r="AQ2917">
        <v>95</v>
      </c>
      <c r="AR2917">
        <v>7.7</v>
      </c>
      <c r="BO2917">
        <v>11835</v>
      </c>
      <c r="BP2917">
        <v>10000000</v>
      </c>
      <c r="BR2917">
        <f t="shared" si="110"/>
        <v>-9988165</v>
      </c>
      <c r="BS2917" t="str">
        <f>_xlfn.XLOOKUP(BO2917,I:I,L:L)</f>
        <v>Of Horses and MenÂ </v>
      </c>
    </row>
    <row r="2918" spans="1:71" x14ac:dyDescent="0.25">
      <c r="A2918" t="s">
        <v>33</v>
      </c>
      <c r="B2918" t="s">
        <v>762</v>
      </c>
      <c r="C2918">
        <v>140</v>
      </c>
      <c r="D2918">
        <v>96</v>
      </c>
      <c r="E2918">
        <v>474</v>
      </c>
      <c r="F2918">
        <v>82</v>
      </c>
      <c r="G2918" t="s">
        <v>15231</v>
      </c>
      <c r="H2918">
        <v>1000</v>
      </c>
      <c r="I2918">
        <v>32131483</v>
      </c>
      <c r="J2918" t="s">
        <v>1776</v>
      </c>
      <c r="K2918" t="s">
        <v>1948</v>
      </c>
      <c r="L2918" t="s">
        <v>6955</v>
      </c>
      <c r="M2918">
        <v>25870</v>
      </c>
      <c r="N2918">
        <v>2212</v>
      </c>
      <c r="O2918" t="s">
        <v>15232</v>
      </c>
      <c r="P2918">
        <v>0</v>
      </c>
      <c r="Q2918" t="s">
        <v>15233</v>
      </c>
      <c r="R2918" t="s">
        <v>15234</v>
      </c>
      <c r="S2918">
        <v>369</v>
      </c>
      <c r="T2918" t="s">
        <v>42</v>
      </c>
      <c r="U2918" t="s">
        <v>43</v>
      </c>
      <c r="V2918" t="s">
        <v>44</v>
      </c>
      <c r="W2918">
        <v>11000000</v>
      </c>
      <c r="X2918">
        <v>2003</v>
      </c>
      <c r="Y2918">
        <v>970</v>
      </c>
      <c r="Z2918" s="2">
        <v>4.9000000000000004</v>
      </c>
      <c r="AA2918">
        <v>2.35</v>
      </c>
      <c r="AB2918">
        <v>2000</v>
      </c>
      <c r="AQ2918">
        <v>110</v>
      </c>
      <c r="AR2918">
        <v>6.1</v>
      </c>
      <c r="BO2918">
        <v>16005978</v>
      </c>
      <c r="BP2918">
        <v>26000000</v>
      </c>
      <c r="BR2918">
        <f t="shared" si="110"/>
        <v>-9994022</v>
      </c>
      <c r="BS2918" t="str">
        <f>_xlfn.XLOOKUP(BO2918,I:I,L:L)</f>
        <v>The RavenÂ </v>
      </c>
    </row>
    <row r="2919" spans="1:71" x14ac:dyDescent="0.25">
      <c r="A2919" t="s">
        <v>33</v>
      </c>
      <c r="B2919" t="s">
        <v>8864</v>
      </c>
      <c r="C2919">
        <v>136</v>
      </c>
      <c r="D2919">
        <v>121</v>
      </c>
      <c r="E2919">
        <v>82</v>
      </c>
      <c r="F2919">
        <v>189</v>
      </c>
      <c r="G2919" t="s">
        <v>7316</v>
      </c>
      <c r="H2919">
        <v>581</v>
      </c>
      <c r="I2919">
        <v>35400000</v>
      </c>
      <c r="J2919" t="s">
        <v>68</v>
      </c>
      <c r="K2919" t="s">
        <v>9663</v>
      </c>
      <c r="L2919" t="s">
        <v>6025</v>
      </c>
      <c r="M2919">
        <v>74957</v>
      </c>
      <c r="N2919">
        <v>1865</v>
      </c>
      <c r="O2919" t="s">
        <v>15235</v>
      </c>
      <c r="P2919">
        <v>3</v>
      </c>
      <c r="Q2919" t="s">
        <v>15236</v>
      </c>
      <c r="R2919" t="s">
        <v>15237</v>
      </c>
      <c r="S2919">
        <v>251</v>
      </c>
      <c r="T2919" t="s">
        <v>42</v>
      </c>
      <c r="U2919" t="s">
        <v>74</v>
      </c>
      <c r="V2919" t="s">
        <v>115</v>
      </c>
      <c r="W2919">
        <v>7000000</v>
      </c>
      <c r="X2919">
        <v>1973</v>
      </c>
      <c r="Y2919">
        <v>547</v>
      </c>
      <c r="Z2919" s="2">
        <v>6.8</v>
      </c>
      <c r="AA2919">
        <v>1.66</v>
      </c>
      <c r="AB2919">
        <v>0</v>
      </c>
      <c r="AQ2919">
        <v>96</v>
      </c>
      <c r="AR2919">
        <v>4.9000000000000004</v>
      </c>
      <c r="BO2919">
        <v>5561</v>
      </c>
      <c r="BP2919">
        <v>10000000</v>
      </c>
      <c r="BR2919">
        <f t="shared" si="110"/>
        <v>-9994439</v>
      </c>
      <c r="BS2919" t="str">
        <f>_xlfn.XLOOKUP(BO2919,I:I,L:L)</f>
        <v>Blonde AmbitionÂ </v>
      </c>
    </row>
    <row r="2920" spans="1:71" x14ac:dyDescent="0.25">
      <c r="A2920" t="s">
        <v>33</v>
      </c>
      <c r="B2920" t="s">
        <v>2598</v>
      </c>
      <c r="C2920">
        <v>79</v>
      </c>
      <c r="D2920">
        <v>95</v>
      </c>
      <c r="E2920">
        <v>13</v>
      </c>
      <c r="F2920">
        <v>430</v>
      </c>
      <c r="G2920" t="s">
        <v>10487</v>
      </c>
      <c r="H2920">
        <v>1000</v>
      </c>
      <c r="I2920">
        <v>34099640</v>
      </c>
      <c r="J2920" t="s">
        <v>3503</v>
      </c>
      <c r="K2920" t="s">
        <v>1649</v>
      </c>
      <c r="L2920" t="s">
        <v>5946</v>
      </c>
      <c r="M2920">
        <v>16651</v>
      </c>
      <c r="N2920">
        <v>2515</v>
      </c>
      <c r="O2920" t="s">
        <v>15238</v>
      </c>
      <c r="P2920">
        <v>0</v>
      </c>
      <c r="Q2920" t="s">
        <v>15239</v>
      </c>
      <c r="R2920" t="s">
        <v>15240</v>
      </c>
      <c r="S2920">
        <v>149</v>
      </c>
      <c r="T2920" t="s">
        <v>42</v>
      </c>
      <c r="U2920" t="s">
        <v>43</v>
      </c>
      <c r="V2920" t="s">
        <v>115</v>
      </c>
      <c r="W2920">
        <v>5000000</v>
      </c>
      <c r="X2920">
        <v>2000</v>
      </c>
      <c r="Y2920">
        <v>934</v>
      </c>
      <c r="Z2920" s="2">
        <v>7</v>
      </c>
      <c r="AA2920">
        <v>1.37</v>
      </c>
      <c r="AB2920">
        <v>0</v>
      </c>
      <c r="AQ2920">
        <v>121</v>
      </c>
      <c r="AR2920">
        <v>6.8</v>
      </c>
      <c r="BO2920">
        <v>3607</v>
      </c>
      <c r="BP2920">
        <v>10000000</v>
      </c>
      <c r="BR2920">
        <f t="shared" si="110"/>
        <v>-9996393</v>
      </c>
      <c r="BS2920" t="str">
        <f>_xlfn.XLOOKUP(BO2920,I:I,L:L)</f>
        <v>The Oxford MurdersÂ </v>
      </c>
    </row>
    <row r="2921" spans="1:71" x14ac:dyDescent="0.25">
      <c r="A2921" t="s">
        <v>917</v>
      </c>
      <c r="B2921" t="s">
        <v>2234</v>
      </c>
      <c r="C2921">
        <v>351</v>
      </c>
      <c r="D2921">
        <v>93</v>
      </c>
      <c r="E2921">
        <v>0</v>
      </c>
      <c r="F2921">
        <v>566</v>
      </c>
      <c r="G2921" t="s">
        <v>5212</v>
      </c>
      <c r="H2921">
        <v>21000</v>
      </c>
      <c r="I2921">
        <v>31501218</v>
      </c>
      <c r="J2921" t="s">
        <v>2951</v>
      </c>
      <c r="K2921" t="s">
        <v>119</v>
      </c>
      <c r="L2921" t="s">
        <v>6551</v>
      </c>
      <c r="M2921">
        <v>84070</v>
      </c>
      <c r="N2921">
        <v>22745</v>
      </c>
      <c r="O2921" t="s">
        <v>2321</v>
      </c>
      <c r="P2921">
        <v>0</v>
      </c>
      <c r="Q2921" t="s">
        <v>15241</v>
      </c>
      <c r="R2921" t="s">
        <v>15242</v>
      </c>
      <c r="S2921">
        <v>526</v>
      </c>
      <c r="T2921" t="s">
        <v>42</v>
      </c>
      <c r="U2921" t="s">
        <v>43</v>
      </c>
      <c r="V2921" t="s">
        <v>115</v>
      </c>
      <c r="W2921">
        <v>7500000</v>
      </c>
      <c r="X2921">
        <v>2005</v>
      </c>
      <c r="Y2921">
        <v>650</v>
      </c>
      <c r="Z2921" s="2">
        <v>7.5</v>
      </c>
      <c r="AA2921">
        <v>1.85</v>
      </c>
      <c r="AB2921">
        <v>0</v>
      </c>
      <c r="AQ2921">
        <v>95</v>
      </c>
      <c r="AR2921">
        <v>7</v>
      </c>
      <c r="BO2921">
        <v>8000000</v>
      </c>
      <c r="BP2921">
        <v>18000000</v>
      </c>
      <c r="BR2921">
        <f t="shared" si="110"/>
        <v>-10000000</v>
      </c>
      <c r="BS2921" t="str">
        <f>_xlfn.XLOOKUP(BO2921,I:I,L:L)</f>
        <v>The Greatest Story Ever ToldÂ </v>
      </c>
    </row>
    <row r="2922" spans="1:71" x14ac:dyDescent="0.25">
      <c r="A2922" t="s">
        <v>33</v>
      </c>
      <c r="B2922" t="s">
        <v>3199</v>
      </c>
      <c r="C2922">
        <v>271</v>
      </c>
      <c r="D2922">
        <v>110</v>
      </c>
      <c r="E2922">
        <v>152</v>
      </c>
      <c r="F2922">
        <v>27</v>
      </c>
      <c r="G2922" t="s">
        <v>15243</v>
      </c>
      <c r="H2922">
        <v>22000</v>
      </c>
      <c r="I2922">
        <v>28747570</v>
      </c>
      <c r="J2922" t="s">
        <v>1050</v>
      </c>
      <c r="K2922" t="s">
        <v>854</v>
      </c>
      <c r="L2922" t="s">
        <v>6865</v>
      </c>
      <c r="M2922">
        <v>100571</v>
      </c>
      <c r="N2922">
        <v>22140</v>
      </c>
      <c r="O2922" t="s">
        <v>15244</v>
      </c>
      <c r="P2922">
        <v>1</v>
      </c>
      <c r="Q2922" t="s">
        <v>15245</v>
      </c>
      <c r="R2922" t="s">
        <v>15246</v>
      </c>
      <c r="S2922">
        <v>416</v>
      </c>
      <c r="T2922" t="s">
        <v>42</v>
      </c>
      <c r="U2922" t="s">
        <v>356</v>
      </c>
      <c r="V2922" t="s">
        <v>811</v>
      </c>
      <c r="W2922">
        <v>7000000</v>
      </c>
      <c r="X2922">
        <v>2005</v>
      </c>
      <c r="Y2922">
        <v>68</v>
      </c>
      <c r="Z2922" s="2">
        <v>7.4</v>
      </c>
      <c r="AA2922">
        <v>2.35</v>
      </c>
      <c r="AB2922">
        <v>0</v>
      </c>
      <c r="AQ2922">
        <v>93</v>
      </c>
      <c r="AR2922">
        <v>7.5</v>
      </c>
      <c r="BP2922">
        <v>10000000</v>
      </c>
      <c r="BR2922">
        <f t="shared" si="110"/>
        <v>-10000000</v>
      </c>
      <c r="BS2922">
        <f>_xlfn.XLOOKUP(BO2922,I:I,L:L)</f>
        <v>0</v>
      </c>
    </row>
    <row r="2923" spans="1:71" x14ac:dyDescent="0.25">
      <c r="A2923" t="s">
        <v>33</v>
      </c>
      <c r="B2923" t="s">
        <v>3073</v>
      </c>
      <c r="C2923">
        <v>93</v>
      </c>
      <c r="D2923">
        <v>104</v>
      </c>
      <c r="E2923">
        <v>0</v>
      </c>
      <c r="F2923">
        <v>4000</v>
      </c>
      <c r="G2923" t="s">
        <v>361</v>
      </c>
      <c r="H2923">
        <v>16000</v>
      </c>
      <c r="I2923">
        <v>25625110</v>
      </c>
      <c r="J2923" t="s">
        <v>268</v>
      </c>
      <c r="K2923" t="s">
        <v>1345</v>
      </c>
      <c r="L2923" t="s">
        <v>7397</v>
      </c>
      <c r="M2923">
        <v>138707</v>
      </c>
      <c r="N2923">
        <v>33758</v>
      </c>
      <c r="O2923" t="s">
        <v>638</v>
      </c>
      <c r="P2923">
        <v>0</v>
      </c>
      <c r="Q2923" t="s">
        <v>15247</v>
      </c>
      <c r="R2923" t="s">
        <v>15248</v>
      </c>
      <c r="S2923">
        <v>202</v>
      </c>
      <c r="T2923" t="s">
        <v>42</v>
      </c>
      <c r="U2923" t="s">
        <v>43</v>
      </c>
      <c r="V2923" t="s">
        <v>811</v>
      </c>
      <c r="W2923">
        <v>7000000</v>
      </c>
      <c r="X2923">
        <v>1995</v>
      </c>
      <c r="Y2923">
        <v>12000</v>
      </c>
      <c r="Z2923" s="2">
        <v>7.2</v>
      </c>
      <c r="AA2923">
        <v>1.85</v>
      </c>
      <c r="AB2923">
        <v>0</v>
      </c>
      <c r="AQ2923">
        <v>110</v>
      </c>
      <c r="AR2923">
        <v>7.4</v>
      </c>
      <c r="BP2923">
        <v>10000000</v>
      </c>
      <c r="BR2923">
        <f t="shared" si="110"/>
        <v>-10000000</v>
      </c>
      <c r="BS2923">
        <f>_xlfn.XLOOKUP(BO2923,I:I,L:L)</f>
        <v>0</v>
      </c>
    </row>
    <row r="2924" spans="1:71" x14ac:dyDescent="0.25">
      <c r="A2924" t="s">
        <v>33</v>
      </c>
      <c r="B2924" t="s">
        <v>8870</v>
      </c>
      <c r="C2924">
        <v>112</v>
      </c>
      <c r="D2924">
        <v>119</v>
      </c>
      <c r="E2924">
        <v>23</v>
      </c>
      <c r="F2924">
        <v>440</v>
      </c>
      <c r="G2924" t="s">
        <v>13754</v>
      </c>
      <c r="H2924">
        <v>1000</v>
      </c>
      <c r="I2924">
        <v>25000000</v>
      </c>
      <c r="J2924" t="s">
        <v>89</v>
      </c>
      <c r="K2924" t="s">
        <v>15249</v>
      </c>
      <c r="L2924" t="s">
        <v>7814</v>
      </c>
      <c r="M2924">
        <v>39847</v>
      </c>
      <c r="N2924">
        <v>2951</v>
      </c>
      <c r="O2924" t="s">
        <v>15007</v>
      </c>
      <c r="P2924">
        <v>1</v>
      </c>
      <c r="Q2924" t="s">
        <v>15250</v>
      </c>
      <c r="R2924" t="s">
        <v>15251</v>
      </c>
      <c r="S2924">
        <v>242</v>
      </c>
      <c r="T2924" t="s">
        <v>42</v>
      </c>
      <c r="U2924" t="s">
        <v>43</v>
      </c>
      <c r="V2924" t="s">
        <v>115</v>
      </c>
      <c r="W2924">
        <v>9000000</v>
      </c>
      <c r="X2924">
        <v>1976</v>
      </c>
      <c r="Y2924">
        <v>659</v>
      </c>
      <c r="Z2924" s="2">
        <v>6.8</v>
      </c>
      <c r="AA2924">
        <v>2.35</v>
      </c>
      <c r="AB2924">
        <v>0</v>
      </c>
      <c r="AQ2924">
        <v>104</v>
      </c>
      <c r="AR2924">
        <v>7.2</v>
      </c>
      <c r="BP2924">
        <v>10000000</v>
      </c>
      <c r="BR2924">
        <f t="shared" si="110"/>
        <v>-10000000</v>
      </c>
      <c r="BS2924">
        <f>_xlfn.XLOOKUP(BO2924,I:I,L:L)</f>
        <v>0</v>
      </c>
    </row>
    <row r="2925" spans="1:71" x14ac:dyDescent="0.25">
      <c r="A2925" t="s">
        <v>33</v>
      </c>
      <c r="B2925" t="s">
        <v>8864</v>
      </c>
      <c r="C2925">
        <v>118</v>
      </c>
      <c r="D2925">
        <v>125</v>
      </c>
      <c r="E2925">
        <v>82</v>
      </c>
      <c r="F2925">
        <v>244</v>
      </c>
      <c r="G2925" t="s">
        <v>15252</v>
      </c>
      <c r="H2925">
        <v>16000</v>
      </c>
      <c r="I2925">
        <v>21000000</v>
      </c>
      <c r="J2925" t="s">
        <v>68</v>
      </c>
      <c r="K2925" t="s">
        <v>263</v>
      </c>
      <c r="L2925" t="s">
        <v>9343</v>
      </c>
      <c r="M2925">
        <v>73950</v>
      </c>
      <c r="N2925">
        <v>17611</v>
      </c>
      <c r="O2925" t="s">
        <v>1364</v>
      </c>
      <c r="P2925">
        <v>3</v>
      </c>
      <c r="Q2925" t="s">
        <v>15253</v>
      </c>
      <c r="R2925" t="s">
        <v>15254</v>
      </c>
      <c r="S2925">
        <v>258</v>
      </c>
      <c r="T2925" t="s">
        <v>42</v>
      </c>
      <c r="U2925" t="s">
        <v>74</v>
      </c>
      <c r="V2925" t="s">
        <v>115</v>
      </c>
      <c r="W2925">
        <v>13000000</v>
      </c>
      <c r="X2925">
        <v>1974</v>
      </c>
      <c r="Y2925">
        <v>387</v>
      </c>
      <c r="Z2925" s="2">
        <v>6.8</v>
      </c>
      <c r="AA2925">
        <v>1.66</v>
      </c>
      <c r="AB2925">
        <v>2000</v>
      </c>
      <c r="AQ2925">
        <v>119</v>
      </c>
      <c r="AR2925">
        <v>6.8</v>
      </c>
      <c r="BP2925">
        <v>10000000</v>
      </c>
      <c r="BR2925">
        <f t="shared" si="110"/>
        <v>-10000000</v>
      </c>
      <c r="BS2925">
        <f>_xlfn.XLOOKUP(BO2925,I:I,L:L)</f>
        <v>0</v>
      </c>
    </row>
    <row r="2926" spans="1:71" x14ac:dyDescent="0.25">
      <c r="A2926" t="s">
        <v>33</v>
      </c>
      <c r="B2926" t="s">
        <v>5727</v>
      </c>
      <c r="C2926">
        <v>35</v>
      </c>
      <c r="D2926">
        <v>96</v>
      </c>
      <c r="E2926">
        <v>22</v>
      </c>
      <c r="F2926">
        <v>794</v>
      </c>
      <c r="G2926" t="s">
        <v>14498</v>
      </c>
      <c r="H2926">
        <v>1000</v>
      </c>
      <c r="I2926">
        <v>20257000</v>
      </c>
      <c r="J2926" t="s">
        <v>294</v>
      </c>
      <c r="K2926" t="s">
        <v>6246</v>
      </c>
      <c r="L2926" t="s">
        <v>8338</v>
      </c>
      <c r="M2926">
        <v>7569</v>
      </c>
      <c r="N2926">
        <v>5282</v>
      </c>
      <c r="O2926" t="s">
        <v>12516</v>
      </c>
      <c r="P2926">
        <v>2</v>
      </c>
      <c r="Q2926" t="s">
        <v>15255</v>
      </c>
      <c r="R2926" t="s">
        <v>15256</v>
      </c>
      <c r="S2926">
        <v>65</v>
      </c>
      <c r="T2926" t="s">
        <v>42</v>
      </c>
      <c r="U2926" t="s">
        <v>43</v>
      </c>
      <c r="V2926" t="s">
        <v>811</v>
      </c>
      <c r="W2926">
        <v>7000000</v>
      </c>
      <c r="X2926">
        <v>1988</v>
      </c>
      <c r="Y2926">
        <v>841</v>
      </c>
      <c r="Z2926" s="2">
        <v>5.2</v>
      </c>
      <c r="AA2926">
        <v>1.85</v>
      </c>
      <c r="AB2926">
        <v>978</v>
      </c>
      <c r="AQ2926">
        <v>125</v>
      </c>
      <c r="AR2926">
        <v>6.8</v>
      </c>
      <c r="BP2926">
        <v>10000000</v>
      </c>
      <c r="BR2926">
        <f t="shared" si="110"/>
        <v>-10000000</v>
      </c>
      <c r="BS2926">
        <f>_xlfn.XLOOKUP(BO2926,I:I,L:L)</f>
        <v>0</v>
      </c>
    </row>
    <row r="2927" spans="1:71" x14ac:dyDescent="0.25">
      <c r="A2927" t="s">
        <v>33</v>
      </c>
      <c r="B2927" t="s">
        <v>4674</v>
      </c>
      <c r="C2927">
        <v>342</v>
      </c>
      <c r="D2927">
        <v>100</v>
      </c>
      <c r="E2927">
        <v>197</v>
      </c>
      <c r="F2927">
        <v>159</v>
      </c>
      <c r="G2927" t="s">
        <v>15257</v>
      </c>
      <c r="H2927">
        <v>513</v>
      </c>
      <c r="I2927">
        <v>26005908</v>
      </c>
      <c r="J2927" t="s">
        <v>3641</v>
      </c>
      <c r="K2927" t="s">
        <v>15258</v>
      </c>
      <c r="L2927" t="s">
        <v>6742</v>
      </c>
      <c r="M2927">
        <v>154938</v>
      </c>
      <c r="N2927">
        <v>1379</v>
      </c>
      <c r="O2927" t="s">
        <v>15259</v>
      </c>
      <c r="P2927">
        <v>0</v>
      </c>
      <c r="Q2927" t="s">
        <v>15260</v>
      </c>
      <c r="R2927" t="s">
        <v>15261</v>
      </c>
      <c r="S2927">
        <v>1100</v>
      </c>
      <c r="T2927" t="s">
        <v>42</v>
      </c>
      <c r="U2927" t="s">
        <v>74</v>
      </c>
      <c r="V2927" t="s">
        <v>811</v>
      </c>
      <c r="W2927">
        <v>3500000</v>
      </c>
      <c r="X2927">
        <v>2005</v>
      </c>
      <c r="Y2927">
        <v>239</v>
      </c>
      <c r="Z2927" s="2">
        <v>7.2</v>
      </c>
      <c r="AA2927">
        <v>2.35</v>
      </c>
      <c r="AB2927">
        <v>10000</v>
      </c>
      <c r="AQ2927">
        <v>96</v>
      </c>
      <c r="AR2927">
        <v>5.2</v>
      </c>
      <c r="BP2927">
        <v>10000000</v>
      </c>
      <c r="BR2927">
        <f t="shared" si="110"/>
        <v>-10000000</v>
      </c>
      <c r="BS2927">
        <f>_xlfn.XLOOKUP(BO2927,I:I,L:L)</f>
        <v>0</v>
      </c>
    </row>
    <row r="2928" spans="1:71" x14ac:dyDescent="0.25">
      <c r="A2928" t="s">
        <v>33</v>
      </c>
      <c r="B2928" t="s">
        <v>8877</v>
      </c>
      <c r="C2928">
        <v>137</v>
      </c>
      <c r="D2928">
        <v>89</v>
      </c>
      <c r="E2928">
        <v>14</v>
      </c>
      <c r="F2928">
        <v>270</v>
      </c>
      <c r="G2928" t="s">
        <v>15262</v>
      </c>
      <c r="H2928">
        <v>971</v>
      </c>
      <c r="I2928">
        <v>15818967</v>
      </c>
      <c r="J2928" t="s">
        <v>3057</v>
      </c>
      <c r="K2928" t="s">
        <v>9880</v>
      </c>
      <c r="L2928" t="s">
        <v>9152</v>
      </c>
      <c r="M2928">
        <v>13913</v>
      </c>
      <c r="N2928">
        <v>2517</v>
      </c>
      <c r="O2928" t="s">
        <v>15263</v>
      </c>
      <c r="P2928">
        <v>0</v>
      </c>
      <c r="Q2928" t="s">
        <v>15264</v>
      </c>
      <c r="R2928" t="s">
        <v>15265</v>
      </c>
      <c r="S2928">
        <v>120</v>
      </c>
      <c r="T2928" t="s">
        <v>42</v>
      </c>
      <c r="U2928" t="s">
        <v>43</v>
      </c>
      <c r="V2928" t="s">
        <v>811</v>
      </c>
      <c r="W2928">
        <v>7000000</v>
      </c>
      <c r="X2928">
        <v>2014</v>
      </c>
      <c r="Y2928">
        <v>479</v>
      </c>
      <c r="Z2928" s="2">
        <v>4</v>
      </c>
      <c r="AA2928">
        <v>1.85</v>
      </c>
      <c r="AB2928">
        <v>0</v>
      </c>
      <c r="AQ2928">
        <v>100</v>
      </c>
      <c r="AR2928">
        <v>7.2</v>
      </c>
      <c r="BP2928">
        <v>10000000</v>
      </c>
      <c r="BR2928">
        <f t="shared" si="110"/>
        <v>-10000000</v>
      </c>
      <c r="BS2928">
        <f>_xlfn.XLOOKUP(BO2928,I:I,L:L)</f>
        <v>0</v>
      </c>
    </row>
    <row r="2929" spans="1:71" x14ac:dyDescent="0.25">
      <c r="A2929" t="s">
        <v>33</v>
      </c>
      <c r="B2929" t="s">
        <v>2674</v>
      </c>
      <c r="C2929">
        <v>50</v>
      </c>
      <c r="D2929">
        <v>92</v>
      </c>
      <c r="E2929">
        <v>737</v>
      </c>
      <c r="F2929">
        <v>380</v>
      </c>
      <c r="G2929" t="s">
        <v>15266</v>
      </c>
      <c r="H2929">
        <v>718</v>
      </c>
      <c r="I2929">
        <v>14891000</v>
      </c>
      <c r="J2929" t="s">
        <v>1247</v>
      </c>
      <c r="K2929" t="s">
        <v>4587</v>
      </c>
      <c r="L2929" t="s">
        <v>9363</v>
      </c>
      <c r="M2929">
        <v>15088</v>
      </c>
      <c r="N2929">
        <v>2240</v>
      </c>
      <c r="O2929" t="s">
        <v>6695</v>
      </c>
      <c r="P2929">
        <v>3</v>
      </c>
      <c r="Q2929" t="s">
        <v>15267</v>
      </c>
      <c r="R2929" t="s">
        <v>15268</v>
      </c>
      <c r="S2929">
        <v>105</v>
      </c>
      <c r="T2929" t="s">
        <v>42</v>
      </c>
      <c r="U2929" t="s">
        <v>43</v>
      </c>
      <c r="V2929" t="s">
        <v>811</v>
      </c>
      <c r="W2929">
        <v>7000000</v>
      </c>
      <c r="X2929">
        <v>1996</v>
      </c>
      <c r="Y2929">
        <v>524</v>
      </c>
      <c r="Z2929" s="2">
        <v>6.8</v>
      </c>
      <c r="AA2929">
        <v>1.85</v>
      </c>
      <c r="AB2929">
        <v>824</v>
      </c>
      <c r="AQ2929">
        <v>89</v>
      </c>
      <c r="AR2929">
        <v>4</v>
      </c>
      <c r="BP2929">
        <v>10000000</v>
      </c>
      <c r="BR2929">
        <f t="shared" si="110"/>
        <v>-10000000</v>
      </c>
      <c r="BS2929">
        <f>_xlfn.XLOOKUP(BO2929,I:I,L:L)</f>
        <v>0</v>
      </c>
    </row>
    <row r="2930" spans="1:71" x14ac:dyDescent="0.25">
      <c r="A2930" t="s">
        <v>33</v>
      </c>
      <c r="B2930" t="s">
        <v>4449</v>
      </c>
      <c r="C2930">
        <v>28</v>
      </c>
      <c r="D2930">
        <v>95</v>
      </c>
      <c r="E2930">
        <v>48</v>
      </c>
      <c r="F2930">
        <v>826</v>
      </c>
      <c r="G2930" t="s">
        <v>7174</v>
      </c>
      <c r="H2930">
        <v>1000</v>
      </c>
      <c r="I2930">
        <v>14003141</v>
      </c>
      <c r="J2930" t="s">
        <v>1338</v>
      </c>
      <c r="K2930" t="s">
        <v>2656</v>
      </c>
      <c r="L2930" t="s">
        <v>9514</v>
      </c>
      <c r="M2930">
        <v>4598</v>
      </c>
      <c r="N2930">
        <v>4837</v>
      </c>
      <c r="O2930" t="s">
        <v>7603</v>
      </c>
      <c r="P2930">
        <v>1</v>
      </c>
      <c r="Q2930" t="s">
        <v>15269</v>
      </c>
      <c r="R2930" t="s">
        <v>15270</v>
      </c>
      <c r="S2930">
        <v>29</v>
      </c>
      <c r="T2930" t="s">
        <v>42</v>
      </c>
      <c r="U2930" t="s">
        <v>43</v>
      </c>
      <c r="V2930" t="s">
        <v>811</v>
      </c>
      <c r="W2930">
        <v>7000000</v>
      </c>
      <c r="X2930">
        <v>1999</v>
      </c>
      <c r="Y2930">
        <v>865</v>
      </c>
      <c r="Z2930" s="2">
        <v>6.1</v>
      </c>
      <c r="AA2930">
        <v>2.35</v>
      </c>
      <c r="AB2930">
        <v>375</v>
      </c>
      <c r="AQ2930">
        <v>92</v>
      </c>
      <c r="AR2930">
        <v>6.8</v>
      </c>
      <c r="BP2930">
        <v>10000000</v>
      </c>
      <c r="BR2930">
        <f t="shared" si="110"/>
        <v>-10000000</v>
      </c>
      <c r="BS2930">
        <f>_xlfn.XLOOKUP(BO2930,I:I,L:L)</f>
        <v>0</v>
      </c>
    </row>
    <row r="2931" spans="1:71" x14ac:dyDescent="0.25">
      <c r="A2931" t="s">
        <v>33</v>
      </c>
      <c r="B2931" t="s">
        <v>66</v>
      </c>
      <c r="C2931">
        <v>750</v>
      </c>
      <c r="D2931">
        <v>143</v>
      </c>
      <c r="E2931">
        <v>0</v>
      </c>
      <c r="F2931">
        <v>393</v>
      </c>
      <c r="G2931" t="s">
        <v>317</v>
      </c>
      <c r="H2931">
        <v>883</v>
      </c>
      <c r="I2931">
        <v>304360277</v>
      </c>
      <c r="J2931" t="s">
        <v>68</v>
      </c>
      <c r="K2931" t="s">
        <v>318</v>
      </c>
      <c r="L2931" t="s">
        <v>319</v>
      </c>
      <c r="M2931">
        <v>522048</v>
      </c>
      <c r="N2931">
        <v>2039</v>
      </c>
      <c r="O2931" t="s">
        <v>67</v>
      </c>
      <c r="P2931">
        <v>0</v>
      </c>
      <c r="Q2931" t="s">
        <v>320</v>
      </c>
      <c r="R2931" t="s">
        <v>321</v>
      </c>
      <c r="S2931">
        <v>1498</v>
      </c>
      <c r="T2931" t="s">
        <v>42</v>
      </c>
      <c r="U2931" t="s">
        <v>74</v>
      </c>
      <c r="V2931" t="s">
        <v>44</v>
      </c>
      <c r="W2931">
        <v>200000000</v>
      </c>
      <c r="X2931">
        <v>2012</v>
      </c>
      <c r="Y2931">
        <v>563</v>
      </c>
      <c r="Z2931" s="2">
        <v>7.8</v>
      </c>
      <c r="AA2931">
        <v>2.35</v>
      </c>
      <c r="AB2931">
        <v>80000</v>
      </c>
      <c r="AQ2931">
        <v>95</v>
      </c>
      <c r="AR2931">
        <v>6.1</v>
      </c>
      <c r="BP2931">
        <v>10000000</v>
      </c>
      <c r="BR2931">
        <f t="shared" si="110"/>
        <v>-10000000</v>
      </c>
      <c r="BS2931">
        <f>_xlfn.XLOOKUP(BO2931,I:I,L:L)</f>
        <v>0</v>
      </c>
    </row>
    <row r="2932" spans="1:71" x14ac:dyDescent="0.25">
      <c r="A2932" t="s">
        <v>33</v>
      </c>
      <c r="B2932" t="s">
        <v>4280</v>
      </c>
      <c r="C2932">
        <v>341</v>
      </c>
      <c r="D2932">
        <v>106</v>
      </c>
      <c r="E2932">
        <v>1000</v>
      </c>
      <c r="F2932">
        <v>98</v>
      </c>
      <c r="G2932" t="s">
        <v>15271</v>
      </c>
      <c r="H2932">
        <v>816</v>
      </c>
      <c r="I2932">
        <v>9190525</v>
      </c>
      <c r="J2932" t="s">
        <v>1544</v>
      </c>
      <c r="K2932" t="s">
        <v>214</v>
      </c>
      <c r="L2932" t="s">
        <v>10589</v>
      </c>
      <c r="M2932">
        <v>102125</v>
      </c>
      <c r="N2932">
        <v>1120</v>
      </c>
      <c r="O2932" t="s">
        <v>15272</v>
      </c>
      <c r="P2932">
        <v>1</v>
      </c>
      <c r="Q2932" t="s">
        <v>15273</v>
      </c>
      <c r="R2932" t="s">
        <v>15274</v>
      </c>
      <c r="S2932">
        <v>324</v>
      </c>
      <c r="T2932" t="s">
        <v>42</v>
      </c>
      <c r="U2932" t="s">
        <v>43</v>
      </c>
      <c r="V2932" t="s">
        <v>811</v>
      </c>
      <c r="W2932">
        <v>7000000</v>
      </c>
      <c r="X2932">
        <v>2009</v>
      </c>
      <c r="Y2932">
        <v>105</v>
      </c>
      <c r="Z2932" s="2">
        <v>7</v>
      </c>
      <c r="AA2932">
        <v>1.85</v>
      </c>
      <c r="AB2932">
        <v>10000</v>
      </c>
      <c r="AQ2932">
        <v>79</v>
      </c>
      <c r="AR2932">
        <v>4.0999999999999996</v>
      </c>
      <c r="BP2932">
        <v>10000000</v>
      </c>
      <c r="BR2932">
        <f t="shared" si="110"/>
        <v>-10000000</v>
      </c>
      <c r="BS2932">
        <f>_xlfn.XLOOKUP(BO2932,I:I,L:L)</f>
        <v>0</v>
      </c>
    </row>
    <row r="2933" spans="1:71" x14ac:dyDescent="0.25">
      <c r="A2933" t="s">
        <v>33</v>
      </c>
      <c r="B2933" t="s">
        <v>5331</v>
      </c>
      <c r="C2933">
        <v>31</v>
      </c>
      <c r="D2933">
        <v>103</v>
      </c>
      <c r="E2933">
        <v>49</v>
      </c>
      <c r="F2933">
        <v>304</v>
      </c>
      <c r="G2933" t="s">
        <v>2875</v>
      </c>
      <c r="H2933">
        <v>687</v>
      </c>
      <c r="I2933">
        <v>9094451</v>
      </c>
      <c r="J2933" t="s">
        <v>3727</v>
      </c>
      <c r="K2933" t="s">
        <v>7426</v>
      </c>
      <c r="L2933" t="s">
        <v>10628</v>
      </c>
      <c r="M2933">
        <v>11668</v>
      </c>
      <c r="N2933">
        <v>1990</v>
      </c>
      <c r="O2933" t="s">
        <v>11182</v>
      </c>
      <c r="P2933">
        <v>0</v>
      </c>
      <c r="Q2933" t="s">
        <v>15275</v>
      </c>
      <c r="R2933" t="s">
        <v>15276</v>
      </c>
      <c r="S2933">
        <v>79</v>
      </c>
      <c r="T2933" t="s">
        <v>42</v>
      </c>
      <c r="U2933" t="s">
        <v>43</v>
      </c>
      <c r="V2933" t="s">
        <v>811</v>
      </c>
      <c r="W2933">
        <v>7000000</v>
      </c>
      <c r="X2933">
        <v>1989</v>
      </c>
      <c r="Y2933">
        <v>554</v>
      </c>
      <c r="Z2933" s="2">
        <v>6.2</v>
      </c>
      <c r="AA2933">
        <v>1.85</v>
      </c>
      <c r="AB2933">
        <v>0</v>
      </c>
      <c r="AQ2933">
        <v>106</v>
      </c>
      <c r="AR2933">
        <v>7</v>
      </c>
      <c r="BP2933">
        <v>10000000</v>
      </c>
      <c r="BR2933">
        <f t="shared" si="110"/>
        <v>-10000000</v>
      </c>
      <c r="BS2933">
        <f>_xlfn.XLOOKUP(BO2933,I:I,L:L)</f>
        <v>0</v>
      </c>
    </row>
    <row r="2934" spans="1:71" x14ac:dyDescent="0.25">
      <c r="A2934" t="s">
        <v>33</v>
      </c>
      <c r="B2934" t="s">
        <v>7945</v>
      </c>
      <c r="C2934">
        <v>71</v>
      </c>
      <c r="D2934">
        <v>116</v>
      </c>
      <c r="E2934">
        <v>107</v>
      </c>
      <c r="F2934">
        <v>658</v>
      </c>
      <c r="G2934" t="s">
        <v>5573</v>
      </c>
      <c r="H2934">
        <v>893</v>
      </c>
      <c r="I2934">
        <v>14612840</v>
      </c>
      <c r="J2934" t="s">
        <v>3027</v>
      </c>
      <c r="K2934" t="s">
        <v>4325</v>
      </c>
      <c r="L2934" t="s">
        <v>9394</v>
      </c>
      <c r="M2934">
        <v>11191</v>
      </c>
      <c r="N2934">
        <v>3110</v>
      </c>
      <c r="O2934" t="s">
        <v>15277</v>
      </c>
      <c r="P2934">
        <v>1</v>
      </c>
      <c r="Q2934" t="s">
        <v>15278</v>
      </c>
      <c r="R2934" t="s">
        <v>15279</v>
      </c>
      <c r="S2934">
        <v>37</v>
      </c>
      <c r="T2934" t="s">
        <v>42</v>
      </c>
      <c r="U2934" t="s">
        <v>43</v>
      </c>
      <c r="V2934" t="s">
        <v>44</v>
      </c>
      <c r="W2934">
        <v>7000000</v>
      </c>
      <c r="X2934">
        <v>2014</v>
      </c>
      <c r="Y2934">
        <v>664</v>
      </c>
      <c r="Z2934" s="2">
        <v>6.9</v>
      </c>
      <c r="AB2934">
        <v>0</v>
      </c>
      <c r="AQ2934">
        <v>103</v>
      </c>
      <c r="AR2934">
        <v>6.2</v>
      </c>
      <c r="BP2934">
        <v>10000000</v>
      </c>
      <c r="BR2934">
        <f t="shared" si="110"/>
        <v>-10000000</v>
      </c>
      <c r="BS2934">
        <f>_xlfn.XLOOKUP(BO2934,I:I,L:L)</f>
        <v>0</v>
      </c>
    </row>
    <row r="2935" spans="1:71" x14ac:dyDescent="0.25">
      <c r="A2935" t="s">
        <v>33</v>
      </c>
      <c r="B2935" t="s">
        <v>467</v>
      </c>
      <c r="C2935">
        <v>114</v>
      </c>
      <c r="D2935">
        <v>164</v>
      </c>
      <c r="E2935">
        <v>17000</v>
      </c>
      <c r="F2935">
        <v>159</v>
      </c>
      <c r="G2935" t="s">
        <v>15280</v>
      </c>
      <c r="H2935">
        <v>883</v>
      </c>
      <c r="I2935">
        <v>8373585</v>
      </c>
      <c r="J2935" t="s">
        <v>2007</v>
      </c>
      <c r="K2935" t="s">
        <v>4323</v>
      </c>
      <c r="L2935" t="s">
        <v>10767</v>
      </c>
      <c r="M2935">
        <v>39680</v>
      </c>
      <c r="N2935">
        <v>1934</v>
      </c>
      <c r="O2935" t="s">
        <v>9264</v>
      </c>
      <c r="P2935">
        <v>0</v>
      </c>
      <c r="Q2935" t="s">
        <v>15281</v>
      </c>
      <c r="R2935" t="s">
        <v>15282</v>
      </c>
      <c r="S2935">
        <v>308</v>
      </c>
      <c r="T2935" t="s">
        <v>42</v>
      </c>
      <c r="U2935" t="s">
        <v>43</v>
      </c>
      <c r="V2935" t="s">
        <v>811</v>
      </c>
      <c r="W2935">
        <v>7000000</v>
      </c>
      <c r="X2935">
        <v>1988</v>
      </c>
      <c r="Y2935">
        <v>618</v>
      </c>
      <c r="Z2935" s="2">
        <v>7.6</v>
      </c>
      <c r="AA2935">
        <v>1.85</v>
      </c>
      <c r="AB2935">
        <v>0</v>
      </c>
      <c r="AQ2935">
        <v>116</v>
      </c>
      <c r="AR2935">
        <v>6.9</v>
      </c>
      <c r="BP2935">
        <v>10000000</v>
      </c>
      <c r="BR2935">
        <f t="shared" si="110"/>
        <v>-10000000</v>
      </c>
      <c r="BS2935">
        <f>_xlfn.XLOOKUP(BO2935,I:I,L:L)</f>
        <v>0</v>
      </c>
    </row>
    <row r="2936" spans="1:71" x14ac:dyDescent="0.25">
      <c r="A2936" t="s">
        <v>33</v>
      </c>
      <c r="B2936" t="s">
        <v>8737</v>
      </c>
      <c r="C2936">
        <v>72</v>
      </c>
      <c r="D2936">
        <v>96</v>
      </c>
      <c r="E2936">
        <v>30</v>
      </c>
      <c r="F2936">
        <v>407</v>
      </c>
      <c r="G2936" t="s">
        <v>15283</v>
      </c>
      <c r="H2936">
        <v>761</v>
      </c>
      <c r="I2936">
        <v>7292175</v>
      </c>
      <c r="J2936" t="s">
        <v>881</v>
      </c>
      <c r="K2936" t="s">
        <v>15284</v>
      </c>
      <c r="L2936" t="s">
        <v>11185</v>
      </c>
      <c r="M2936">
        <v>7736</v>
      </c>
      <c r="N2936">
        <v>2018</v>
      </c>
      <c r="O2936" t="s">
        <v>11120</v>
      </c>
      <c r="P2936">
        <v>3</v>
      </c>
      <c r="Q2936" t="s">
        <v>15285</v>
      </c>
      <c r="R2936" t="s">
        <v>15286</v>
      </c>
      <c r="S2936">
        <v>100</v>
      </c>
      <c r="T2936" t="s">
        <v>42</v>
      </c>
      <c r="U2936" t="s">
        <v>43</v>
      </c>
      <c r="V2936" t="s">
        <v>811</v>
      </c>
      <c r="W2936">
        <v>7000000</v>
      </c>
      <c r="X2936">
        <v>1999</v>
      </c>
      <c r="Y2936">
        <v>412</v>
      </c>
      <c r="Z2936" s="2">
        <v>6.4</v>
      </c>
      <c r="AA2936">
        <v>1.85</v>
      </c>
      <c r="AB2936">
        <v>0</v>
      </c>
      <c r="AQ2936">
        <v>164</v>
      </c>
      <c r="AR2936">
        <v>7.6</v>
      </c>
      <c r="BP2936">
        <v>10000000</v>
      </c>
      <c r="BR2936">
        <f t="shared" si="110"/>
        <v>-10000000</v>
      </c>
      <c r="BS2936">
        <f>_xlfn.XLOOKUP(BO2936,I:I,L:L)</f>
        <v>0</v>
      </c>
    </row>
    <row r="2937" spans="1:71" x14ac:dyDescent="0.25">
      <c r="A2937" t="s">
        <v>33</v>
      </c>
      <c r="B2937" t="s">
        <v>8443</v>
      </c>
      <c r="C2937">
        <v>119</v>
      </c>
      <c r="D2937">
        <v>122</v>
      </c>
      <c r="E2937">
        <v>98</v>
      </c>
      <c r="F2937">
        <v>397</v>
      </c>
      <c r="G2937" t="s">
        <v>4762</v>
      </c>
      <c r="H2937">
        <v>729</v>
      </c>
      <c r="I2937">
        <v>6601079</v>
      </c>
      <c r="J2937" t="s">
        <v>2049</v>
      </c>
      <c r="K2937" t="s">
        <v>4361</v>
      </c>
      <c r="L2937" t="s">
        <v>11867</v>
      </c>
      <c r="M2937">
        <v>17436</v>
      </c>
      <c r="N2937">
        <v>2321</v>
      </c>
      <c r="O2937" t="s">
        <v>15287</v>
      </c>
      <c r="P2937">
        <v>1</v>
      </c>
      <c r="Q2937" t="s">
        <v>15288</v>
      </c>
      <c r="R2937" t="s">
        <v>15289</v>
      </c>
      <c r="S2937">
        <v>276</v>
      </c>
      <c r="T2937" t="s">
        <v>42</v>
      </c>
      <c r="U2937" t="s">
        <v>74</v>
      </c>
      <c r="V2937" t="s">
        <v>44</v>
      </c>
      <c r="W2937">
        <v>7000000</v>
      </c>
      <c r="X2937">
        <v>2004</v>
      </c>
      <c r="Y2937">
        <v>579</v>
      </c>
      <c r="Z2937" s="2">
        <v>6.2</v>
      </c>
      <c r="AA2937">
        <v>2.35</v>
      </c>
      <c r="AB2937">
        <v>0</v>
      </c>
      <c r="AQ2937">
        <v>96</v>
      </c>
      <c r="AR2937">
        <v>6.4</v>
      </c>
      <c r="BP2937">
        <v>10000000</v>
      </c>
      <c r="BR2937">
        <f t="shared" si="110"/>
        <v>-10000000</v>
      </c>
      <c r="BS2937">
        <f>_xlfn.XLOOKUP(BO2937,I:I,L:L)</f>
        <v>0</v>
      </c>
    </row>
    <row r="2938" spans="1:71" x14ac:dyDescent="0.25">
      <c r="A2938" t="s">
        <v>33</v>
      </c>
      <c r="B2938" t="s">
        <v>1002</v>
      </c>
      <c r="C2938">
        <v>74</v>
      </c>
      <c r="D2938">
        <v>94</v>
      </c>
      <c r="E2938">
        <v>176</v>
      </c>
      <c r="F2938">
        <v>46</v>
      </c>
      <c r="G2938" t="s">
        <v>14967</v>
      </c>
      <c r="H2938">
        <v>116</v>
      </c>
      <c r="I2938">
        <v>6165429</v>
      </c>
      <c r="J2938" t="s">
        <v>5062</v>
      </c>
      <c r="K2938" t="s">
        <v>15290</v>
      </c>
      <c r="L2938" t="s">
        <v>11279</v>
      </c>
      <c r="M2938">
        <v>23486</v>
      </c>
      <c r="N2938">
        <v>312</v>
      </c>
      <c r="O2938" t="s">
        <v>15291</v>
      </c>
      <c r="P2938">
        <v>1</v>
      </c>
      <c r="Q2938" t="s">
        <v>15292</v>
      </c>
      <c r="R2938" t="s">
        <v>15293</v>
      </c>
      <c r="S2938">
        <v>249</v>
      </c>
      <c r="T2938" t="s">
        <v>95</v>
      </c>
      <c r="U2938" t="s">
        <v>490</v>
      </c>
      <c r="V2938" t="s">
        <v>115</v>
      </c>
      <c r="W2938">
        <v>6000000</v>
      </c>
      <c r="X2938">
        <v>2002</v>
      </c>
      <c r="Y2938">
        <v>93</v>
      </c>
      <c r="Z2938" s="2">
        <v>7.5</v>
      </c>
      <c r="AA2938">
        <v>2.35</v>
      </c>
      <c r="AB2938">
        <v>0</v>
      </c>
      <c r="AQ2938">
        <v>122</v>
      </c>
      <c r="AR2938">
        <v>6.2</v>
      </c>
      <c r="BP2938">
        <v>10000000</v>
      </c>
      <c r="BR2938">
        <f t="shared" si="110"/>
        <v>-10000000</v>
      </c>
      <c r="BS2938">
        <f>_xlfn.XLOOKUP(BO2938,I:I,L:L)</f>
        <v>0</v>
      </c>
    </row>
    <row r="2939" spans="1:71" x14ac:dyDescent="0.25">
      <c r="A2939" t="s">
        <v>33</v>
      </c>
      <c r="B2939" t="s">
        <v>5652</v>
      </c>
      <c r="C2939">
        <v>25</v>
      </c>
      <c r="D2939">
        <v>93</v>
      </c>
      <c r="E2939">
        <v>70</v>
      </c>
      <c r="F2939">
        <v>442</v>
      </c>
      <c r="G2939" t="s">
        <v>6388</v>
      </c>
      <c r="H2939">
        <v>692</v>
      </c>
      <c r="I2939">
        <v>5694308</v>
      </c>
      <c r="J2939" t="s">
        <v>2233</v>
      </c>
      <c r="K2939" t="s">
        <v>2061</v>
      </c>
      <c r="L2939" t="s">
        <v>12635</v>
      </c>
      <c r="M2939">
        <v>13815</v>
      </c>
      <c r="N2939">
        <v>3128</v>
      </c>
      <c r="O2939" t="s">
        <v>15294</v>
      </c>
      <c r="P2939">
        <v>0</v>
      </c>
      <c r="Q2939" t="s">
        <v>15295</v>
      </c>
      <c r="R2939" t="s">
        <v>15296</v>
      </c>
      <c r="S2939">
        <v>46</v>
      </c>
      <c r="T2939" t="s">
        <v>42</v>
      </c>
      <c r="U2939" t="s">
        <v>43</v>
      </c>
      <c r="V2939" t="s">
        <v>44</v>
      </c>
      <c r="W2939">
        <v>7000000</v>
      </c>
      <c r="X2939">
        <v>2007</v>
      </c>
      <c r="Y2939">
        <v>585</v>
      </c>
      <c r="Z2939" s="2">
        <v>2</v>
      </c>
      <c r="AA2939">
        <v>1.85</v>
      </c>
      <c r="AB2939">
        <v>446</v>
      </c>
      <c r="AQ2939">
        <v>94</v>
      </c>
      <c r="AR2939">
        <v>7.5</v>
      </c>
      <c r="BP2939">
        <v>10000000</v>
      </c>
      <c r="BR2939">
        <f t="shared" si="110"/>
        <v>-10000000</v>
      </c>
      <c r="BS2939">
        <f>_xlfn.XLOOKUP(BO2939,I:I,L:L)</f>
        <v>0</v>
      </c>
    </row>
    <row r="2940" spans="1:71" x14ac:dyDescent="0.25">
      <c r="A2940" t="s">
        <v>33</v>
      </c>
      <c r="B2940" t="s">
        <v>8888</v>
      </c>
      <c r="C2940">
        <v>39</v>
      </c>
      <c r="D2940">
        <v>96</v>
      </c>
      <c r="E2940">
        <v>6</v>
      </c>
      <c r="F2940">
        <v>38</v>
      </c>
      <c r="G2940" t="s">
        <v>2799</v>
      </c>
      <c r="H2940">
        <v>206</v>
      </c>
      <c r="I2940">
        <v>5430822</v>
      </c>
      <c r="J2940" t="s">
        <v>5071</v>
      </c>
      <c r="K2940" t="s">
        <v>15297</v>
      </c>
      <c r="L2940" t="s">
        <v>12810</v>
      </c>
      <c r="M2940">
        <v>8391</v>
      </c>
      <c r="N2940">
        <v>493</v>
      </c>
      <c r="O2940" t="s">
        <v>15298</v>
      </c>
      <c r="P2940">
        <v>0</v>
      </c>
      <c r="Q2940" t="s">
        <v>15299</v>
      </c>
      <c r="R2940" t="s">
        <v>15300</v>
      </c>
      <c r="S2940">
        <v>75</v>
      </c>
      <c r="T2940" t="s">
        <v>42</v>
      </c>
      <c r="U2940" t="s">
        <v>74</v>
      </c>
      <c r="V2940" t="s">
        <v>811</v>
      </c>
      <c r="W2940">
        <v>7000000</v>
      </c>
      <c r="X2940">
        <v>1992</v>
      </c>
      <c r="Y2940">
        <v>192</v>
      </c>
      <c r="Z2940" s="2">
        <v>6.2</v>
      </c>
      <c r="AA2940">
        <v>1.85</v>
      </c>
      <c r="AB2940">
        <v>0</v>
      </c>
      <c r="AQ2940">
        <v>93</v>
      </c>
      <c r="AR2940">
        <v>2</v>
      </c>
      <c r="BP2940">
        <v>10000000</v>
      </c>
      <c r="BR2940">
        <f t="shared" si="110"/>
        <v>-10000000</v>
      </c>
      <c r="BS2940">
        <f>_xlfn.XLOOKUP(BO2940,I:I,L:L)</f>
        <v>0</v>
      </c>
    </row>
    <row r="2941" spans="1:71" x14ac:dyDescent="0.25">
      <c r="A2941" t="s">
        <v>33</v>
      </c>
      <c r="B2941" t="s">
        <v>8507</v>
      </c>
      <c r="C2941">
        <v>29</v>
      </c>
      <c r="D2941">
        <v>192</v>
      </c>
      <c r="E2941">
        <v>147</v>
      </c>
      <c r="F2941">
        <v>397</v>
      </c>
      <c r="G2941" t="s">
        <v>14404</v>
      </c>
      <c r="H2941">
        <v>8000</v>
      </c>
      <c r="I2941">
        <v>2921738</v>
      </c>
      <c r="J2941" t="s">
        <v>1694</v>
      </c>
      <c r="K2941" t="s">
        <v>14402</v>
      </c>
      <c r="L2941" t="s">
        <v>13954</v>
      </c>
      <c r="M2941">
        <v>34449</v>
      </c>
      <c r="N2941">
        <v>9984</v>
      </c>
      <c r="O2941" t="s">
        <v>15287</v>
      </c>
      <c r="P2941">
        <v>0</v>
      </c>
      <c r="Q2941" t="s">
        <v>15301</v>
      </c>
      <c r="R2941" t="s">
        <v>15302</v>
      </c>
      <c r="S2941">
        <v>119</v>
      </c>
      <c r="T2941" t="s">
        <v>287</v>
      </c>
      <c r="U2941" t="s">
        <v>8197</v>
      </c>
      <c r="W2941">
        <v>7000000</v>
      </c>
      <c r="X2941">
        <v>2004</v>
      </c>
      <c r="Y2941">
        <v>860</v>
      </c>
      <c r="Z2941" s="2">
        <v>7.9</v>
      </c>
      <c r="AA2941">
        <v>2.35</v>
      </c>
      <c r="AB2941">
        <v>2000</v>
      </c>
      <c r="AQ2941">
        <v>96</v>
      </c>
      <c r="AR2941">
        <v>6.2</v>
      </c>
      <c r="BP2941">
        <v>10000000</v>
      </c>
      <c r="BR2941">
        <f t="shared" si="110"/>
        <v>-10000000</v>
      </c>
      <c r="BS2941">
        <f>_xlfn.XLOOKUP(BO2941,I:I,L:L)</f>
        <v>0</v>
      </c>
    </row>
    <row r="2942" spans="1:71" x14ac:dyDescent="0.25">
      <c r="A2942" t="s">
        <v>33</v>
      </c>
      <c r="B2942" t="s">
        <v>1462</v>
      </c>
      <c r="C2942">
        <v>158</v>
      </c>
      <c r="D2942">
        <v>99</v>
      </c>
      <c r="E2942">
        <v>342</v>
      </c>
      <c r="F2942">
        <v>501</v>
      </c>
      <c r="G2942" t="s">
        <v>15303</v>
      </c>
      <c r="H2942">
        <v>1000</v>
      </c>
      <c r="I2942">
        <v>2344847</v>
      </c>
      <c r="J2942" t="s">
        <v>2165</v>
      </c>
      <c r="K2942" t="s">
        <v>951</v>
      </c>
      <c r="L2942" t="s">
        <v>14098</v>
      </c>
      <c r="M2942">
        <v>18561</v>
      </c>
      <c r="N2942">
        <v>2158</v>
      </c>
      <c r="O2942" t="s">
        <v>3406</v>
      </c>
      <c r="P2942">
        <v>0</v>
      </c>
      <c r="Q2942" t="s">
        <v>15304</v>
      </c>
      <c r="R2942" t="s">
        <v>15305</v>
      </c>
      <c r="S2942">
        <v>119</v>
      </c>
      <c r="T2942" t="s">
        <v>42</v>
      </c>
      <c r="U2942" t="s">
        <v>43</v>
      </c>
      <c r="V2942" t="s">
        <v>811</v>
      </c>
      <c r="W2942">
        <v>7000000</v>
      </c>
      <c r="X2942">
        <v>2008</v>
      </c>
      <c r="Y2942">
        <v>518</v>
      </c>
      <c r="Z2942" s="2">
        <v>6.8</v>
      </c>
      <c r="AA2942">
        <v>2.35</v>
      </c>
      <c r="AB2942">
        <v>0</v>
      </c>
      <c r="AQ2942">
        <v>192</v>
      </c>
      <c r="AR2942">
        <v>7.9</v>
      </c>
      <c r="BP2942">
        <v>10000000</v>
      </c>
      <c r="BR2942">
        <f t="shared" si="110"/>
        <v>-10000000</v>
      </c>
      <c r="BS2942">
        <f>_xlfn.XLOOKUP(BO2942,I:I,L:L)</f>
        <v>0</v>
      </c>
    </row>
    <row r="2943" spans="1:71" x14ac:dyDescent="0.25">
      <c r="A2943" t="s">
        <v>33</v>
      </c>
      <c r="B2943" t="s">
        <v>8266</v>
      </c>
      <c r="C2943">
        <v>223</v>
      </c>
      <c r="D2943">
        <v>91</v>
      </c>
      <c r="E2943">
        <v>157</v>
      </c>
      <c r="F2943">
        <v>224</v>
      </c>
      <c r="G2943" t="s">
        <v>8093</v>
      </c>
      <c r="H2943">
        <v>490</v>
      </c>
      <c r="I2943">
        <v>7455447</v>
      </c>
      <c r="J2943" t="s">
        <v>881</v>
      </c>
      <c r="K2943" t="s">
        <v>4553</v>
      </c>
      <c r="L2943" t="s">
        <v>11130</v>
      </c>
      <c r="M2943">
        <v>29967</v>
      </c>
      <c r="N2943">
        <v>1136</v>
      </c>
      <c r="O2943" t="s">
        <v>15306</v>
      </c>
      <c r="P2943">
        <v>2</v>
      </c>
      <c r="Q2943" t="s">
        <v>15307</v>
      </c>
      <c r="R2943" t="s">
        <v>15308</v>
      </c>
      <c r="S2943">
        <v>126</v>
      </c>
      <c r="T2943" t="s">
        <v>42</v>
      </c>
      <c r="U2943" t="s">
        <v>43</v>
      </c>
      <c r="V2943" t="s">
        <v>811</v>
      </c>
      <c r="W2943">
        <v>7000000</v>
      </c>
      <c r="X2943">
        <v>2010</v>
      </c>
      <c r="Y2943">
        <v>259</v>
      </c>
      <c r="Z2943" s="2">
        <v>6.3</v>
      </c>
      <c r="AA2943">
        <v>1.85</v>
      </c>
      <c r="AB2943">
        <v>0</v>
      </c>
      <c r="AQ2943">
        <v>99</v>
      </c>
      <c r="AR2943">
        <v>6.8</v>
      </c>
      <c r="BP2943">
        <v>10000000</v>
      </c>
      <c r="BR2943">
        <f t="shared" si="110"/>
        <v>-10000000</v>
      </c>
      <c r="BS2943">
        <f>_xlfn.XLOOKUP(BO2943,I:I,L:L)</f>
        <v>0</v>
      </c>
    </row>
    <row r="2944" spans="1:71" x14ac:dyDescent="0.25">
      <c r="A2944" t="s">
        <v>33</v>
      </c>
      <c r="B2944" t="s">
        <v>8894</v>
      </c>
      <c r="C2944">
        <v>25</v>
      </c>
      <c r="D2944">
        <v>100</v>
      </c>
      <c r="E2944">
        <v>0</v>
      </c>
      <c r="F2944">
        <v>359</v>
      </c>
      <c r="G2944" t="s">
        <v>15309</v>
      </c>
      <c r="H2944">
        <v>655</v>
      </c>
      <c r="I2944">
        <v>2148212</v>
      </c>
      <c r="J2944" t="s">
        <v>3306</v>
      </c>
      <c r="K2944" t="s">
        <v>2865</v>
      </c>
      <c r="L2944" t="s">
        <v>14148</v>
      </c>
      <c r="M2944">
        <v>781</v>
      </c>
      <c r="N2944">
        <v>1906</v>
      </c>
      <c r="O2944" t="s">
        <v>13801</v>
      </c>
      <c r="P2944">
        <v>0</v>
      </c>
      <c r="Q2944" t="s">
        <v>15310</v>
      </c>
      <c r="R2944" t="s">
        <v>15311</v>
      </c>
      <c r="S2944">
        <v>20</v>
      </c>
      <c r="T2944" t="s">
        <v>42</v>
      </c>
      <c r="U2944" t="s">
        <v>43</v>
      </c>
      <c r="V2944" t="s">
        <v>115</v>
      </c>
      <c r="W2944">
        <v>7000000</v>
      </c>
      <c r="X2944">
        <v>1999</v>
      </c>
      <c r="Y2944">
        <v>476</v>
      </c>
      <c r="Z2944" s="2">
        <v>6.3</v>
      </c>
      <c r="AA2944">
        <v>1.85</v>
      </c>
      <c r="AB2944">
        <v>157</v>
      </c>
      <c r="AQ2944">
        <v>91</v>
      </c>
      <c r="AR2944">
        <v>6.3</v>
      </c>
      <c r="BP2944">
        <v>10000000</v>
      </c>
      <c r="BR2944">
        <f t="shared" si="110"/>
        <v>-10000000</v>
      </c>
      <c r="BS2944">
        <f>_xlfn.XLOOKUP(BO2944,I:I,L:L)</f>
        <v>0</v>
      </c>
    </row>
    <row r="2945" spans="1:71" x14ac:dyDescent="0.25">
      <c r="A2945" t="s">
        <v>33</v>
      </c>
      <c r="B2945" t="s">
        <v>7631</v>
      </c>
      <c r="C2945">
        <v>97</v>
      </c>
      <c r="D2945">
        <v>105</v>
      </c>
      <c r="E2945">
        <v>261</v>
      </c>
      <c r="F2945">
        <v>617</v>
      </c>
      <c r="G2945" t="s">
        <v>8027</v>
      </c>
      <c r="H2945">
        <v>783</v>
      </c>
      <c r="I2945">
        <v>2062066</v>
      </c>
      <c r="J2945" t="s">
        <v>1050</v>
      </c>
      <c r="K2945" t="s">
        <v>1199</v>
      </c>
      <c r="L2945" t="s">
        <v>14197</v>
      </c>
      <c r="M2945">
        <v>11387</v>
      </c>
      <c r="N2945">
        <v>2684</v>
      </c>
      <c r="O2945" t="s">
        <v>5715</v>
      </c>
      <c r="P2945">
        <v>3</v>
      </c>
      <c r="Q2945" t="s">
        <v>15312</v>
      </c>
      <c r="R2945" t="s">
        <v>15313</v>
      </c>
      <c r="S2945">
        <v>147</v>
      </c>
      <c r="T2945" t="s">
        <v>42</v>
      </c>
      <c r="U2945" t="s">
        <v>43</v>
      </c>
      <c r="V2945" t="s">
        <v>811</v>
      </c>
      <c r="W2945">
        <v>7000000</v>
      </c>
      <c r="X2945">
        <v>2002</v>
      </c>
      <c r="Y2945">
        <v>658</v>
      </c>
      <c r="Z2945" s="2">
        <v>6.6</v>
      </c>
      <c r="AA2945">
        <v>1.85</v>
      </c>
      <c r="AB2945">
        <v>357</v>
      </c>
      <c r="AQ2945">
        <v>100</v>
      </c>
      <c r="AR2945">
        <v>6.3</v>
      </c>
      <c r="BP2945">
        <v>10000000</v>
      </c>
      <c r="BR2945">
        <f t="shared" si="110"/>
        <v>-10000000</v>
      </c>
      <c r="BS2945">
        <f>_xlfn.XLOOKUP(BO2945,I:I,L:L)</f>
        <v>0</v>
      </c>
    </row>
    <row r="2946" spans="1:71" x14ac:dyDescent="0.25">
      <c r="A2946" t="s">
        <v>33</v>
      </c>
      <c r="B2946" t="s">
        <v>7663</v>
      </c>
      <c r="C2946">
        <v>117</v>
      </c>
      <c r="D2946">
        <v>99</v>
      </c>
      <c r="E2946">
        <v>60</v>
      </c>
      <c r="F2946">
        <v>628</v>
      </c>
      <c r="G2946" t="s">
        <v>7847</v>
      </c>
      <c r="H2946">
        <v>4000</v>
      </c>
      <c r="I2946">
        <v>1654367</v>
      </c>
      <c r="J2946" t="s">
        <v>948</v>
      </c>
      <c r="K2946" t="s">
        <v>1779</v>
      </c>
      <c r="L2946" t="s">
        <v>14337</v>
      </c>
      <c r="M2946">
        <v>18355</v>
      </c>
      <c r="N2946">
        <v>6526</v>
      </c>
      <c r="O2946" t="s">
        <v>8315</v>
      </c>
      <c r="P2946">
        <v>0</v>
      </c>
      <c r="Q2946" t="s">
        <v>15314</v>
      </c>
      <c r="R2946" t="s">
        <v>15315</v>
      </c>
      <c r="S2946">
        <v>106</v>
      </c>
      <c r="T2946" t="s">
        <v>42</v>
      </c>
      <c r="U2946" t="s">
        <v>43</v>
      </c>
      <c r="V2946" t="s">
        <v>811</v>
      </c>
      <c r="W2946">
        <v>7000000</v>
      </c>
      <c r="X2946">
        <v>2006</v>
      </c>
      <c r="Y2946">
        <v>787</v>
      </c>
      <c r="Z2946" s="2">
        <v>6.4</v>
      </c>
      <c r="AA2946">
        <v>1.85</v>
      </c>
      <c r="AB2946">
        <v>3000</v>
      </c>
      <c r="AQ2946">
        <v>105</v>
      </c>
      <c r="AR2946">
        <v>6.6</v>
      </c>
      <c r="BO2946">
        <v>14983572</v>
      </c>
      <c r="BP2946">
        <v>25000000</v>
      </c>
      <c r="BR2946">
        <f t="shared" si="110"/>
        <v>-10016428</v>
      </c>
      <c r="BS2946" t="str">
        <f>_xlfn.XLOOKUP(BO2946,I:I,L:L)</f>
        <v>The Next Best ThingÂ </v>
      </c>
    </row>
    <row r="2947" spans="1:71" x14ac:dyDescent="0.25">
      <c r="A2947" t="s">
        <v>33</v>
      </c>
      <c r="B2947" t="s">
        <v>8900</v>
      </c>
      <c r="C2947">
        <v>389</v>
      </c>
      <c r="D2947">
        <v>112</v>
      </c>
      <c r="E2947">
        <v>159</v>
      </c>
      <c r="F2947">
        <v>77</v>
      </c>
      <c r="G2947" t="s">
        <v>5635</v>
      </c>
      <c r="H2947">
        <v>3000</v>
      </c>
      <c r="I2947">
        <v>1738692</v>
      </c>
      <c r="J2947" t="s">
        <v>2275</v>
      </c>
      <c r="K2947" t="s">
        <v>13860</v>
      </c>
      <c r="L2947" t="s">
        <v>14332</v>
      </c>
      <c r="M2947">
        <v>95529</v>
      </c>
      <c r="N2947">
        <v>3547</v>
      </c>
      <c r="O2947" t="s">
        <v>15316</v>
      </c>
      <c r="P2947">
        <v>0</v>
      </c>
      <c r="Q2947" t="s">
        <v>15317</v>
      </c>
      <c r="R2947" t="s">
        <v>15318</v>
      </c>
      <c r="S2947">
        <v>301</v>
      </c>
      <c r="T2947" t="s">
        <v>42</v>
      </c>
      <c r="U2947" t="s">
        <v>74</v>
      </c>
      <c r="V2947" t="s">
        <v>811</v>
      </c>
      <c r="W2947">
        <v>7000000</v>
      </c>
      <c r="X2947">
        <v>2011</v>
      </c>
      <c r="Y2947">
        <v>294</v>
      </c>
      <c r="Z2947" s="2">
        <v>7.5</v>
      </c>
      <c r="AA2947">
        <v>2.35</v>
      </c>
      <c r="AB2947">
        <v>38000</v>
      </c>
      <c r="AQ2947">
        <v>99</v>
      </c>
      <c r="AR2947">
        <v>6.4</v>
      </c>
      <c r="BO2947">
        <v>4956401</v>
      </c>
      <c r="BP2947">
        <v>15000000</v>
      </c>
      <c r="BR2947">
        <f t="shared" si="110"/>
        <v>-10043599</v>
      </c>
      <c r="BS2947" t="str">
        <f>_xlfn.XLOOKUP(BO2947,I:I,L:L)</f>
        <v>Jakob the LiarÂ </v>
      </c>
    </row>
    <row r="2948" spans="1:71" x14ac:dyDescent="0.25">
      <c r="A2948" t="s">
        <v>33</v>
      </c>
      <c r="B2948" t="s">
        <v>8907</v>
      </c>
      <c r="C2948">
        <v>34</v>
      </c>
      <c r="D2948">
        <v>99</v>
      </c>
      <c r="E2948">
        <v>2</v>
      </c>
      <c r="F2948">
        <v>455</v>
      </c>
      <c r="G2948" t="s">
        <v>8988</v>
      </c>
      <c r="H2948">
        <v>1000</v>
      </c>
      <c r="I2948">
        <v>1889522</v>
      </c>
      <c r="J2948" t="s">
        <v>2165</v>
      </c>
      <c r="K2948" t="s">
        <v>9048</v>
      </c>
      <c r="L2948" t="s">
        <v>14301</v>
      </c>
      <c r="M2948">
        <v>1119</v>
      </c>
      <c r="N2948">
        <v>2589</v>
      </c>
      <c r="O2948" t="s">
        <v>15319</v>
      </c>
      <c r="P2948">
        <v>2</v>
      </c>
      <c r="Q2948" t="s">
        <v>15320</v>
      </c>
      <c r="R2948" t="s">
        <v>15321</v>
      </c>
      <c r="S2948">
        <v>12</v>
      </c>
      <c r="T2948" t="s">
        <v>42</v>
      </c>
      <c r="U2948" t="s">
        <v>43</v>
      </c>
      <c r="V2948" t="s">
        <v>366</v>
      </c>
      <c r="W2948">
        <v>7000000</v>
      </c>
      <c r="X2948">
        <v>2009</v>
      </c>
      <c r="Y2948">
        <v>690</v>
      </c>
      <c r="Z2948" s="2">
        <v>6.5</v>
      </c>
      <c r="AA2948">
        <v>2.35</v>
      </c>
      <c r="AB2948">
        <v>797</v>
      </c>
      <c r="AQ2948">
        <v>112</v>
      </c>
      <c r="AR2948">
        <v>7.5</v>
      </c>
      <c r="BO2948">
        <v>14946229</v>
      </c>
      <c r="BP2948">
        <v>25000000</v>
      </c>
      <c r="BR2948">
        <f t="shared" si="110"/>
        <v>-10053771</v>
      </c>
      <c r="BS2948" t="str">
        <f>_xlfn.XLOOKUP(BO2948,I:I,L:L)</f>
        <v>The InfiltratorÂ </v>
      </c>
    </row>
    <row r="2949" spans="1:71" x14ac:dyDescent="0.25">
      <c r="A2949" t="s">
        <v>33</v>
      </c>
      <c r="B2949" t="s">
        <v>4063</v>
      </c>
      <c r="C2949">
        <v>301</v>
      </c>
      <c r="D2949">
        <v>97</v>
      </c>
      <c r="E2949">
        <v>0</v>
      </c>
      <c r="F2949">
        <v>106</v>
      </c>
      <c r="G2949" t="s">
        <v>11708</v>
      </c>
      <c r="H2949">
        <v>227</v>
      </c>
      <c r="I2949">
        <v>1768416</v>
      </c>
      <c r="J2949" t="s">
        <v>1544</v>
      </c>
      <c r="K2949" t="s">
        <v>15322</v>
      </c>
      <c r="L2949" t="s">
        <v>14323</v>
      </c>
      <c r="M2949">
        <v>35848</v>
      </c>
      <c r="N2949">
        <v>684</v>
      </c>
      <c r="O2949" t="s">
        <v>15323</v>
      </c>
      <c r="P2949">
        <v>0</v>
      </c>
      <c r="Q2949" t="s">
        <v>15324</v>
      </c>
      <c r="R2949" t="s">
        <v>15325</v>
      </c>
      <c r="S2949">
        <v>198</v>
      </c>
      <c r="T2949" t="s">
        <v>42</v>
      </c>
      <c r="U2949" t="s">
        <v>43</v>
      </c>
      <c r="V2949" t="s">
        <v>811</v>
      </c>
      <c r="W2949">
        <v>7000000</v>
      </c>
      <c r="X2949">
        <v>2010</v>
      </c>
      <c r="Y2949">
        <v>218</v>
      </c>
      <c r="Z2949" s="2">
        <v>6.3</v>
      </c>
      <c r="AA2949">
        <v>1.85</v>
      </c>
      <c r="AB2949">
        <v>0</v>
      </c>
      <c r="AQ2949">
        <v>100</v>
      </c>
      <c r="AR2949">
        <v>4.8</v>
      </c>
      <c r="BO2949">
        <v>37879996</v>
      </c>
      <c r="BP2949">
        <v>48000000</v>
      </c>
      <c r="BR2949">
        <f t="shared" si="110"/>
        <v>-10120004</v>
      </c>
      <c r="BS2949" t="str">
        <f>_xlfn.XLOOKUP(BO2949,I:I,L:L)</f>
        <v>BedazzledÂ </v>
      </c>
    </row>
    <row r="2950" spans="1:71" x14ac:dyDescent="0.25">
      <c r="A2950" t="s">
        <v>33</v>
      </c>
      <c r="B2950" t="s">
        <v>8909</v>
      </c>
      <c r="C2950">
        <v>12</v>
      </c>
      <c r="D2950">
        <v>95</v>
      </c>
      <c r="E2950">
        <v>43</v>
      </c>
      <c r="F2950">
        <v>611</v>
      </c>
      <c r="G2950" t="s">
        <v>12475</v>
      </c>
      <c r="H2950">
        <v>1000</v>
      </c>
      <c r="I2950">
        <v>306715</v>
      </c>
      <c r="J2950" t="s">
        <v>1247</v>
      </c>
      <c r="K2950" t="s">
        <v>5528</v>
      </c>
      <c r="L2950" t="s">
        <v>15180</v>
      </c>
      <c r="M2950">
        <v>5143</v>
      </c>
      <c r="N2950">
        <v>5213</v>
      </c>
      <c r="O2950" t="s">
        <v>3092</v>
      </c>
      <c r="P2950">
        <v>1</v>
      </c>
      <c r="Q2950" t="s">
        <v>15326</v>
      </c>
      <c r="R2950" t="s">
        <v>15327</v>
      </c>
      <c r="S2950">
        <v>62</v>
      </c>
      <c r="T2950" t="s">
        <v>42</v>
      </c>
      <c r="U2950" t="s">
        <v>43</v>
      </c>
      <c r="V2950" t="s">
        <v>44</v>
      </c>
      <c r="W2950">
        <v>10000000</v>
      </c>
      <c r="X2950">
        <v>1998</v>
      </c>
      <c r="Y2950">
        <v>788</v>
      </c>
      <c r="Z2950" s="2">
        <v>2.2999999999999998</v>
      </c>
      <c r="AA2950">
        <v>1.85</v>
      </c>
      <c r="AB2950">
        <v>724</v>
      </c>
      <c r="AQ2950">
        <v>97</v>
      </c>
      <c r="AR2950">
        <v>6.3</v>
      </c>
      <c r="BO2950">
        <v>45860039</v>
      </c>
      <c r="BP2950">
        <v>56000000</v>
      </c>
      <c r="BR2950">
        <f t="shared" si="110"/>
        <v>-10139961</v>
      </c>
      <c r="BS2950" t="str">
        <f>_xlfn.XLOOKUP(BO2950,I:I,L:L)</f>
        <v>Walking TallÂ </v>
      </c>
    </row>
    <row r="2951" spans="1:71" x14ac:dyDescent="0.25">
      <c r="A2951" t="s">
        <v>33</v>
      </c>
      <c r="B2951" t="s">
        <v>8910</v>
      </c>
      <c r="C2951">
        <v>134</v>
      </c>
      <c r="D2951">
        <v>106</v>
      </c>
      <c r="E2951">
        <v>58</v>
      </c>
      <c r="F2951">
        <v>973</v>
      </c>
      <c r="G2951" t="s">
        <v>1030</v>
      </c>
      <c r="H2951">
        <v>23000</v>
      </c>
      <c r="I2951">
        <v>382946</v>
      </c>
      <c r="J2951" t="s">
        <v>2007</v>
      </c>
      <c r="K2951" t="s">
        <v>82</v>
      </c>
      <c r="L2951" t="s">
        <v>14572</v>
      </c>
      <c r="M2951">
        <v>43965</v>
      </c>
      <c r="N2951">
        <v>44969</v>
      </c>
      <c r="O2951" t="s">
        <v>617</v>
      </c>
      <c r="P2951">
        <v>0</v>
      </c>
      <c r="Q2951" t="s">
        <v>15328</v>
      </c>
      <c r="R2951" t="s">
        <v>15329</v>
      </c>
      <c r="S2951">
        <v>99</v>
      </c>
      <c r="T2951" t="s">
        <v>42</v>
      </c>
      <c r="U2951" t="s">
        <v>43</v>
      </c>
      <c r="V2951" t="s">
        <v>811</v>
      </c>
      <c r="W2951">
        <v>7000000</v>
      </c>
      <c r="X2951">
        <v>2010</v>
      </c>
      <c r="Y2951">
        <v>20000</v>
      </c>
      <c r="Z2951" s="2">
        <v>7.1</v>
      </c>
      <c r="AA2951">
        <v>2.35</v>
      </c>
      <c r="AB2951">
        <v>19000</v>
      </c>
      <c r="AQ2951">
        <v>95</v>
      </c>
      <c r="AR2951">
        <v>2.2999999999999998</v>
      </c>
      <c r="BO2951">
        <v>6855137</v>
      </c>
      <c r="BP2951">
        <v>17000000</v>
      </c>
      <c r="BR2951">
        <f t="shared" si="110"/>
        <v>-10144863</v>
      </c>
      <c r="BS2951" t="str">
        <f>_xlfn.XLOOKUP(BO2951,I:I,L:L)</f>
        <v>Running ScaredÂ </v>
      </c>
    </row>
    <row r="2952" spans="1:71" x14ac:dyDescent="0.25">
      <c r="A2952" t="s">
        <v>33</v>
      </c>
      <c r="B2952" t="s">
        <v>3757</v>
      </c>
      <c r="C2952">
        <v>103</v>
      </c>
      <c r="D2952">
        <v>103</v>
      </c>
      <c r="E2952">
        <v>835</v>
      </c>
      <c r="G2952" t="s">
        <v>15330</v>
      </c>
      <c r="H2952">
        <v>13000</v>
      </c>
      <c r="I2952">
        <v>236266</v>
      </c>
      <c r="J2952" t="s">
        <v>3145</v>
      </c>
      <c r="K2952" t="s">
        <v>1437</v>
      </c>
      <c r="L2952" t="s">
        <v>13569</v>
      </c>
      <c r="M2952">
        <v>15104</v>
      </c>
      <c r="N2952">
        <v>13000</v>
      </c>
      <c r="P2952">
        <v>0</v>
      </c>
      <c r="Q2952" t="s">
        <v>15331</v>
      </c>
      <c r="R2952" t="s">
        <v>15332</v>
      </c>
      <c r="S2952">
        <v>290</v>
      </c>
      <c r="T2952" t="s">
        <v>42</v>
      </c>
      <c r="U2952" t="s">
        <v>43</v>
      </c>
      <c r="V2952" t="s">
        <v>811</v>
      </c>
      <c r="W2952">
        <v>3500000</v>
      </c>
      <c r="X2952">
        <v>2002</v>
      </c>
      <c r="Y2952">
        <v>0</v>
      </c>
      <c r="Z2952" s="2">
        <v>6.2</v>
      </c>
      <c r="AA2952">
        <v>2.35</v>
      </c>
      <c r="AB2952">
        <v>0</v>
      </c>
      <c r="AQ2952">
        <v>106</v>
      </c>
      <c r="AR2952">
        <v>7.1</v>
      </c>
      <c r="BO2952">
        <v>17848322</v>
      </c>
      <c r="BP2952">
        <v>28000000</v>
      </c>
      <c r="BR2952">
        <f t="shared" si="110"/>
        <v>-10151678</v>
      </c>
      <c r="BS2952" t="str">
        <f>_xlfn.XLOOKUP(BO2952,I:I,L:L)</f>
        <v>Laws of AttractionÂ </v>
      </c>
    </row>
    <row r="2953" spans="1:71" x14ac:dyDescent="0.25">
      <c r="A2953" t="s">
        <v>33</v>
      </c>
      <c r="B2953" t="s">
        <v>8915</v>
      </c>
      <c r="C2953">
        <v>39</v>
      </c>
      <c r="D2953">
        <v>96</v>
      </c>
      <c r="E2953">
        <v>5</v>
      </c>
      <c r="F2953">
        <v>52</v>
      </c>
      <c r="G2953" t="s">
        <v>4377</v>
      </c>
      <c r="H2953">
        <v>766</v>
      </c>
      <c r="I2953">
        <v>196067</v>
      </c>
      <c r="J2953" t="s">
        <v>210</v>
      </c>
      <c r="K2953" t="s">
        <v>2523</v>
      </c>
      <c r="L2953" t="s">
        <v>14608</v>
      </c>
      <c r="M2953">
        <v>1966</v>
      </c>
      <c r="N2953">
        <v>1251</v>
      </c>
      <c r="O2953" t="s">
        <v>15333</v>
      </c>
      <c r="P2953">
        <v>3</v>
      </c>
      <c r="Q2953" t="s">
        <v>15334</v>
      </c>
      <c r="R2953" t="s">
        <v>15335</v>
      </c>
      <c r="S2953">
        <v>25</v>
      </c>
      <c r="T2953" t="s">
        <v>42</v>
      </c>
      <c r="U2953" t="s">
        <v>74</v>
      </c>
      <c r="V2953" t="s">
        <v>811</v>
      </c>
      <c r="W2953">
        <v>7000000</v>
      </c>
      <c r="X2953">
        <v>2002</v>
      </c>
      <c r="Y2953">
        <v>358</v>
      </c>
      <c r="Z2953" s="2">
        <v>6.7</v>
      </c>
      <c r="AA2953">
        <v>1.85</v>
      </c>
      <c r="AB2953">
        <v>97</v>
      </c>
      <c r="AQ2953">
        <v>103</v>
      </c>
      <c r="AR2953">
        <v>6.2</v>
      </c>
      <c r="BO2953">
        <v>7837632</v>
      </c>
      <c r="BP2953">
        <v>18000000</v>
      </c>
      <c r="BR2953">
        <f t="shared" si="110"/>
        <v>-10162368</v>
      </c>
      <c r="BS2953" t="str">
        <f>_xlfn.XLOOKUP(BO2953,I:I,L:L)</f>
        <v>The Ice StormÂ </v>
      </c>
    </row>
    <row r="2954" spans="1:71" x14ac:dyDescent="0.25">
      <c r="A2954" t="s">
        <v>33</v>
      </c>
      <c r="B2954" t="s">
        <v>8923</v>
      </c>
      <c r="C2954">
        <v>104</v>
      </c>
      <c r="D2954">
        <v>108</v>
      </c>
      <c r="E2954">
        <v>30</v>
      </c>
      <c r="F2954">
        <v>281</v>
      </c>
      <c r="G2954" t="s">
        <v>4603</v>
      </c>
      <c r="H2954">
        <v>474</v>
      </c>
      <c r="I2954">
        <v>453079</v>
      </c>
      <c r="J2954" t="s">
        <v>1247</v>
      </c>
      <c r="K2954" t="s">
        <v>12123</v>
      </c>
      <c r="L2954" t="s">
        <v>14561</v>
      </c>
      <c r="M2954">
        <v>4124</v>
      </c>
      <c r="N2954">
        <v>2029</v>
      </c>
      <c r="O2954" t="s">
        <v>11347</v>
      </c>
      <c r="P2954">
        <v>4</v>
      </c>
      <c r="Q2954" t="s">
        <v>15336</v>
      </c>
      <c r="R2954" t="s">
        <v>15337</v>
      </c>
      <c r="S2954">
        <v>29</v>
      </c>
      <c r="T2954" t="s">
        <v>42</v>
      </c>
      <c r="U2954" t="s">
        <v>43</v>
      </c>
      <c r="V2954" t="s">
        <v>811</v>
      </c>
      <c r="W2954">
        <v>7000000</v>
      </c>
      <c r="X2954">
        <v>2010</v>
      </c>
      <c r="Y2954">
        <v>403</v>
      </c>
      <c r="Z2954" s="2">
        <v>5.9</v>
      </c>
      <c r="AA2954">
        <v>2.35</v>
      </c>
      <c r="AB2954">
        <v>916</v>
      </c>
      <c r="AQ2954">
        <v>96</v>
      </c>
      <c r="AR2954">
        <v>6.7</v>
      </c>
      <c r="BO2954">
        <v>12782508</v>
      </c>
      <c r="BP2954">
        <v>23000000</v>
      </c>
      <c r="BR2954">
        <f t="shared" si="110"/>
        <v>-10217492</v>
      </c>
      <c r="BS2954" t="str">
        <f>_xlfn.XLOOKUP(BO2954,I:I,L:L)</f>
        <v>Marvin's RoomÂ </v>
      </c>
    </row>
    <row r="2955" spans="1:71" x14ac:dyDescent="0.25">
      <c r="A2955" t="s">
        <v>33</v>
      </c>
      <c r="B2955" t="s">
        <v>8931</v>
      </c>
      <c r="C2955">
        <v>27</v>
      </c>
      <c r="D2955">
        <v>118</v>
      </c>
      <c r="E2955">
        <v>0</v>
      </c>
      <c r="F2955">
        <v>410</v>
      </c>
      <c r="G2955" t="s">
        <v>3946</v>
      </c>
      <c r="H2955">
        <v>26000</v>
      </c>
      <c r="I2955">
        <v>46451</v>
      </c>
      <c r="J2955" t="s">
        <v>2964</v>
      </c>
      <c r="K2955" t="s">
        <v>120</v>
      </c>
      <c r="L2955" t="s">
        <v>14623</v>
      </c>
      <c r="M2955">
        <v>7663</v>
      </c>
      <c r="N2955">
        <v>27756</v>
      </c>
      <c r="O2955" t="s">
        <v>2897</v>
      </c>
      <c r="P2955">
        <v>2</v>
      </c>
      <c r="Q2955" t="s">
        <v>15338</v>
      </c>
      <c r="R2955" t="s">
        <v>15339</v>
      </c>
      <c r="S2955">
        <v>38</v>
      </c>
      <c r="T2955" t="s">
        <v>42</v>
      </c>
      <c r="U2955" t="s">
        <v>43</v>
      </c>
      <c r="V2955" t="s">
        <v>811</v>
      </c>
      <c r="W2955">
        <v>7000000</v>
      </c>
      <c r="X2955">
        <v>2010</v>
      </c>
      <c r="Y2955">
        <v>854</v>
      </c>
      <c r="Z2955" s="2">
        <v>6</v>
      </c>
      <c r="AA2955">
        <v>1.85</v>
      </c>
      <c r="AB2955">
        <v>694</v>
      </c>
      <c r="AQ2955">
        <v>177</v>
      </c>
      <c r="AR2955">
        <v>6.7</v>
      </c>
      <c r="BO2955">
        <v>39778599</v>
      </c>
      <c r="BP2955">
        <v>50000000</v>
      </c>
      <c r="BR2955">
        <f t="shared" ref="BR2955:BR3009" si="111">BO2955-BP2955</f>
        <v>-10221401</v>
      </c>
      <c r="BS2955" t="str">
        <f>_xlfn.XLOOKUP(BO2955,I:I,L:L)</f>
        <v>The BeachÂ </v>
      </c>
    </row>
    <row r="2956" spans="1:71" x14ac:dyDescent="0.25">
      <c r="A2956" t="s">
        <v>33</v>
      </c>
      <c r="B2956" t="s">
        <v>2875</v>
      </c>
      <c r="C2956">
        <v>49</v>
      </c>
      <c r="D2956">
        <v>97</v>
      </c>
      <c r="E2956">
        <v>554</v>
      </c>
      <c r="F2956">
        <v>530</v>
      </c>
      <c r="G2956" t="s">
        <v>5835</v>
      </c>
      <c r="H2956">
        <v>876</v>
      </c>
      <c r="I2956">
        <v>233103</v>
      </c>
      <c r="J2956" t="s">
        <v>2007</v>
      </c>
      <c r="K2956" t="s">
        <v>3612</v>
      </c>
      <c r="L2956" t="s">
        <v>14592</v>
      </c>
      <c r="M2956">
        <v>2670</v>
      </c>
      <c r="N2956">
        <v>2544</v>
      </c>
      <c r="O2956" t="s">
        <v>5900</v>
      </c>
      <c r="P2956">
        <v>3</v>
      </c>
      <c r="Q2956" t="s">
        <v>15340</v>
      </c>
      <c r="R2956" t="s">
        <v>15341</v>
      </c>
      <c r="S2956">
        <v>50</v>
      </c>
      <c r="T2956" t="s">
        <v>42</v>
      </c>
      <c r="U2956" t="s">
        <v>74</v>
      </c>
      <c r="V2956" t="s">
        <v>811</v>
      </c>
      <c r="W2956">
        <v>7000000</v>
      </c>
      <c r="X2956">
        <v>2005</v>
      </c>
      <c r="Y2956">
        <v>838</v>
      </c>
      <c r="Z2956" s="2">
        <v>6.9</v>
      </c>
      <c r="AA2956">
        <v>2.35</v>
      </c>
      <c r="AB2956">
        <v>311</v>
      </c>
      <c r="AQ2956">
        <v>118</v>
      </c>
      <c r="AR2956">
        <v>6</v>
      </c>
      <c r="BO2956">
        <v>69772969</v>
      </c>
      <c r="BP2956">
        <v>80000000</v>
      </c>
      <c r="BR2956">
        <f t="shared" si="111"/>
        <v>-10227031</v>
      </c>
      <c r="BS2956" t="str">
        <f>_xlfn.XLOOKUP(BO2956,I:I,L:L)</f>
        <v>SwordfishÂ </v>
      </c>
    </row>
    <row r="2957" spans="1:71" x14ac:dyDescent="0.25">
      <c r="A2957" t="s">
        <v>33</v>
      </c>
      <c r="B2957" t="s">
        <v>2419</v>
      </c>
      <c r="C2957">
        <v>38</v>
      </c>
      <c r="D2957">
        <v>115</v>
      </c>
      <c r="E2957">
        <v>16000</v>
      </c>
      <c r="F2957">
        <v>240</v>
      </c>
      <c r="G2957" t="s">
        <v>5602</v>
      </c>
      <c r="H2957">
        <v>16000</v>
      </c>
      <c r="I2957">
        <v>41400000</v>
      </c>
      <c r="J2957" t="s">
        <v>4892</v>
      </c>
      <c r="K2957" t="s">
        <v>2419</v>
      </c>
      <c r="L2957" t="s">
        <v>5247</v>
      </c>
      <c r="M2957">
        <v>39451</v>
      </c>
      <c r="N2957">
        <v>17209</v>
      </c>
      <c r="O2957" t="s">
        <v>15342</v>
      </c>
      <c r="P2957">
        <v>0</v>
      </c>
      <c r="Q2957" t="s">
        <v>15343</v>
      </c>
      <c r="R2957" t="s">
        <v>15344</v>
      </c>
      <c r="S2957">
        <v>138</v>
      </c>
      <c r="T2957" t="s">
        <v>42</v>
      </c>
      <c r="U2957" t="s">
        <v>43</v>
      </c>
      <c r="V2957" t="s">
        <v>811</v>
      </c>
      <c r="W2957">
        <v>6900000</v>
      </c>
      <c r="X2957">
        <v>1985</v>
      </c>
      <c r="Y2957">
        <v>455</v>
      </c>
      <c r="Z2957" s="2">
        <v>7.3</v>
      </c>
      <c r="AA2957">
        <v>2.35</v>
      </c>
      <c r="AB2957">
        <v>0</v>
      </c>
      <c r="AQ2957">
        <v>80</v>
      </c>
      <c r="AR2957">
        <v>5.3</v>
      </c>
      <c r="BO2957">
        <v>4734235</v>
      </c>
      <c r="BP2957">
        <v>15000000</v>
      </c>
      <c r="BR2957">
        <f t="shared" si="111"/>
        <v>-10265765</v>
      </c>
      <c r="BS2957" t="str">
        <f>_xlfn.XLOOKUP(BO2957,I:I,L:L)</f>
        <v>DuetsÂ </v>
      </c>
    </row>
    <row r="2958" spans="1:71" x14ac:dyDescent="0.25">
      <c r="A2958" t="s">
        <v>33</v>
      </c>
      <c r="B2958" t="s">
        <v>5357</v>
      </c>
      <c r="C2958">
        <v>152</v>
      </c>
      <c r="D2958">
        <v>102</v>
      </c>
      <c r="E2958">
        <v>0</v>
      </c>
      <c r="F2958">
        <v>787</v>
      </c>
      <c r="G2958" t="s">
        <v>3587</v>
      </c>
      <c r="H2958">
        <v>14000</v>
      </c>
      <c r="I2958">
        <v>7993039</v>
      </c>
      <c r="J2958" t="s">
        <v>1247</v>
      </c>
      <c r="K2958" t="s">
        <v>2459</v>
      </c>
      <c r="L2958" t="s">
        <v>10863</v>
      </c>
      <c r="M2958">
        <v>120036</v>
      </c>
      <c r="N2958">
        <v>18643</v>
      </c>
      <c r="O2958" t="s">
        <v>2564</v>
      </c>
      <c r="P2958">
        <v>1</v>
      </c>
      <c r="Q2958" t="s">
        <v>15345</v>
      </c>
      <c r="R2958" t="s">
        <v>15346</v>
      </c>
      <c r="S2958">
        <v>408</v>
      </c>
      <c r="T2958" t="s">
        <v>42</v>
      </c>
      <c r="U2958" t="s">
        <v>43</v>
      </c>
      <c r="V2958" t="s">
        <v>811</v>
      </c>
      <c r="W2958">
        <v>6900000</v>
      </c>
      <c r="X2958">
        <v>1993</v>
      </c>
      <c r="Y2958">
        <v>1000</v>
      </c>
      <c r="Z2958" s="2">
        <v>7.7</v>
      </c>
      <c r="AA2958">
        <v>1.85</v>
      </c>
      <c r="AB2958">
        <v>10000</v>
      </c>
      <c r="AQ2958">
        <v>115</v>
      </c>
      <c r="AR2958">
        <v>7.3</v>
      </c>
      <c r="BO2958">
        <v>9714482</v>
      </c>
      <c r="BP2958">
        <v>20000000</v>
      </c>
      <c r="BR2958">
        <f t="shared" si="111"/>
        <v>-10285518</v>
      </c>
      <c r="BS2958" t="str">
        <f>_xlfn.XLOOKUP(BO2958,I:I,L:L)</f>
        <v>Everyone Says I Love YouÂ </v>
      </c>
    </row>
    <row r="2959" spans="1:71" x14ac:dyDescent="0.25">
      <c r="A2959" t="s">
        <v>33</v>
      </c>
      <c r="B2959" t="s">
        <v>8963</v>
      </c>
      <c r="C2959">
        <v>63</v>
      </c>
      <c r="D2959">
        <v>125</v>
      </c>
      <c r="E2959">
        <v>4</v>
      </c>
      <c r="F2959">
        <v>36</v>
      </c>
      <c r="G2959" t="s">
        <v>15348</v>
      </c>
      <c r="H2959">
        <v>177</v>
      </c>
      <c r="I2959">
        <v>927107</v>
      </c>
      <c r="J2959" t="s">
        <v>4481</v>
      </c>
      <c r="K2959" t="s">
        <v>15349</v>
      </c>
      <c r="L2959" t="s">
        <v>15350</v>
      </c>
      <c r="M2959">
        <v>5153</v>
      </c>
      <c r="N2959">
        <v>333</v>
      </c>
      <c r="O2959" t="s">
        <v>15351</v>
      </c>
      <c r="P2959">
        <v>1</v>
      </c>
      <c r="Q2959" t="s">
        <v>15352</v>
      </c>
      <c r="R2959" t="s">
        <v>15353</v>
      </c>
      <c r="S2959">
        <v>51</v>
      </c>
      <c r="T2959" t="s">
        <v>211</v>
      </c>
      <c r="U2959" t="s">
        <v>939</v>
      </c>
      <c r="W2959">
        <v>15000000</v>
      </c>
      <c r="X2959">
        <v>1999</v>
      </c>
      <c r="Y2959">
        <v>66</v>
      </c>
      <c r="Z2959" s="2">
        <v>7.3</v>
      </c>
      <c r="AA2959">
        <v>1.85</v>
      </c>
      <c r="AB2959">
        <v>687</v>
      </c>
      <c r="AQ2959">
        <v>94</v>
      </c>
      <c r="AR2959">
        <v>5.8</v>
      </c>
      <c r="BO2959">
        <v>125169</v>
      </c>
      <c r="BP2959">
        <v>10500000</v>
      </c>
      <c r="BR2959">
        <f t="shared" si="111"/>
        <v>-10374831</v>
      </c>
      <c r="BS2959" t="str">
        <f>_xlfn.XLOOKUP(BO2959,I:I,L:L)</f>
        <v>There Goes My BabyÂ </v>
      </c>
    </row>
    <row r="2960" spans="1:71" x14ac:dyDescent="0.25">
      <c r="A2960" t="s">
        <v>33</v>
      </c>
      <c r="B2960" t="s">
        <v>8969</v>
      </c>
      <c r="C2960">
        <v>74</v>
      </c>
      <c r="D2960">
        <v>108</v>
      </c>
      <c r="E2960">
        <v>3</v>
      </c>
      <c r="F2960">
        <v>436</v>
      </c>
      <c r="G2960" t="s">
        <v>3948</v>
      </c>
      <c r="H2960">
        <v>710</v>
      </c>
      <c r="I2960">
        <v>49526</v>
      </c>
      <c r="J2960" t="s">
        <v>1544</v>
      </c>
      <c r="K2960" t="s">
        <v>4058</v>
      </c>
      <c r="L2960" t="s">
        <v>14589</v>
      </c>
      <c r="M2960">
        <v>16299</v>
      </c>
      <c r="N2960">
        <v>2119</v>
      </c>
      <c r="O2960" t="s">
        <v>14680</v>
      </c>
      <c r="P2960">
        <v>1</v>
      </c>
      <c r="Q2960" t="s">
        <v>15354</v>
      </c>
      <c r="R2960" t="s">
        <v>15355</v>
      </c>
      <c r="S2960">
        <v>129</v>
      </c>
      <c r="T2960" t="s">
        <v>42</v>
      </c>
      <c r="U2960" t="s">
        <v>43</v>
      </c>
      <c r="V2960" t="s">
        <v>811</v>
      </c>
      <c r="W2960">
        <v>6800000</v>
      </c>
      <c r="X2960">
        <v>2005</v>
      </c>
      <c r="Y2960">
        <v>697</v>
      </c>
      <c r="Z2960" s="2">
        <v>7</v>
      </c>
      <c r="AA2960">
        <v>2.35</v>
      </c>
      <c r="AB2960">
        <v>1000</v>
      </c>
      <c r="AQ2960">
        <v>125</v>
      </c>
      <c r="AR2960">
        <v>7.3</v>
      </c>
      <c r="BO2960">
        <v>14589444</v>
      </c>
      <c r="BP2960">
        <v>25000000</v>
      </c>
      <c r="BR2960">
        <f t="shared" si="111"/>
        <v>-10410556</v>
      </c>
      <c r="BS2960" t="str">
        <f>_xlfn.XLOOKUP(BO2960,I:I,L:L)</f>
        <v>The Girl Next DoorÂ </v>
      </c>
    </row>
    <row r="2961" spans="1:71" x14ac:dyDescent="0.25">
      <c r="A2961" t="s">
        <v>33</v>
      </c>
      <c r="B2961" t="s">
        <v>8975</v>
      </c>
      <c r="C2961">
        <v>25</v>
      </c>
      <c r="D2961">
        <v>101</v>
      </c>
      <c r="E2961">
        <v>0</v>
      </c>
      <c r="F2961">
        <v>83</v>
      </c>
      <c r="G2961" t="s">
        <v>15356</v>
      </c>
      <c r="H2961">
        <v>240</v>
      </c>
      <c r="I2961">
        <v>10696</v>
      </c>
      <c r="J2961" t="s">
        <v>931</v>
      </c>
      <c r="K2961" t="s">
        <v>15357</v>
      </c>
      <c r="L2961" t="s">
        <v>14603</v>
      </c>
      <c r="M2961">
        <v>10771</v>
      </c>
      <c r="N2961">
        <v>490</v>
      </c>
      <c r="O2961" t="s">
        <v>15358</v>
      </c>
      <c r="P2961">
        <v>8</v>
      </c>
      <c r="Q2961" t="s">
        <v>15359</v>
      </c>
      <c r="R2961" t="s">
        <v>15360</v>
      </c>
      <c r="S2961">
        <v>65</v>
      </c>
      <c r="T2961" t="s">
        <v>42</v>
      </c>
      <c r="U2961" t="s">
        <v>43</v>
      </c>
      <c r="V2961" t="s">
        <v>811</v>
      </c>
      <c r="W2961">
        <v>6800000</v>
      </c>
      <c r="X2961">
        <v>2003</v>
      </c>
      <c r="Y2961">
        <v>83</v>
      </c>
      <c r="Z2961" s="2">
        <v>6.4</v>
      </c>
      <c r="AA2961">
        <v>2.35</v>
      </c>
      <c r="AB2961">
        <v>413</v>
      </c>
      <c r="AQ2961">
        <v>108</v>
      </c>
      <c r="AR2961">
        <v>7</v>
      </c>
      <c r="BO2961">
        <v>11560259</v>
      </c>
      <c r="BP2961">
        <v>22000000</v>
      </c>
      <c r="BR2961">
        <f t="shared" si="111"/>
        <v>-10439741</v>
      </c>
      <c r="BS2961" t="str">
        <f>_xlfn.XLOOKUP(BO2961,I:I,L:L)</f>
        <v>Get Over ItÂ </v>
      </c>
    </row>
    <row r="2962" spans="1:71" x14ac:dyDescent="0.25">
      <c r="A2962" t="s">
        <v>33</v>
      </c>
      <c r="B2962" t="s">
        <v>3550</v>
      </c>
      <c r="C2962">
        <v>226</v>
      </c>
      <c r="D2962">
        <v>139</v>
      </c>
      <c r="E2962">
        <v>777</v>
      </c>
      <c r="F2962">
        <v>58</v>
      </c>
      <c r="G2962" t="s">
        <v>15361</v>
      </c>
      <c r="H2962">
        <v>131</v>
      </c>
      <c r="I2962">
        <v>6857096</v>
      </c>
      <c r="J2962" t="s">
        <v>5087</v>
      </c>
      <c r="K2962" t="s">
        <v>15362</v>
      </c>
      <c r="L2962" t="s">
        <v>11310</v>
      </c>
      <c r="M2962">
        <v>80429</v>
      </c>
      <c r="N2962">
        <v>343</v>
      </c>
      <c r="O2962" t="s">
        <v>15363</v>
      </c>
      <c r="P2962">
        <v>0</v>
      </c>
      <c r="Q2962" t="s">
        <v>15364</v>
      </c>
      <c r="R2962" t="s">
        <v>15365</v>
      </c>
      <c r="S2962">
        <v>156</v>
      </c>
      <c r="T2962" t="s">
        <v>75</v>
      </c>
      <c r="U2962" t="s">
        <v>356</v>
      </c>
      <c r="V2962" t="s">
        <v>811</v>
      </c>
      <c r="W2962">
        <v>6800000</v>
      </c>
      <c r="X2962">
        <v>2010</v>
      </c>
      <c r="Y2962">
        <v>66</v>
      </c>
      <c r="Z2962" s="2">
        <v>8.1999999999999993</v>
      </c>
      <c r="AA2962">
        <v>1.85</v>
      </c>
      <c r="AB2962">
        <v>37000</v>
      </c>
      <c r="AQ2962">
        <v>101</v>
      </c>
      <c r="AR2962">
        <v>6.4</v>
      </c>
      <c r="BO2962">
        <v>9525276</v>
      </c>
      <c r="BP2962">
        <v>20000000</v>
      </c>
      <c r="BR2962">
        <f t="shared" si="111"/>
        <v>-10474724</v>
      </c>
      <c r="BS2962" t="str">
        <f>_xlfn.XLOOKUP(BO2962,I:I,L:L)</f>
        <v>Death SentenceÂ </v>
      </c>
    </row>
    <row r="2963" spans="1:71" x14ac:dyDescent="0.25">
      <c r="A2963" t="s">
        <v>33</v>
      </c>
      <c r="B2963" t="s">
        <v>2933</v>
      </c>
      <c r="C2963">
        <v>36</v>
      </c>
      <c r="D2963">
        <v>125</v>
      </c>
      <c r="E2963">
        <v>125</v>
      </c>
      <c r="F2963">
        <v>11</v>
      </c>
      <c r="G2963" t="s">
        <v>15366</v>
      </c>
      <c r="H2963">
        <v>60</v>
      </c>
      <c r="I2963">
        <v>223878</v>
      </c>
      <c r="J2963" t="s">
        <v>881</v>
      </c>
      <c r="K2963" t="s">
        <v>15367</v>
      </c>
      <c r="L2963" t="s">
        <v>14130</v>
      </c>
      <c r="M2963">
        <v>3548</v>
      </c>
      <c r="N2963">
        <v>132</v>
      </c>
      <c r="O2963" t="s">
        <v>15368</v>
      </c>
      <c r="P2963">
        <v>1</v>
      </c>
      <c r="Q2963" t="s">
        <v>15369</v>
      </c>
      <c r="R2963" t="s">
        <v>15370</v>
      </c>
      <c r="S2963">
        <v>21</v>
      </c>
      <c r="T2963" t="s">
        <v>186</v>
      </c>
      <c r="U2963" t="s">
        <v>8359</v>
      </c>
      <c r="V2963" t="s">
        <v>811</v>
      </c>
      <c r="W2963">
        <v>5000000</v>
      </c>
      <c r="X2963">
        <v>2003</v>
      </c>
      <c r="Y2963">
        <v>29</v>
      </c>
      <c r="Z2963" s="2">
        <v>6.5</v>
      </c>
      <c r="AA2963">
        <v>2.35</v>
      </c>
      <c r="AB2963">
        <v>282</v>
      </c>
      <c r="AQ2963">
        <v>139</v>
      </c>
      <c r="AR2963">
        <v>8.1999999999999993</v>
      </c>
      <c r="BO2963">
        <v>7017178</v>
      </c>
      <c r="BP2963">
        <v>17500000</v>
      </c>
      <c r="BR2963">
        <f t="shared" si="111"/>
        <v>-10482822</v>
      </c>
      <c r="BS2963" t="str">
        <f>_xlfn.XLOOKUP(BO2963,I:I,L:L)</f>
        <v>Black NativityÂ </v>
      </c>
    </row>
    <row r="2964" spans="1:71" x14ac:dyDescent="0.25">
      <c r="A2964" t="s">
        <v>33</v>
      </c>
      <c r="B2964" t="s">
        <v>1129</v>
      </c>
      <c r="C2964">
        <v>142</v>
      </c>
      <c r="D2964">
        <v>115</v>
      </c>
      <c r="E2964">
        <v>294</v>
      </c>
      <c r="F2964">
        <v>15</v>
      </c>
      <c r="G2964" t="s">
        <v>15371</v>
      </c>
      <c r="H2964">
        <v>585</v>
      </c>
      <c r="I2964">
        <v>8060</v>
      </c>
      <c r="J2964" t="s">
        <v>313</v>
      </c>
      <c r="K2964" t="s">
        <v>15372</v>
      </c>
      <c r="L2964" t="s">
        <v>13876</v>
      </c>
      <c r="M2964">
        <v>81644</v>
      </c>
      <c r="N2964">
        <v>666</v>
      </c>
      <c r="O2964" t="s">
        <v>15373</v>
      </c>
      <c r="P2964">
        <v>1</v>
      </c>
      <c r="Q2964" t="s">
        <v>15374</v>
      </c>
      <c r="R2964" t="s">
        <v>15375</v>
      </c>
      <c r="S2964">
        <v>107</v>
      </c>
      <c r="T2964" t="s">
        <v>323</v>
      </c>
      <c r="U2964" t="s">
        <v>15376</v>
      </c>
      <c r="V2964" t="s">
        <v>811</v>
      </c>
      <c r="W2964">
        <v>4000000</v>
      </c>
      <c r="X2964">
        <v>2007</v>
      </c>
      <c r="Y2964">
        <v>39</v>
      </c>
      <c r="Z2964" s="2">
        <v>8.1</v>
      </c>
      <c r="AA2964">
        <v>1.85</v>
      </c>
      <c r="AB2964">
        <v>11000</v>
      </c>
      <c r="AQ2964">
        <v>125</v>
      </c>
      <c r="AR2964">
        <v>6.5</v>
      </c>
      <c r="BO2964">
        <v>1506998</v>
      </c>
      <c r="BP2964">
        <v>12000000</v>
      </c>
      <c r="BR2964">
        <f t="shared" si="111"/>
        <v>-10493002</v>
      </c>
      <c r="BS2964" t="str">
        <f>_xlfn.XLOOKUP(BO2964,I:I,L:L)</f>
        <v>Married LifeÂ </v>
      </c>
    </row>
    <row r="2965" spans="1:71" x14ac:dyDescent="0.25">
      <c r="A2965" t="s">
        <v>33</v>
      </c>
      <c r="B2965" t="s">
        <v>4918</v>
      </c>
      <c r="C2965">
        <v>271</v>
      </c>
      <c r="D2965">
        <v>99</v>
      </c>
      <c r="E2965">
        <v>40</v>
      </c>
      <c r="F2965">
        <v>300</v>
      </c>
      <c r="G2965" t="s">
        <v>15377</v>
      </c>
      <c r="H2965">
        <v>1000</v>
      </c>
      <c r="I2965">
        <v>84263837</v>
      </c>
      <c r="J2965" t="s">
        <v>3057</v>
      </c>
      <c r="K2965" t="s">
        <v>1539</v>
      </c>
      <c r="L2965" t="s">
        <v>2420</v>
      </c>
      <c r="M2965">
        <v>81699</v>
      </c>
      <c r="N2965">
        <v>2323</v>
      </c>
      <c r="O2965" t="s">
        <v>15378</v>
      </c>
      <c r="P2965">
        <v>0</v>
      </c>
      <c r="Q2965" t="s">
        <v>15379</v>
      </c>
      <c r="R2965" t="s">
        <v>15380</v>
      </c>
      <c r="S2965">
        <v>291</v>
      </c>
      <c r="T2965" t="s">
        <v>42</v>
      </c>
      <c r="U2965" t="s">
        <v>43</v>
      </c>
      <c r="V2965" t="s">
        <v>811</v>
      </c>
      <c r="W2965">
        <v>6500000</v>
      </c>
      <c r="X2965">
        <v>2014</v>
      </c>
      <c r="Y2965">
        <v>421</v>
      </c>
      <c r="Z2965" s="2">
        <v>5.4</v>
      </c>
      <c r="AA2965">
        <v>2.35</v>
      </c>
      <c r="AB2965">
        <v>45000</v>
      </c>
      <c r="AQ2965">
        <v>115</v>
      </c>
      <c r="AR2965">
        <v>8.1</v>
      </c>
      <c r="BO2965">
        <v>14500000</v>
      </c>
      <c r="BP2965">
        <v>25000000</v>
      </c>
      <c r="BR2965">
        <f t="shared" si="111"/>
        <v>-10500000</v>
      </c>
      <c r="BS2965" t="str">
        <f>_xlfn.XLOOKUP(BO2965,I:I,L:L)</f>
        <v>Tora! Tora! Tora!Â </v>
      </c>
    </row>
    <row r="2966" spans="1:71" x14ac:dyDescent="0.25">
      <c r="A2966" t="s">
        <v>33</v>
      </c>
      <c r="B2966" t="s">
        <v>1984</v>
      </c>
      <c r="C2966">
        <v>64</v>
      </c>
      <c r="D2966">
        <v>112</v>
      </c>
      <c r="E2966">
        <v>309</v>
      </c>
      <c r="F2966">
        <v>15</v>
      </c>
      <c r="G2966" t="s">
        <v>15381</v>
      </c>
      <c r="H2966">
        <v>27</v>
      </c>
      <c r="I2966">
        <v>57504069</v>
      </c>
      <c r="J2966" t="s">
        <v>1212</v>
      </c>
      <c r="K2966" t="s">
        <v>15382</v>
      </c>
      <c r="L2966" t="s">
        <v>3643</v>
      </c>
      <c r="M2966">
        <v>94139</v>
      </c>
      <c r="N2966">
        <v>106</v>
      </c>
      <c r="O2966" t="s">
        <v>15383</v>
      </c>
      <c r="P2966">
        <v>2</v>
      </c>
      <c r="Q2966" t="s">
        <v>15384</v>
      </c>
      <c r="R2966" t="s">
        <v>15385</v>
      </c>
      <c r="S2966">
        <v>183</v>
      </c>
      <c r="T2966" t="s">
        <v>42</v>
      </c>
      <c r="U2966" t="s">
        <v>43</v>
      </c>
      <c r="V2966" t="s">
        <v>811</v>
      </c>
      <c r="W2966">
        <v>6000000</v>
      </c>
      <c r="X2966">
        <v>1991</v>
      </c>
      <c r="Y2966">
        <v>26</v>
      </c>
      <c r="Z2966" s="2">
        <v>7.8</v>
      </c>
      <c r="AA2966">
        <v>1.85</v>
      </c>
      <c r="AB2966">
        <v>0</v>
      </c>
      <c r="AQ2966">
        <v>99</v>
      </c>
      <c r="AR2966">
        <v>5.4</v>
      </c>
      <c r="BO2966">
        <v>4485485</v>
      </c>
      <c r="BP2966">
        <v>15000000</v>
      </c>
      <c r="BR2966">
        <f t="shared" si="111"/>
        <v>-10514515</v>
      </c>
      <c r="BS2966" t="str">
        <f>_xlfn.XLOOKUP(BO2966,I:I,L:L)</f>
        <v>FlawlessÂ </v>
      </c>
    </row>
    <row r="2967" spans="1:71" x14ac:dyDescent="0.25">
      <c r="A2967" t="s">
        <v>33</v>
      </c>
      <c r="B2967" t="s">
        <v>8980</v>
      </c>
      <c r="C2967">
        <v>18</v>
      </c>
      <c r="D2967">
        <v>108</v>
      </c>
      <c r="E2967">
        <v>7</v>
      </c>
      <c r="F2967">
        <v>51</v>
      </c>
      <c r="G2967" t="s">
        <v>15386</v>
      </c>
      <c r="H2967">
        <v>699</v>
      </c>
      <c r="I2967">
        <v>54215416</v>
      </c>
      <c r="J2967" t="s">
        <v>2346</v>
      </c>
      <c r="K2967" t="s">
        <v>12322</v>
      </c>
      <c r="L2967" t="s">
        <v>3939</v>
      </c>
      <c r="M2967">
        <v>21409</v>
      </c>
      <c r="N2967">
        <v>936</v>
      </c>
      <c r="O2967" t="s">
        <v>15387</v>
      </c>
      <c r="P2967">
        <v>1</v>
      </c>
      <c r="Q2967" t="s">
        <v>15388</v>
      </c>
      <c r="R2967" t="s">
        <v>15389</v>
      </c>
      <c r="S2967">
        <v>63</v>
      </c>
      <c r="T2967" t="s">
        <v>42</v>
      </c>
      <c r="U2967" t="s">
        <v>43</v>
      </c>
      <c r="V2967" t="s">
        <v>44</v>
      </c>
      <c r="W2967">
        <v>6500000</v>
      </c>
      <c r="X2967">
        <v>1987</v>
      </c>
      <c r="Y2967">
        <v>63</v>
      </c>
      <c r="Z2967" s="2">
        <v>6.8</v>
      </c>
      <c r="AA2967">
        <v>1.85</v>
      </c>
      <c r="AB2967">
        <v>0</v>
      </c>
      <c r="AQ2967">
        <v>112</v>
      </c>
      <c r="AR2967">
        <v>7.8</v>
      </c>
      <c r="BO2967">
        <v>8396942</v>
      </c>
      <c r="BP2967">
        <v>19000000</v>
      </c>
      <c r="BR2967">
        <f t="shared" si="111"/>
        <v>-10603058</v>
      </c>
      <c r="BS2967" t="str">
        <f>_xlfn.XLOOKUP(BO2967,I:I,L:L)</f>
        <v>Sex DriveÂ </v>
      </c>
    </row>
    <row r="2968" spans="1:71" x14ac:dyDescent="0.25">
      <c r="A2968" t="s">
        <v>33</v>
      </c>
      <c r="B2968" t="s">
        <v>1631</v>
      </c>
      <c r="C2968">
        <v>121</v>
      </c>
      <c r="D2968">
        <v>104</v>
      </c>
      <c r="E2968">
        <v>0</v>
      </c>
      <c r="F2968">
        <v>517</v>
      </c>
      <c r="G2968" t="s">
        <v>12643</v>
      </c>
      <c r="H2968">
        <v>754</v>
      </c>
      <c r="I2968">
        <v>31899000</v>
      </c>
      <c r="J2968" t="s">
        <v>5095</v>
      </c>
      <c r="K2968" t="s">
        <v>7841</v>
      </c>
      <c r="L2968" t="s">
        <v>6343</v>
      </c>
      <c r="M2968">
        <v>23986</v>
      </c>
      <c r="N2968">
        <v>2442</v>
      </c>
      <c r="O2968" t="s">
        <v>12620</v>
      </c>
      <c r="P2968">
        <v>0</v>
      </c>
      <c r="Q2968" t="s">
        <v>15390</v>
      </c>
      <c r="R2968" t="s">
        <v>15391</v>
      </c>
      <c r="S2968">
        <v>201</v>
      </c>
      <c r="T2968" t="s">
        <v>42</v>
      </c>
      <c r="U2968" t="s">
        <v>43</v>
      </c>
      <c r="V2968" t="s">
        <v>8609</v>
      </c>
      <c r="W2968">
        <v>6500000</v>
      </c>
      <c r="X2968">
        <v>1980</v>
      </c>
      <c r="Y2968">
        <v>567</v>
      </c>
      <c r="Z2968" s="2">
        <v>7.1</v>
      </c>
      <c r="AA2968">
        <v>2.35</v>
      </c>
      <c r="AB2968">
        <v>0</v>
      </c>
      <c r="AQ2968">
        <v>108</v>
      </c>
      <c r="AR2968">
        <v>6.8</v>
      </c>
      <c r="BO2968">
        <v>29374178</v>
      </c>
      <c r="BP2968">
        <v>40000000</v>
      </c>
      <c r="BR2968">
        <f t="shared" si="111"/>
        <v>-10625822</v>
      </c>
      <c r="BS2968" t="str">
        <f>_xlfn.XLOOKUP(BO2968,I:I,L:L)</f>
        <v>Bless the ChildÂ </v>
      </c>
    </row>
    <row r="2969" spans="1:71" x14ac:dyDescent="0.25">
      <c r="A2969" t="s">
        <v>33</v>
      </c>
      <c r="B2969" t="s">
        <v>517</v>
      </c>
      <c r="C2969">
        <v>14</v>
      </c>
      <c r="D2969">
        <v>108</v>
      </c>
      <c r="E2969">
        <v>208</v>
      </c>
      <c r="F2969">
        <v>689</v>
      </c>
      <c r="G2969" t="s">
        <v>1926</v>
      </c>
      <c r="H2969">
        <v>876</v>
      </c>
      <c r="I2969">
        <v>24103594</v>
      </c>
      <c r="J2969" t="s">
        <v>5102</v>
      </c>
      <c r="K2969" t="s">
        <v>7572</v>
      </c>
      <c r="L2969" t="s">
        <v>7545</v>
      </c>
      <c r="M2969">
        <v>6384</v>
      </c>
      <c r="N2969">
        <v>4840</v>
      </c>
      <c r="O2969" t="s">
        <v>2836</v>
      </c>
      <c r="P2969">
        <v>0</v>
      </c>
      <c r="Q2969" t="s">
        <v>15392</v>
      </c>
      <c r="R2969" t="s">
        <v>15393</v>
      </c>
      <c r="S2969">
        <v>54</v>
      </c>
      <c r="T2969" t="s">
        <v>42</v>
      </c>
      <c r="U2969" t="s">
        <v>43</v>
      </c>
      <c r="V2969" t="s">
        <v>115</v>
      </c>
      <c r="W2969">
        <v>6500000</v>
      </c>
      <c r="X2969">
        <v>1993</v>
      </c>
      <c r="Y2969">
        <v>827</v>
      </c>
      <c r="Z2969" s="2">
        <v>6.2</v>
      </c>
      <c r="AA2969">
        <v>1.85</v>
      </c>
      <c r="AB2969">
        <v>391</v>
      </c>
      <c r="AQ2969">
        <v>104</v>
      </c>
      <c r="AR2969">
        <v>7.1</v>
      </c>
      <c r="BO2969">
        <v>23360779</v>
      </c>
      <c r="BP2969">
        <v>34000000</v>
      </c>
      <c r="BR2969">
        <f t="shared" si="111"/>
        <v>-10639221</v>
      </c>
      <c r="BS2969" t="str">
        <f>_xlfn.XLOOKUP(BO2969,I:I,L:L)</f>
        <v>Reindeer GamesÂ </v>
      </c>
    </row>
    <row r="2970" spans="1:71" x14ac:dyDescent="0.25">
      <c r="A2970" t="s">
        <v>33</v>
      </c>
      <c r="B2970" t="s">
        <v>501</v>
      </c>
      <c r="C2970">
        <v>137</v>
      </c>
      <c r="D2970">
        <v>102</v>
      </c>
      <c r="E2970">
        <v>218</v>
      </c>
      <c r="F2970">
        <v>376</v>
      </c>
      <c r="G2970" t="s">
        <v>6490</v>
      </c>
      <c r="H2970">
        <v>900</v>
      </c>
      <c r="I2970">
        <v>16842303</v>
      </c>
      <c r="J2970" t="s">
        <v>635</v>
      </c>
      <c r="K2970" t="s">
        <v>9815</v>
      </c>
      <c r="L2970" t="s">
        <v>8847</v>
      </c>
      <c r="M2970">
        <v>59474</v>
      </c>
      <c r="N2970">
        <v>2475</v>
      </c>
      <c r="O2970" t="s">
        <v>15394</v>
      </c>
      <c r="P2970">
        <v>3</v>
      </c>
      <c r="Q2970" t="s">
        <v>15395</v>
      </c>
      <c r="R2970" t="s">
        <v>15396</v>
      </c>
      <c r="S2970">
        <v>418</v>
      </c>
      <c r="T2970" t="s">
        <v>42</v>
      </c>
      <c r="U2970" t="s">
        <v>43</v>
      </c>
      <c r="V2970" t="s">
        <v>811</v>
      </c>
      <c r="W2970">
        <v>6500000</v>
      </c>
      <c r="X2970">
        <v>1999</v>
      </c>
      <c r="Y2970">
        <v>563</v>
      </c>
      <c r="Z2970" s="2">
        <v>7.3</v>
      </c>
      <c r="AA2970">
        <v>2.35</v>
      </c>
      <c r="AB2970">
        <v>0</v>
      </c>
      <c r="AQ2970">
        <v>108</v>
      </c>
      <c r="AR2970">
        <v>6.2</v>
      </c>
      <c r="BO2970">
        <v>4360548</v>
      </c>
      <c r="BP2970">
        <v>15000000</v>
      </c>
      <c r="BR2970">
        <f t="shared" si="111"/>
        <v>-10639452</v>
      </c>
      <c r="BS2970" t="str">
        <f>_xlfn.XLOOKUP(BO2970,I:I,L:L)</f>
        <v>Solitary ManÂ </v>
      </c>
    </row>
    <row r="2971" spans="1:71" x14ac:dyDescent="0.25">
      <c r="A2971" t="s">
        <v>33</v>
      </c>
      <c r="B2971" t="s">
        <v>8687</v>
      </c>
      <c r="C2971">
        <v>111</v>
      </c>
      <c r="D2971">
        <v>88</v>
      </c>
      <c r="E2971">
        <v>132</v>
      </c>
      <c r="F2971">
        <v>180</v>
      </c>
      <c r="G2971" t="s">
        <v>15397</v>
      </c>
      <c r="H2971">
        <v>435</v>
      </c>
      <c r="I2971">
        <v>13367101</v>
      </c>
      <c r="J2971" t="s">
        <v>881</v>
      </c>
      <c r="K2971" t="s">
        <v>13755</v>
      </c>
      <c r="L2971" t="s">
        <v>9540</v>
      </c>
      <c r="M2971">
        <v>19715</v>
      </c>
      <c r="N2971">
        <v>1140</v>
      </c>
      <c r="O2971" t="s">
        <v>15398</v>
      </c>
      <c r="P2971">
        <v>2</v>
      </c>
      <c r="Q2971" t="s">
        <v>15399</v>
      </c>
      <c r="R2971" t="s">
        <v>15400</v>
      </c>
      <c r="S2971">
        <v>166</v>
      </c>
      <c r="T2971" t="s">
        <v>42</v>
      </c>
      <c r="U2971" t="s">
        <v>43</v>
      </c>
      <c r="V2971" t="s">
        <v>811</v>
      </c>
      <c r="W2971">
        <v>6500000</v>
      </c>
      <c r="X2971">
        <v>2006</v>
      </c>
      <c r="Y2971">
        <v>230</v>
      </c>
      <c r="Z2971" s="2">
        <v>5.9</v>
      </c>
      <c r="AA2971">
        <v>2.35</v>
      </c>
      <c r="AB2971">
        <v>515</v>
      </c>
      <c r="AQ2971">
        <v>102</v>
      </c>
      <c r="AR2971">
        <v>7.3</v>
      </c>
      <c r="BO2971">
        <v>352786</v>
      </c>
      <c r="BP2971">
        <v>11000000</v>
      </c>
      <c r="BR2971">
        <f t="shared" si="111"/>
        <v>-10647214</v>
      </c>
      <c r="BS2971" t="str">
        <f>_xlfn.XLOOKUP(BO2971,I:I,L:L)</f>
        <v>Copying BeethovenÂ </v>
      </c>
    </row>
    <row r="2972" spans="1:71" x14ac:dyDescent="0.25">
      <c r="A2972" t="s">
        <v>33</v>
      </c>
      <c r="B2972" t="s">
        <v>8986</v>
      </c>
      <c r="C2972">
        <v>97</v>
      </c>
      <c r="D2972">
        <v>91</v>
      </c>
      <c r="E2972">
        <v>38</v>
      </c>
      <c r="F2972">
        <v>91</v>
      </c>
      <c r="G2972" t="s">
        <v>1669</v>
      </c>
      <c r="H2972">
        <v>730</v>
      </c>
      <c r="I2972">
        <v>10149779</v>
      </c>
      <c r="J2972" t="s">
        <v>2382</v>
      </c>
      <c r="K2972" t="s">
        <v>4573</v>
      </c>
      <c r="L2972" t="s">
        <v>10151</v>
      </c>
      <c r="M2972">
        <v>8294</v>
      </c>
      <c r="N2972">
        <v>1405</v>
      </c>
      <c r="O2972" t="s">
        <v>9913</v>
      </c>
      <c r="P2972">
        <v>0</v>
      </c>
      <c r="Q2972" t="s">
        <v>15401</v>
      </c>
      <c r="R2972" t="s">
        <v>15402</v>
      </c>
      <c r="S2972">
        <v>160</v>
      </c>
      <c r="T2972" t="s">
        <v>42</v>
      </c>
      <c r="U2972" t="s">
        <v>43</v>
      </c>
      <c r="V2972" t="s">
        <v>44</v>
      </c>
      <c r="W2972">
        <v>6500000</v>
      </c>
      <c r="X2972">
        <v>1999</v>
      </c>
      <c r="Y2972">
        <v>461</v>
      </c>
      <c r="Z2972" s="2">
        <v>3.6</v>
      </c>
      <c r="AA2972">
        <v>2.35</v>
      </c>
      <c r="AB2972">
        <v>342</v>
      </c>
      <c r="AQ2972">
        <v>115</v>
      </c>
      <c r="AR2972">
        <v>7.2</v>
      </c>
      <c r="BO2972">
        <v>14334645</v>
      </c>
      <c r="BP2972">
        <v>25000000</v>
      </c>
      <c r="BR2972">
        <f t="shared" si="111"/>
        <v>-10665355</v>
      </c>
      <c r="BS2972" t="str">
        <f>_xlfn.XLOOKUP(BO2972,I:I,L:L)</f>
        <v>GodsendÂ </v>
      </c>
    </row>
    <row r="2973" spans="1:71" x14ac:dyDescent="0.25">
      <c r="A2973" t="s">
        <v>33</v>
      </c>
      <c r="B2973" t="s">
        <v>8993</v>
      </c>
      <c r="C2973">
        <v>73</v>
      </c>
      <c r="D2973">
        <v>141</v>
      </c>
      <c r="E2973">
        <v>11</v>
      </c>
      <c r="F2973">
        <v>8</v>
      </c>
      <c r="G2973" t="s">
        <v>15403</v>
      </c>
      <c r="H2973">
        <v>56</v>
      </c>
      <c r="I2973">
        <v>6173485</v>
      </c>
      <c r="J2973" t="s">
        <v>948</v>
      </c>
      <c r="K2973" t="s">
        <v>15404</v>
      </c>
      <c r="L2973" t="s">
        <v>12296</v>
      </c>
      <c r="M2973">
        <v>10672</v>
      </c>
      <c r="N2973">
        <v>105</v>
      </c>
      <c r="O2973" t="s">
        <v>15405</v>
      </c>
      <c r="P2973">
        <v>0</v>
      </c>
      <c r="Q2973" t="s">
        <v>15406</v>
      </c>
      <c r="R2973" t="s">
        <v>15407</v>
      </c>
      <c r="S2973">
        <v>84</v>
      </c>
      <c r="T2973" t="s">
        <v>42</v>
      </c>
      <c r="U2973" t="s">
        <v>939</v>
      </c>
      <c r="V2973" t="s">
        <v>811</v>
      </c>
      <c r="W2973">
        <v>7000000</v>
      </c>
      <c r="X2973">
        <v>2001</v>
      </c>
      <c r="Y2973">
        <v>36</v>
      </c>
      <c r="Z2973" s="2">
        <v>7.7</v>
      </c>
      <c r="AA2973">
        <v>2.35</v>
      </c>
      <c r="AB2973">
        <v>802</v>
      </c>
      <c r="AQ2973">
        <v>91</v>
      </c>
      <c r="AR2973">
        <v>3.6</v>
      </c>
      <c r="BO2973">
        <v>11326836</v>
      </c>
      <c r="BP2973">
        <v>22000000</v>
      </c>
      <c r="BR2973">
        <f t="shared" si="111"/>
        <v>-10673164</v>
      </c>
      <c r="BS2973" t="str">
        <f>_xlfn.XLOOKUP(BO2973,I:I,L:L)</f>
        <v>Out of the FurnaceÂ </v>
      </c>
    </row>
    <row r="2974" spans="1:71" x14ac:dyDescent="0.25">
      <c r="A2974" t="s">
        <v>33</v>
      </c>
      <c r="B2974" t="s">
        <v>8998</v>
      </c>
      <c r="C2974">
        <v>486</v>
      </c>
      <c r="D2974">
        <v>101</v>
      </c>
      <c r="E2974">
        <v>0</v>
      </c>
      <c r="F2974">
        <v>726</v>
      </c>
      <c r="G2974" t="s">
        <v>7541</v>
      </c>
      <c r="H2974">
        <v>13000</v>
      </c>
      <c r="I2974">
        <v>4000304</v>
      </c>
      <c r="J2974" t="s">
        <v>2007</v>
      </c>
      <c r="K2974" t="s">
        <v>594</v>
      </c>
      <c r="L2974" t="s">
        <v>13238</v>
      </c>
      <c r="M2974">
        <v>145395</v>
      </c>
      <c r="N2974">
        <v>15230</v>
      </c>
      <c r="O2974" t="s">
        <v>6357</v>
      </c>
      <c r="P2974">
        <v>0</v>
      </c>
      <c r="Q2974" t="s">
        <v>15408</v>
      </c>
      <c r="R2974" t="s">
        <v>15409</v>
      </c>
      <c r="S2974">
        <v>375</v>
      </c>
      <c r="T2974" t="s">
        <v>42</v>
      </c>
      <c r="U2974" t="s">
        <v>74</v>
      </c>
      <c r="V2974" t="s">
        <v>7987</v>
      </c>
      <c r="W2974">
        <v>6500000</v>
      </c>
      <c r="X2974">
        <v>2011</v>
      </c>
      <c r="Y2974">
        <v>898</v>
      </c>
      <c r="Z2974" s="2">
        <v>7.3</v>
      </c>
      <c r="AA2974">
        <v>2.35</v>
      </c>
      <c r="AB2974">
        <v>23000</v>
      </c>
      <c r="AQ2974">
        <v>141</v>
      </c>
      <c r="AR2974">
        <v>7.7</v>
      </c>
      <c r="BO2974">
        <v>17324744</v>
      </c>
      <c r="BP2974">
        <v>28000000</v>
      </c>
      <c r="BR2974">
        <f t="shared" si="111"/>
        <v>-10675256</v>
      </c>
      <c r="BS2974" t="str">
        <f>_xlfn.XLOOKUP(BO2974,I:I,L:L)</f>
        <v>Just My LuckÂ </v>
      </c>
    </row>
    <row r="2975" spans="1:71" x14ac:dyDescent="0.25">
      <c r="A2975" t="s">
        <v>33</v>
      </c>
      <c r="B2975" t="s">
        <v>9003</v>
      </c>
      <c r="C2975">
        <v>4</v>
      </c>
      <c r="D2975">
        <v>100</v>
      </c>
      <c r="E2975">
        <v>0</v>
      </c>
      <c r="F2975">
        <v>266</v>
      </c>
      <c r="G2975" t="s">
        <v>15195</v>
      </c>
      <c r="H2975">
        <v>1000</v>
      </c>
      <c r="I2975">
        <v>2024854</v>
      </c>
      <c r="J2975" t="s">
        <v>1081</v>
      </c>
      <c r="K2975" t="s">
        <v>15410</v>
      </c>
      <c r="L2975" t="s">
        <v>14037</v>
      </c>
      <c r="M2975">
        <v>564</v>
      </c>
      <c r="N2975">
        <v>1942</v>
      </c>
      <c r="O2975" t="s">
        <v>13240</v>
      </c>
      <c r="P2975">
        <v>2</v>
      </c>
      <c r="Q2975" t="s">
        <v>15411</v>
      </c>
      <c r="R2975" t="s">
        <v>15412</v>
      </c>
      <c r="S2975">
        <v>21</v>
      </c>
      <c r="T2975" t="s">
        <v>42</v>
      </c>
      <c r="U2975" t="s">
        <v>43</v>
      </c>
      <c r="V2975" t="s">
        <v>44</v>
      </c>
      <c r="W2975">
        <v>6500000</v>
      </c>
      <c r="X2975">
        <v>2005</v>
      </c>
      <c r="Y2975">
        <v>373</v>
      </c>
      <c r="Z2975" s="2">
        <v>6.6</v>
      </c>
      <c r="AA2975">
        <v>2.35</v>
      </c>
      <c r="AB2975">
        <v>19</v>
      </c>
      <c r="AQ2975">
        <v>101</v>
      </c>
      <c r="AR2975">
        <v>7.3</v>
      </c>
      <c r="BO2975">
        <v>19316646</v>
      </c>
      <c r="BP2975">
        <v>30000000</v>
      </c>
      <c r="BR2975">
        <f t="shared" si="111"/>
        <v>-10683354</v>
      </c>
      <c r="BS2975" t="str">
        <f>_xlfn.XLOOKUP(BO2975,I:I,L:L)</f>
        <v>Runner RunnerÂ </v>
      </c>
    </row>
    <row r="2976" spans="1:71" x14ac:dyDescent="0.25">
      <c r="A2976" t="s">
        <v>33</v>
      </c>
      <c r="B2976" t="s">
        <v>9008</v>
      </c>
      <c r="C2976">
        <v>200</v>
      </c>
      <c r="D2976">
        <v>116</v>
      </c>
      <c r="E2976">
        <v>129</v>
      </c>
      <c r="F2976">
        <v>782</v>
      </c>
      <c r="G2976" t="s">
        <v>3867</v>
      </c>
      <c r="H2976">
        <v>10000</v>
      </c>
      <c r="I2976">
        <v>2268296</v>
      </c>
      <c r="J2976" t="s">
        <v>2275</v>
      </c>
      <c r="K2976" t="s">
        <v>298</v>
      </c>
      <c r="L2976" t="s">
        <v>13988</v>
      </c>
      <c r="M2976">
        <v>41856</v>
      </c>
      <c r="N2976">
        <v>13180</v>
      </c>
      <c r="O2976" t="s">
        <v>10602</v>
      </c>
      <c r="P2976">
        <v>4</v>
      </c>
      <c r="Q2976" t="s">
        <v>15413</v>
      </c>
      <c r="R2976" t="s">
        <v>15414</v>
      </c>
      <c r="S2976">
        <v>119</v>
      </c>
      <c r="T2976" t="s">
        <v>42</v>
      </c>
      <c r="U2976" t="s">
        <v>74</v>
      </c>
      <c r="V2976" t="s">
        <v>44</v>
      </c>
      <c r="W2976">
        <v>6500000</v>
      </c>
      <c r="X2976">
        <v>2013</v>
      </c>
      <c r="Y2976">
        <v>918</v>
      </c>
      <c r="Z2976" s="2">
        <v>6.9</v>
      </c>
      <c r="AA2976">
        <v>2.35</v>
      </c>
      <c r="AB2976">
        <v>12000</v>
      </c>
      <c r="AQ2976">
        <v>100</v>
      </c>
      <c r="AR2976">
        <v>6.6</v>
      </c>
      <c r="BO2976">
        <v>89296573</v>
      </c>
      <c r="BP2976">
        <v>100000000</v>
      </c>
      <c r="BR2976">
        <f t="shared" si="111"/>
        <v>-10703427</v>
      </c>
      <c r="BS2976" t="str">
        <f>_xlfn.XLOOKUP(BO2976,I:I,L:L)</f>
        <v>The Emperor's New GrooveÂ </v>
      </c>
    </row>
    <row r="2977" spans="1:71" x14ac:dyDescent="0.25">
      <c r="A2977" t="s">
        <v>33</v>
      </c>
      <c r="B2977" t="s">
        <v>7120</v>
      </c>
      <c r="C2977">
        <v>84</v>
      </c>
      <c r="D2977">
        <v>97</v>
      </c>
      <c r="E2977">
        <v>15</v>
      </c>
      <c r="F2977">
        <v>874</v>
      </c>
      <c r="G2977" t="s">
        <v>1309</v>
      </c>
      <c r="H2977">
        <v>18000</v>
      </c>
      <c r="I2977">
        <v>1029017</v>
      </c>
      <c r="J2977" t="s">
        <v>210</v>
      </c>
      <c r="K2977" t="s">
        <v>564</v>
      </c>
      <c r="L2977" t="s">
        <v>14350</v>
      </c>
      <c r="M2977">
        <v>12049</v>
      </c>
      <c r="N2977">
        <v>21107</v>
      </c>
      <c r="O2977" t="s">
        <v>8786</v>
      </c>
      <c r="P2977">
        <v>2</v>
      </c>
      <c r="Q2977" t="s">
        <v>15415</v>
      </c>
      <c r="R2977" t="s">
        <v>15416</v>
      </c>
      <c r="S2977">
        <v>135</v>
      </c>
      <c r="T2977" t="s">
        <v>42</v>
      </c>
      <c r="U2977" t="s">
        <v>43</v>
      </c>
      <c r="V2977" t="s">
        <v>811</v>
      </c>
      <c r="W2977">
        <v>6500000</v>
      </c>
      <c r="X2977">
        <v>2004</v>
      </c>
      <c r="Y2977">
        <v>986</v>
      </c>
      <c r="Z2977" s="2">
        <v>6.8</v>
      </c>
      <c r="AA2977">
        <v>2.35</v>
      </c>
      <c r="AB2977">
        <v>1000</v>
      </c>
      <c r="AQ2977">
        <v>116</v>
      </c>
      <c r="AR2977">
        <v>6.9</v>
      </c>
      <c r="BO2977">
        <v>24276500</v>
      </c>
      <c r="BP2977">
        <v>35000000</v>
      </c>
      <c r="BR2977">
        <f t="shared" si="111"/>
        <v>-10723500</v>
      </c>
      <c r="BS2977" t="str">
        <f>_xlfn.XLOOKUP(BO2977,I:I,L:L)</f>
        <v>HoffaÂ </v>
      </c>
    </row>
    <row r="2978" spans="1:71" x14ac:dyDescent="0.25">
      <c r="A2978" t="s">
        <v>33</v>
      </c>
      <c r="B2978" t="s">
        <v>9014</v>
      </c>
      <c r="C2978">
        <v>28</v>
      </c>
      <c r="D2978">
        <v>106</v>
      </c>
      <c r="E2978">
        <v>19</v>
      </c>
      <c r="F2978">
        <v>0</v>
      </c>
      <c r="G2978" t="s">
        <v>15417</v>
      </c>
      <c r="H2978">
        <v>844</v>
      </c>
      <c r="I2978">
        <v>64148</v>
      </c>
      <c r="J2978" t="s">
        <v>2007</v>
      </c>
      <c r="K2978" t="s">
        <v>4362</v>
      </c>
      <c r="L2978" t="s">
        <v>14541</v>
      </c>
      <c r="M2978">
        <v>2601</v>
      </c>
      <c r="N2978">
        <v>846</v>
      </c>
      <c r="O2978" t="s">
        <v>15418</v>
      </c>
      <c r="P2978">
        <v>0</v>
      </c>
      <c r="Q2978" t="s">
        <v>15419</v>
      </c>
      <c r="R2978" t="s">
        <v>15420</v>
      </c>
      <c r="S2978">
        <v>35</v>
      </c>
      <c r="T2978" t="s">
        <v>42</v>
      </c>
      <c r="U2978" t="s">
        <v>74</v>
      </c>
      <c r="W2978">
        <v>6500000</v>
      </c>
      <c r="X2978">
        <v>2000</v>
      </c>
      <c r="Y2978">
        <v>2</v>
      </c>
      <c r="Z2978" s="2">
        <v>7.3</v>
      </c>
      <c r="AA2978">
        <v>1.85</v>
      </c>
      <c r="AB2978">
        <v>260</v>
      </c>
      <c r="AQ2978">
        <v>97</v>
      </c>
      <c r="AR2978">
        <v>6.8</v>
      </c>
      <c r="BO2978">
        <v>139259759</v>
      </c>
      <c r="BP2978">
        <v>150000000</v>
      </c>
      <c r="BR2978">
        <f t="shared" si="111"/>
        <v>-10740241</v>
      </c>
      <c r="BS2978" t="str">
        <f>_xlfn.XLOOKUP(BO2978,I:I,L:L)</f>
        <v>The Matrix RevolutionsÂ </v>
      </c>
    </row>
    <row r="2979" spans="1:71" x14ac:dyDescent="0.25">
      <c r="A2979" t="s">
        <v>33</v>
      </c>
      <c r="B2979" t="s">
        <v>9020</v>
      </c>
      <c r="C2979">
        <v>217</v>
      </c>
      <c r="D2979">
        <v>105</v>
      </c>
      <c r="E2979">
        <v>38</v>
      </c>
      <c r="F2979">
        <v>706</v>
      </c>
      <c r="G2979" t="s">
        <v>9698</v>
      </c>
      <c r="H2979">
        <v>12000</v>
      </c>
      <c r="I2979">
        <v>66637</v>
      </c>
      <c r="J2979" t="s">
        <v>3342</v>
      </c>
      <c r="K2979" t="s">
        <v>361</v>
      </c>
      <c r="L2979" t="s">
        <v>14538</v>
      </c>
      <c r="M2979">
        <v>29608</v>
      </c>
      <c r="N2979">
        <v>14462</v>
      </c>
      <c r="O2979" t="s">
        <v>14193</v>
      </c>
      <c r="P2979">
        <v>0</v>
      </c>
      <c r="Q2979" t="s">
        <v>15421</v>
      </c>
      <c r="R2979" t="s">
        <v>15422</v>
      </c>
      <c r="S2979">
        <v>92</v>
      </c>
      <c r="T2979" t="s">
        <v>42</v>
      </c>
      <c r="U2979" t="s">
        <v>43</v>
      </c>
      <c r="V2979" t="s">
        <v>811</v>
      </c>
      <c r="W2979">
        <v>6500000</v>
      </c>
      <c r="X2979">
        <v>2009</v>
      </c>
      <c r="Y2979">
        <v>712</v>
      </c>
      <c r="Z2979" s="2">
        <v>7.2</v>
      </c>
      <c r="AA2979">
        <v>2.35</v>
      </c>
      <c r="AB2979">
        <v>0</v>
      </c>
      <c r="AQ2979">
        <v>106</v>
      </c>
      <c r="AR2979">
        <v>7.3</v>
      </c>
      <c r="BO2979">
        <v>4235837</v>
      </c>
      <c r="BP2979">
        <v>15000000</v>
      </c>
      <c r="BR2979">
        <f t="shared" si="111"/>
        <v>-10764163</v>
      </c>
      <c r="BS2979" t="str">
        <f>_xlfn.XLOOKUP(BO2979,I:I,L:L)</f>
        <v>Kiss Kiss Bang BangÂ </v>
      </c>
    </row>
    <row r="2980" spans="1:71" x14ac:dyDescent="0.25">
      <c r="A2980" t="s">
        <v>917</v>
      </c>
      <c r="B2980" t="s">
        <v>6173</v>
      </c>
      <c r="C2980">
        <v>183</v>
      </c>
      <c r="D2980">
        <v>122</v>
      </c>
      <c r="E2980">
        <v>210</v>
      </c>
      <c r="F2980">
        <v>471</v>
      </c>
      <c r="G2980" t="s">
        <v>88</v>
      </c>
      <c r="H2980">
        <v>845</v>
      </c>
      <c r="I2980">
        <v>871577</v>
      </c>
      <c r="J2980" t="s">
        <v>2346</v>
      </c>
      <c r="K2980" t="s">
        <v>725</v>
      </c>
      <c r="L2980" t="s">
        <v>13738</v>
      </c>
      <c r="M2980">
        <v>51353</v>
      </c>
      <c r="N2980">
        <v>2614</v>
      </c>
      <c r="O2980" t="s">
        <v>8400</v>
      </c>
      <c r="P2980">
        <v>1</v>
      </c>
      <c r="Q2980" t="s">
        <v>15423</v>
      </c>
      <c r="R2980" t="s">
        <v>15424</v>
      </c>
      <c r="S2980">
        <v>143</v>
      </c>
      <c r="T2980" t="s">
        <v>42</v>
      </c>
      <c r="U2980" t="s">
        <v>74</v>
      </c>
      <c r="V2980" t="s">
        <v>811</v>
      </c>
      <c r="W2980">
        <v>4500000</v>
      </c>
      <c r="X2980">
        <v>2007</v>
      </c>
      <c r="Y2980">
        <v>631</v>
      </c>
      <c r="Z2980" s="2">
        <v>7.7</v>
      </c>
      <c r="AA2980">
        <v>2.35</v>
      </c>
      <c r="AB2980">
        <v>13000</v>
      </c>
      <c r="AQ2980">
        <v>105</v>
      </c>
      <c r="AR2980">
        <v>7.2</v>
      </c>
      <c r="BO2980">
        <v>1197786</v>
      </c>
      <c r="BP2980">
        <v>12000000</v>
      </c>
      <c r="BR2980">
        <f t="shared" si="111"/>
        <v>-10802214</v>
      </c>
      <c r="BS2980" t="str">
        <f>_xlfn.XLOOKUP(BO2980,I:I,L:L)</f>
        <v>District B13Â </v>
      </c>
    </row>
    <row r="2981" spans="1:71" x14ac:dyDescent="0.25">
      <c r="A2981" t="s">
        <v>33</v>
      </c>
      <c r="B2981" t="s">
        <v>34</v>
      </c>
      <c r="C2981">
        <v>204</v>
      </c>
      <c r="D2981">
        <v>107</v>
      </c>
      <c r="E2981">
        <v>0</v>
      </c>
      <c r="F2981">
        <v>255</v>
      </c>
      <c r="G2981" t="s">
        <v>5593</v>
      </c>
      <c r="H2981">
        <v>2000</v>
      </c>
      <c r="I2981">
        <v>38400000</v>
      </c>
      <c r="J2981" t="s">
        <v>461</v>
      </c>
      <c r="K2981" t="s">
        <v>3716</v>
      </c>
      <c r="L2981" t="s">
        <v>5613</v>
      </c>
      <c r="M2981">
        <v>600266</v>
      </c>
      <c r="N2981">
        <v>3582</v>
      </c>
      <c r="O2981" t="s">
        <v>12874</v>
      </c>
      <c r="P2981">
        <v>1</v>
      </c>
      <c r="Q2981" t="s">
        <v>15425</v>
      </c>
      <c r="R2981" t="s">
        <v>15426</v>
      </c>
      <c r="S2981">
        <v>692</v>
      </c>
      <c r="T2981" t="s">
        <v>42</v>
      </c>
      <c r="U2981" t="s">
        <v>74</v>
      </c>
      <c r="V2981" t="s">
        <v>811</v>
      </c>
      <c r="W2981">
        <v>6500000</v>
      </c>
      <c r="X2981">
        <v>1984</v>
      </c>
      <c r="Y2981">
        <v>663</v>
      </c>
      <c r="Z2981" s="2">
        <v>8.1</v>
      </c>
      <c r="AA2981">
        <v>1.85</v>
      </c>
      <c r="AB2981">
        <v>13000</v>
      </c>
      <c r="AQ2981">
        <v>122</v>
      </c>
      <c r="AR2981">
        <v>7.7</v>
      </c>
      <c r="BO2981">
        <v>4193025</v>
      </c>
      <c r="BP2981">
        <v>15000000</v>
      </c>
      <c r="BR2981">
        <f t="shared" si="111"/>
        <v>-10806975</v>
      </c>
      <c r="BS2981" t="str">
        <f>_xlfn.XLOOKUP(BO2981,I:I,L:L)</f>
        <v>Detroit Rock CityÂ </v>
      </c>
    </row>
    <row r="2982" spans="1:71" x14ac:dyDescent="0.25">
      <c r="A2982" t="s">
        <v>917</v>
      </c>
      <c r="B2982" t="s">
        <v>9021</v>
      </c>
      <c r="C2982">
        <v>153</v>
      </c>
      <c r="D2982">
        <v>121</v>
      </c>
      <c r="E2982">
        <v>31</v>
      </c>
      <c r="F2982">
        <v>43</v>
      </c>
      <c r="G2982" t="s">
        <v>15427</v>
      </c>
      <c r="H2982">
        <v>65</v>
      </c>
      <c r="I2982">
        <v>4063859</v>
      </c>
      <c r="J2982" t="s">
        <v>210</v>
      </c>
      <c r="K2982" t="s">
        <v>15428</v>
      </c>
      <c r="L2982" t="s">
        <v>12193</v>
      </c>
      <c r="M2982">
        <v>114407</v>
      </c>
      <c r="N2982">
        <v>200</v>
      </c>
      <c r="O2982" t="s">
        <v>15429</v>
      </c>
      <c r="P2982">
        <v>2</v>
      </c>
      <c r="Q2982" t="s">
        <v>15430</v>
      </c>
      <c r="R2982" t="s">
        <v>15431</v>
      </c>
      <c r="S2982">
        <v>225</v>
      </c>
      <c r="T2982" t="s">
        <v>211</v>
      </c>
      <c r="U2982" t="s">
        <v>939</v>
      </c>
      <c r="V2982" t="s">
        <v>811</v>
      </c>
      <c r="W2982">
        <v>4800000</v>
      </c>
      <c r="X2982">
        <v>2003</v>
      </c>
      <c r="Y2982">
        <v>51</v>
      </c>
      <c r="Z2982" s="2">
        <v>7.7</v>
      </c>
      <c r="AA2982">
        <v>1.85</v>
      </c>
      <c r="AB2982">
        <v>11000</v>
      </c>
      <c r="AQ2982">
        <v>107</v>
      </c>
      <c r="AR2982">
        <v>8.1</v>
      </c>
      <c r="BO2982">
        <v>12189514</v>
      </c>
      <c r="BP2982">
        <v>23000000</v>
      </c>
      <c r="BR2982">
        <f t="shared" si="111"/>
        <v>-10810486</v>
      </c>
      <c r="BS2982" t="str">
        <f>_xlfn.XLOOKUP(BO2982,I:I,L:L)</f>
        <v>Chasing LibertyÂ </v>
      </c>
    </row>
    <row r="2983" spans="1:71" x14ac:dyDescent="0.25">
      <c r="A2983" t="s">
        <v>33</v>
      </c>
      <c r="B2983" t="s">
        <v>2399</v>
      </c>
      <c r="C2983">
        <v>145</v>
      </c>
      <c r="D2983">
        <v>98</v>
      </c>
      <c r="E2983">
        <v>0</v>
      </c>
      <c r="F2983">
        <v>27</v>
      </c>
      <c r="G2983" t="s">
        <v>15432</v>
      </c>
      <c r="H2983">
        <v>1000</v>
      </c>
      <c r="I2983">
        <v>449558</v>
      </c>
      <c r="J2983" t="s">
        <v>994</v>
      </c>
      <c r="K2983" t="s">
        <v>207</v>
      </c>
      <c r="L2983" t="s">
        <v>15164</v>
      </c>
      <c r="M2983">
        <v>32307</v>
      </c>
      <c r="N2983">
        <v>1163</v>
      </c>
      <c r="O2983" t="s">
        <v>15433</v>
      </c>
      <c r="P2983">
        <v>2</v>
      </c>
      <c r="Q2983" t="s">
        <v>15434</v>
      </c>
      <c r="R2983" t="s">
        <v>15435</v>
      </c>
      <c r="S2983">
        <v>75</v>
      </c>
      <c r="T2983" t="s">
        <v>42</v>
      </c>
      <c r="U2983" t="s">
        <v>74</v>
      </c>
      <c r="V2983" t="s">
        <v>811</v>
      </c>
      <c r="W2983">
        <v>10000000</v>
      </c>
      <c r="X2983">
        <v>2009</v>
      </c>
      <c r="Y2983">
        <v>54</v>
      </c>
      <c r="Z2983" s="2">
        <v>7.6</v>
      </c>
      <c r="AA2983">
        <v>1.85</v>
      </c>
      <c r="AB2983">
        <v>0</v>
      </c>
      <c r="AQ2983">
        <v>121</v>
      </c>
      <c r="AR2983">
        <v>7.7</v>
      </c>
      <c r="BO2983">
        <v>12189514</v>
      </c>
      <c r="BP2983">
        <v>23000000</v>
      </c>
      <c r="BR2983">
        <f t="shared" si="111"/>
        <v>-10810486</v>
      </c>
      <c r="BS2983" t="str">
        <f>_xlfn.XLOOKUP(BO2983,I:I,L:L)</f>
        <v>Chasing LibertyÂ </v>
      </c>
    </row>
    <row r="2984" spans="1:71" x14ac:dyDescent="0.25">
      <c r="A2984" t="s">
        <v>33</v>
      </c>
      <c r="B2984" t="s">
        <v>4297</v>
      </c>
      <c r="C2984">
        <v>93</v>
      </c>
      <c r="D2984">
        <v>123</v>
      </c>
      <c r="E2984">
        <v>0</v>
      </c>
      <c r="F2984">
        <v>781</v>
      </c>
      <c r="G2984" t="s">
        <v>11509</v>
      </c>
      <c r="H2984">
        <v>1000</v>
      </c>
      <c r="I2984">
        <v>2122561</v>
      </c>
      <c r="J2984" t="s">
        <v>1027</v>
      </c>
      <c r="K2984" t="s">
        <v>2612</v>
      </c>
      <c r="L2984" t="s">
        <v>13832</v>
      </c>
      <c r="M2984">
        <v>99033</v>
      </c>
      <c r="N2984">
        <v>3254</v>
      </c>
      <c r="O2984" t="s">
        <v>9162</v>
      </c>
      <c r="P2984">
        <v>6</v>
      </c>
      <c r="Q2984" t="s">
        <v>15437</v>
      </c>
      <c r="R2984" t="s">
        <v>15438</v>
      </c>
      <c r="S2984">
        <v>434</v>
      </c>
      <c r="T2984" t="s">
        <v>42</v>
      </c>
      <c r="U2984" t="s">
        <v>43</v>
      </c>
      <c r="V2984" t="s">
        <v>811</v>
      </c>
      <c r="W2984">
        <v>6000000</v>
      </c>
      <c r="X2984">
        <v>1995</v>
      </c>
      <c r="Y2984">
        <v>898</v>
      </c>
      <c r="Z2984" s="2">
        <v>7.2</v>
      </c>
      <c r="AA2984">
        <v>1.85</v>
      </c>
      <c r="AB2984">
        <v>0</v>
      </c>
      <c r="AQ2984">
        <v>108</v>
      </c>
      <c r="AR2984">
        <v>7.3</v>
      </c>
      <c r="BO2984">
        <v>14174654</v>
      </c>
      <c r="BP2984">
        <v>25000000</v>
      </c>
      <c r="BR2984">
        <f t="shared" si="111"/>
        <v>-10825346</v>
      </c>
      <c r="BS2984" t="str">
        <f>_xlfn.XLOOKUP(BO2984,I:I,L:L)</f>
        <v>Disaster MovieÂ </v>
      </c>
    </row>
    <row r="2985" spans="1:71" x14ac:dyDescent="0.25">
      <c r="A2985" t="s">
        <v>33</v>
      </c>
      <c r="B2985" t="s">
        <v>7423</v>
      </c>
      <c r="C2985">
        <v>124</v>
      </c>
      <c r="D2985">
        <v>110</v>
      </c>
      <c r="E2985">
        <v>116</v>
      </c>
      <c r="F2985">
        <v>898</v>
      </c>
      <c r="G2985" t="s">
        <v>5157</v>
      </c>
      <c r="H2985">
        <v>1000</v>
      </c>
      <c r="I2985">
        <v>181360000</v>
      </c>
      <c r="J2985" t="s">
        <v>5108</v>
      </c>
      <c r="K2985" t="s">
        <v>15439</v>
      </c>
      <c r="L2985" t="s">
        <v>616</v>
      </c>
      <c r="M2985">
        <v>170027</v>
      </c>
      <c r="N2985">
        <v>5127</v>
      </c>
      <c r="O2985" t="s">
        <v>14300</v>
      </c>
      <c r="P2985">
        <v>2</v>
      </c>
      <c r="Q2985" t="s">
        <v>15440</v>
      </c>
      <c r="R2985" t="s">
        <v>15441</v>
      </c>
      <c r="S2985">
        <v>350</v>
      </c>
      <c r="T2985" t="s">
        <v>42</v>
      </c>
      <c r="U2985" t="s">
        <v>43</v>
      </c>
      <c r="V2985" t="s">
        <v>44</v>
      </c>
      <c r="W2985">
        <v>6000000</v>
      </c>
      <c r="X2985">
        <v>1978</v>
      </c>
      <c r="Y2985">
        <v>944</v>
      </c>
      <c r="Z2985" s="2">
        <v>7.2</v>
      </c>
      <c r="AA2985">
        <v>2.35</v>
      </c>
      <c r="AB2985">
        <v>13000</v>
      </c>
      <c r="AQ2985">
        <v>123</v>
      </c>
      <c r="AR2985">
        <v>7.2</v>
      </c>
      <c r="BO2985">
        <v>29113588</v>
      </c>
      <c r="BP2985">
        <v>40000000</v>
      </c>
      <c r="BR2985">
        <f t="shared" si="111"/>
        <v>-10886412</v>
      </c>
      <c r="BS2985" t="str">
        <f>_xlfn.XLOOKUP(BO2985,I:I,L:L)</f>
        <v>The MechanicÂ </v>
      </c>
    </row>
    <row r="2986" spans="1:71" x14ac:dyDescent="0.25">
      <c r="A2986" t="s">
        <v>33</v>
      </c>
      <c r="B2986" t="s">
        <v>685</v>
      </c>
      <c r="C2986">
        <v>120</v>
      </c>
      <c r="D2986">
        <v>120</v>
      </c>
      <c r="E2986">
        <v>0</v>
      </c>
      <c r="F2986">
        <v>576</v>
      </c>
      <c r="G2986" t="s">
        <v>5965</v>
      </c>
      <c r="H2986">
        <v>40000</v>
      </c>
      <c r="I2986">
        <v>137963328</v>
      </c>
      <c r="J2986" t="s">
        <v>1999</v>
      </c>
      <c r="K2986" t="s">
        <v>60</v>
      </c>
      <c r="L2986" t="s">
        <v>1143</v>
      </c>
      <c r="M2986">
        <v>291603</v>
      </c>
      <c r="N2986">
        <v>42028</v>
      </c>
      <c r="O2986" t="s">
        <v>3777</v>
      </c>
      <c r="P2986">
        <v>0</v>
      </c>
      <c r="Q2986" t="s">
        <v>15442</v>
      </c>
      <c r="R2986" t="s">
        <v>15443</v>
      </c>
      <c r="S2986">
        <v>505</v>
      </c>
      <c r="T2986" t="s">
        <v>42</v>
      </c>
      <c r="U2986" t="s">
        <v>74</v>
      </c>
      <c r="V2986" t="s">
        <v>811</v>
      </c>
      <c r="W2986">
        <v>6000000</v>
      </c>
      <c r="X2986">
        <v>1986</v>
      </c>
      <c r="Y2986">
        <v>854</v>
      </c>
      <c r="Z2986" s="2">
        <v>8.1</v>
      </c>
      <c r="AA2986">
        <v>1.85</v>
      </c>
      <c r="AB2986">
        <v>9000</v>
      </c>
      <c r="AQ2986">
        <v>110</v>
      </c>
      <c r="AR2986">
        <v>7.2</v>
      </c>
      <c r="BO2986">
        <v>9109322</v>
      </c>
      <c r="BP2986">
        <v>20000000</v>
      </c>
      <c r="BR2986">
        <f t="shared" si="111"/>
        <v>-10890678</v>
      </c>
      <c r="BS2986" t="str">
        <f>_xlfn.XLOOKUP(BO2986,I:I,L:L)</f>
        <v>Superbabies: Baby Geniuses 2Â </v>
      </c>
    </row>
    <row r="2987" spans="1:71" x14ac:dyDescent="0.25">
      <c r="A2987" t="s">
        <v>33</v>
      </c>
      <c r="B2987" t="s">
        <v>4720</v>
      </c>
      <c r="C2987">
        <v>288</v>
      </c>
      <c r="D2987">
        <v>122</v>
      </c>
      <c r="E2987">
        <v>909</v>
      </c>
      <c r="F2987">
        <v>282</v>
      </c>
      <c r="G2987" t="s">
        <v>15444</v>
      </c>
      <c r="H2987">
        <v>503</v>
      </c>
      <c r="I2987">
        <v>119078393</v>
      </c>
      <c r="J2987" t="s">
        <v>5114</v>
      </c>
      <c r="K2987" t="s">
        <v>15445</v>
      </c>
      <c r="L2987" t="s">
        <v>1421</v>
      </c>
      <c r="M2987">
        <v>113152</v>
      </c>
      <c r="N2987">
        <v>1448</v>
      </c>
      <c r="O2987" t="s">
        <v>15446</v>
      </c>
      <c r="P2987">
        <v>0</v>
      </c>
      <c r="Q2987" t="s">
        <v>15447</v>
      </c>
      <c r="R2987" t="s">
        <v>15448</v>
      </c>
      <c r="S2987">
        <v>1416</v>
      </c>
      <c r="T2987" t="s">
        <v>42</v>
      </c>
      <c r="U2987" t="s">
        <v>43</v>
      </c>
      <c r="V2987" t="s">
        <v>811</v>
      </c>
      <c r="W2987">
        <v>6000000</v>
      </c>
      <c r="X2987">
        <v>2004</v>
      </c>
      <c r="Y2987">
        <v>328</v>
      </c>
      <c r="Z2987" s="2">
        <v>7.5</v>
      </c>
      <c r="AA2987">
        <v>1.85</v>
      </c>
      <c r="AB2987">
        <v>0</v>
      </c>
      <c r="AQ2987">
        <v>120</v>
      </c>
      <c r="AR2987">
        <v>8.1</v>
      </c>
      <c r="BO2987">
        <v>2104000</v>
      </c>
      <c r="BP2987">
        <v>13000000</v>
      </c>
      <c r="BR2987">
        <f t="shared" si="111"/>
        <v>-10896000</v>
      </c>
      <c r="BS2987" t="str">
        <f>_xlfn.XLOOKUP(BO2987,I:I,L:L)</f>
        <v>FaithfulÂ </v>
      </c>
    </row>
    <row r="2988" spans="1:71" x14ac:dyDescent="0.25">
      <c r="A2988" t="s">
        <v>33</v>
      </c>
      <c r="B2988" t="s">
        <v>9030</v>
      </c>
      <c r="C2988">
        <v>130</v>
      </c>
      <c r="D2988">
        <v>110</v>
      </c>
      <c r="E2988">
        <v>131</v>
      </c>
      <c r="F2988">
        <v>399</v>
      </c>
      <c r="G2988" t="s">
        <v>15449</v>
      </c>
      <c r="H2988">
        <v>640</v>
      </c>
      <c r="I2988">
        <v>102308900</v>
      </c>
      <c r="J2988" t="s">
        <v>5120</v>
      </c>
      <c r="K2988" t="s">
        <v>15450</v>
      </c>
      <c r="L2988" t="s">
        <v>1865</v>
      </c>
      <c r="M2988">
        <v>152089</v>
      </c>
      <c r="N2988">
        <v>2169</v>
      </c>
      <c r="O2988" t="s">
        <v>15451</v>
      </c>
      <c r="P2988">
        <v>1</v>
      </c>
      <c r="Q2988" t="s">
        <v>15452</v>
      </c>
      <c r="R2988" t="s">
        <v>15453</v>
      </c>
      <c r="S2988">
        <v>309</v>
      </c>
      <c r="T2988" t="s">
        <v>42</v>
      </c>
      <c r="U2988" t="s">
        <v>43</v>
      </c>
      <c r="V2988" t="s">
        <v>15069</v>
      </c>
      <c r="W2988">
        <v>6000000</v>
      </c>
      <c r="X2988">
        <v>1969</v>
      </c>
      <c r="Y2988">
        <v>566</v>
      </c>
      <c r="Z2988" s="2">
        <v>8.1</v>
      </c>
      <c r="AA2988">
        <v>2.35</v>
      </c>
      <c r="AB2988">
        <v>0</v>
      </c>
      <c r="AQ2988">
        <v>122</v>
      </c>
      <c r="AR2988">
        <v>7.5</v>
      </c>
      <c r="BO2988">
        <v>69102910</v>
      </c>
      <c r="BP2988">
        <v>80000000</v>
      </c>
      <c r="BR2988">
        <f t="shared" si="111"/>
        <v>-10897090</v>
      </c>
      <c r="BS2988" t="str">
        <f>_xlfn.XLOOKUP(BO2988,I:I,L:L)</f>
        <v>Lost in SpaceÂ </v>
      </c>
    </row>
    <row r="2989" spans="1:71" x14ac:dyDescent="0.25">
      <c r="A2989" t="s">
        <v>33</v>
      </c>
      <c r="B2989" t="s">
        <v>9035</v>
      </c>
      <c r="C2989">
        <v>145</v>
      </c>
      <c r="D2989">
        <v>139</v>
      </c>
      <c r="E2989">
        <v>55</v>
      </c>
      <c r="F2989">
        <v>266</v>
      </c>
      <c r="G2989" t="s">
        <v>15454</v>
      </c>
      <c r="H2989">
        <v>382</v>
      </c>
      <c r="I2989">
        <v>102300000</v>
      </c>
      <c r="J2989" t="s">
        <v>5128</v>
      </c>
      <c r="K2989" t="s">
        <v>15455</v>
      </c>
      <c r="L2989" t="s">
        <v>1874</v>
      </c>
      <c r="M2989">
        <v>107408</v>
      </c>
      <c r="N2989">
        <v>2045</v>
      </c>
      <c r="O2989" t="s">
        <v>15456</v>
      </c>
      <c r="P2989">
        <v>2</v>
      </c>
      <c r="Q2989" t="s">
        <v>15457</v>
      </c>
      <c r="R2989" t="s">
        <v>15458</v>
      </c>
      <c r="S2989">
        <v>259</v>
      </c>
      <c r="T2989" t="s">
        <v>42</v>
      </c>
      <c r="U2989" t="s">
        <v>43</v>
      </c>
      <c r="V2989" t="s">
        <v>7234</v>
      </c>
      <c r="W2989">
        <v>6000000</v>
      </c>
      <c r="X2989">
        <v>1964</v>
      </c>
      <c r="Y2989">
        <v>279</v>
      </c>
      <c r="Z2989" s="2">
        <v>7.8</v>
      </c>
      <c r="AA2989">
        <v>1.66</v>
      </c>
      <c r="AB2989">
        <v>0</v>
      </c>
      <c r="AQ2989">
        <v>110</v>
      </c>
      <c r="AR2989">
        <v>8.1</v>
      </c>
      <c r="BO2989">
        <v>3100650</v>
      </c>
      <c r="BP2989">
        <v>14000000</v>
      </c>
      <c r="BR2989">
        <f t="shared" si="111"/>
        <v>-10899350</v>
      </c>
      <c r="BS2989" t="str">
        <f>_xlfn.XLOOKUP(BO2989,I:I,L:L)</f>
        <v>Soul SurvivorsÂ </v>
      </c>
    </row>
    <row r="2990" spans="1:71" x14ac:dyDescent="0.25">
      <c r="A2990" t="s">
        <v>33</v>
      </c>
      <c r="B2990" t="s">
        <v>2592</v>
      </c>
      <c r="C2990">
        <v>62</v>
      </c>
      <c r="D2990">
        <v>124</v>
      </c>
      <c r="E2990">
        <v>0</v>
      </c>
      <c r="F2990">
        <v>535</v>
      </c>
      <c r="G2990" t="s">
        <v>10130</v>
      </c>
      <c r="H2990">
        <v>2000</v>
      </c>
      <c r="I2990">
        <v>54800000</v>
      </c>
      <c r="J2990" t="s">
        <v>2007</v>
      </c>
      <c r="K2990" t="s">
        <v>1895</v>
      </c>
      <c r="L2990" t="s">
        <v>3844</v>
      </c>
      <c r="M2990">
        <v>35130</v>
      </c>
      <c r="N2990">
        <v>5122</v>
      </c>
      <c r="O2990" t="s">
        <v>792</v>
      </c>
      <c r="P2990">
        <v>3</v>
      </c>
      <c r="Q2990" t="s">
        <v>15459</v>
      </c>
      <c r="R2990" t="s">
        <v>15460</v>
      </c>
      <c r="S2990">
        <v>283</v>
      </c>
      <c r="T2990" t="s">
        <v>42</v>
      </c>
      <c r="U2990" t="s">
        <v>43</v>
      </c>
      <c r="V2990" t="s">
        <v>811</v>
      </c>
      <c r="W2990">
        <v>6000000</v>
      </c>
      <c r="X2990">
        <v>1980</v>
      </c>
      <c r="Y2990">
        <v>553</v>
      </c>
      <c r="Z2990" s="2">
        <v>7.8</v>
      </c>
      <c r="AA2990">
        <v>1.85</v>
      </c>
      <c r="AB2990">
        <v>0</v>
      </c>
      <c r="AQ2990">
        <v>139</v>
      </c>
      <c r="AR2990">
        <v>7.8</v>
      </c>
      <c r="BO2990">
        <v>14095303</v>
      </c>
      <c r="BP2990">
        <v>25000000</v>
      </c>
      <c r="BR2990">
        <f t="shared" si="111"/>
        <v>-10904697</v>
      </c>
      <c r="BS2990" t="str">
        <f>_xlfn.XLOOKUP(BO2990,I:I,L:L)</f>
        <v>Maximum RiskÂ </v>
      </c>
    </row>
    <row r="2991" spans="1:71" x14ac:dyDescent="0.25">
      <c r="A2991" t="s">
        <v>33</v>
      </c>
      <c r="B2991" t="s">
        <v>1272</v>
      </c>
      <c r="C2991">
        <v>188</v>
      </c>
      <c r="D2991">
        <v>120</v>
      </c>
      <c r="E2991">
        <v>153</v>
      </c>
      <c r="F2991">
        <v>447</v>
      </c>
      <c r="G2991" t="s">
        <v>991</v>
      </c>
      <c r="H2991">
        <v>1000</v>
      </c>
      <c r="I2991">
        <v>24004159</v>
      </c>
      <c r="J2991" t="s">
        <v>986</v>
      </c>
      <c r="K2991" t="s">
        <v>522</v>
      </c>
      <c r="L2991" t="s">
        <v>2024</v>
      </c>
      <c r="M2991">
        <v>68722</v>
      </c>
      <c r="N2991">
        <v>3175</v>
      </c>
      <c r="O2991" t="s">
        <v>2025</v>
      </c>
      <c r="P2991">
        <v>0</v>
      </c>
      <c r="Q2991" t="s">
        <v>2026</v>
      </c>
      <c r="R2991" t="s">
        <v>2027</v>
      </c>
      <c r="S2991">
        <v>191</v>
      </c>
      <c r="T2991" t="s">
        <v>42</v>
      </c>
      <c r="U2991" t="s">
        <v>43</v>
      </c>
      <c r="V2991" t="s">
        <v>115</v>
      </c>
      <c r="W2991">
        <v>110000000</v>
      </c>
      <c r="X2991">
        <v>2004</v>
      </c>
      <c r="Y2991">
        <v>1000</v>
      </c>
      <c r="Z2991" s="2">
        <v>5.8</v>
      </c>
      <c r="AA2991">
        <v>2.35</v>
      </c>
      <c r="AB2991">
        <v>0</v>
      </c>
      <c r="AQ2991">
        <v>124</v>
      </c>
      <c r="AR2991">
        <v>7.8</v>
      </c>
      <c r="BO2991">
        <v>29077547</v>
      </c>
      <c r="BP2991">
        <v>40000000</v>
      </c>
      <c r="BR2991">
        <f t="shared" si="111"/>
        <v>-10922453</v>
      </c>
      <c r="BS2991" t="str">
        <f>_xlfn.XLOOKUP(BO2991,I:I,L:L)</f>
        <v>RentÂ </v>
      </c>
    </row>
    <row r="2992" spans="1:71" x14ac:dyDescent="0.25">
      <c r="A2992" t="s">
        <v>33</v>
      </c>
      <c r="B2992" t="s">
        <v>9042</v>
      </c>
      <c r="C2992">
        <v>120</v>
      </c>
      <c r="D2992">
        <v>152</v>
      </c>
      <c r="E2992">
        <v>34</v>
      </c>
      <c r="F2992">
        <v>249</v>
      </c>
      <c r="G2992" t="s">
        <v>15461</v>
      </c>
      <c r="H2992">
        <v>804</v>
      </c>
      <c r="I2992">
        <v>43650000</v>
      </c>
      <c r="J2992" t="s">
        <v>5134</v>
      </c>
      <c r="K2992" t="s">
        <v>15462</v>
      </c>
      <c r="L2992" t="s">
        <v>4900</v>
      </c>
      <c r="M2992">
        <v>71919</v>
      </c>
      <c r="N2992">
        <v>1802</v>
      </c>
      <c r="O2992" t="s">
        <v>14454</v>
      </c>
      <c r="P2992">
        <v>0</v>
      </c>
      <c r="Q2992" t="s">
        <v>15463</v>
      </c>
      <c r="R2992" t="s">
        <v>15464</v>
      </c>
      <c r="S2992">
        <v>316</v>
      </c>
      <c r="T2992" t="s">
        <v>42</v>
      </c>
      <c r="U2992" t="s">
        <v>43</v>
      </c>
      <c r="V2992" t="s">
        <v>6993</v>
      </c>
      <c r="W2992">
        <v>6000000</v>
      </c>
      <c r="X2992">
        <v>1961</v>
      </c>
      <c r="Y2992">
        <v>271</v>
      </c>
      <c r="Z2992" s="2">
        <v>7.6</v>
      </c>
      <c r="AA2992">
        <v>2.2000000000000002</v>
      </c>
      <c r="AB2992">
        <v>0</v>
      </c>
      <c r="AQ2992">
        <v>120</v>
      </c>
      <c r="AR2992">
        <v>5.8</v>
      </c>
      <c r="BO2992">
        <v>6061759</v>
      </c>
      <c r="BP2992">
        <v>17000000</v>
      </c>
      <c r="BR2992">
        <f t="shared" si="111"/>
        <v>-10938241</v>
      </c>
      <c r="BS2992" t="str">
        <f>_xlfn.XLOOKUP(BO2992,I:I,L:L)</f>
        <v>The Family StoneÂ </v>
      </c>
    </row>
    <row r="2993" spans="1:71" x14ac:dyDescent="0.25">
      <c r="A2993" t="s">
        <v>33</v>
      </c>
      <c r="B2993" t="s">
        <v>9046</v>
      </c>
      <c r="C2993">
        <v>52</v>
      </c>
      <c r="D2993">
        <v>106</v>
      </c>
      <c r="E2993">
        <v>10</v>
      </c>
      <c r="F2993">
        <v>578</v>
      </c>
      <c r="G2993" t="s">
        <v>10290</v>
      </c>
      <c r="H2993">
        <v>3000</v>
      </c>
      <c r="I2993">
        <v>27457409</v>
      </c>
      <c r="J2993" t="s">
        <v>1544</v>
      </c>
      <c r="K2993" t="s">
        <v>8971</v>
      </c>
      <c r="L2993" t="s">
        <v>6916</v>
      </c>
      <c r="M2993">
        <v>3198</v>
      </c>
      <c r="N2993">
        <v>6419</v>
      </c>
      <c r="O2993" t="s">
        <v>2067</v>
      </c>
      <c r="P2993">
        <v>4</v>
      </c>
      <c r="Q2993" t="s">
        <v>15465</v>
      </c>
      <c r="R2993" t="s">
        <v>15466</v>
      </c>
      <c r="S2993">
        <v>43</v>
      </c>
      <c r="T2993" t="s">
        <v>42</v>
      </c>
      <c r="U2993" t="s">
        <v>43</v>
      </c>
      <c r="V2993" t="s">
        <v>811</v>
      </c>
      <c r="W2993">
        <v>6000000</v>
      </c>
      <c r="X2993">
        <v>2001</v>
      </c>
      <c r="Y2993">
        <v>685</v>
      </c>
      <c r="Z2993" s="2">
        <v>6.3</v>
      </c>
      <c r="AA2993">
        <v>1.85</v>
      </c>
      <c r="AB2993">
        <v>478</v>
      </c>
      <c r="AQ2993">
        <v>152</v>
      </c>
      <c r="AR2993">
        <v>7.6</v>
      </c>
      <c r="BO2993">
        <v>2035566</v>
      </c>
      <c r="BP2993">
        <v>13000000</v>
      </c>
      <c r="BR2993">
        <f t="shared" si="111"/>
        <v>-10964434</v>
      </c>
      <c r="BS2993" t="str">
        <f>_xlfn.XLOOKUP(BO2993,I:I,L:L)</f>
        <v>I Love You Phillip MorrisÂ </v>
      </c>
    </row>
    <row r="2994" spans="1:71" x14ac:dyDescent="0.25">
      <c r="A2994" t="s">
        <v>33</v>
      </c>
      <c r="B2994" t="s">
        <v>146</v>
      </c>
      <c r="C2994">
        <v>162</v>
      </c>
      <c r="D2994">
        <v>106</v>
      </c>
      <c r="E2994">
        <v>0</v>
      </c>
      <c r="F2994">
        <v>574</v>
      </c>
      <c r="G2994" t="s">
        <v>2059</v>
      </c>
      <c r="H2994">
        <v>18000</v>
      </c>
      <c r="I2994">
        <v>23272306</v>
      </c>
      <c r="J2994" t="s">
        <v>1359</v>
      </c>
      <c r="K2994" t="s">
        <v>148</v>
      </c>
      <c r="L2994" t="s">
        <v>7586</v>
      </c>
      <c r="M2994">
        <v>740918</v>
      </c>
      <c r="N2994">
        <v>20821</v>
      </c>
      <c r="O2994" t="s">
        <v>3992</v>
      </c>
      <c r="P2994">
        <v>4</v>
      </c>
      <c r="Q2994" t="s">
        <v>15467</v>
      </c>
      <c r="R2994" t="s">
        <v>15468</v>
      </c>
      <c r="S2994">
        <v>1182</v>
      </c>
      <c r="T2994" t="s">
        <v>42</v>
      </c>
      <c r="U2994" t="s">
        <v>43</v>
      </c>
      <c r="V2994" t="s">
        <v>811</v>
      </c>
      <c r="W2994">
        <v>6000000</v>
      </c>
      <c r="X2994">
        <v>1995</v>
      </c>
      <c r="Y2994">
        <v>979</v>
      </c>
      <c r="Z2994" s="2">
        <v>8.6</v>
      </c>
      <c r="AA2994">
        <v>2.35</v>
      </c>
      <c r="AB2994">
        <v>28000</v>
      </c>
      <c r="AQ2994">
        <v>106</v>
      </c>
      <c r="AR2994">
        <v>6.3</v>
      </c>
      <c r="BO2994">
        <v>4006906</v>
      </c>
      <c r="BP2994">
        <v>15000000</v>
      </c>
      <c r="BR2994">
        <f t="shared" si="111"/>
        <v>-10993094</v>
      </c>
      <c r="BS2994" t="str">
        <f>_xlfn.XLOOKUP(BO2994,I:I,L:L)</f>
        <v>King's RansomÂ </v>
      </c>
    </row>
    <row r="2995" spans="1:71" x14ac:dyDescent="0.25">
      <c r="A2995" t="s">
        <v>917</v>
      </c>
      <c r="B2995" t="s">
        <v>1893</v>
      </c>
      <c r="C2995">
        <v>88</v>
      </c>
      <c r="D2995">
        <v>89</v>
      </c>
      <c r="E2995">
        <v>81</v>
      </c>
      <c r="F2995">
        <v>92</v>
      </c>
      <c r="G2995" t="s">
        <v>15469</v>
      </c>
      <c r="H2995">
        <v>321</v>
      </c>
      <c r="I2995">
        <v>22168359</v>
      </c>
      <c r="J2995" t="s">
        <v>5139</v>
      </c>
      <c r="K2995" t="s">
        <v>15470</v>
      </c>
      <c r="L2995" t="s">
        <v>8164</v>
      </c>
      <c r="M2995">
        <v>29659</v>
      </c>
      <c r="N2995">
        <v>584</v>
      </c>
      <c r="O2995" t="s">
        <v>15471</v>
      </c>
      <c r="P2995">
        <v>0</v>
      </c>
      <c r="Q2995" t="s">
        <v>15472</v>
      </c>
      <c r="R2995" t="s">
        <v>15473</v>
      </c>
      <c r="S2995">
        <v>227</v>
      </c>
      <c r="T2995" t="s">
        <v>42</v>
      </c>
      <c r="U2995" t="s">
        <v>43</v>
      </c>
      <c r="V2995" t="s">
        <v>8609</v>
      </c>
      <c r="W2995">
        <v>8000000</v>
      </c>
      <c r="X2995">
        <v>1989</v>
      </c>
      <c r="Y2995">
        <v>101</v>
      </c>
      <c r="Z2995" s="2">
        <v>5.0999999999999996</v>
      </c>
      <c r="AA2995">
        <v>1.85</v>
      </c>
      <c r="AB2995">
        <v>1000</v>
      </c>
      <c r="AQ2995">
        <v>106</v>
      </c>
      <c r="AR2995">
        <v>8.6</v>
      </c>
      <c r="BO2995">
        <v>13000000</v>
      </c>
      <c r="BP2995">
        <v>24000000</v>
      </c>
      <c r="BR2995">
        <f t="shared" si="111"/>
        <v>-11000000</v>
      </c>
      <c r="BS2995" t="str">
        <f>_xlfn.XLOOKUP(BO2995,I:I,L:L)</f>
        <v>The WizÂ </v>
      </c>
    </row>
    <row r="2996" spans="1:71" x14ac:dyDescent="0.25">
      <c r="A2996" t="s">
        <v>33</v>
      </c>
      <c r="B2996" t="s">
        <v>1602</v>
      </c>
      <c r="C2996">
        <v>96</v>
      </c>
      <c r="D2996">
        <v>94</v>
      </c>
      <c r="E2996">
        <v>12</v>
      </c>
      <c r="F2996">
        <v>583</v>
      </c>
      <c r="G2996" t="s">
        <v>7572</v>
      </c>
      <c r="H2996">
        <v>16000</v>
      </c>
      <c r="I2996">
        <v>21005329</v>
      </c>
      <c r="J2996" t="s">
        <v>1027</v>
      </c>
      <c r="K2996" t="s">
        <v>425</v>
      </c>
      <c r="L2996" t="s">
        <v>8047</v>
      </c>
      <c r="M2996">
        <v>89128</v>
      </c>
      <c r="N2996">
        <v>19341</v>
      </c>
      <c r="O2996" t="s">
        <v>15474</v>
      </c>
      <c r="P2996">
        <v>0</v>
      </c>
      <c r="Q2996" t="s">
        <v>15475</v>
      </c>
      <c r="R2996" t="s">
        <v>15476</v>
      </c>
      <c r="S2996">
        <v>258</v>
      </c>
      <c r="T2996" t="s">
        <v>42</v>
      </c>
      <c r="U2996" t="s">
        <v>939</v>
      </c>
      <c r="V2996" t="s">
        <v>811</v>
      </c>
      <c r="W2996">
        <v>6000000</v>
      </c>
      <c r="X2996">
        <v>2002</v>
      </c>
      <c r="Y2996">
        <v>876</v>
      </c>
      <c r="Z2996" s="2">
        <v>6.4</v>
      </c>
      <c r="AA2996">
        <v>1.85</v>
      </c>
      <c r="AB2996">
        <v>0</v>
      </c>
      <c r="AQ2996">
        <v>89</v>
      </c>
      <c r="AR2996">
        <v>5.0999999999999996</v>
      </c>
      <c r="BP2996">
        <v>11000000</v>
      </c>
      <c r="BR2996">
        <f t="shared" si="111"/>
        <v>-11000000</v>
      </c>
      <c r="BS2996">
        <f>_xlfn.XLOOKUP(BO2996,I:I,L:L)</f>
        <v>0</v>
      </c>
    </row>
    <row r="2997" spans="1:71" x14ac:dyDescent="0.25">
      <c r="A2997" t="s">
        <v>33</v>
      </c>
      <c r="B2997" t="s">
        <v>1011</v>
      </c>
      <c r="C2997">
        <v>391</v>
      </c>
      <c r="D2997">
        <v>109</v>
      </c>
      <c r="E2997">
        <v>0</v>
      </c>
      <c r="F2997">
        <v>120</v>
      </c>
      <c r="G2997" t="s">
        <v>15477</v>
      </c>
      <c r="H2997">
        <v>1000</v>
      </c>
      <c r="I2997">
        <v>26236603</v>
      </c>
      <c r="J2997" t="s">
        <v>2165</v>
      </c>
      <c r="K2997" t="s">
        <v>2270</v>
      </c>
      <c r="L2997" t="s">
        <v>7121</v>
      </c>
      <c r="M2997">
        <v>251349</v>
      </c>
      <c r="N2997">
        <v>1582</v>
      </c>
      <c r="O2997" t="s">
        <v>15478</v>
      </c>
      <c r="P2997">
        <v>0</v>
      </c>
      <c r="Q2997" t="s">
        <v>15479</v>
      </c>
      <c r="R2997" t="s">
        <v>15480</v>
      </c>
      <c r="S2997">
        <v>547</v>
      </c>
      <c r="T2997" t="s">
        <v>42</v>
      </c>
      <c r="U2997" t="s">
        <v>43</v>
      </c>
      <c r="V2997" t="s">
        <v>811</v>
      </c>
      <c r="W2997">
        <v>6000000</v>
      </c>
      <c r="X2997">
        <v>2008</v>
      </c>
      <c r="Y2997">
        <v>245</v>
      </c>
      <c r="Z2997" s="2">
        <v>7.9</v>
      </c>
      <c r="AA2997">
        <v>2.35</v>
      </c>
      <c r="AB2997">
        <v>10000</v>
      </c>
      <c r="AQ2997">
        <v>94</v>
      </c>
      <c r="AR2997">
        <v>6.4</v>
      </c>
      <c r="BP2997">
        <v>11000000</v>
      </c>
      <c r="BR2997">
        <f t="shared" si="111"/>
        <v>-11000000</v>
      </c>
      <c r="BS2997">
        <f>_xlfn.XLOOKUP(BO2997,I:I,L:L)</f>
        <v>0</v>
      </c>
    </row>
    <row r="2998" spans="1:71" x14ac:dyDescent="0.25">
      <c r="A2998" t="s">
        <v>33</v>
      </c>
      <c r="B2998" t="s">
        <v>9052</v>
      </c>
      <c r="C2998">
        <v>32</v>
      </c>
      <c r="D2998">
        <v>144</v>
      </c>
      <c r="E2998">
        <v>54</v>
      </c>
      <c r="F2998">
        <v>332</v>
      </c>
      <c r="G2998" t="s">
        <v>15481</v>
      </c>
      <c r="H2998">
        <v>469</v>
      </c>
      <c r="I2998">
        <v>20400000</v>
      </c>
      <c r="J2998" t="s">
        <v>2260</v>
      </c>
      <c r="K2998" t="s">
        <v>10811</v>
      </c>
      <c r="L2998" t="s">
        <v>8477</v>
      </c>
      <c r="M2998">
        <v>6304</v>
      </c>
      <c r="N2998">
        <v>2037</v>
      </c>
      <c r="O2998" t="s">
        <v>15482</v>
      </c>
      <c r="P2998">
        <v>0</v>
      </c>
      <c r="Q2998" t="s">
        <v>15483</v>
      </c>
      <c r="R2998" t="s">
        <v>15484</v>
      </c>
      <c r="S2998">
        <v>87</v>
      </c>
      <c r="T2998" t="s">
        <v>42</v>
      </c>
      <c r="U2998" t="s">
        <v>43</v>
      </c>
      <c r="V2998" t="s">
        <v>6993</v>
      </c>
      <c r="W2998">
        <v>8000000</v>
      </c>
      <c r="X2998">
        <v>1946</v>
      </c>
      <c r="Y2998">
        <v>436</v>
      </c>
      <c r="Z2998" s="2">
        <v>6.9</v>
      </c>
      <c r="AA2998">
        <v>1.37</v>
      </c>
      <c r="AB2998">
        <v>403</v>
      </c>
      <c r="AQ2998">
        <v>109</v>
      </c>
      <c r="AR2998">
        <v>7.9</v>
      </c>
      <c r="BP2998">
        <v>11000000</v>
      </c>
      <c r="BR2998">
        <f t="shared" si="111"/>
        <v>-11000000</v>
      </c>
      <c r="BS2998">
        <f>_xlfn.XLOOKUP(BO2998,I:I,L:L)</f>
        <v>0</v>
      </c>
    </row>
    <row r="2999" spans="1:71" x14ac:dyDescent="0.25">
      <c r="A2999" t="s">
        <v>33</v>
      </c>
      <c r="B2999" t="s">
        <v>7796</v>
      </c>
      <c r="C2999">
        <v>119</v>
      </c>
      <c r="D2999">
        <v>90</v>
      </c>
      <c r="E2999">
        <v>378</v>
      </c>
      <c r="F2999">
        <v>658</v>
      </c>
      <c r="G2999" t="s">
        <v>2244</v>
      </c>
      <c r="H2999">
        <v>957</v>
      </c>
      <c r="I2999">
        <v>18621249</v>
      </c>
      <c r="J2999" t="s">
        <v>1247</v>
      </c>
      <c r="K2999" t="s">
        <v>1250</v>
      </c>
      <c r="L2999" t="s">
        <v>8456</v>
      </c>
      <c r="M2999">
        <v>45859</v>
      </c>
      <c r="N2999">
        <v>4611</v>
      </c>
      <c r="O2999" t="s">
        <v>8027</v>
      </c>
      <c r="P2999">
        <v>9</v>
      </c>
      <c r="Q2999" t="s">
        <v>15485</v>
      </c>
      <c r="R2999" t="s">
        <v>15486</v>
      </c>
      <c r="S2999">
        <v>340</v>
      </c>
      <c r="T2999" t="s">
        <v>42</v>
      </c>
      <c r="U2999" t="s">
        <v>43</v>
      </c>
      <c r="V2999" t="s">
        <v>44</v>
      </c>
      <c r="W2999">
        <v>6000000</v>
      </c>
      <c r="X2999">
        <v>2000</v>
      </c>
      <c r="Y2999">
        <v>925</v>
      </c>
      <c r="Z2999" s="2">
        <v>7.5</v>
      </c>
      <c r="AA2999">
        <v>1.85</v>
      </c>
      <c r="AB2999">
        <v>0</v>
      </c>
      <c r="AQ2999">
        <v>144</v>
      </c>
      <c r="AR2999">
        <v>6.9</v>
      </c>
      <c r="BP2999">
        <v>11000000</v>
      </c>
      <c r="BR2999">
        <f t="shared" si="111"/>
        <v>-11000000</v>
      </c>
      <c r="BS2999">
        <f>_xlfn.XLOOKUP(BO2999,I:I,L:L)</f>
        <v>0</v>
      </c>
    </row>
    <row r="3000" spans="1:71" x14ac:dyDescent="0.25">
      <c r="A3000" t="s">
        <v>33</v>
      </c>
      <c r="B3000" t="s">
        <v>3371</v>
      </c>
      <c r="C3000">
        <v>201</v>
      </c>
      <c r="D3000">
        <v>106</v>
      </c>
      <c r="E3000">
        <v>0</v>
      </c>
      <c r="F3000">
        <v>381</v>
      </c>
      <c r="G3000" t="s">
        <v>3116</v>
      </c>
      <c r="H3000">
        <v>742</v>
      </c>
      <c r="I3000">
        <v>25244700</v>
      </c>
      <c r="J3000" t="s">
        <v>461</v>
      </c>
      <c r="K3000" t="s">
        <v>11273</v>
      </c>
      <c r="L3000" t="s">
        <v>7291</v>
      </c>
      <c r="M3000">
        <v>91017</v>
      </c>
      <c r="N3000">
        <v>2270</v>
      </c>
      <c r="O3000" t="s">
        <v>15487</v>
      </c>
      <c r="P3000">
        <v>1</v>
      </c>
      <c r="Q3000" t="s">
        <v>15488</v>
      </c>
      <c r="R3000" t="s">
        <v>15489</v>
      </c>
      <c r="S3000">
        <v>284</v>
      </c>
      <c r="T3000" t="s">
        <v>42</v>
      </c>
      <c r="U3000" t="s">
        <v>74</v>
      </c>
      <c r="V3000" t="s">
        <v>811</v>
      </c>
      <c r="W3000">
        <v>6000000</v>
      </c>
      <c r="X3000">
        <v>1981</v>
      </c>
      <c r="Y3000">
        <v>602</v>
      </c>
      <c r="Z3000" s="2">
        <v>7.2</v>
      </c>
      <c r="AA3000">
        <v>2.35</v>
      </c>
      <c r="AB3000">
        <v>0</v>
      </c>
      <c r="AQ3000">
        <v>90</v>
      </c>
      <c r="AR3000">
        <v>7.5</v>
      </c>
      <c r="BP3000">
        <v>11000000</v>
      </c>
      <c r="BR3000">
        <f t="shared" si="111"/>
        <v>-11000000</v>
      </c>
      <c r="BS3000">
        <f>_xlfn.XLOOKUP(BO3000,I:I,L:L)</f>
        <v>0</v>
      </c>
    </row>
    <row r="3001" spans="1:71" x14ac:dyDescent="0.25">
      <c r="A3001" t="s">
        <v>33</v>
      </c>
      <c r="B3001" t="s">
        <v>3169</v>
      </c>
      <c r="C3001">
        <v>22</v>
      </c>
      <c r="D3001">
        <v>121</v>
      </c>
      <c r="E3001">
        <v>0</v>
      </c>
      <c r="F3001">
        <v>182</v>
      </c>
      <c r="G3001" t="s">
        <v>10808</v>
      </c>
      <c r="H3001">
        <v>413</v>
      </c>
      <c r="I3001">
        <v>14545844</v>
      </c>
      <c r="J3001" t="s">
        <v>5145</v>
      </c>
      <c r="K3001" t="s">
        <v>9674</v>
      </c>
      <c r="L3001" t="s">
        <v>9334</v>
      </c>
      <c r="M3001">
        <v>4756</v>
      </c>
      <c r="N3001">
        <v>1284</v>
      </c>
      <c r="O3001" t="s">
        <v>8309</v>
      </c>
      <c r="P3001">
        <v>4</v>
      </c>
      <c r="Q3001" t="s">
        <v>15490</v>
      </c>
      <c r="R3001" t="s">
        <v>15491</v>
      </c>
      <c r="S3001">
        <v>38</v>
      </c>
      <c r="T3001" t="s">
        <v>42</v>
      </c>
      <c r="U3001" t="s">
        <v>43</v>
      </c>
      <c r="V3001" t="s">
        <v>811</v>
      </c>
      <c r="W3001">
        <v>6500000</v>
      </c>
      <c r="X3001">
        <v>1988</v>
      </c>
      <c r="Y3001">
        <v>282</v>
      </c>
      <c r="Z3001" s="2">
        <v>5.8</v>
      </c>
      <c r="AA3001">
        <v>1.85</v>
      </c>
      <c r="AB3001">
        <v>624</v>
      </c>
      <c r="AQ3001">
        <v>106</v>
      </c>
      <c r="AR3001">
        <v>7.2</v>
      </c>
      <c r="BP3001">
        <v>11000000</v>
      </c>
      <c r="BR3001">
        <f t="shared" si="111"/>
        <v>-11000000</v>
      </c>
      <c r="BS3001">
        <f>_xlfn.XLOOKUP(BO3001,I:I,L:L)</f>
        <v>0</v>
      </c>
    </row>
    <row r="3002" spans="1:71" x14ac:dyDescent="0.25">
      <c r="A3002" t="s">
        <v>33</v>
      </c>
      <c r="B3002" t="s">
        <v>9059</v>
      </c>
      <c r="C3002">
        <v>52</v>
      </c>
      <c r="D3002">
        <v>89</v>
      </c>
      <c r="E3002">
        <v>0</v>
      </c>
      <c r="F3002">
        <v>405</v>
      </c>
      <c r="G3002" t="s">
        <v>6764</v>
      </c>
      <c r="H3002">
        <v>555</v>
      </c>
      <c r="I3002">
        <v>13235267</v>
      </c>
      <c r="J3002" t="s">
        <v>1787</v>
      </c>
      <c r="K3002" t="s">
        <v>6726</v>
      </c>
      <c r="L3002" t="s">
        <v>9465</v>
      </c>
      <c r="M3002">
        <v>12339</v>
      </c>
      <c r="N3002">
        <v>1752</v>
      </c>
      <c r="O3002" t="s">
        <v>8433</v>
      </c>
      <c r="P3002">
        <v>2</v>
      </c>
      <c r="Q3002" t="s">
        <v>15492</v>
      </c>
      <c r="R3002" t="s">
        <v>15493</v>
      </c>
      <c r="S3002">
        <v>32</v>
      </c>
      <c r="T3002" t="s">
        <v>42</v>
      </c>
      <c r="U3002" t="s">
        <v>43</v>
      </c>
      <c r="V3002" t="s">
        <v>115</v>
      </c>
      <c r="W3002">
        <v>6000000</v>
      </c>
      <c r="X3002">
        <v>2007</v>
      </c>
      <c r="Y3002">
        <v>484</v>
      </c>
      <c r="Z3002" s="2">
        <v>2.9</v>
      </c>
      <c r="AA3002">
        <v>1.85</v>
      </c>
      <c r="AB3002">
        <v>256</v>
      </c>
      <c r="AQ3002">
        <v>121</v>
      </c>
      <c r="AR3002">
        <v>5.8</v>
      </c>
      <c r="BP3002">
        <v>11000000</v>
      </c>
      <c r="BR3002">
        <f t="shared" si="111"/>
        <v>-11000000</v>
      </c>
      <c r="BS3002">
        <f>_xlfn.XLOOKUP(BO3002,I:I,L:L)</f>
        <v>0</v>
      </c>
    </row>
    <row r="3003" spans="1:71" x14ac:dyDescent="0.25">
      <c r="A3003" t="s">
        <v>33</v>
      </c>
      <c r="B3003" t="s">
        <v>2735</v>
      </c>
      <c r="C3003">
        <v>34</v>
      </c>
      <c r="D3003">
        <v>104</v>
      </c>
      <c r="E3003">
        <v>80</v>
      </c>
      <c r="F3003">
        <v>658</v>
      </c>
      <c r="G3003" t="s">
        <v>3323</v>
      </c>
      <c r="H3003">
        <v>8000</v>
      </c>
      <c r="I3003">
        <v>12793213</v>
      </c>
      <c r="J3003" t="s">
        <v>881</v>
      </c>
      <c r="K3003" t="s">
        <v>1902</v>
      </c>
      <c r="L3003" t="s">
        <v>9554</v>
      </c>
      <c r="M3003">
        <v>18286</v>
      </c>
      <c r="N3003">
        <v>10430</v>
      </c>
      <c r="O3003" t="s">
        <v>6203</v>
      </c>
      <c r="P3003">
        <v>4</v>
      </c>
      <c r="Q3003" t="s">
        <v>15494</v>
      </c>
      <c r="R3003" t="s">
        <v>15495</v>
      </c>
      <c r="S3003">
        <v>73</v>
      </c>
      <c r="T3003" t="s">
        <v>42</v>
      </c>
      <c r="U3003" t="s">
        <v>43</v>
      </c>
      <c r="V3003" t="s">
        <v>811</v>
      </c>
      <c r="W3003">
        <v>6000000</v>
      </c>
      <c r="X3003">
        <v>1988</v>
      </c>
      <c r="Y3003">
        <v>960</v>
      </c>
      <c r="Z3003" s="2">
        <v>6.2</v>
      </c>
      <c r="AA3003">
        <v>1.85</v>
      </c>
      <c r="AB3003">
        <v>0</v>
      </c>
      <c r="AQ3003">
        <v>89</v>
      </c>
      <c r="AR3003">
        <v>2.9</v>
      </c>
      <c r="BP3003">
        <v>11000000</v>
      </c>
      <c r="BR3003">
        <f t="shared" si="111"/>
        <v>-11000000</v>
      </c>
      <c r="BS3003">
        <f>_xlfn.XLOOKUP(BO3003,I:I,L:L)</f>
        <v>0</v>
      </c>
    </row>
    <row r="3004" spans="1:71" x14ac:dyDescent="0.25">
      <c r="A3004" t="s">
        <v>33</v>
      </c>
      <c r="B3004" t="s">
        <v>3616</v>
      </c>
      <c r="C3004">
        <v>88</v>
      </c>
      <c r="D3004">
        <v>99</v>
      </c>
      <c r="E3004">
        <v>29</v>
      </c>
      <c r="F3004">
        <v>161</v>
      </c>
      <c r="G3004" t="s">
        <v>4463</v>
      </c>
      <c r="H3004">
        <v>711</v>
      </c>
      <c r="I3004">
        <v>11883495</v>
      </c>
      <c r="J3004" t="s">
        <v>1517</v>
      </c>
      <c r="K3004" t="s">
        <v>679</v>
      </c>
      <c r="L3004" t="s">
        <v>10340</v>
      </c>
      <c r="M3004">
        <v>52805</v>
      </c>
      <c r="N3004">
        <v>1462</v>
      </c>
      <c r="O3004" t="s">
        <v>15496</v>
      </c>
      <c r="P3004">
        <v>1</v>
      </c>
      <c r="Q3004" t="s">
        <v>15497</v>
      </c>
      <c r="R3004" t="s">
        <v>15498</v>
      </c>
      <c r="S3004">
        <v>278</v>
      </c>
      <c r="T3004" t="s">
        <v>42</v>
      </c>
      <c r="U3004" t="s">
        <v>74</v>
      </c>
      <c r="V3004" t="s">
        <v>811</v>
      </c>
      <c r="W3004">
        <v>9000000</v>
      </c>
      <c r="X3004">
        <v>1998</v>
      </c>
      <c r="Y3004">
        <v>427</v>
      </c>
      <c r="Z3004" s="2">
        <v>6.8</v>
      </c>
      <c r="AA3004">
        <v>1.85</v>
      </c>
      <c r="AB3004">
        <v>0</v>
      </c>
      <c r="AQ3004">
        <v>104</v>
      </c>
      <c r="AR3004">
        <v>6.2</v>
      </c>
      <c r="BP3004">
        <v>11000000</v>
      </c>
      <c r="BR3004">
        <f t="shared" si="111"/>
        <v>-11000000</v>
      </c>
      <c r="BS3004">
        <f>_xlfn.XLOOKUP(BO3004,I:I,L:L)</f>
        <v>0</v>
      </c>
    </row>
    <row r="3005" spans="1:71" x14ac:dyDescent="0.25">
      <c r="A3005" t="s">
        <v>33</v>
      </c>
      <c r="B3005" t="s">
        <v>9065</v>
      </c>
      <c r="C3005">
        <v>252</v>
      </c>
      <c r="D3005">
        <v>121</v>
      </c>
      <c r="E3005">
        <v>162</v>
      </c>
      <c r="F3005">
        <v>25</v>
      </c>
      <c r="G3005" t="s">
        <v>4451</v>
      </c>
      <c r="H3005">
        <v>1000</v>
      </c>
      <c r="I3005">
        <v>17605861</v>
      </c>
      <c r="J3005" t="s">
        <v>2978</v>
      </c>
      <c r="K3005" t="s">
        <v>2550</v>
      </c>
      <c r="L3005" t="s">
        <v>8592</v>
      </c>
      <c r="M3005">
        <v>145580</v>
      </c>
      <c r="N3005">
        <v>1184</v>
      </c>
      <c r="O3005" t="s">
        <v>15499</v>
      </c>
      <c r="P3005">
        <v>1</v>
      </c>
      <c r="Q3005" t="s">
        <v>15500</v>
      </c>
      <c r="R3005" t="s">
        <v>15501</v>
      </c>
      <c r="S3005">
        <v>351</v>
      </c>
      <c r="T3005" t="s">
        <v>42</v>
      </c>
      <c r="U3005" t="s">
        <v>74</v>
      </c>
      <c r="V3005" t="s">
        <v>811</v>
      </c>
      <c r="W3005">
        <v>6000000</v>
      </c>
      <c r="X3005">
        <v>2006</v>
      </c>
      <c r="Y3005">
        <v>149</v>
      </c>
      <c r="Z3005" s="2">
        <v>7.7</v>
      </c>
      <c r="AA3005">
        <v>2.35</v>
      </c>
      <c r="AB3005">
        <v>0</v>
      </c>
      <c r="AQ3005">
        <v>99</v>
      </c>
      <c r="AR3005">
        <v>6.8</v>
      </c>
      <c r="BP3005">
        <v>11000000</v>
      </c>
      <c r="BR3005">
        <f t="shared" si="111"/>
        <v>-11000000</v>
      </c>
      <c r="BS3005">
        <f>_xlfn.XLOOKUP(BO3005,I:I,L:L)</f>
        <v>0</v>
      </c>
    </row>
    <row r="3006" spans="1:71" x14ac:dyDescent="0.25">
      <c r="A3006" t="s">
        <v>33</v>
      </c>
      <c r="B3006" t="s">
        <v>9073</v>
      </c>
      <c r="C3006">
        <v>137</v>
      </c>
      <c r="D3006">
        <v>96</v>
      </c>
      <c r="E3006">
        <v>2</v>
      </c>
      <c r="F3006">
        <v>120</v>
      </c>
      <c r="G3006" t="s">
        <v>15502</v>
      </c>
      <c r="H3006">
        <v>742</v>
      </c>
      <c r="I3006">
        <v>11642254</v>
      </c>
      <c r="J3006" t="s">
        <v>2795</v>
      </c>
      <c r="K3006" t="s">
        <v>11273</v>
      </c>
      <c r="L3006" t="s">
        <v>9190</v>
      </c>
      <c r="M3006">
        <v>22929</v>
      </c>
      <c r="N3006">
        <v>1308</v>
      </c>
      <c r="O3006" t="s">
        <v>2257</v>
      </c>
      <c r="P3006">
        <v>1</v>
      </c>
      <c r="Q3006" t="s">
        <v>15503</v>
      </c>
      <c r="R3006" t="s">
        <v>15504</v>
      </c>
      <c r="S3006">
        <v>287</v>
      </c>
      <c r="T3006" t="s">
        <v>42</v>
      </c>
      <c r="U3006" t="s">
        <v>43</v>
      </c>
      <c r="V3006" t="s">
        <v>8609</v>
      </c>
      <c r="W3006">
        <v>3000000</v>
      </c>
      <c r="X3006">
        <v>1989</v>
      </c>
      <c r="Y3006">
        <v>256</v>
      </c>
      <c r="Z3006" s="2">
        <v>5.2</v>
      </c>
      <c r="AA3006">
        <v>1.85</v>
      </c>
      <c r="AB3006">
        <v>926</v>
      </c>
      <c r="AQ3006">
        <v>121</v>
      </c>
      <c r="AR3006">
        <v>7.7</v>
      </c>
      <c r="BP3006">
        <v>11000000</v>
      </c>
      <c r="BR3006">
        <f t="shared" si="111"/>
        <v>-11000000</v>
      </c>
      <c r="BS3006">
        <f>_xlfn.XLOOKUP(BO3006,I:I,L:L)</f>
        <v>0</v>
      </c>
    </row>
    <row r="3007" spans="1:71" x14ac:dyDescent="0.25">
      <c r="A3007" t="s">
        <v>33</v>
      </c>
      <c r="B3007" t="s">
        <v>9081</v>
      </c>
      <c r="C3007">
        <v>115</v>
      </c>
      <c r="D3007">
        <v>122</v>
      </c>
      <c r="E3007">
        <v>0</v>
      </c>
      <c r="F3007">
        <v>221</v>
      </c>
      <c r="G3007" t="s">
        <v>14313</v>
      </c>
      <c r="H3007">
        <v>697</v>
      </c>
      <c r="I3007">
        <v>8596914</v>
      </c>
      <c r="J3007" t="s">
        <v>948</v>
      </c>
      <c r="K3007" t="s">
        <v>3948</v>
      </c>
      <c r="L3007" t="s">
        <v>10429</v>
      </c>
      <c r="M3007">
        <v>23023</v>
      </c>
      <c r="N3007">
        <v>1517</v>
      </c>
      <c r="O3007" t="s">
        <v>15505</v>
      </c>
      <c r="P3007">
        <v>0</v>
      </c>
      <c r="Q3007" t="s">
        <v>15506</v>
      </c>
      <c r="R3007" t="s">
        <v>15507</v>
      </c>
      <c r="S3007">
        <v>148</v>
      </c>
      <c r="T3007" t="s">
        <v>42</v>
      </c>
      <c r="U3007" t="s">
        <v>43</v>
      </c>
      <c r="V3007" t="s">
        <v>811</v>
      </c>
      <c r="W3007">
        <v>6000000</v>
      </c>
      <c r="X3007">
        <v>2000</v>
      </c>
      <c r="Y3007">
        <v>394</v>
      </c>
      <c r="Z3007" s="2">
        <v>7</v>
      </c>
      <c r="AA3007">
        <v>1.85</v>
      </c>
      <c r="AB3007">
        <v>0</v>
      </c>
      <c r="AQ3007">
        <v>96</v>
      </c>
      <c r="AR3007">
        <v>5.2</v>
      </c>
      <c r="BO3007">
        <v>15988876</v>
      </c>
      <c r="BP3007">
        <v>27000000</v>
      </c>
      <c r="BR3007">
        <f t="shared" si="111"/>
        <v>-11011124</v>
      </c>
      <c r="BS3007" t="str">
        <f>_xlfn.XLOOKUP(BO3007,I:I,L:L)</f>
        <v>ArmoredÂ </v>
      </c>
    </row>
    <row r="3008" spans="1:71" x14ac:dyDescent="0.25">
      <c r="A3008" t="s">
        <v>33</v>
      </c>
      <c r="B3008" t="s">
        <v>9086</v>
      </c>
      <c r="C3008">
        <v>67</v>
      </c>
      <c r="D3008">
        <v>101</v>
      </c>
      <c r="E3008">
        <v>112</v>
      </c>
      <c r="F3008">
        <v>612</v>
      </c>
      <c r="G3008" t="s">
        <v>3289</v>
      </c>
      <c r="H3008">
        <v>1000</v>
      </c>
      <c r="I3008">
        <v>6851636</v>
      </c>
      <c r="J3008" t="s">
        <v>881</v>
      </c>
      <c r="K3008" t="s">
        <v>966</v>
      </c>
      <c r="L3008" t="s">
        <v>10933</v>
      </c>
      <c r="M3008">
        <v>13010</v>
      </c>
      <c r="N3008">
        <v>2697</v>
      </c>
      <c r="O3008" t="s">
        <v>2838</v>
      </c>
      <c r="P3008">
        <v>5</v>
      </c>
      <c r="Q3008" t="s">
        <v>15508</v>
      </c>
      <c r="R3008" t="s">
        <v>15509</v>
      </c>
      <c r="S3008">
        <v>182</v>
      </c>
      <c r="T3008" t="s">
        <v>42</v>
      </c>
      <c r="U3008" t="s">
        <v>43</v>
      </c>
      <c r="V3008" t="s">
        <v>811</v>
      </c>
      <c r="W3008">
        <v>6000000</v>
      </c>
      <c r="X3008">
        <v>1999</v>
      </c>
      <c r="Y3008">
        <v>744</v>
      </c>
      <c r="Z3008" s="2">
        <v>5.9</v>
      </c>
      <c r="AA3008">
        <v>1.85</v>
      </c>
      <c r="AB3008">
        <v>0</v>
      </c>
      <c r="AQ3008">
        <v>122</v>
      </c>
      <c r="AR3008">
        <v>7</v>
      </c>
      <c r="BO3008">
        <v>13973532</v>
      </c>
      <c r="BP3008">
        <v>25000000</v>
      </c>
      <c r="BR3008">
        <f t="shared" si="111"/>
        <v>-11026468</v>
      </c>
      <c r="BS3008" t="str">
        <f>_xlfn.XLOOKUP(BO3008,I:I,L:L)</f>
        <v>Stealing HarvardÂ </v>
      </c>
    </row>
    <row r="3009" spans="1:71" x14ac:dyDescent="0.25">
      <c r="A3009" t="s">
        <v>33</v>
      </c>
      <c r="B3009" t="s">
        <v>9093</v>
      </c>
      <c r="C3009">
        <v>216</v>
      </c>
      <c r="D3009">
        <v>102</v>
      </c>
      <c r="E3009">
        <v>49</v>
      </c>
      <c r="F3009">
        <v>10000</v>
      </c>
      <c r="G3009" t="s">
        <v>814</v>
      </c>
      <c r="H3009">
        <v>24000</v>
      </c>
      <c r="I3009">
        <v>11434867</v>
      </c>
      <c r="J3009" t="s">
        <v>1937</v>
      </c>
      <c r="K3009" t="s">
        <v>100</v>
      </c>
      <c r="L3009" t="s">
        <v>9781</v>
      </c>
      <c r="M3009">
        <v>59637</v>
      </c>
      <c r="N3009">
        <v>51355</v>
      </c>
      <c r="O3009" t="s">
        <v>407</v>
      </c>
      <c r="P3009">
        <v>1</v>
      </c>
      <c r="Q3009" t="s">
        <v>15510</v>
      </c>
      <c r="R3009" t="s">
        <v>15511</v>
      </c>
      <c r="S3009">
        <v>130</v>
      </c>
      <c r="T3009" t="s">
        <v>42</v>
      </c>
      <c r="U3009" t="s">
        <v>43</v>
      </c>
      <c r="V3009" t="s">
        <v>44</v>
      </c>
      <c r="W3009">
        <v>6000000</v>
      </c>
      <c r="X3009">
        <v>2012</v>
      </c>
      <c r="Y3009">
        <v>14000</v>
      </c>
      <c r="Z3009" s="2">
        <v>7.1</v>
      </c>
      <c r="AA3009">
        <v>1.85</v>
      </c>
      <c r="AB3009">
        <v>21000</v>
      </c>
      <c r="AQ3009">
        <v>101</v>
      </c>
      <c r="AR3009">
        <v>5.9</v>
      </c>
      <c r="BO3009">
        <v>13973532</v>
      </c>
      <c r="BP3009">
        <v>25000000</v>
      </c>
      <c r="BR3009">
        <f t="shared" si="111"/>
        <v>-11026468</v>
      </c>
      <c r="BS3009" t="str">
        <f>_xlfn.XLOOKUP(BO3009,I:I,L:L)</f>
        <v>Stealing HarvardÂ </v>
      </c>
    </row>
    <row r="3010" spans="1:71" x14ac:dyDescent="0.25">
      <c r="A3010" t="s">
        <v>33</v>
      </c>
      <c r="B3010" t="s">
        <v>9097</v>
      </c>
      <c r="C3010">
        <v>133</v>
      </c>
      <c r="D3010">
        <v>84</v>
      </c>
      <c r="E3010">
        <v>4</v>
      </c>
      <c r="F3010">
        <v>546</v>
      </c>
      <c r="G3010" t="s">
        <v>2648</v>
      </c>
      <c r="H3010">
        <v>8000</v>
      </c>
      <c r="I3010">
        <v>5895238</v>
      </c>
      <c r="J3010" t="s">
        <v>3131</v>
      </c>
      <c r="K3010" t="s">
        <v>1554</v>
      </c>
      <c r="L3010" t="s">
        <v>11586</v>
      </c>
      <c r="M3010">
        <v>17169</v>
      </c>
      <c r="N3010">
        <v>10123</v>
      </c>
      <c r="O3010" t="s">
        <v>15512</v>
      </c>
      <c r="P3010">
        <v>1</v>
      </c>
      <c r="Q3010" t="s">
        <v>15513</v>
      </c>
      <c r="R3010" t="s">
        <v>15514</v>
      </c>
      <c r="S3010">
        <v>70</v>
      </c>
      <c r="T3010" t="s">
        <v>105</v>
      </c>
      <c r="U3010" t="s">
        <v>43</v>
      </c>
      <c r="V3010" t="s">
        <v>811</v>
      </c>
      <c r="W3010">
        <v>6000000</v>
      </c>
      <c r="X3010">
        <v>2012</v>
      </c>
      <c r="Y3010">
        <v>806</v>
      </c>
      <c r="Z3010" s="2">
        <v>5.5</v>
      </c>
      <c r="AA3010">
        <v>2.35</v>
      </c>
      <c r="AB3010">
        <v>9000</v>
      </c>
      <c r="AQ3010">
        <v>102</v>
      </c>
      <c r="AR3010">
        <v>7.1</v>
      </c>
      <c r="BO3010">
        <v>18967571</v>
      </c>
      <c r="BP3010">
        <v>30000000</v>
      </c>
      <c r="BR3010">
        <f t="shared" ref="BR3010:BR3059" si="112">BO3010-BP3010</f>
        <v>-11032429</v>
      </c>
      <c r="BS3010" t="str">
        <f>_xlfn.XLOOKUP(BO3010,I:I,L:L)</f>
        <v>The Replacement KillersÂ </v>
      </c>
    </row>
    <row r="3011" spans="1:71" x14ac:dyDescent="0.25">
      <c r="A3011" t="s">
        <v>33</v>
      </c>
      <c r="B3011" t="s">
        <v>9105</v>
      </c>
      <c r="C3011">
        <v>149</v>
      </c>
      <c r="D3011">
        <v>104</v>
      </c>
      <c r="E3011">
        <v>20</v>
      </c>
      <c r="F3011">
        <v>130</v>
      </c>
      <c r="G3011" t="s">
        <v>2771</v>
      </c>
      <c r="H3011">
        <v>3000</v>
      </c>
      <c r="I3011">
        <v>6670712</v>
      </c>
      <c r="J3011" t="s">
        <v>1544</v>
      </c>
      <c r="K3011" t="s">
        <v>13860</v>
      </c>
      <c r="L3011" t="s">
        <v>11034</v>
      </c>
      <c r="M3011">
        <v>27301</v>
      </c>
      <c r="N3011">
        <v>3825</v>
      </c>
      <c r="O3011" t="s">
        <v>15515</v>
      </c>
      <c r="P3011">
        <v>6</v>
      </c>
      <c r="Q3011" t="s">
        <v>15516</v>
      </c>
      <c r="R3011" t="s">
        <v>15517</v>
      </c>
      <c r="S3011">
        <v>101</v>
      </c>
      <c r="T3011" t="s">
        <v>42</v>
      </c>
      <c r="U3011" t="s">
        <v>43</v>
      </c>
      <c r="V3011" t="s">
        <v>44</v>
      </c>
      <c r="W3011">
        <v>6000000</v>
      </c>
      <c r="X3011">
        <v>2009</v>
      </c>
      <c r="Y3011">
        <v>591</v>
      </c>
      <c r="Z3011" s="2">
        <v>7.4</v>
      </c>
      <c r="AA3011">
        <v>1.85</v>
      </c>
      <c r="AB3011">
        <v>0</v>
      </c>
      <c r="AQ3011">
        <v>84</v>
      </c>
      <c r="AR3011">
        <v>5.5</v>
      </c>
      <c r="BO3011">
        <v>26903709</v>
      </c>
      <c r="BP3011">
        <v>38000000</v>
      </c>
      <c r="BR3011">
        <f t="shared" si="112"/>
        <v>-11096291</v>
      </c>
      <c r="BS3011" t="str">
        <f>_xlfn.XLOOKUP(BO3011,I:I,L:L)</f>
        <v>RushÂ </v>
      </c>
    </row>
    <row r="3012" spans="1:71" x14ac:dyDescent="0.25">
      <c r="A3012" t="s">
        <v>33</v>
      </c>
      <c r="B3012" t="s">
        <v>9107</v>
      </c>
      <c r="C3012">
        <v>261</v>
      </c>
      <c r="D3012">
        <v>96</v>
      </c>
      <c r="E3012">
        <v>51</v>
      </c>
      <c r="F3012">
        <v>28</v>
      </c>
      <c r="G3012" t="s">
        <v>9516</v>
      </c>
      <c r="H3012">
        <v>3000</v>
      </c>
      <c r="I3012">
        <v>5359774</v>
      </c>
      <c r="J3012" t="s">
        <v>2964</v>
      </c>
      <c r="K3012" t="s">
        <v>335</v>
      </c>
      <c r="L3012" t="s">
        <v>12105</v>
      </c>
      <c r="M3012">
        <v>64794</v>
      </c>
      <c r="N3012">
        <v>3569</v>
      </c>
      <c r="O3012" t="s">
        <v>15518</v>
      </c>
      <c r="P3012">
        <v>0</v>
      </c>
      <c r="Q3012" t="s">
        <v>15519</v>
      </c>
      <c r="R3012" t="s">
        <v>15520</v>
      </c>
      <c r="S3012">
        <v>131</v>
      </c>
      <c r="T3012" t="s">
        <v>42</v>
      </c>
      <c r="U3012" t="s">
        <v>9274</v>
      </c>
      <c r="V3012" t="s">
        <v>811</v>
      </c>
      <c r="W3012">
        <v>6000000</v>
      </c>
      <c r="X3012">
        <v>2011</v>
      </c>
      <c r="Y3012">
        <v>482</v>
      </c>
      <c r="Z3012" s="2">
        <v>7.3</v>
      </c>
      <c r="AA3012">
        <v>2.35</v>
      </c>
      <c r="AB3012">
        <v>17000</v>
      </c>
      <c r="AQ3012">
        <v>104</v>
      </c>
      <c r="AR3012">
        <v>7.4</v>
      </c>
      <c r="BO3012">
        <v>229311</v>
      </c>
      <c r="BP3012">
        <v>11350000</v>
      </c>
      <c r="BR3012">
        <f t="shared" si="112"/>
        <v>-11120689</v>
      </c>
      <c r="BS3012" t="str">
        <f>_xlfn.XLOOKUP(BO3012,I:I,L:L)</f>
        <v>One Man's HeroÂ </v>
      </c>
    </row>
    <row r="3013" spans="1:71" x14ac:dyDescent="0.25">
      <c r="A3013" t="s">
        <v>33</v>
      </c>
      <c r="B3013" t="s">
        <v>9111</v>
      </c>
      <c r="C3013">
        <v>42</v>
      </c>
      <c r="D3013">
        <v>94</v>
      </c>
      <c r="E3013">
        <v>0</v>
      </c>
      <c r="F3013">
        <v>664</v>
      </c>
      <c r="G3013" t="s">
        <v>8865</v>
      </c>
      <c r="H3013">
        <v>1000</v>
      </c>
      <c r="I3013">
        <v>4693919</v>
      </c>
      <c r="J3013" t="s">
        <v>1247</v>
      </c>
      <c r="K3013" t="s">
        <v>8859</v>
      </c>
      <c r="L3013" t="s">
        <v>12926</v>
      </c>
      <c r="M3013">
        <v>11011</v>
      </c>
      <c r="N3013">
        <v>4484</v>
      </c>
      <c r="O3013" t="s">
        <v>4884</v>
      </c>
      <c r="P3013">
        <v>0</v>
      </c>
      <c r="Q3013" t="s">
        <v>15521</v>
      </c>
      <c r="R3013" t="s">
        <v>15522</v>
      </c>
      <c r="S3013">
        <v>78</v>
      </c>
      <c r="T3013" t="s">
        <v>42</v>
      </c>
      <c r="U3013" t="s">
        <v>43</v>
      </c>
      <c r="V3013" t="s">
        <v>811</v>
      </c>
      <c r="W3013">
        <v>6500000</v>
      </c>
      <c r="X3013">
        <v>2008</v>
      </c>
      <c r="Y3013">
        <v>1000</v>
      </c>
      <c r="Z3013" s="2">
        <v>4.5999999999999996</v>
      </c>
      <c r="AA3013">
        <v>1.85</v>
      </c>
      <c r="AB3013">
        <v>422</v>
      </c>
      <c r="AQ3013">
        <v>96</v>
      </c>
      <c r="AR3013">
        <v>7.3</v>
      </c>
      <c r="BO3013">
        <v>860002</v>
      </c>
      <c r="BP3013">
        <v>12000000</v>
      </c>
      <c r="BR3013">
        <f t="shared" si="112"/>
        <v>-11139998</v>
      </c>
      <c r="BS3013" t="str">
        <f>_xlfn.XLOOKUP(BO3013,I:I,L:L)</f>
        <v>DumaÂ </v>
      </c>
    </row>
    <row r="3014" spans="1:71" x14ac:dyDescent="0.25">
      <c r="A3014" t="s">
        <v>33</v>
      </c>
      <c r="B3014" t="s">
        <v>4063</v>
      </c>
      <c r="C3014">
        <v>152</v>
      </c>
      <c r="D3014">
        <v>90</v>
      </c>
      <c r="E3014">
        <v>0</v>
      </c>
      <c r="F3014">
        <v>826</v>
      </c>
      <c r="G3014" t="s">
        <v>4882</v>
      </c>
      <c r="H3014">
        <v>4000</v>
      </c>
      <c r="I3014">
        <v>4859475</v>
      </c>
      <c r="J3014" t="s">
        <v>210</v>
      </c>
      <c r="K3014" t="s">
        <v>102</v>
      </c>
      <c r="L3014" t="s">
        <v>12499</v>
      </c>
      <c r="M3014">
        <v>116910</v>
      </c>
      <c r="N3014">
        <v>7103</v>
      </c>
      <c r="O3014" t="s">
        <v>1633</v>
      </c>
      <c r="P3014">
        <v>0</v>
      </c>
      <c r="Q3014" t="s">
        <v>15523</v>
      </c>
      <c r="R3014" t="s">
        <v>15524</v>
      </c>
      <c r="S3014">
        <v>520</v>
      </c>
      <c r="T3014" t="s">
        <v>42</v>
      </c>
      <c r="U3014" t="s">
        <v>43</v>
      </c>
      <c r="V3014" t="s">
        <v>811</v>
      </c>
      <c r="W3014">
        <v>6000000</v>
      </c>
      <c r="X3014">
        <v>1999</v>
      </c>
      <c r="Y3014">
        <v>899</v>
      </c>
      <c r="Z3014" s="2">
        <v>7.2</v>
      </c>
      <c r="AA3014">
        <v>1.85</v>
      </c>
      <c r="AB3014">
        <v>0</v>
      </c>
      <c r="AQ3014">
        <v>94</v>
      </c>
      <c r="AR3014">
        <v>4.5999999999999996</v>
      </c>
      <c r="BO3014">
        <v>4839383</v>
      </c>
      <c r="BP3014">
        <v>16000000</v>
      </c>
      <c r="BR3014">
        <f t="shared" si="112"/>
        <v>-11160617</v>
      </c>
      <c r="BS3014" t="str">
        <f>_xlfn.XLOOKUP(BO3014,I:I,L:L)</f>
        <v>Hollywood EndingÂ </v>
      </c>
    </row>
    <row r="3015" spans="1:71" x14ac:dyDescent="0.25">
      <c r="A3015" t="s">
        <v>33</v>
      </c>
      <c r="B3015" t="s">
        <v>9115</v>
      </c>
      <c r="C3015">
        <v>76</v>
      </c>
      <c r="D3015">
        <v>90</v>
      </c>
      <c r="E3015">
        <v>138</v>
      </c>
      <c r="F3015">
        <v>263</v>
      </c>
      <c r="G3015" t="s">
        <v>15525</v>
      </c>
      <c r="H3015">
        <v>373</v>
      </c>
      <c r="I3015">
        <v>4542775</v>
      </c>
      <c r="J3015" t="s">
        <v>1027</v>
      </c>
      <c r="K3015" t="s">
        <v>15526</v>
      </c>
      <c r="L3015" t="s">
        <v>12729</v>
      </c>
      <c r="M3015">
        <v>18313</v>
      </c>
      <c r="N3015">
        <v>1831</v>
      </c>
      <c r="O3015" t="s">
        <v>15527</v>
      </c>
      <c r="P3015">
        <v>2</v>
      </c>
      <c r="Q3015" t="s">
        <v>15528</v>
      </c>
      <c r="R3015" t="s">
        <v>15529</v>
      </c>
      <c r="S3015">
        <v>73</v>
      </c>
      <c r="T3015" t="s">
        <v>42</v>
      </c>
      <c r="U3015" t="s">
        <v>43</v>
      </c>
      <c r="V3015" t="s">
        <v>811</v>
      </c>
      <c r="W3015">
        <v>6000000</v>
      </c>
      <c r="X3015">
        <v>2009</v>
      </c>
      <c r="Y3015">
        <v>308</v>
      </c>
      <c r="Z3015" s="2">
        <v>5.0999999999999996</v>
      </c>
      <c r="AA3015">
        <v>1.85</v>
      </c>
      <c r="AB3015">
        <v>985</v>
      </c>
      <c r="AQ3015">
        <v>90</v>
      </c>
      <c r="AR3015">
        <v>7.2</v>
      </c>
      <c r="BO3015">
        <v>16779636</v>
      </c>
      <c r="BP3015">
        <v>28000000</v>
      </c>
      <c r="BR3015">
        <f t="shared" si="112"/>
        <v>-11220364</v>
      </c>
      <c r="BS3015" t="str">
        <f>_xlfn.XLOOKUP(BO3015,I:I,L:L)</f>
        <v>Lost SoulsÂ </v>
      </c>
    </row>
    <row r="3016" spans="1:71" x14ac:dyDescent="0.25">
      <c r="A3016" t="s">
        <v>33</v>
      </c>
      <c r="B3016" t="s">
        <v>9120</v>
      </c>
      <c r="C3016">
        <v>35</v>
      </c>
      <c r="D3016">
        <v>96</v>
      </c>
      <c r="E3016">
        <v>3</v>
      </c>
      <c r="F3016">
        <v>353</v>
      </c>
      <c r="G3016" t="s">
        <v>5728</v>
      </c>
      <c r="H3016">
        <v>4000</v>
      </c>
      <c r="I3016">
        <v>4394936</v>
      </c>
      <c r="J3016" t="s">
        <v>1517</v>
      </c>
      <c r="K3016" t="s">
        <v>3101</v>
      </c>
      <c r="L3016" t="s">
        <v>12837</v>
      </c>
      <c r="M3016">
        <v>11439</v>
      </c>
      <c r="N3016">
        <v>5668</v>
      </c>
      <c r="O3016" t="s">
        <v>15530</v>
      </c>
      <c r="P3016">
        <v>1</v>
      </c>
      <c r="Q3016" t="s">
        <v>15531</v>
      </c>
      <c r="R3016" t="s">
        <v>15532</v>
      </c>
      <c r="S3016">
        <v>190</v>
      </c>
      <c r="T3016" t="s">
        <v>42</v>
      </c>
      <c r="U3016" t="s">
        <v>939</v>
      </c>
      <c r="V3016" t="s">
        <v>44</v>
      </c>
      <c r="W3016">
        <v>6000000</v>
      </c>
      <c r="X3016">
        <v>1999</v>
      </c>
      <c r="Y3016">
        <v>812</v>
      </c>
      <c r="Z3016" s="2">
        <v>5.3</v>
      </c>
      <c r="AA3016">
        <v>2.35</v>
      </c>
      <c r="AB3016">
        <v>901</v>
      </c>
      <c r="AQ3016">
        <v>90</v>
      </c>
      <c r="AR3016">
        <v>5.0999999999999996</v>
      </c>
      <c r="BO3016">
        <v>1227324</v>
      </c>
      <c r="BP3016">
        <v>12500000</v>
      </c>
      <c r="BR3016">
        <f t="shared" si="112"/>
        <v>-11272676</v>
      </c>
      <c r="BS3016" t="str">
        <f>_xlfn.XLOOKUP(BO3016,I:I,L:L)</f>
        <v>The FuneralÂ </v>
      </c>
    </row>
    <row r="3017" spans="1:71" x14ac:dyDescent="0.25">
      <c r="A3017" t="s">
        <v>33</v>
      </c>
      <c r="B3017" t="s">
        <v>9128</v>
      </c>
      <c r="C3017">
        <v>108</v>
      </c>
      <c r="D3017">
        <v>95</v>
      </c>
      <c r="E3017">
        <v>263</v>
      </c>
      <c r="F3017">
        <v>179</v>
      </c>
      <c r="G3017" t="s">
        <v>15533</v>
      </c>
      <c r="H3017">
        <v>263</v>
      </c>
      <c r="I3017">
        <v>3029081</v>
      </c>
      <c r="J3017" t="s">
        <v>5150</v>
      </c>
      <c r="K3017" t="s">
        <v>9128</v>
      </c>
      <c r="L3017" t="s">
        <v>13439</v>
      </c>
      <c r="M3017">
        <v>26300</v>
      </c>
      <c r="N3017">
        <v>993</v>
      </c>
      <c r="O3017" t="s">
        <v>9296</v>
      </c>
      <c r="P3017">
        <v>0</v>
      </c>
      <c r="Q3017" t="s">
        <v>15534</v>
      </c>
      <c r="R3017" t="s">
        <v>15535</v>
      </c>
      <c r="S3017">
        <v>231</v>
      </c>
      <c r="T3017" t="s">
        <v>42</v>
      </c>
      <c r="U3017" t="s">
        <v>43</v>
      </c>
      <c r="V3017" t="s">
        <v>811</v>
      </c>
      <c r="W3017">
        <v>6000000</v>
      </c>
      <c r="X3017">
        <v>2001</v>
      </c>
      <c r="Y3017">
        <v>261</v>
      </c>
      <c r="Z3017" s="2">
        <v>7.8</v>
      </c>
      <c r="AA3017">
        <v>1.85</v>
      </c>
      <c r="AB3017">
        <v>0</v>
      </c>
      <c r="AQ3017">
        <v>96</v>
      </c>
      <c r="AR3017">
        <v>5.3</v>
      </c>
      <c r="BO3017">
        <v>13651662</v>
      </c>
      <c r="BP3017">
        <v>25000000</v>
      </c>
      <c r="BR3017">
        <f t="shared" si="112"/>
        <v>-11348338</v>
      </c>
      <c r="BS3017" t="str">
        <f>_xlfn.XLOOKUP(BO3017,I:I,L:L)</f>
        <v>WarriorÂ </v>
      </c>
    </row>
    <row r="3018" spans="1:71" x14ac:dyDescent="0.25">
      <c r="A3018" t="s">
        <v>33</v>
      </c>
      <c r="B3018" t="s">
        <v>6886</v>
      </c>
      <c r="C3018">
        <v>17</v>
      </c>
      <c r="D3018">
        <v>99</v>
      </c>
      <c r="E3018">
        <v>23</v>
      </c>
      <c r="F3018">
        <v>82</v>
      </c>
      <c r="G3018" t="s">
        <v>15536</v>
      </c>
      <c r="H3018">
        <v>97</v>
      </c>
      <c r="I3018">
        <v>3273588</v>
      </c>
      <c r="J3018" t="s">
        <v>509</v>
      </c>
      <c r="K3018" t="s">
        <v>10169</v>
      </c>
      <c r="L3018" t="s">
        <v>13355</v>
      </c>
      <c r="M3018">
        <v>4195</v>
      </c>
      <c r="N3018">
        <v>382</v>
      </c>
      <c r="O3018" t="s">
        <v>15537</v>
      </c>
      <c r="P3018">
        <v>1</v>
      </c>
      <c r="Q3018" t="s">
        <v>15538</v>
      </c>
      <c r="R3018" t="s">
        <v>15539</v>
      </c>
      <c r="S3018">
        <v>50</v>
      </c>
      <c r="T3018" t="s">
        <v>42</v>
      </c>
      <c r="U3018" t="s">
        <v>43</v>
      </c>
      <c r="V3018" t="s">
        <v>44</v>
      </c>
      <c r="W3018">
        <v>6000000</v>
      </c>
      <c r="X3018">
        <v>1993</v>
      </c>
      <c r="Y3018">
        <v>91</v>
      </c>
      <c r="Z3018" s="2">
        <v>6.7</v>
      </c>
      <c r="AA3018">
        <v>1.85</v>
      </c>
      <c r="AB3018">
        <v>0</v>
      </c>
      <c r="AQ3018">
        <v>95</v>
      </c>
      <c r="AR3018">
        <v>7.8</v>
      </c>
      <c r="BO3018">
        <v>8047690</v>
      </c>
      <c r="BP3018">
        <v>19400000</v>
      </c>
      <c r="BR3018">
        <f t="shared" si="112"/>
        <v>-11352310</v>
      </c>
      <c r="BS3018" t="str">
        <f>_xlfn.XLOOKUP(BO3018,I:I,L:L)</f>
        <v>The Painted VeilÂ </v>
      </c>
    </row>
    <row r="3019" spans="1:71" x14ac:dyDescent="0.25">
      <c r="A3019" t="s">
        <v>33</v>
      </c>
      <c r="B3019" t="s">
        <v>6304</v>
      </c>
      <c r="C3019">
        <v>129</v>
      </c>
      <c r="D3019">
        <v>99</v>
      </c>
      <c r="E3019">
        <v>53</v>
      </c>
      <c r="F3019">
        <v>491</v>
      </c>
      <c r="G3019" t="s">
        <v>1215</v>
      </c>
      <c r="H3019">
        <v>4000</v>
      </c>
      <c r="I3019">
        <v>2207975</v>
      </c>
      <c r="J3019" t="s">
        <v>3124</v>
      </c>
      <c r="K3019" t="s">
        <v>1779</v>
      </c>
      <c r="L3019" t="s">
        <v>13798</v>
      </c>
      <c r="M3019">
        <v>28855</v>
      </c>
      <c r="N3019">
        <v>8297</v>
      </c>
      <c r="O3019" t="s">
        <v>9222</v>
      </c>
      <c r="P3019">
        <v>0</v>
      </c>
      <c r="Q3019" t="s">
        <v>15540</v>
      </c>
      <c r="R3019" t="s">
        <v>15541</v>
      </c>
      <c r="S3019">
        <v>190</v>
      </c>
      <c r="T3019" t="s">
        <v>42</v>
      </c>
      <c r="U3019" t="s">
        <v>43</v>
      </c>
      <c r="V3019" t="s">
        <v>44</v>
      </c>
      <c r="W3019">
        <v>6000000</v>
      </c>
      <c r="X3019">
        <v>2003</v>
      </c>
      <c r="Y3019">
        <v>3000</v>
      </c>
      <c r="Z3019" s="2">
        <v>7.2</v>
      </c>
      <c r="AA3019">
        <v>2.35</v>
      </c>
      <c r="AB3019">
        <v>0</v>
      </c>
      <c r="AQ3019">
        <v>99</v>
      </c>
      <c r="AR3019">
        <v>6.7</v>
      </c>
      <c r="BO3019">
        <v>13751</v>
      </c>
      <c r="BP3019">
        <v>11400000</v>
      </c>
      <c r="BR3019">
        <f t="shared" si="112"/>
        <v>-11386249</v>
      </c>
      <c r="BS3019" t="str">
        <f>_xlfn.XLOOKUP(BO3019,I:I,L:L)</f>
        <v>Opal DreamÂ </v>
      </c>
    </row>
    <row r="3020" spans="1:71" x14ac:dyDescent="0.25">
      <c r="A3020" t="s">
        <v>33</v>
      </c>
      <c r="B3020" t="s">
        <v>9134</v>
      </c>
      <c r="C3020">
        <v>84</v>
      </c>
      <c r="D3020">
        <v>95</v>
      </c>
      <c r="E3020">
        <v>8</v>
      </c>
      <c r="F3020">
        <v>15</v>
      </c>
      <c r="G3020" t="s">
        <v>15542</v>
      </c>
      <c r="H3020">
        <v>244</v>
      </c>
      <c r="I3020">
        <v>2025238</v>
      </c>
      <c r="J3020" t="s">
        <v>2719</v>
      </c>
      <c r="K3020" t="s">
        <v>4253</v>
      </c>
      <c r="L3020" t="s">
        <v>13863</v>
      </c>
      <c r="M3020">
        <v>9589</v>
      </c>
      <c r="N3020">
        <v>489</v>
      </c>
      <c r="O3020" t="s">
        <v>15543</v>
      </c>
      <c r="P3020">
        <v>3</v>
      </c>
      <c r="Q3020" t="s">
        <v>15544</v>
      </c>
      <c r="R3020" t="s">
        <v>15545</v>
      </c>
      <c r="S3020">
        <v>105</v>
      </c>
      <c r="T3020" t="s">
        <v>42</v>
      </c>
      <c r="U3020" t="s">
        <v>43</v>
      </c>
      <c r="V3020" t="s">
        <v>811</v>
      </c>
      <c r="W3020">
        <v>6000000</v>
      </c>
      <c r="X3020">
        <v>2001</v>
      </c>
      <c r="Y3020">
        <v>230</v>
      </c>
      <c r="Z3020" s="2">
        <v>5.8</v>
      </c>
      <c r="AA3020">
        <v>1.85</v>
      </c>
      <c r="AB3020">
        <v>289</v>
      </c>
      <c r="AQ3020">
        <v>99</v>
      </c>
      <c r="AR3020">
        <v>7.2</v>
      </c>
      <c r="BO3020">
        <v>38590500</v>
      </c>
      <c r="BP3020">
        <v>50000000</v>
      </c>
      <c r="BR3020">
        <f t="shared" si="112"/>
        <v>-11409500</v>
      </c>
      <c r="BS3020" t="str">
        <f>_xlfn.XLOOKUP(BO3020,I:I,L:L)</f>
        <v>On Deadly GroundÂ </v>
      </c>
    </row>
    <row r="3021" spans="1:71" x14ac:dyDescent="0.25">
      <c r="A3021" t="s">
        <v>33</v>
      </c>
      <c r="B3021" t="s">
        <v>9151</v>
      </c>
      <c r="C3021">
        <v>17</v>
      </c>
      <c r="D3021">
        <v>107</v>
      </c>
      <c r="E3021">
        <v>0</v>
      </c>
      <c r="F3021">
        <v>284</v>
      </c>
      <c r="G3021" t="s">
        <v>6951</v>
      </c>
      <c r="H3021">
        <v>721</v>
      </c>
      <c r="I3021">
        <v>869325</v>
      </c>
      <c r="J3021" t="s">
        <v>36</v>
      </c>
      <c r="K3021" t="s">
        <v>15548</v>
      </c>
      <c r="L3021" t="s">
        <v>14312</v>
      </c>
      <c r="M3021">
        <v>2281</v>
      </c>
      <c r="N3021">
        <v>2000</v>
      </c>
      <c r="O3021" t="s">
        <v>15549</v>
      </c>
      <c r="P3021">
        <v>2</v>
      </c>
      <c r="Q3021" t="s">
        <v>15550</v>
      </c>
      <c r="R3021" t="s">
        <v>15551</v>
      </c>
      <c r="S3021">
        <v>16</v>
      </c>
      <c r="T3021" t="s">
        <v>42</v>
      </c>
      <c r="U3021" t="s">
        <v>43</v>
      </c>
      <c r="V3021" t="s">
        <v>44</v>
      </c>
      <c r="W3021">
        <v>6000000</v>
      </c>
      <c r="X3021">
        <v>1991</v>
      </c>
      <c r="Y3021">
        <v>514</v>
      </c>
      <c r="Z3021" s="2">
        <v>3.8</v>
      </c>
      <c r="AA3021">
        <v>1.85</v>
      </c>
      <c r="AB3021">
        <v>125</v>
      </c>
      <c r="AQ3021">
        <v>110</v>
      </c>
      <c r="AR3021">
        <v>7</v>
      </c>
      <c r="BO3021">
        <v>548934</v>
      </c>
      <c r="BP3021">
        <v>12000000</v>
      </c>
      <c r="BR3021">
        <f t="shared" si="112"/>
        <v>-11451066</v>
      </c>
      <c r="BS3021" t="str">
        <f>_xlfn.XLOOKUP(BO3021,I:I,L:L)</f>
        <v>OndineÂ </v>
      </c>
    </row>
    <row r="3022" spans="1:71" x14ac:dyDescent="0.25">
      <c r="A3022" t="s">
        <v>33</v>
      </c>
      <c r="B3022" t="s">
        <v>9158</v>
      </c>
      <c r="C3022">
        <v>16</v>
      </c>
      <c r="D3022">
        <v>90</v>
      </c>
      <c r="E3022">
        <v>11</v>
      </c>
      <c r="F3022">
        <v>316</v>
      </c>
      <c r="G3022" t="s">
        <v>15552</v>
      </c>
      <c r="H3022">
        <v>767</v>
      </c>
      <c r="I3022">
        <v>399611</v>
      </c>
      <c r="J3022" t="s">
        <v>994</v>
      </c>
      <c r="K3022" t="s">
        <v>7665</v>
      </c>
      <c r="L3022" t="s">
        <v>14376</v>
      </c>
      <c r="M3022">
        <v>1245</v>
      </c>
      <c r="N3022">
        <v>2370</v>
      </c>
      <c r="O3022" t="s">
        <v>15553</v>
      </c>
      <c r="P3022">
        <v>2</v>
      </c>
      <c r="Q3022" t="s">
        <v>15554</v>
      </c>
      <c r="R3022" t="s">
        <v>15555</v>
      </c>
      <c r="S3022">
        <v>29</v>
      </c>
      <c r="T3022" t="s">
        <v>42</v>
      </c>
      <c r="U3022" t="s">
        <v>43</v>
      </c>
      <c r="V3022" t="s">
        <v>115</v>
      </c>
      <c r="W3022">
        <v>6000000</v>
      </c>
      <c r="X3022">
        <v>2010</v>
      </c>
      <c r="Y3022">
        <v>529</v>
      </c>
      <c r="Z3022" s="2">
        <v>5.7</v>
      </c>
      <c r="AA3022">
        <v>1.85</v>
      </c>
      <c r="AB3022">
        <v>0</v>
      </c>
      <c r="AQ3022">
        <v>107</v>
      </c>
      <c r="AR3022">
        <v>3.8</v>
      </c>
      <c r="BO3022">
        <v>28535768</v>
      </c>
      <c r="BP3022">
        <v>40000000</v>
      </c>
      <c r="BR3022">
        <f t="shared" si="112"/>
        <v>-11464232</v>
      </c>
      <c r="BS3022" t="str">
        <f>_xlfn.XLOOKUP(BO3022,I:I,L:L)</f>
        <v>The Out-of-TownersÂ </v>
      </c>
    </row>
    <row r="3023" spans="1:71" x14ac:dyDescent="0.25">
      <c r="A3023" t="s">
        <v>33</v>
      </c>
      <c r="B3023" t="s">
        <v>6249</v>
      </c>
      <c r="C3023">
        <v>63</v>
      </c>
      <c r="D3023">
        <v>96</v>
      </c>
      <c r="E3023">
        <v>19</v>
      </c>
      <c r="F3023">
        <v>71</v>
      </c>
      <c r="G3023" t="s">
        <v>1039</v>
      </c>
      <c r="H3023">
        <v>1000</v>
      </c>
      <c r="I3023">
        <v>115862</v>
      </c>
      <c r="J3023" t="s">
        <v>210</v>
      </c>
      <c r="K3023" t="s">
        <v>1741</v>
      </c>
      <c r="L3023" t="s">
        <v>14427</v>
      </c>
      <c r="M3023">
        <v>7394</v>
      </c>
      <c r="N3023">
        <v>2163</v>
      </c>
      <c r="O3023" t="s">
        <v>15556</v>
      </c>
      <c r="P3023">
        <v>2</v>
      </c>
      <c r="Q3023" t="s">
        <v>15557</v>
      </c>
      <c r="R3023" t="s">
        <v>15558</v>
      </c>
      <c r="S3023">
        <v>50</v>
      </c>
      <c r="T3023" t="s">
        <v>42</v>
      </c>
      <c r="U3023" t="s">
        <v>43</v>
      </c>
      <c r="V3023" t="s">
        <v>811</v>
      </c>
      <c r="W3023">
        <v>6000000</v>
      </c>
      <c r="X3023">
        <v>2009</v>
      </c>
      <c r="Y3023">
        <v>943</v>
      </c>
      <c r="Z3023" s="2">
        <v>6.7</v>
      </c>
      <c r="AA3023">
        <v>2.35</v>
      </c>
      <c r="AB3023">
        <v>0</v>
      </c>
      <c r="AQ3023">
        <v>90</v>
      </c>
      <c r="AR3023">
        <v>5.7</v>
      </c>
      <c r="BO3023">
        <v>108521835</v>
      </c>
      <c r="BP3023">
        <v>120000000</v>
      </c>
      <c r="BR3023">
        <f t="shared" si="112"/>
        <v>-11478165</v>
      </c>
      <c r="BS3023" t="str">
        <f>_xlfn.XLOOKUP(BO3023,I:I,L:L)</f>
        <v>Jason BourneÂ </v>
      </c>
    </row>
    <row r="3024" spans="1:71" x14ac:dyDescent="0.25">
      <c r="B3024" t="s">
        <v>2927</v>
      </c>
      <c r="C3024">
        <v>56</v>
      </c>
      <c r="D3024">
        <v>104</v>
      </c>
      <c r="E3024">
        <v>61</v>
      </c>
      <c r="F3024">
        <v>451</v>
      </c>
      <c r="G3024" t="s">
        <v>648</v>
      </c>
      <c r="H3024">
        <v>974</v>
      </c>
      <c r="I3024">
        <v>1346503</v>
      </c>
      <c r="J3024" t="s">
        <v>3124</v>
      </c>
      <c r="K3024" t="s">
        <v>382</v>
      </c>
      <c r="L3024" t="s">
        <v>14094</v>
      </c>
      <c r="M3024">
        <v>3024</v>
      </c>
      <c r="N3024">
        <v>2430</v>
      </c>
      <c r="O3024" t="s">
        <v>15559</v>
      </c>
      <c r="P3024">
        <v>0</v>
      </c>
      <c r="Q3024" t="s">
        <v>15560</v>
      </c>
      <c r="R3024" t="s">
        <v>15561</v>
      </c>
      <c r="S3024">
        <v>22</v>
      </c>
      <c r="T3024" t="s">
        <v>42</v>
      </c>
      <c r="U3024" t="s">
        <v>1094</v>
      </c>
      <c r="V3024" t="s">
        <v>44</v>
      </c>
      <c r="W3024">
        <v>6000000</v>
      </c>
      <c r="X3024">
        <v>2011</v>
      </c>
      <c r="Y3024">
        <v>595</v>
      </c>
      <c r="Z3024" s="2">
        <v>6.1</v>
      </c>
      <c r="AA3024">
        <v>2.35</v>
      </c>
      <c r="AB3024">
        <v>0</v>
      </c>
      <c r="AQ3024">
        <v>96</v>
      </c>
      <c r="AR3024">
        <v>6.7</v>
      </c>
      <c r="BO3024">
        <v>11508423</v>
      </c>
      <c r="BP3024">
        <v>23000000</v>
      </c>
      <c r="BR3024">
        <f t="shared" si="112"/>
        <v>-11491577</v>
      </c>
      <c r="BS3024" t="str">
        <f>_xlfn.XLOOKUP(BO3024,I:I,L:L)</f>
        <v>The LongshotsÂ </v>
      </c>
    </row>
    <row r="3025" spans="1:71" x14ac:dyDescent="0.25">
      <c r="A3025" t="s">
        <v>33</v>
      </c>
      <c r="B3025" t="s">
        <v>9162</v>
      </c>
      <c r="C3025">
        <v>36</v>
      </c>
      <c r="D3025">
        <v>97</v>
      </c>
      <c r="E3025">
        <v>781</v>
      </c>
      <c r="F3025">
        <v>90</v>
      </c>
      <c r="G3025" t="s">
        <v>15562</v>
      </c>
      <c r="H3025">
        <v>596</v>
      </c>
      <c r="I3025">
        <v>117560</v>
      </c>
      <c r="J3025" t="s">
        <v>210</v>
      </c>
      <c r="K3025" t="s">
        <v>1867</v>
      </c>
      <c r="L3025" t="s">
        <v>14426</v>
      </c>
      <c r="M3025">
        <v>2330</v>
      </c>
      <c r="N3025">
        <v>1081</v>
      </c>
      <c r="O3025" t="s">
        <v>15563</v>
      </c>
      <c r="P3025">
        <v>0</v>
      </c>
      <c r="Q3025" t="s">
        <v>15564</v>
      </c>
      <c r="R3025" t="s">
        <v>15565</v>
      </c>
      <c r="S3025">
        <v>29</v>
      </c>
      <c r="T3025" t="s">
        <v>42</v>
      </c>
      <c r="U3025" t="s">
        <v>43</v>
      </c>
      <c r="V3025" t="s">
        <v>811</v>
      </c>
      <c r="W3025">
        <v>6000000</v>
      </c>
      <c r="X3025">
        <v>2006</v>
      </c>
      <c r="Y3025">
        <v>206</v>
      </c>
      <c r="Z3025" s="2">
        <v>6.2</v>
      </c>
      <c r="AA3025">
        <v>1.85</v>
      </c>
      <c r="AB3025">
        <v>224</v>
      </c>
      <c r="AQ3025">
        <v>104</v>
      </c>
      <c r="AR3025">
        <v>6.1</v>
      </c>
      <c r="BO3025">
        <v>18500966</v>
      </c>
      <c r="BP3025">
        <v>30000000</v>
      </c>
      <c r="BR3025">
        <f t="shared" si="112"/>
        <v>-11499034</v>
      </c>
      <c r="BS3025" t="str">
        <f>_xlfn.XLOOKUP(BO3025,I:I,L:L)</f>
        <v>UltravioletÂ </v>
      </c>
    </row>
    <row r="3026" spans="1:71" x14ac:dyDescent="0.25">
      <c r="A3026" t="s">
        <v>33</v>
      </c>
      <c r="B3026" t="s">
        <v>7259</v>
      </c>
      <c r="C3026">
        <v>47</v>
      </c>
      <c r="D3026">
        <v>107</v>
      </c>
      <c r="E3026">
        <v>11</v>
      </c>
      <c r="F3026">
        <v>419</v>
      </c>
      <c r="G3026" t="s">
        <v>2523</v>
      </c>
      <c r="H3026">
        <v>773</v>
      </c>
      <c r="I3026">
        <v>54606</v>
      </c>
      <c r="J3026" t="s">
        <v>2331</v>
      </c>
      <c r="K3026" t="s">
        <v>227</v>
      </c>
      <c r="L3026" t="s">
        <v>14430</v>
      </c>
      <c r="M3026">
        <v>1940</v>
      </c>
      <c r="N3026">
        <v>2440</v>
      </c>
      <c r="O3026" t="s">
        <v>15566</v>
      </c>
      <c r="P3026">
        <v>0</v>
      </c>
      <c r="Q3026" t="s">
        <v>15567</v>
      </c>
      <c r="R3026" t="s">
        <v>15568</v>
      </c>
      <c r="S3026">
        <v>34</v>
      </c>
      <c r="T3026" t="s">
        <v>42</v>
      </c>
      <c r="U3026" t="s">
        <v>74</v>
      </c>
      <c r="V3026" t="s">
        <v>44</v>
      </c>
      <c r="W3026">
        <v>6000000</v>
      </c>
      <c r="X3026">
        <v>2001</v>
      </c>
      <c r="Y3026">
        <v>766</v>
      </c>
      <c r="Z3026" s="2">
        <v>6.2</v>
      </c>
      <c r="AA3026">
        <v>2.35</v>
      </c>
      <c r="AB3026">
        <v>30</v>
      </c>
      <c r="AQ3026">
        <v>97</v>
      </c>
      <c r="AR3026">
        <v>6.2</v>
      </c>
      <c r="BO3026">
        <v>8500000</v>
      </c>
      <c r="BP3026">
        <v>20000000</v>
      </c>
      <c r="BR3026">
        <f t="shared" si="112"/>
        <v>-11500000</v>
      </c>
      <c r="BS3026" t="str">
        <f>_xlfn.XLOOKUP(BO3026,I:I,L:L)</f>
        <v>Under the RainbowÂ </v>
      </c>
    </row>
    <row r="3027" spans="1:71" x14ac:dyDescent="0.25">
      <c r="A3027" t="s">
        <v>33</v>
      </c>
      <c r="B3027" t="s">
        <v>9170</v>
      </c>
      <c r="C3027">
        <v>26</v>
      </c>
      <c r="D3027">
        <v>85</v>
      </c>
      <c r="E3027">
        <v>0</v>
      </c>
      <c r="F3027">
        <v>499</v>
      </c>
      <c r="G3027" t="s">
        <v>1633</v>
      </c>
      <c r="H3027">
        <v>11000</v>
      </c>
      <c r="I3027">
        <v>36497</v>
      </c>
      <c r="J3027" t="s">
        <v>1247</v>
      </c>
      <c r="K3027" t="s">
        <v>821</v>
      </c>
      <c r="L3027" t="s">
        <v>14441</v>
      </c>
      <c r="M3027">
        <v>7367</v>
      </c>
      <c r="N3027">
        <v>14599</v>
      </c>
      <c r="O3027" t="s">
        <v>13824</v>
      </c>
      <c r="P3027">
        <v>0</v>
      </c>
      <c r="Q3027" t="s">
        <v>15569</v>
      </c>
      <c r="R3027" t="s">
        <v>15570</v>
      </c>
      <c r="S3027">
        <v>37</v>
      </c>
      <c r="T3027" t="s">
        <v>42</v>
      </c>
      <c r="U3027" t="s">
        <v>43</v>
      </c>
      <c r="V3027" t="s">
        <v>811</v>
      </c>
      <c r="W3027">
        <v>6000000</v>
      </c>
      <c r="X3027">
        <v>2008</v>
      </c>
      <c r="Y3027">
        <v>826</v>
      </c>
      <c r="Z3027" s="2">
        <v>4.7</v>
      </c>
      <c r="AA3027">
        <v>1.85</v>
      </c>
      <c r="AB3027">
        <v>850</v>
      </c>
      <c r="AQ3027">
        <v>117</v>
      </c>
      <c r="AR3027">
        <v>7.4</v>
      </c>
      <c r="BO3027">
        <v>6498000</v>
      </c>
      <c r="BP3027">
        <v>18026148</v>
      </c>
      <c r="BR3027">
        <f t="shared" si="112"/>
        <v>-11528148</v>
      </c>
      <c r="BS3027" t="str">
        <f>_xlfn.XLOOKUP(BO3027,I:I,L:L)</f>
        <v>Baahubali: The BeginningÂ </v>
      </c>
    </row>
    <row r="3028" spans="1:71" x14ac:dyDescent="0.25">
      <c r="A3028" t="s">
        <v>33</v>
      </c>
      <c r="B3028" t="s">
        <v>7341</v>
      </c>
      <c r="C3028">
        <v>162</v>
      </c>
      <c r="D3028">
        <v>95</v>
      </c>
      <c r="E3028">
        <v>24</v>
      </c>
      <c r="F3028">
        <v>874</v>
      </c>
      <c r="G3028" t="s">
        <v>407</v>
      </c>
      <c r="H3028">
        <v>16000</v>
      </c>
      <c r="I3028">
        <v>65804</v>
      </c>
      <c r="J3028" t="s">
        <v>1338</v>
      </c>
      <c r="K3028" t="s">
        <v>504</v>
      </c>
      <c r="L3028" t="s">
        <v>15571</v>
      </c>
      <c r="M3028">
        <v>32512</v>
      </c>
      <c r="N3028">
        <v>27575</v>
      </c>
      <c r="O3028" t="s">
        <v>8786</v>
      </c>
      <c r="P3028">
        <v>1</v>
      </c>
      <c r="Q3028" t="s">
        <v>15572</v>
      </c>
      <c r="R3028" t="s">
        <v>15573</v>
      </c>
      <c r="S3028">
        <v>86</v>
      </c>
      <c r="T3028" t="s">
        <v>42</v>
      </c>
      <c r="U3028" t="s">
        <v>43</v>
      </c>
      <c r="V3028" t="s">
        <v>811</v>
      </c>
      <c r="W3028">
        <v>12000000</v>
      </c>
      <c r="X3028">
        <v>2012</v>
      </c>
      <c r="Y3028">
        <v>10000</v>
      </c>
      <c r="Z3028" s="2">
        <v>6.3</v>
      </c>
      <c r="AA3028">
        <v>2.35</v>
      </c>
      <c r="AB3028">
        <v>0</v>
      </c>
      <c r="AQ3028">
        <v>76</v>
      </c>
      <c r="AR3028">
        <v>5.8</v>
      </c>
      <c r="BO3028">
        <v>12372410</v>
      </c>
      <c r="BP3028">
        <v>24000000</v>
      </c>
      <c r="BR3028">
        <f t="shared" si="112"/>
        <v>-11627590</v>
      </c>
      <c r="BS3028" t="str">
        <f>_xlfn.XLOOKUP(BO3028,I:I,L:L)</f>
        <v>Ready to RumbleÂ </v>
      </c>
    </row>
    <row r="3029" spans="1:71" x14ac:dyDescent="0.25">
      <c r="A3029" t="s">
        <v>33</v>
      </c>
      <c r="B3029" t="s">
        <v>9189</v>
      </c>
      <c r="C3029">
        <v>88</v>
      </c>
      <c r="D3029">
        <v>111</v>
      </c>
      <c r="E3029">
        <v>82</v>
      </c>
      <c r="F3029">
        <v>269</v>
      </c>
      <c r="G3029" t="s">
        <v>2025</v>
      </c>
      <c r="H3029">
        <v>809</v>
      </c>
      <c r="I3029">
        <v>3895664</v>
      </c>
      <c r="J3029" t="s">
        <v>1544</v>
      </c>
      <c r="K3029" t="s">
        <v>11593</v>
      </c>
      <c r="L3029" t="s">
        <v>12709</v>
      </c>
      <c r="M3029">
        <v>34383</v>
      </c>
      <c r="N3029">
        <v>1858</v>
      </c>
      <c r="O3029" t="s">
        <v>15575</v>
      </c>
      <c r="P3029">
        <v>0</v>
      </c>
      <c r="Q3029" t="s">
        <v>15576</v>
      </c>
      <c r="R3029" t="s">
        <v>15577</v>
      </c>
      <c r="S3029">
        <v>149</v>
      </c>
      <c r="T3029" t="s">
        <v>75</v>
      </c>
      <c r="U3029" t="s">
        <v>1816</v>
      </c>
      <c r="V3029" t="s">
        <v>811</v>
      </c>
      <c r="W3029">
        <v>5300000</v>
      </c>
      <c r="X3029">
        <v>2002</v>
      </c>
      <c r="Y3029">
        <v>447</v>
      </c>
      <c r="Z3029" s="2">
        <v>7.3</v>
      </c>
      <c r="AA3029">
        <v>1.85</v>
      </c>
      <c r="AB3029">
        <v>0</v>
      </c>
      <c r="AQ3029">
        <v>89</v>
      </c>
      <c r="AR3029">
        <v>7.3</v>
      </c>
      <c r="BO3029">
        <v>261481</v>
      </c>
      <c r="BP3029">
        <v>12000000</v>
      </c>
      <c r="BR3029">
        <f t="shared" si="112"/>
        <v>-11738519</v>
      </c>
      <c r="BS3029" t="str">
        <f>_xlfn.XLOOKUP(BO3029,I:I,L:L)</f>
        <v>2046Â </v>
      </c>
    </row>
    <row r="3030" spans="1:71" x14ac:dyDescent="0.25">
      <c r="A3030" t="s">
        <v>33</v>
      </c>
      <c r="B3030" t="s">
        <v>9193</v>
      </c>
      <c r="C3030">
        <v>43</v>
      </c>
      <c r="D3030">
        <v>86</v>
      </c>
      <c r="E3030">
        <v>4</v>
      </c>
      <c r="F3030">
        <v>444</v>
      </c>
      <c r="G3030" t="s">
        <v>15578</v>
      </c>
      <c r="H3030">
        <v>11000</v>
      </c>
      <c r="I3030">
        <v>20200</v>
      </c>
      <c r="J3030" t="s">
        <v>3027</v>
      </c>
      <c r="K3030" t="s">
        <v>343</v>
      </c>
      <c r="L3030" t="s">
        <v>14446</v>
      </c>
      <c r="M3030">
        <v>6797</v>
      </c>
      <c r="N3030">
        <v>12772</v>
      </c>
      <c r="O3030" t="s">
        <v>15579</v>
      </c>
      <c r="P3030">
        <v>1</v>
      </c>
      <c r="Q3030" t="s">
        <v>15580</v>
      </c>
      <c r="R3030" t="s">
        <v>15581</v>
      </c>
      <c r="S3030">
        <v>21</v>
      </c>
      <c r="T3030" t="s">
        <v>42</v>
      </c>
      <c r="U3030" t="s">
        <v>43</v>
      </c>
      <c r="V3030" t="s">
        <v>44</v>
      </c>
      <c r="W3030">
        <v>6000000</v>
      </c>
      <c r="X3030">
        <v>2014</v>
      </c>
      <c r="Y3030">
        <v>485</v>
      </c>
      <c r="Z3030" s="2">
        <v>5.8</v>
      </c>
      <c r="AB3030">
        <v>0</v>
      </c>
      <c r="AQ3030">
        <v>111</v>
      </c>
      <c r="AR3030">
        <v>7.3</v>
      </c>
      <c r="BO3030">
        <v>18252684</v>
      </c>
      <c r="BP3030">
        <v>30000000</v>
      </c>
      <c r="BR3030">
        <f t="shared" si="112"/>
        <v>-11747316</v>
      </c>
      <c r="BS3030" t="str">
        <f>_xlfn.XLOOKUP(BO3030,I:I,L:L)</f>
        <v>Simon BirchÂ </v>
      </c>
    </row>
    <row r="3031" spans="1:71" x14ac:dyDescent="0.25">
      <c r="A3031" t="s">
        <v>33</v>
      </c>
      <c r="B3031" t="s">
        <v>3350</v>
      </c>
      <c r="C3031">
        <v>136</v>
      </c>
      <c r="D3031">
        <v>115</v>
      </c>
      <c r="E3031">
        <v>58</v>
      </c>
      <c r="F3031">
        <v>400</v>
      </c>
      <c r="G3031" t="s">
        <v>5602</v>
      </c>
      <c r="H3031">
        <v>33000</v>
      </c>
      <c r="I3031">
        <v>31874869</v>
      </c>
      <c r="J3031" t="s">
        <v>1404</v>
      </c>
      <c r="K3031" t="s">
        <v>5254</v>
      </c>
      <c r="L3031" t="s">
        <v>6496</v>
      </c>
      <c r="M3031">
        <v>43575</v>
      </c>
      <c r="N3031">
        <v>34605</v>
      </c>
      <c r="O3031" t="s">
        <v>6497</v>
      </c>
      <c r="P3031">
        <v>0</v>
      </c>
      <c r="Q3031" t="s">
        <v>6498</v>
      </c>
      <c r="R3031" t="s">
        <v>6499</v>
      </c>
      <c r="S3031">
        <v>302</v>
      </c>
      <c r="T3031" t="s">
        <v>42</v>
      </c>
      <c r="U3031" t="s">
        <v>43</v>
      </c>
      <c r="V3031" t="s">
        <v>811</v>
      </c>
      <c r="W3031">
        <v>50000000</v>
      </c>
      <c r="X3031">
        <v>2002</v>
      </c>
      <c r="Y3031">
        <v>455</v>
      </c>
      <c r="Z3031" s="2">
        <v>6.1</v>
      </c>
      <c r="AA3031">
        <v>1.85</v>
      </c>
      <c r="AB3031">
        <v>0</v>
      </c>
      <c r="AQ3031">
        <v>86</v>
      </c>
      <c r="AR3031">
        <v>5.8</v>
      </c>
      <c r="BO3031">
        <v>43247140</v>
      </c>
      <c r="BP3031">
        <v>55000000</v>
      </c>
      <c r="BR3031">
        <f t="shared" si="112"/>
        <v>-11752860</v>
      </c>
      <c r="BS3031" t="str">
        <f>_xlfn.XLOOKUP(BO3031,I:I,L:L)</f>
        <v>EverestÂ </v>
      </c>
    </row>
    <row r="3032" spans="1:71" x14ac:dyDescent="0.25">
      <c r="A3032" t="s">
        <v>33</v>
      </c>
      <c r="B3032" t="s">
        <v>9199</v>
      </c>
      <c r="C3032">
        <v>111</v>
      </c>
      <c r="D3032">
        <v>103</v>
      </c>
      <c r="E3032">
        <v>12</v>
      </c>
      <c r="F3032">
        <v>19</v>
      </c>
      <c r="G3032" t="s">
        <v>15582</v>
      </c>
      <c r="H3032">
        <v>163</v>
      </c>
      <c r="I3032">
        <v>542860</v>
      </c>
      <c r="J3032" t="s">
        <v>1239</v>
      </c>
      <c r="K3032" t="s">
        <v>15583</v>
      </c>
      <c r="L3032" t="s">
        <v>13649</v>
      </c>
      <c r="M3032">
        <v>9230</v>
      </c>
      <c r="N3032">
        <v>219</v>
      </c>
      <c r="O3032" t="s">
        <v>15584</v>
      </c>
      <c r="P3032">
        <v>1</v>
      </c>
      <c r="Q3032" t="s">
        <v>15585</v>
      </c>
      <c r="R3032" t="s">
        <v>15586</v>
      </c>
      <c r="S3032">
        <v>37</v>
      </c>
      <c r="T3032" t="s">
        <v>196</v>
      </c>
      <c r="U3032" t="s">
        <v>11566</v>
      </c>
      <c r="V3032" t="s">
        <v>811</v>
      </c>
      <c r="W3032">
        <v>4000000</v>
      </c>
      <c r="X3032">
        <v>2008</v>
      </c>
      <c r="Y3032">
        <v>20</v>
      </c>
      <c r="Z3032" s="2">
        <v>7.1</v>
      </c>
      <c r="AA3032">
        <v>2.35</v>
      </c>
      <c r="AB3032">
        <v>0</v>
      </c>
      <c r="AQ3032">
        <v>115</v>
      </c>
      <c r="AR3032">
        <v>6.1</v>
      </c>
      <c r="BO3032">
        <v>214202</v>
      </c>
      <c r="BP3032">
        <v>12000000</v>
      </c>
      <c r="BR3032">
        <f t="shared" si="112"/>
        <v>-11785798</v>
      </c>
      <c r="BS3032" t="str">
        <f>_xlfn.XLOOKUP(BO3032,I:I,L:L)</f>
        <v>TradeÂ </v>
      </c>
    </row>
    <row r="3033" spans="1:71" x14ac:dyDescent="0.25">
      <c r="A3033" t="s">
        <v>33</v>
      </c>
      <c r="B3033" t="s">
        <v>9204</v>
      </c>
      <c r="C3033">
        <v>112</v>
      </c>
      <c r="D3033">
        <v>111</v>
      </c>
      <c r="E3033">
        <v>64</v>
      </c>
      <c r="F3033">
        <v>380</v>
      </c>
      <c r="G3033" t="s">
        <v>15587</v>
      </c>
      <c r="H3033">
        <v>778</v>
      </c>
      <c r="I3033">
        <v>11905519</v>
      </c>
      <c r="J3033" t="s">
        <v>313</v>
      </c>
      <c r="K3033" t="s">
        <v>15588</v>
      </c>
      <c r="L3033" t="s">
        <v>15589</v>
      </c>
      <c r="M3033">
        <v>30210</v>
      </c>
      <c r="N3033">
        <v>2205</v>
      </c>
      <c r="O3033" t="s">
        <v>15590</v>
      </c>
      <c r="P3033">
        <v>0</v>
      </c>
      <c r="Q3033" t="s">
        <v>15591</v>
      </c>
      <c r="R3033" t="s">
        <v>15592</v>
      </c>
      <c r="S3033">
        <v>214</v>
      </c>
      <c r="T3033" t="s">
        <v>232</v>
      </c>
      <c r="U3033" t="s">
        <v>13483</v>
      </c>
      <c r="V3033" t="s">
        <v>811</v>
      </c>
      <c r="W3033">
        <v>200000000</v>
      </c>
      <c r="X3033">
        <v>2005</v>
      </c>
      <c r="Y3033">
        <v>635</v>
      </c>
      <c r="Z3033" s="2">
        <v>7.1</v>
      </c>
      <c r="AA3033">
        <v>1.85</v>
      </c>
      <c r="AB3033">
        <v>0</v>
      </c>
      <c r="AQ3033">
        <v>133</v>
      </c>
      <c r="AR3033">
        <v>7.9</v>
      </c>
      <c r="BO3033">
        <v>1172769</v>
      </c>
      <c r="BP3033">
        <v>13000000</v>
      </c>
      <c r="BR3033">
        <f t="shared" si="112"/>
        <v>-11827231</v>
      </c>
      <c r="BS3033" t="str">
        <f>_xlfn.XLOOKUP(BO3033,I:I,L:L)</f>
        <v>Find Me GuiltyÂ </v>
      </c>
    </row>
    <row r="3034" spans="1:71" x14ac:dyDescent="0.25">
      <c r="A3034" t="s">
        <v>33</v>
      </c>
      <c r="B3034" t="s">
        <v>8443</v>
      </c>
      <c r="C3034">
        <v>161</v>
      </c>
      <c r="D3034">
        <v>112</v>
      </c>
      <c r="E3034">
        <v>98</v>
      </c>
      <c r="F3034">
        <v>397</v>
      </c>
      <c r="G3034" t="s">
        <v>15593</v>
      </c>
      <c r="H3034">
        <v>883</v>
      </c>
      <c r="I3034">
        <v>32541719</v>
      </c>
      <c r="J3034" t="s">
        <v>2472</v>
      </c>
      <c r="K3034" t="s">
        <v>1881</v>
      </c>
      <c r="L3034" t="s">
        <v>5960</v>
      </c>
      <c r="M3034">
        <v>89806</v>
      </c>
      <c r="N3034">
        <v>2201</v>
      </c>
      <c r="O3034" t="s">
        <v>15287</v>
      </c>
      <c r="P3034">
        <v>0</v>
      </c>
      <c r="Q3034" t="s">
        <v>15594</v>
      </c>
      <c r="R3034" t="s">
        <v>15595</v>
      </c>
      <c r="S3034">
        <v>438</v>
      </c>
      <c r="T3034" t="s">
        <v>42</v>
      </c>
      <c r="U3034" t="s">
        <v>74</v>
      </c>
      <c r="V3034" t="s">
        <v>44</v>
      </c>
      <c r="W3034">
        <v>3500159</v>
      </c>
      <c r="X3034">
        <v>2002</v>
      </c>
      <c r="Y3034">
        <v>528</v>
      </c>
      <c r="Z3034" s="2">
        <v>6.7</v>
      </c>
      <c r="AA3034">
        <v>1.85</v>
      </c>
      <c r="AB3034">
        <v>0</v>
      </c>
      <c r="AQ3034">
        <v>111</v>
      </c>
      <c r="AR3034">
        <v>7.1</v>
      </c>
      <c r="BO3034">
        <v>113165635</v>
      </c>
      <c r="BP3034">
        <v>125000000</v>
      </c>
      <c r="BR3034">
        <f t="shared" si="112"/>
        <v>-11834365</v>
      </c>
      <c r="BS3034" t="str">
        <f>_xlfn.XLOOKUP(BO3034,I:I,L:L)</f>
        <v>The Bourne LegacyÂ </v>
      </c>
    </row>
    <row r="3035" spans="1:71" x14ac:dyDescent="0.25">
      <c r="A3035" t="s">
        <v>33</v>
      </c>
      <c r="B3035" t="s">
        <v>8618</v>
      </c>
      <c r="C3035">
        <v>68</v>
      </c>
      <c r="D3035">
        <v>141</v>
      </c>
      <c r="E3035">
        <v>407</v>
      </c>
      <c r="F3035">
        <v>501</v>
      </c>
      <c r="G3035" t="s">
        <v>15596</v>
      </c>
      <c r="H3035">
        <v>688</v>
      </c>
      <c r="I3035">
        <v>3064356</v>
      </c>
      <c r="J3035" t="s">
        <v>210</v>
      </c>
      <c r="K3035" t="s">
        <v>12165</v>
      </c>
      <c r="L3035" t="s">
        <v>13282</v>
      </c>
      <c r="M3035">
        <v>3433</v>
      </c>
      <c r="N3035">
        <v>2584</v>
      </c>
      <c r="O3035" t="s">
        <v>4919</v>
      </c>
      <c r="P3035">
        <v>6</v>
      </c>
      <c r="Q3035" t="s">
        <v>15597</v>
      </c>
      <c r="R3035" t="s">
        <v>15598</v>
      </c>
      <c r="S3035">
        <v>81</v>
      </c>
      <c r="T3035" t="s">
        <v>42</v>
      </c>
      <c r="U3035" t="s">
        <v>43</v>
      </c>
      <c r="V3035" t="s">
        <v>44</v>
      </c>
      <c r="W3035">
        <v>5600000</v>
      </c>
      <c r="X3035">
        <v>2002</v>
      </c>
      <c r="Y3035">
        <v>659</v>
      </c>
      <c r="Z3035" s="2">
        <v>6.9</v>
      </c>
      <c r="AA3035">
        <v>1.85</v>
      </c>
      <c r="AB3035">
        <v>160</v>
      </c>
      <c r="AQ3035">
        <v>112</v>
      </c>
      <c r="AR3035">
        <v>6.7</v>
      </c>
      <c r="BO3035">
        <v>7156725</v>
      </c>
      <c r="BP3035">
        <v>19000000</v>
      </c>
      <c r="BR3035">
        <f t="shared" si="112"/>
        <v>-11843275</v>
      </c>
      <c r="BS3035" t="str">
        <f>_xlfn.XLOOKUP(BO3035,I:I,L:L)</f>
        <v>American DreamzÂ </v>
      </c>
    </row>
    <row r="3036" spans="1:71" x14ac:dyDescent="0.25">
      <c r="A3036" t="s">
        <v>33</v>
      </c>
      <c r="B3036" t="s">
        <v>7519</v>
      </c>
      <c r="C3036">
        <v>25</v>
      </c>
      <c r="D3036">
        <v>95</v>
      </c>
      <c r="E3036">
        <v>17</v>
      </c>
      <c r="F3036">
        <v>255</v>
      </c>
      <c r="G3036" t="s">
        <v>15599</v>
      </c>
      <c r="H3036">
        <v>592</v>
      </c>
      <c r="I3036">
        <v>7009668</v>
      </c>
      <c r="J3036" t="s">
        <v>5166</v>
      </c>
      <c r="K3036" t="s">
        <v>15600</v>
      </c>
      <c r="L3036" t="s">
        <v>10763</v>
      </c>
      <c r="M3036">
        <v>8707</v>
      </c>
      <c r="N3036">
        <v>2000</v>
      </c>
      <c r="O3036" t="s">
        <v>15601</v>
      </c>
      <c r="P3036">
        <v>6</v>
      </c>
      <c r="Q3036" t="s">
        <v>15602</v>
      </c>
      <c r="R3036" t="s">
        <v>15603</v>
      </c>
      <c r="S3036">
        <v>36</v>
      </c>
      <c r="T3036" t="s">
        <v>42</v>
      </c>
      <c r="U3036" t="s">
        <v>43</v>
      </c>
      <c r="V3036" t="s">
        <v>44</v>
      </c>
      <c r="W3036">
        <v>5600000</v>
      </c>
      <c r="X3036">
        <v>2006</v>
      </c>
      <c r="Y3036">
        <v>378</v>
      </c>
      <c r="Z3036" s="2">
        <v>2.1</v>
      </c>
      <c r="AA3036">
        <v>1.85</v>
      </c>
      <c r="AB3036">
        <v>244</v>
      </c>
      <c r="AQ3036">
        <v>141</v>
      </c>
      <c r="AR3036">
        <v>6.9</v>
      </c>
      <c r="BO3036">
        <v>1150403</v>
      </c>
      <c r="BP3036">
        <v>13000000</v>
      </c>
      <c r="BR3036">
        <f t="shared" si="112"/>
        <v>-11849597</v>
      </c>
      <c r="BS3036" t="str">
        <f>_xlfn.XLOOKUP(BO3036,I:I,L:L)</f>
        <v>InfamousÂ </v>
      </c>
    </row>
    <row r="3037" spans="1:71" x14ac:dyDescent="0.25">
      <c r="A3037" t="s">
        <v>33</v>
      </c>
      <c r="B3037" t="s">
        <v>9030</v>
      </c>
      <c r="C3037">
        <v>119</v>
      </c>
      <c r="D3037">
        <v>129</v>
      </c>
      <c r="E3037">
        <v>131</v>
      </c>
      <c r="F3037">
        <v>417</v>
      </c>
      <c r="G3037" t="s">
        <v>15604</v>
      </c>
      <c r="H3037">
        <v>1000</v>
      </c>
      <c r="I3037">
        <v>159600000</v>
      </c>
      <c r="J3037" t="s">
        <v>3795</v>
      </c>
      <c r="K3037" t="s">
        <v>5240</v>
      </c>
      <c r="L3037" t="s">
        <v>883</v>
      </c>
      <c r="M3037">
        <v>175607</v>
      </c>
      <c r="N3037">
        <v>2387</v>
      </c>
      <c r="O3037" t="s">
        <v>5281</v>
      </c>
      <c r="P3037">
        <v>0</v>
      </c>
      <c r="Q3037" t="s">
        <v>15605</v>
      </c>
      <c r="R3037" t="s">
        <v>15606</v>
      </c>
      <c r="S3037">
        <v>252</v>
      </c>
      <c r="T3037" t="s">
        <v>42</v>
      </c>
      <c r="U3037" t="s">
        <v>43</v>
      </c>
      <c r="V3037" t="s">
        <v>115</v>
      </c>
      <c r="W3037">
        <v>5500000</v>
      </c>
      <c r="X3037">
        <v>1973</v>
      </c>
      <c r="Y3037">
        <v>559</v>
      </c>
      <c r="Z3037" s="2">
        <v>8.3000000000000007</v>
      </c>
      <c r="AA3037">
        <v>1.85</v>
      </c>
      <c r="AB3037">
        <v>0</v>
      </c>
      <c r="AQ3037">
        <v>95</v>
      </c>
      <c r="AR3037">
        <v>2.1</v>
      </c>
      <c r="BO3037">
        <v>48856</v>
      </c>
      <c r="BP3037">
        <v>11900000</v>
      </c>
      <c r="BR3037">
        <f t="shared" si="112"/>
        <v>-11851144</v>
      </c>
      <c r="BS3037" t="str">
        <f>_xlfn.XLOOKUP(BO3037,I:I,L:L)</f>
        <v>MadadayoÂ </v>
      </c>
    </row>
    <row r="3038" spans="1:71" x14ac:dyDescent="0.25">
      <c r="A3038" t="s">
        <v>33</v>
      </c>
      <c r="B3038" t="s">
        <v>4614</v>
      </c>
      <c r="C3038">
        <v>90</v>
      </c>
      <c r="D3038">
        <v>125</v>
      </c>
      <c r="E3038">
        <v>46</v>
      </c>
      <c r="F3038">
        <v>249</v>
      </c>
      <c r="G3038" t="s">
        <v>3866</v>
      </c>
      <c r="H3038">
        <v>368</v>
      </c>
      <c r="I3038">
        <v>58800000</v>
      </c>
      <c r="J3038" t="s">
        <v>994</v>
      </c>
      <c r="K3038" t="s">
        <v>6382</v>
      </c>
      <c r="L3038" t="s">
        <v>3512</v>
      </c>
      <c r="M3038">
        <v>40511</v>
      </c>
      <c r="N3038">
        <v>1651</v>
      </c>
      <c r="O3038" t="s">
        <v>3869</v>
      </c>
      <c r="P3038">
        <v>0</v>
      </c>
      <c r="Q3038" t="s">
        <v>15607</v>
      </c>
      <c r="R3038" t="s">
        <v>15608</v>
      </c>
      <c r="S3038">
        <v>213</v>
      </c>
      <c r="T3038" t="s">
        <v>42</v>
      </c>
      <c r="U3038" t="s">
        <v>74</v>
      </c>
      <c r="V3038" t="s">
        <v>115</v>
      </c>
      <c r="W3038">
        <v>5500000</v>
      </c>
      <c r="X3038">
        <v>1981</v>
      </c>
      <c r="Y3038">
        <v>303</v>
      </c>
      <c r="Z3038" s="2">
        <v>7.2</v>
      </c>
      <c r="AA3038">
        <v>1.85</v>
      </c>
      <c r="AB3038">
        <v>0</v>
      </c>
      <c r="AQ3038">
        <v>129</v>
      </c>
      <c r="AR3038">
        <v>8.3000000000000007</v>
      </c>
      <c r="BO3038">
        <v>141853</v>
      </c>
      <c r="BP3038">
        <v>12000000</v>
      </c>
      <c r="BR3038">
        <f t="shared" si="112"/>
        <v>-11858147</v>
      </c>
      <c r="BS3038" t="str">
        <f>_xlfn.XLOOKUP(BO3038,I:I,L:L)</f>
        <v>Critical CareÂ </v>
      </c>
    </row>
    <row r="3039" spans="1:71" x14ac:dyDescent="0.25">
      <c r="A3039" t="s">
        <v>33</v>
      </c>
      <c r="B3039" t="s">
        <v>9208</v>
      </c>
      <c r="C3039">
        <v>62</v>
      </c>
      <c r="D3039">
        <v>116</v>
      </c>
      <c r="E3039">
        <v>0</v>
      </c>
      <c r="F3039">
        <v>476</v>
      </c>
      <c r="G3039" t="s">
        <v>6062</v>
      </c>
      <c r="H3039">
        <v>907</v>
      </c>
      <c r="I3039">
        <v>50382128</v>
      </c>
      <c r="J3039" t="s">
        <v>881</v>
      </c>
      <c r="K3039" t="s">
        <v>8799</v>
      </c>
      <c r="L3039" t="s">
        <v>4281</v>
      </c>
      <c r="M3039">
        <v>10472</v>
      </c>
      <c r="N3039">
        <v>2723</v>
      </c>
      <c r="O3039" t="s">
        <v>15609</v>
      </c>
      <c r="P3039">
        <v>0</v>
      </c>
      <c r="Q3039" t="s">
        <v>15610</v>
      </c>
      <c r="R3039" t="s">
        <v>15611</v>
      </c>
      <c r="S3039">
        <v>202</v>
      </c>
      <c r="T3039" t="s">
        <v>42</v>
      </c>
      <c r="U3039" t="s">
        <v>43</v>
      </c>
      <c r="V3039" t="s">
        <v>44</v>
      </c>
      <c r="W3039">
        <v>5500000</v>
      </c>
      <c r="X3039">
        <v>2005</v>
      </c>
      <c r="Y3039">
        <v>637</v>
      </c>
      <c r="Z3039" s="2">
        <v>5.6</v>
      </c>
      <c r="AA3039">
        <v>1.85</v>
      </c>
      <c r="AB3039">
        <v>0</v>
      </c>
      <c r="AQ3039">
        <v>125</v>
      </c>
      <c r="AR3039">
        <v>7.2</v>
      </c>
      <c r="BO3039">
        <v>119922</v>
      </c>
      <c r="BP3039">
        <v>12000000</v>
      </c>
      <c r="BR3039">
        <f t="shared" si="112"/>
        <v>-11880078</v>
      </c>
      <c r="BS3039" t="str">
        <f>_xlfn.XLOOKUP(BO3039,I:I,L:L)</f>
        <v>City of Life and DeathÂ </v>
      </c>
    </row>
    <row r="3040" spans="1:71" x14ac:dyDescent="0.25">
      <c r="A3040" t="s">
        <v>33</v>
      </c>
      <c r="B3040" t="s">
        <v>4337</v>
      </c>
      <c r="C3040">
        <v>71</v>
      </c>
      <c r="D3040">
        <v>105</v>
      </c>
      <c r="E3040">
        <v>96</v>
      </c>
      <c r="F3040">
        <v>35</v>
      </c>
      <c r="G3040" t="s">
        <v>1047</v>
      </c>
      <c r="H3040">
        <v>509</v>
      </c>
      <c r="I3040">
        <v>35811509</v>
      </c>
      <c r="J3040" t="s">
        <v>3677</v>
      </c>
      <c r="K3040" t="s">
        <v>672</v>
      </c>
      <c r="L3040" t="s">
        <v>5811</v>
      </c>
      <c r="M3040">
        <v>43013</v>
      </c>
      <c r="N3040">
        <v>888</v>
      </c>
      <c r="O3040" t="s">
        <v>15612</v>
      </c>
      <c r="P3040">
        <v>0</v>
      </c>
      <c r="Q3040" t="s">
        <v>15613</v>
      </c>
      <c r="R3040" t="s">
        <v>15614</v>
      </c>
      <c r="S3040">
        <v>104</v>
      </c>
      <c r="T3040" t="s">
        <v>42</v>
      </c>
      <c r="U3040" t="s">
        <v>490</v>
      </c>
      <c r="V3040" t="s">
        <v>44</v>
      </c>
      <c r="W3040">
        <v>5500000</v>
      </c>
      <c r="X3040">
        <v>1996</v>
      </c>
      <c r="Y3040">
        <v>294</v>
      </c>
      <c r="Z3040" s="2">
        <v>7.7</v>
      </c>
      <c r="AA3040">
        <v>1.85</v>
      </c>
      <c r="AB3040">
        <v>0</v>
      </c>
      <c r="AQ3040">
        <v>116</v>
      </c>
      <c r="AR3040">
        <v>5.6</v>
      </c>
      <c r="BO3040">
        <v>8104069</v>
      </c>
      <c r="BP3040">
        <v>20000000</v>
      </c>
      <c r="BR3040">
        <f t="shared" si="112"/>
        <v>-11895931</v>
      </c>
      <c r="BS3040" t="str">
        <f>_xlfn.XLOOKUP(BO3040,I:I,L:L)</f>
        <v>Code Name: The CleanerÂ </v>
      </c>
    </row>
    <row r="3041" spans="1:71" x14ac:dyDescent="0.25">
      <c r="A3041" t="s">
        <v>33</v>
      </c>
      <c r="B3041" t="s">
        <v>82</v>
      </c>
      <c r="C3041">
        <v>364</v>
      </c>
      <c r="D3041">
        <v>90</v>
      </c>
      <c r="E3041">
        <v>23000</v>
      </c>
      <c r="F3041">
        <v>694</v>
      </c>
      <c r="G3041" t="s">
        <v>122</v>
      </c>
      <c r="H3041">
        <v>23000</v>
      </c>
      <c r="I3041">
        <v>24475193</v>
      </c>
      <c r="J3041" t="s">
        <v>881</v>
      </c>
      <c r="K3041" t="s">
        <v>82</v>
      </c>
      <c r="L3041" t="s">
        <v>6911</v>
      </c>
      <c r="M3041">
        <v>190494</v>
      </c>
      <c r="N3041">
        <v>44265</v>
      </c>
      <c r="O3041" t="s">
        <v>15615</v>
      </c>
      <c r="P3041">
        <v>1</v>
      </c>
      <c r="Q3041" t="s">
        <v>15616</v>
      </c>
      <c r="R3041" t="s">
        <v>15617</v>
      </c>
      <c r="S3041">
        <v>314</v>
      </c>
      <c r="T3041" t="s">
        <v>42</v>
      </c>
      <c r="U3041" t="s">
        <v>43</v>
      </c>
      <c r="V3041" t="s">
        <v>811</v>
      </c>
      <c r="W3041">
        <v>3000000</v>
      </c>
      <c r="X3041">
        <v>2013</v>
      </c>
      <c r="Y3041">
        <v>19000</v>
      </c>
      <c r="Z3041" s="2">
        <v>6.6</v>
      </c>
      <c r="AA3041">
        <v>2.35</v>
      </c>
      <c r="AB3041">
        <v>33000</v>
      </c>
      <c r="AQ3041">
        <v>105</v>
      </c>
      <c r="AR3041">
        <v>7.7</v>
      </c>
      <c r="BO3041">
        <v>8093318</v>
      </c>
      <c r="BP3041">
        <v>20000000</v>
      </c>
      <c r="BR3041">
        <f t="shared" si="112"/>
        <v>-11906682</v>
      </c>
      <c r="BS3041" t="str">
        <f>_xlfn.XLOOKUP(BO3041,I:I,L:L)</f>
        <v>Inherent ViceÂ </v>
      </c>
    </row>
    <row r="3042" spans="1:71" x14ac:dyDescent="0.25">
      <c r="A3042" t="s">
        <v>33</v>
      </c>
      <c r="B3042" t="s">
        <v>6556</v>
      </c>
      <c r="C3042">
        <v>122</v>
      </c>
      <c r="D3042">
        <v>111</v>
      </c>
      <c r="E3042">
        <v>72</v>
      </c>
      <c r="F3042">
        <v>722</v>
      </c>
      <c r="G3042" t="s">
        <v>361</v>
      </c>
      <c r="H3042">
        <v>19000</v>
      </c>
      <c r="I3042">
        <v>6200756</v>
      </c>
      <c r="J3042" t="s">
        <v>1544</v>
      </c>
      <c r="K3042" t="s">
        <v>122</v>
      </c>
      <c r="L3042" t="s">
        <v>12259</v>
      </c>
      <c r="M3042">
        <v>96129</v>
      </c>
      <c r="N3042">
        <v>34106</v>
      </c>
      <c r="O3042" t="s">
        <v>1648</v>
      </c>
      <c r="P3042">
        <v>0</v>
      </c>
      <c r="Q3042" t="s">
        <v>15618</v>
      </c>
      <c r="R3042" t="s">
        <v>15619</v>
      </c>
      <c r="S3042">
        <v>488</v>
      </c>
      <c r="T3042" t="s">
        <v>42</v>
      </c>
      <c r="U3042" t="s">
        <v>43</v>
      </c>
      <c r="V3042" t="s">
        <v>811</v>
      </c>
      <c r="W3042">
        <v>7000000</v>
      </c>
      <c r="X3042">
        <v>2001</v>
      </c>
      <c r="Y3042">
        <v>12000</v>
      </c>
      <c r="Z3042" s="2">
        <v>7.4</v>
      </c>
      <c r="AA3042">
        <v>1.85</v>
      </c>
      <c r="AB3042">
        <v>5000</v>
      </c>
      <c r="AQ3042">
        <v>105</v>
      </c>
      <c r="AR3042">
        <v>7.6</v>
      </c>
      <c r="BO3042">
        <v>1024175</v>
      </c>
      <c r="BP3042">
        <v>13000000</v>
      </c>
      <c r="BR3042">
        <f t="shared" si="112"/>
        <v>-11975825</v>
      </c>
      <c r="BS3042" t="str">
        <f>_xlfn.XLOOKUP(BO3042,I:I,L:L)</f>
        <v>Attack the BlockÂ </v>
      </c>
    </row>
    <row r="3043" spans="1:71" x14ac:dyDescent="0.25">
      <c r="A3043" t="s">
        <v>33</v>
      </c>
      <c r="B3043" t="s">
        <v>5303</v>
      </c>
      <c r="C3043">
        <v>100</v>
      </c>
      <c r="D3043">
        <v>91</v>
      </c>
      <c r="E3043">
        <v>14</v>
      </c>
      <c r="F3043">
        <v>548</v>
      </c>
      <c r="G3043" t="s">
        <v>522</v>
      </c>
      <c r="H3043">
        <v>14000</v>
      </c>
      <c r="I3043">
        <v>1292119</v>
      </c>
      <c r="J3043" t="s">
        <v>3072</v>
      </c>
      <c r="K3043" t="s">
        <v>281</v>
      </c>
      <c r="L3043" t="s">
        <v>13985</v>
      </c>
      <c r="M3043">
        <v>14786</v>
      </c>
      <c r="N3043">
        <v>16768</v>
      </c>
      <c r="O3043" t="s">
        <v>6963</v>
      </c>
      <c r="P3043">
        <v>1</v>
      </c>
      <c r="Q3043" t="s">
        <v>15620</v>
      </c>
      <c r="R3043" t="s">
        <v>15621</v>
      </c>
      <c r="S3043">
        <v>144</v>
      </c>
      <c r="T3043" t="s">
        <v>42</v>
      </c>
      <c r="U3043" t="s">
        <v>74</v>
      </c>
      <c r="V3043" t="s">
        <v>811</v>
      </c>
      <c r="W3043">
        <v>5500000</v>
      </c>
      <c r="X3043">
        <v>2001</v>
      </c>
      <c r="Y3043">
        <v>1000</v>
      </c>
      <c r="Z3043" s="2">
        <v>7.1</v>
      </c>
      <c r="AA3043">
        <v>1.85</v>
      </c>
      <c r="AB3043">
        <v>0</v>
      </c>
      <c r="AQ3043">
        <v>111</v>
      </c>
      <c r="AR3043">
        <v>7.4</v>
      </c>
      <c r="BO3043">
        <v>14616</v>
      </c>
      <c r="BP3043">
        <v>12000000</v>
      </c>
      <c r="BR3043">
        <f t="shared" si="112"/>
        <v>-11985384</v>
      </c>
      <c r="BS3043" t="str">
        <f>_xlfn.XLOOKUP(BO3043,I:I,L:L)</f>
        <v>10 Days in a MadhouseÂ </v>
      </c>
    </row>
    <row r="3044" spans="1:71" x14ac:dyDescent="0.25">
      <c r="A3044" t="s">
        <v>33</v>
      </c>
      <c r="B3044" t="s">
        <v>9215</v>
      </c>
      <c r="C3044">
        <v>112</v>
      </c>
      <c r="D3044">
        <v>97</v>
      </c>
      <c r="E3044">
        <v>25</v>
      </c>
      <c r="F3044">
        <v>57</v>
      </c>
      <c r="G3044" t="s">
        <v>15622</v>
      </c>
      <c r="H3044">
        <v>517</v>
      </c>
      <c r="I3044">
        <v>3629758</v>
      </c>
      <c r="J3044" t="s">
        <v>3027</v>
      </c>
      <c r="K3044" t="s">
        <v>15623</v>
      </c>
      <c r="L3044" t="s">
        <v>12943</v>
      </c>
      <c r="M3044">
        <v>44151</v>
      </c>
      <c r="N3044">
        <v>745</v>
      </c>
      <c r="O3044" t="s">
        <v>15624</v>
      </c>
      <c r="P3044">
        <v>0</v>
      </c>
      <c r="Q3044" t="s">
        <v>15625</v>
      </c>
      <c r="R3044" t="s">
        <v>15626</v>
      </c>
      <c r="S3044">
        <v>110</v>
      </c>
      <c r="T3044" t="s">
        <v>75</v>
      </c>
      <c r="U3044" t="s">
        <v>1816</v>
      </c>
      <c r="V3044" t="s">
        <v>44</v>
      </c>
      <c r="W3044">
        <v>5500000</v>
      </c>
      <c r="X3044">
        <v>2004</v>
      </c>
      <c r="Y3044">
        <v>86</v>
      </c>
      <c r="Z3044" s="2">
        <v>7.9</v>
      </c>
      <c r="AA3044">
        <v>2.35</v>
      </c>
      <c r="AB3044">
        <v>0</v>
      </c>
      <c r="AQ3044">
        <v>91</v>
      </c>
      <c r="AR3044">
        <v>7.1</v>
      </c>
      <c r="BP3044">
        <v>12000000</v>
      </c>
      <c r="BR3044">
        <f t="shared" si="112"/>
        <v>-12000000</v>
      </c>
      <c r="BS3044">
        <f>_xlfn.XLOOKUP(BO3044,I:I,L:L)</f>
        <v>0</v>
      </c>
    </row>
    <row r="3045" spans="1:71" x14ac:dyDescent="0.25">
      <c r="A3045" t="s">
        <v>33</v>
      </c>
      <c r="B3045" t="s">
        <v>9221</v>
      </c>
      <c r="C3045">
        <v>67</v>
      </c>
      <c r="D3045">
        <v>92</v>
      </c>
      <c r="E3045">
        <v>9</v>
      </c>
      <c r="F3045">
        <v>71</v>
      </c>
      <c r="G3045" t="s">
        <v>15627</v>
      </c>
      <c r="H3045">
        <v>636</v>
      </c>
      <c r="I3045">
        <v>6239558</v>
      </c>
      <c r="J3045" t="s">
        <v>1544</v>
      </c>
      <c r="K3045" t="s">
        <v>8953</v>
      </c>
      <c r="L3045" t="s">
        <v>10794</v>
      </c>
      <c r="M3045">
        <v>5548</v>
      </c>
      <c r="N3045">
        <v>1033</v>
      </c>
      <c r="O3045" t="s">
        <v>15628</v>
      </c>
      <c r="P3045">
        <v>0</v>
      </c>
      <c r="Q3045" t="s">
        <v>15629</v>
      </c>
      <c r="R3045" t="s">
        <v>15630</v>
      </c>
      <c r="S3045">
        <v>67</v>
      </c>
      <c r="T3045" t="s">
        <v>42</v>
      </c>
      <c r="U3045" t="s">
        <v>356</v>
      </c>
      <c r="V3045" t="s">
        <v>811</v>
      </c>
      <c r="W3045">
        <v>5000000</v>
      </c>
      <c r="X3045">
        <v>2003</v>
      </c>
      <c r="Y3045">
        <v>210</v>
      </c>
      <c r="Z3045" s="2">
        <v>6.7</v>
      </c>
      <c r="AA3045">
        <v>1.85</v>
      </c>
      <c r="AB3045">
        <v>352</v>
      </c>
      <c r="AQ3045">
        <v>97</v>
      </c>
      <c r="AR3045">
        <v>7.9</v>
      </c>
      <c r="BO3045">
        <v>8000000</v>
      </c>
      <c r="BP3045">
        <v>20000000</v>
      </c>
      <c r="BR3045">
        <f t="shared" si="112"/>
        <v>-12000000</v>
      </c>
      <c r="BS3045" t="str">
        <f>_xlfn.XLOOKUP(BO3045,I:I,L:L)</f>
        <v>The Greatest Story Ever ToldÂ </v>
      </c>
    </row>
    <row r="3046" spans="1:71" x14ac:dyDescent="0.25">
      <c r="A3046" t="s">
        <v>33</v>
      </c>
      <c r="B3046" t="s">
        <v>3169</v>
      </c>
      <c r="C3046">
        <v>103</v>
      </c>
      <c r="D3046">
        <v>120</v>
      </c>
      <c r="E3046">
        <v>0</v>
      </c>
      <c r="F3046">
        <v>388</v>
      </c>
      <c r="G3046" t="s">
        <v>9555</v>
      </c>
      <c r="H3046">
        <v>782</v>
      </c>
      <c r="I3046">
        <v>27545445</v>
      </c>
      <c r="J3046" t="s">
        <v>2007</v>
      </c>
      <c r="K3046" t="s">
        <v>2151</v>
      </c>
      <c r="L3046" t="s">
        <v>6977</v>
      </c>
      <c r="M3046">
        <v>59524</v>
      </c>
      <c r="N3046">
        <v>2892</v>
      </c>
      <c r="O3046" t="s">
        <v>15631</v>
      </c>
      <c r="P3046">
        <v>2</v>
      </c>
      <c r="Q3046" t="s">
        <v>15632</v>
      </c>
      <c r="R3046" t="s">
        <v>15633</v>
      </c>
      <c r="S3046">
        <v>418</v>
      </c>
      <c r="T3046" t="s">
        <v>42</v>
      </c>
      <c r="U3046" t="s">
        <v>43</v>
      </c>
      <c r="V3046" t="s">
        <v>811</v>
      </c>
      <c r="W3046">
        <v>6500000</v>
      </c>
      <c r="X3046">
        <v>1989</v>
      </c>
      <c r="Y3046">
        <v>652</v>
      </c>
      <c r="Z3046" s="2">
        <v>7.9</v>
      </c>
      <c r="AA3046">
        <v>1.85</v>
      </c>
      <c r="AB3046">
        <v>0</v>
      </c>
      <c r="AQ3046">
        <v>92</v>
      </c>
      <c r="AR3046">
        <v>6.7</v>
      </c>
      <c r="BO3046">
        <v>6000000</v>
      </c>
      <c r="BP3046">
        <v>18000000</v>
      </c>
      <c r="BR3046">
        <f t="shared" si="112"/>
        <v>-12000000</v>
      </c>
      <c r="BS3046" t="str">
        <f>_xlfn.XLOOKUP(BO3046,I:I,L:L)</f>
        <v>DragonslayerÂ </v>
      </c>
    </row>
    <row r="3047" spans="1:71" x14ac:dyDescent="0.25">
      <c r="A3047" t="s">
        <v>33</v>
      </c>
      <c r="B3047" t="s">
        <v>9226</v>
      </c>
      <c r="C3047">
        <v>27</v>
      </c>
      <c r="D3047">
        <v>99</v>
      </c>
      <c r="E3047">
        <v>56</v>
      </c>
      <c r="F3047">
        <v>781</v>
      </c>
      <c r="G3047" t="s">
        <v>6949</v>
      </c>
      <c r="H3047">
        <v>4000</v>
      </c>
      <c r="I3047">
        <v>56007</v>
      </c>
      <c r="J3047" t="s">
        <v>5010</v>
      </c>
      <c r="K3047" t="s">
        <v>3101</v>
      </c>
      <c r="L3047" t="s">
        <v>14345</v>
      </c>
      <c r="M3047">
        <v>3754</v>
      </c>
      <c r="N3047">
        <v>6776</v>
      </c>
      <c r="O3047" t="s">
        <v>9162</v>
      </c>
      <c r="P3047">
        <v>3</v>
      </c>
      <c r="Q3047" t="s">
        <v>15634</v>
      </c>
      <c r="R3047" t="s">
        <v>15635</v>
      </c>
      <c r="S3047">
        <v>69</v>
      </c>
      <c r="T3047" t="s">
        <v>42</v>
      </c>
      <c r="U3047" t="s">
        <v>43</v>
      </c>
      <c r="V3047" t="s">
        <v>811</v>
      </c>
      <c r="W3047">
        <v>5500000</v>
      </c>
      <c r="X3047">
        <v>2001</v>
      </c>
      <c r="Y3047">
        <v>902</v>
      </c>
      <c r="Z3047" s="2">
        <v>4.9000000000000004</v>
      </c>
      <c r="AA3047">
        <v>2.35</v>
      </c>
      <c r="AB3047">
        <v>113</v>
      </c>
      <c r="AQ3047">
        <v>120</v>
      </c>
      <c r="AR3047">
        <v>7.9</v>
      </c>
      <c r="BP3047">
        <v>12000000</v>
      </c>
      <c r="BR3047">
        <f t="shared" si="112"/>
        <v>-12000000</v>
      </c>
      <c r="BS3047">
        <f>_xlfn.XLOOKUP(BO3047,I:I,L:L)</f>
        <v>0</v>
      </c>
    </row>
    <row r="3048" spans="1:71" x14ac:dyDescent="0.25">
      <c r="A3048" t="s">
        <v>33</v>
      </c>
      <c r="B3048" t="s">
        <v>9233</v>
      </c>
      <c r="C3048">
        <v>205</v>
      </c>
      <c r="D3048">
        <v>93</v>
      </c>
      <c r="E3048">
        <v>592</v>
      </c>
      <c r="F3048">
        <v>36</v>
      </c>
      <c r="G3048" t="s">
        <v>15636</v>
      </c>
      <c r="H3048">
        <v>232</v>
      </c>
      <c r="I3048">
        <v>611709</v>
      </c>
      <c r="J3048" t="s">
        <v>1544</v>
      </c>
      <c r="K3048" t="s">
        <v>15637</v>
      </c>
      <c r="L3048" t="s">
        <v>13557</v>
      </c>
      <c r="M3048">
        <v>15267</v>
      </c>
      <c r="N3048">
        <v>391</v>
      </c>
      <c r="O3048" t="s">
        <v>15638</v>
      </c>
      <c r="P3048">
        <v>1</v>
      </c>
      <c r="Q3048" t="s">
        <v>15639</v>
      </c>
      <c r="R3048" t="s">
        <v>15640</v>
      </c>
      <c r="S3048">
        <v>41</v>
      </c>
      <c r="T3048" t="s">
        <v>75</v>
      </c>
      <c r="U3048" t="s">
        <v>15641</v>
      </c>
      <c r="V3048" t="s">
        <v>5962</v>
      </c>
      <c r="W3048">
        <v>3850000</v>
      </c>
      <c r="X3048">
        <v>2011</v>
      </c>
      <c r="Y3048">
        <v>67</v>
      </c>
      <c r="Z3048" s="2">
        <v>7.2</v>
      </c>
      <c r="AA3048">
        <v>1.85</v>
      </c>
      <c r="AB3048">
        <v>0</v>
      </c>
      <c r="AQ3048">
        <v>99</v>
      </c>
      <c r="AR3048">
        <v>4.9000000000000004</v>
      </c>
      <c r="BP3048">
        <v>12000000</v>
      </c>
      <c r="BR3048">
        <f t="shared" si="112"/>
        <v>-12000000</v>
      </c>
      <c r="BS3048">
        <f>_xlfn.XLOOKUP(BO3048,I:I,L:L)</f>
        <v>0</v>
      </c>
    </row>
    <row r="3049" spans="1:71" x14ac:dyDescent="0.25">
      <c r="A3049" t="s">
        <v>33</v>
      </c>
      <c r="B3049" t="s">
        <v>9238</v>
      </c>
      <c r="C3049">
        <v>72</v>
      </c>
      <c r="D3049">
        <v>99</v>
      </c>
      <c r="E3049">
        <v>17</v>
      </c>
      <c r="F3049">
        <v>16</v>
      </c>
      <c r="G3049" t="s">
        <v>9238</v>
      </c>
      <c r="H3049">
        <v>31</v>
      </c>
      <c r="I3049">
        <v>22770</v>
      </c>
      <c r="J3049" t="s">
        <v>1544</v>
      </c>
      <c r="K3049" t="s">
        <v>15642</v>
      </c>
      <c r="L3049" t="s">
        <v>14354</v>
      </c>
      <c r="M3049">
        <v>1658</v>
      </c>
      <c r="N3049">
        <v>81</v>
      </c>
      <c r="O3049" t="s">
        <v>15643</v>
      </c>
      <c r="P3049">
        <v>0</v>
      </c>
      <c r="Q3049" t="s">
        <v>15644</v>
      </c>
      <c r="R3049" t="s">
        <v>15645</v>
      </c>
      <c r="S3049">
        <v>12</v>
      </c>
      <c r="T3049" t="s">
        <v>169</v>
      </c>
      <c r="U3049" t="s">
        <v>3663</v>
      </c>
      <c r="V3049" t="s">
        <v>6993</v>
      </c>
      <c r="W3049">
        <v>5500000</v>
      </c>
      <c r="X3049">
        <v>2013</v>
      </c>
      <c r="Y3049">
        <v>17</v>
      </c>
      <c r="Z3049" s="2">
        <v>6.1</v>
      </c>
      <c r="AA3049">
        <v>1.85</v>
      </c>
      <c r="AB3049">
        <v>543</v>
      </c>
      <c r="AQ3049">
        <v>93</v>
      </c>
      <c r="AR3049">
        <v>7.2</v>
      </c>
      <c r="BP3049">
        <v>12000000</v>
      </c>
      <c r="BR3049">
        <f t="shared" si="112"/>
        <v>-12000000</v>
      </c>
      <c r="BS3049">
        <f>_xlfn.XLOOKUP(BO3049,I:I,L:L)</f>
        <v>0</v>
      </c>
    </row>
    <row r="3050" spans="1:71" x14ac:dyDescent="0.25">
      <c r="A3050" t="s">
        <v>33</v>
      </c>
      <c r="B3050" t="s">
        <v>9245</v>
      </c>
      <c r="C3050">
        <v>48</v>
      </c>
      <c r="D3050">
        <v>96</v>
      </c>
      <c r="E3050">
        <v>3</v>
      </c>
      <c r="F3050">
        <v>38</v>
      </c>
      <c r="G3050" t="s">
        <v>15646</v>
      </c>
      <c r="H3050">
        <v>472</v>
      </c>
      <c r="I3050">
        <v>27445</v>
      </c>
      <c r="J3050" t="s">
        <v>5182</v>
      </c>
      <c r="K3050" t="s">
        <v>8883</v>
      </c>
      <c r="L3050" t="s">
        <v>15048</v>
      </c>
      <c r="M3050">
        <v>3788</v>
      </c>
      <c r="N3050">
        <v>561</v>
      </c>
      <c r="O3050" t="s">
        <v>15647</v>
      </c>
      <c r="P3050">
        <v>5</v>
      </c>
      <c r="Q3050" t="s">
        <v>15648</v>
      </c>
      <c r="R3050" t="s">
        <v>15649</v>
      </c>
      <c r="S3050">
        <v>31</v>
      </c>
      <c r="T3050" t="s">
        <v>42</v>
      </c>
      <c r="U3050" t="s">
        <v>43</v>
      </c>
      <c r="V3050" t="s">
        <v>811</v>
      </c>
      <c r="W3050">
        <v>9000000</v>
      </c>
      <c r="X3050">
        <v>2011</v>
      </c>
      <c r="Y3050">
        <v>39</v>
      </c>
      <c r="Z3050" s="2">
        <v>5.3</v>
      </c>
      <c r="AA3050">
        <v>1.85</v>
      </c>
      <c r="AB3050">
        <v>1000</v>
      </c>
      <c r="AQ3050">
        <v>99</v>
      </c>
      <c r="AR3050">
        <v>6.1</v>
      </c>
      <c r="BP3050">
        <v>12000000</v>
      </c>
      <c r="BR3050">
        <f t="shared" si="112"/>
        <v>-12000000</v>
      </c>
      <c r="BS3050">
        <f>_xlfn.XLOOKUP(BO3050,I:I,L:L)</f>
        <v>0</v>
      </c>
    </row>
    <row r="3051" spans="1:71" x14ac:dyDescent="0.25">
      <c r="A3051" t="s">
        <v>33</v>
      </c>
      <c r="B3051" t="s">
        <v>5218</v>
      </c>
      <c r="C3051">
        <v>65</v>
      </c>
      <c r="D3051">
        <v>96</v>
      </c>
      <c r="E3051">
        <v>136</v>
      </c>
      <c r="F3051">
        <v>139</v>
      </c>
      <c r="G3051" t="s">
        <v>5516</v>
      </c>
      <c r="H3051">
        <v>4000</v>
      </c>
      <c r="I3051">
        <v>766487</v>
      </c>
      <c r="J3051" t="s">
        <v>1027</v>
      </c>
      <c r="K3051" t="s">
        <v>748</v>
      </c>
      <c r="L3051" t="s">
        <v>14040</v>
      </c>
      <c r="M3051">
        <v>15315</v>
      </c>
      <c r="N3051">
        <v>4883</v>
      </c>
      <c r="O3051" t="s">
        <v>15650</v>
      </c>
      <c r="P3051">
        <v>4</v>
      </c>
      <c r="Q3051" t="s">
        <v>15651</v>
      </c>
      <c r="R3051" t="s">
        <v>15652</v>
      </c>
      <c r="S3051">
        <v>117</v>
      </c>
      <c r="T3051" t="s">
        <v>42</v>
      </c>
      <c r="U3051" t="s">
        <v>43</v>
      </c>
      <c r="V3051" t="s">
        <v>811</v>
      </c>
      <c r="W3051">
        <v>5250000</v>
      </c>
      <c r="X3051">
        <v>2007</v>
      </c>
      <c r="Y3051">
        <v>543</v>
      </c>
      <c r="Z3051" s="2">
        <v>5</v>
      </c>
      <c r="AA3051">
        <v>1.85</v>
      </c>
      <c r="AB3051">
        <v>915</v>
      </c>
      <c r="AQ3051">
        <v>96</v>
      </c>
      <c r="AR3051">
        <v>5.3</v>
      </c>
      <c r="BP3051">
        <v>12000000</v>
      </c>
      <c r="BR3051">
        <f t="shared" si="112"/>
        <v>-12000000</v>
      </c>
      <c r="BS3051">
        <f>_xlfn.XLOOKUP(BO3051,I:I,L:L)</f>
        <v>0</v>
      </c>
    </row>
    <row r="3052" spans="1:71" x14ac:dyDescent="0.25">
      <c r="A3052" t="s">
        <v>33</v>
      </c>
      <c r="B3052" t="s">
        <v>7005</v>
      </c>
      <c r="C3052">
        <v>284</v>
      </c>
      <c r="D3052">
        <v>100</v>
      </c>
      <c r="E3052">
        <v>77</v>
      </c>
      <c r="F3052">
        <v>27</v>
      </c>
      <c r="G3052" t="s">
        <v>15653</v>
      </c>
      <c r="H3052">
        <v>286</v>
      </c>
      <c r="I3052">
        <v>1196752</v>
      </c>
      <c r="J3052" t="s">
        <v>1338</v>
      </c>
      <c r="K3052" t="s">
        <v>15654</v>
      </c>
      <c r="L3052" t="s">
        <v>15655</v>
      </c>
      <c r="M3052">
        <v>79353</v>
      </c>
      <c r="N3052">
        <v>385</v>
      </c>
      <c r="O3052" t="s">
        <v>15656</v>
      </c>
      <c r="P3052">
        <v>3</v>
      </c>
      <c r="Q3052" t="s">
        <v>15657</v>
      </c>
      <c r="R3052" t="s">
        <v>15658</v>
      </c>
      <c r="S3052">
        <v>121</v>
      </c>
      <c r="T3052" t="s">
        <v>330</v>
      </c>
      <c r="U3052" t="s">
        <v>14982</v>
      </c>
      <c r="V3052" t="s">
        <v>811</v>
      </c>
      <c r="W3052">
        <v>30300000</v>
      </c>
      <c r="X3052">
        <v>2011</v>
      </c>
      <c r="Y3052">
        <v>52</v>
      </c>
      <c r="Z3052" s="2">
        <v>7.6</v>
      </c>
      <c r="AA3052">
        <v>2.39</v>
      </c>
      <c r="AB3052">
        <v>23000</v>
      </c>
      <c r="AQ3052">
        <v>96</v>
      </c>
      <c r="AR3052">
        <v>5</v>
      </c>
      <c r="BP3052">
        <v>12000000</v>
      </c>
      <c r="BR3052">
        <f t="shared" si="112"/>
        <v>-12000000</v>
      </c>
      <c r="BS3052">
        <f>_xlfn.XLOOKUP(BO3052,I:I,L:L)</f>
        <v>0</v>
      </c>
    </row>
    <row r="3053" spans="1:71" x14ac:dyDescent="0.25">
      <c r="A3053" t="s">
        <v>33</v>
      </c>
      <c r="B3053" t="s">
        <v>9252</v>
      </c>
      <c r="C3053">
        <v>47</v>
      </c>
      <c r="D3053">
        <v>98</v>
      </c>
      <c r="E3053">
        <v>12</v>
      </c>
      <c r="F3053">
        <v>149</v>
      </c>
      <c r="G3053" t="s">
        <v>15659</v>
      </c>
      <c r="H3053">
        <v>393</v>
      </c>
      <c r="I3053">
        <v>795126</v>
      </c>
      <c r="J3053" t="s">
        <v>3051</v>
      </c>
      <c r="K3053" t="s">
        <v>2404</v>
      </c>
      <c r="L3053" t="s">
        <v>14318</v>
      </c>
      <c r="M3053">
        <v>4976</v>
      </c>
      <c r="N3053">
        <v>955</v>
      </c>
      <c r="O3053" t="s">
        <v>15347</v>
      </c>
      <c r="P3053">
        <v>1</v>
      </c>
      <c r="Q3053" t="s">
        <v>15660</v>
      </c>
      <c r="R3053" t="s">
        <v>15661</v>
      </c>
      <c r="S3053">
        <v>52</v>
      </c>
      <c r="T3053" t="s">
        <v>42</v>
      </c>
      <c r="U3053" t="s">
        <v>356</v>
      </c>
      <c r="V3053" t="s">
        <v>44</v>
      </c>
      <c r="W3053">
        <v>6000000</v>
      </c>
      <c r="X3053">
        <v>2004</v>
      </c>
      <c r="Y3053">
        <v>259</v>
      </c>
      <c r="Z3053" s="2">
        <v>7.6</v>
      </c>
      <c r="AA3053">
        <v>1.85</v>
      </c>
      <c r="AB3053">
        <v>989</v>
      </c>
      <c r="AQ3053">
        <v>94</v>
      </c>
      <c r="AR3053">
        <v>6.3</v>
      </c>
      <c r="BP3053">
        <v>12000000</v>
      </c>
      <c r="BR3053">
        <f t="shared" si="112"/>
        <v>-12000000</v>
      </c>
      <c r="BS3053">
        <f>_xlfn.XLOOKUP(BO3053,I:I,L:L)</f>
        <v>0</v>
      </c>
    </row>
    <row r="3054" spans="1:71" x14ac:dyDescent="0.25">
      <c r="A3054" t="s">
        <v>33</v>
      </c>
      <c r="B3054" t="s">
        <v>358</v>
      </c>
      <c r="C3054">
        <v>318</v>
      </c>
      <c r="D3054">
        <v>106</v>
      </c>
      <c r="E3054">
        <v>0</v>
      </c>
      <c r="F3054">
        <v>482</v>
      </c>
      <c r="G3054" t="s">
        <v>15280</v>
      </c>
      <c r="H3054">
        <v>852</v>
      </c>
      <c r="I3054">
        <v>83574831</v>
      </c>
      <c r="J3054" t="s">
        <v>3951</v>
      </c>
      <c r="K3054" t="s">
        <v>8605</v>
      </c>
      <c r="L3054" t="s">
        <v>2369</v>
      </c>
      <c r="M3054">
        <v>109214</v>
      </c>
      <c r="N3054">
        <v>2975</v>
      </c>
      <c r="O3054" t="s">
        <v>8096</v>
      </c>
      <c r="P3054">
        <v>0</v>
      </c>
      <c r="Q3054" t="s">
        <v>15663</v>
      </c>
      <c r="R3054" t="s">
        <v>15664</v>
      </c>
      <c r="S3054">
        <v>269</v>
      </c>
      <c r="T3054" t="s">
        <v>42</v>
      </c>
      <c r="U3054" t="s">
        <v>43</v>
      </c>
      <c r="V3054" t="s">
        <v>44</v>
      </c>
      <c r="W3054">
        <v>5000000</v>
      </c>
      <c r="X3054">
        <v>2013</v>
      </c>
      <c r="Y3054">
        <v>618</v>
      </c>
      <c r="Z3054" s="2">
        <v>6.6</v>
      </c>
      <c r="AA3054">
        <v>2.35</v>
      </c>
      <c r="AB3054">
        <v>35000</v>
      </c>
      <c r="AQ3054">
        <v>103</v>
      </c>
      <c r="AR3054">
        <v>7.3</v>
      </c>
      <c r="BP3054">
        <v>12000000</v>
      </c>
      <c r="BR3054">
        <f t="shared" si="112"/>
        <v>-12000000</v>
      </c>
      <c r="BS3054">
        <f>_xlfn.XLOOKUP(BO3054,I:I,L:L)</f>
        <v>0</v>
      </c>
    </row>
    <row r="3055" spans="1:71" x14ac:dyDescent="0.25">
      <c r="A3055" t="s">
        <v>33</v>
      </c>
      <c r="B3055" t="s">
        <v>8069</v>
      </c>
      <c r="C3055">
        <v>250</v>
      </c>
      <c r="D3055">
        <v>95</v>
      </c>
      <c r="E3055">
        <v>163</v>
      </c>
      <c r="F3055">
        <v>651</v>
      </c>
      <c r="G3055" t="s">
        <v>9515</v>
      </c>
      <c r="H3055">
        <v>1000</v>
      </c>
      <c r="I3055">
        <v>87025093</v>
      </c>
      <c r="J3055" t="s">
        <v>3057</v>
      </c>
      <c r="K3055" t="s">
        <v>9628</v>
      </c>
      <c r="L3055" t="s">
        <v>2212</v>
      </c>
      <c r="M3055">
        <v>188679</v>
      </c>
      <c r="N3055">
        <v>4134</v>
      </c>
      <c r="O3055" t="s">
        <v>14296</v>
      </c>
      <c r="P3055">
        <v>0</v>
      </c>
      <c r="Q3055" t="s">
        <v>15665</v>
      </c>
      <c r="R3055" t="s">
        <v>15666</v>
      </c>
      <c r="S3055">
        <v>864</v>
      </c>
      <c r="T3055" t="s">
        <v>42</v>
      </c>
      <c r="U3055" t="s">
        <v>43</v>
      </c>
      <c r="V3055" t="s">
        <v>811</v>
      </c>
      <c r="W3055">
        <v>4000000</v>
      </c>
      <c r="X3055">
        <v>2005</v>
      </c>
      <c r="Y3055">
        <v>654</v>
      </c>
      <c r="Z3055" s="2">
        <v>6.6</v>
      </c>
      <c r="AA3055">
        <v>1.85</v>
      </c>
      <c r="AB3055">
        <v>0</v>
      </c>
      <c r="AQ3055">
        <v>106</v>
      </c>
      <c r="AR3055">
        <v>6.6</v>
      </c>
      <c r="BP3055">
        <v>12000000</v>
      </c>
      <c r="BR3055">
        <f t="shared" si="112"/>
        <v>-12000000</v>
      </c>
      <c r="BS3055">
        <f>_xlfn.XLOOKUP(BO3055,I:I,L:L)</f>
        <v>0</v>
      </c>
    </row>
    <row r="3056" spans="1:71" x14ac:dyDescent="0.25">
      <c r="A3056" t="s">
        <v>33</v>
      </c>
      <c r="B3056" t="s">
        <v>9260</v>
      </c>
      <c r="C3056">
        <v>411</v>
      </c>
      <c r="D3056">
        <v>104</v>
      </c>
      <c r="E3056">
        <v>16</v>
      </c>
      <c r="F3056">
        <v>82</v>
      </c>
      <c r="G3056" t="s">
        <v>13663</v>
      </c>
      <c r="H3056">
        <v>14000</v>
      </c>
      <c r="I3056">
        <v>71897215</v>
      </c>
      <c r="J3056" t="s">
        <v>5195</v>
      </c>
      <c r="K3056" t="s">
        <v>814</v>
      </c>
      <c r="L3056" t="s">
        <v>3236</v>
      </c>
      <c r="M3056">
        <v>126893</v>
      </c>
      <c r="N3056">
        <v>14504</v>
      </c>
      <c r="O3056" t="s">
        <v>15667</v>
      </c>
      <c r="P3056">
        <v>0</v>
      </c>
      <c r="Q3056" t="s">
        <v>15668</v>
      </c>
      <c r="R3056" t="s">
        <v>15669</v>
      </c>
      <c r="S3056">
        <v>440</v>
      </c>
      <c r="T3056" t="s">
        <v>42</v>
      </c>
      <c r="U3056" t="s">
        <v>43</v>
      </c>
      <c r="V3056" t="s">
        <v>44</v>
      </c>
      <c r="W3056">
        <v>15000000</v>
      </c>
      <c r="X3056">
        <v>2016</v>
      </c>
      <c r="Y3056">
        <v>338</v>
      </c>
      <c r="Z3056" s="2">
        <v>7.3</v>
      </c>
      <c r="AA3056">
        <v>2.35</v>
      </c>
      <c r="AB3056">
        <v>33000</v>
      </c>
      <c r="AQ3056">
        <v>95</v>
      </c>
      <c r="AR3056">
        <v>6.6</v>
      </c>
      <c r="BP3056">
        <v>12000000</v>
      </c>
      <c r="BR3056">
        <f t="shared" si="112"/>
        <v>-12000000</v>
      </c>
      <c r="BS3056">
        <f>_xlfn.XLOOKUP(BO3056,I:I,L:L)</f>
        <v>0</v>
      </c>
    </row>
    <row r="3057" spans="1:71" x14ac:dyDescent="0.25">
      <c r="A3057" t="s">
        <v>33</v>
      </c>
      <c r="B3057" t="s">
        <v>6102</v>
      </c>
      <c r="C3057">
        <v>106</v>
      </c>
      <c r="D3057">
        <v>87</v>
      </c>
      <c r="E3057">
        <v>79</v>
      </c>
      <c r="F3057">
        <v>218</v>
      </c>
      <c r="G3057" t="s">
        <v>11706</v>
      </c>
      <c r="H3057">
        <v>608</v>
      </c>
      <c r="I3057">
        <v>64267897</v>
      </c>
      <c r="J3057" t="s">
        <v>5202</v>
      </c>
      <c r="K3057" t="s">
        <v>11707</v>
      </c>
      <c r="L3057" t="s">
        <v>3140</v>
      </c>
      <c r="M3057">
        <v>67992</v>
      </c>
      <c r="N3057">
        <v>1770</v>
      </c>
      <c r="O3057" t="s">
        <v>11708</v>
      </c>
      <c r="P3057">
        <v>0</v>
      </c>
      <c r="Q3057" t="s">
        <v>15670</v>
      </c>
      <c r="R3057" t="s">
        <v>15671</v>
      </c>
      <c r="S3057">
        <v>327</v>
      </c>
      <c r="T3057" t="s">
        <v>42</v>
      </c>
      <c r="U3057" t="s">
        <v>43</v>
      </c>
      <c r="V3057" t="s">
        <v>811</v>
      </c>
      <c r="W3057">
        <v>5000000</v>
      </c>
      <c r="X3057">
        <v>2002</v>
      </c>
      <c r="Y3057">
        <v>362</v>
      </c>
      <c r="Z3057" s="2">
        <v>6.6</v>
      </c>
      <c r="AA3057">
        <v>1.85</v>
      </c>
      <c r="AB3057">
        <v>0</v>
      </c>
      <c r="AQ3057">
        <v>104</v>
      </c>
      <c r="AR3057">
        <v>7.3</v>
      </c>
      <c r="BO3057">
        <v>6462576</v>
      </c>
      <c r="BP3057">
        <v>18500000</v>
      </c>
      <c r="BR3057">
        <f t="shared" si="112"/>
        <v>-12037424</v>
      </c>
      <c r="BS3057" t="str">
        <f>_xlfn.XLOOKUP(BO3057,I:I,L:L)</f>
        <v>The Young MessiahÂ </v>
      </c>
    </row>
    <row r="3058" spans="1:71" x14ac:dyDescent="0.25">
      <c r="A3058" t="s">
        <v>33</v>
      </c>
      <c r="B3058" t="s">
        <v>9267</v>
      </c>
      <c r="C3058">
        <v>159</v>
      </c>
      <c r="D3058">
        <v>81</v>
      </c>
      <c r="E3058">
        <v>26</v>
      </c>
      <c r="F3058">
        <v>300</v>
      </c>
      <c r="G3058" t="s">
        <v>15672</v>
      </c>
      <c r="H3058">
        <v>2000</v>
      </c>
      <c r="I3058">
        <v>56536016</v>
      </c>
      <c r="J3058" t="s">
        <v>3105</v>
      </c>
      <c r="K3058" t="s">
        <v>5044</v>
      </c>
      <c r="L3058" t="s">
        <v>3630</v>
      </c>
      <c r="M3058">
        <v>13523</v>
      </c>
      <c r="N3058">
        <v>3344</v>
      </c>
      <c r="O3058" t="s">
        <v>15378</v>
      </c>
      <c r="P3058">
        <v>0</v>
      </c>
      <c r="Q3058" t="s">
        <v>15673</v>
      </c>
      <c r="R3058" t="s">
        <v>15674</v>
      </c>
      <c r="S3058">
        <v>95</v>
      </c>
      <c r="T3058" t="s">
        <v>42</v>
      </c>
      <c r="U3058" t="s">
        <v>43</v>
      </c>
      <c r="V3058" t="s">
        <v>44</v>
      </c>
      <c r="W3058">
        <v>4900000</v>
      </c>
      <c r="X3058">
        <v>2016</v>
      </c>
      <c r="Y3058">
        <v>509</v>
      </c>
      <c r="Z3058" s="2">
        <v>6.9</v>
      </c>
      <c r="AA3058">
        <v>2.35</v>
      </c>
      <c r="AB3058">
        <v>0</v>
      </c>
      <c r="AQ3058">
        <v>87</v>
      </c>
      <c r="AR3058">
        <v>6.6</v>
      </c>
      <c r="BO3058">
        <v>17951431</v>
      </c>
      <c r="BP3058">
        <v>30000000</v>
      </c>
      <c r="BR3058">
        <f t="shared" si="112"/>
        <v>-12048569</v>
      </c>
      <c r="BS3058" t="str">
        <f>_xlfn.XLOOKUP(BO3058,I:I,L:L)</f>
        <v>The Glass HouseÂ </v>
      </c>
    </row>
    <row r="3059" spans="1:71" x14ac:dyDescent="0.25">
      <c r="A3059" t="s">
        <v>33</v>
      </c>
      <c r="B3059" t="s">
        <v>6238</v>
      </c>
      <c r="C3059">
        <v>251</v>
      </c>
      <c r="D3059">
        <v>94</v>
      </c>
      <c r="E3059">
        <v>24</v>
      </c>
      <c r="F3059">
        <v>434</v>
      </c>
      <c r="G3059" t="s">
        <v>15675</v>
      </c>
      <c r="H3059">
        <v>581</v>
      </c>
      <c r="I3059">
        <v>104007828</v>
      </c>
      <c r="J3059" t="s">
        <v>3105</v>
      </c>
      <c r="K3059" t="s">
        <v>14632</v>
      </c>
      <c r="L3059" t="s">
        <v>1795</v>
      </c>
      <c r="M3059">
        <v>76828</v>
      </c>
      <c r="N3059">
        <v>2371</v>
      </c>
      <c r="O3059" t="s">
        <v>15080</v>
      </c>
      <c r="P3059">
        <v>0</v>
      </c>
      <c r="Q3059" t="s">
        <v>15676</v>
      </c>
      <c r="R3059" t="s">
        <v>15677</v>
      </c>
      <c r="S3059">
        <v>314</v>
      </c>
      <c r="T3059" t="s">
        <v>42</v>
      </c>
      <c r="U3059" t="s">
        <v>43</v>
      </c>
      <c r="V3059" t="s">
        <v>811</v>
      </c>
      <c r="W3059">
        <v>5000000</v>
      </c>
      <c r="X3059">
        <v>2011</v>
      </c>
      <c r="Y3059">
        <v>438</v>
      </c>
      <c r="Z3059" s="2">
        <v>5.8</v>
      </c>
      <c r="AA3059">
        <v>1.85</v>
      </c>
      <c r="AB3059">
        <v>24000</v>
      </c>
      <c r="AQ3059">
        <v>81</v>
      </c>
      <c r="AR3059">
        <v>6.9</v>
      </c>
      <c r="BO3059">
        <v>4930798</v>
      </c>
      <c r="BP3059">
        <v>17000000</v>
      </c>
      <c r="BR3059">
        <f t="shared" si="112"/>
        <v>-12069202</v>
      </c>
      <c r="BS3059" t="str">
        <f>_xlfn.XLOOKUP(BO3059,I:I,L:L)</f>
        <v>The ApparitionÂ </v>
      </c>
    </row>
    <row r="3060" spans="1:71" x14ac:dyDescent="0.25">
      <c r="A3060" t="s">
        <v>33</v>
      </c>
      <c r="B3060" t="s">
        <v>9275</v>
      </c>
      <c r="C3060">
        <v>183</v>
      </c>
      <c r="D3060">
        <v>89</v>
      </c>
      <c r="E3060">
        <v>10</v>
      </c>
      <c r="F3060">
        <v>704</v>
      </c>
      <c r="G3060" t="s">
        <v>15678</v>
      </c>
      <c r="H3060">
        <v>852</v>
      </c>
      <c r="I3060">
        <v>50820940</v>
      </c>
      <c r="J3060" t="s">
        <v>3370</v>
      </c>
      <c r="K3060" t="s">
        <v>8605</v>
      </c>
      <c r="L3060" t="s">
        <v>4170</v>
      </c>
      <c r="M3060">
        <v>31915</v>
      </c>
      <c r="N3060">
        <v>5056</v>
      </c>
      <c r="O3060" t="s">
        <v>15679</v>
      </c>
      <c r="P3060">
        <v>0</v>
      </c>
      <c r="Q3060" t="s">
        <v>15680</v>
      </c>
      <c r="R3060" t="s">
        <v>15681</v>
      </c>
      <c r="S3060">
        <v>159</v>
      </c>
      <c r="T3060" t="s">
        <v>42</v>
      </c>
      <c r="U3060" t="s">
        <v>43</v>
      </c>
      <c r="V3060" t="s">
        <v>44</v>
      </c>
      <c r="W3060">
        <v>5000000</v>
      </c>
      <c r="X3060">
        <v>2014</v>
      </c>
      <c r="Y3060">
        <v>707</v>
      </c>
      <c r="Z3060" s="2">
        <v>4.4000000000000004</v>
      </c>
      <c r="AA3060">
        <v>2.35</v>
      </c>
      <c r="AB3060">
        <v>18000</v>
      </c>
      <c r="AQ3060">
        <v>94</v>
      </c>
      <c r="AR3060">
        <v>5.8</v>
      </c>
      <c r="BO3060">
        <v>16930185</v>
      </c>
      <c r="BP3060">
        <v>29000000</v>
      </c>
      <c r="BR3060">
        <f t="shared" ref="BR3060:BR3110" si="113">BO3060-BP3060</f>
        <v>-12069815</v>
      </c>
      <c r="BS3060" t="str">
        <f>_xlfn.XLOOKUP(BO3060,I:I,L:L)</f>
        <v>Serving SaraÂ </v>
      </c>
    </row>
    <row r="3061" spans="1:71" x14ac:dyDescent="0.25">
      <c r="A3061" t="s">
        <v>33</v>
      </c>
      <c r="B3061" t="s">
        <v>1339</v>
      </c>
      <c r="C3061">
        <v>131</v>
      </c>
      <c r="D3061">
        <v>88</v>
      </c>
      <c r="E3061">
        <v>55</v>
      </c>
      <c r="F3061">
        <v>150</v>
      </c>
      <c r="G3061" t="s">
        <v>15682</v>
      </c>
      <c r="H3061">
        <v>506</v>
      </c>
      <c r="I3061">
        <v>44793200</v>
      </c>
      <c r="J3061" t="s">
        <v>3727</v>
      </c>
      <c r="K3061" t="s">
        <v>15683</v>
      </c>
      <c r="L3061" t="s">
        <v>4651</v>
      </c>
      <c r="M3061">
        <v>49820</v>
      </c>
      <c r="N3061">
        <v>1584</v>
      </c>
      <c r="O3061" t="s">
        <v>15684</v>
      </c>
      <c r="P3061">
        <v>0</v>
      </c>
      <c r="Q3061" t="s">
        <v>15685</v>
      </c>
      <c r="R3061" t="s">
        <v>15686</v>
      </c>
      <c r="S3061">
        <v>311</v>
      </c>
      <c r="T3061" t="s">
        <v>42</v>
      </c>
      <c r="U3061" t="s">
        <v>43</v>
      </c>
      <c r="V3061" t="s">
        <v>8609</v>
      </c>
      <c r="W3061">
        <v>4500000</v>
      </c>
      <c r="X3061">
        <v>1987</v>
      </c>
      <c r="Y3061">
        <v>449</v>
      </c>
      <c r="Z3061" s="2">
        <v>6.6</v>
      </c>
      <c r="AA3061">
        <v>1.85</v>
      </c>
      <c r="AB3061">
        <v>0</v>
      </c>
      <c r="AQ3061">
        <v>89</v>
      </c>
      <c r="AR3061">
        <v>4.4000000000000004</v>
      </c>
      <c r="BO3061">
        <v>22913677</v>
      </c>
      <c r="BP3061">
        <v>35000000</v>
      </c>
      <c r="BR3061">
        <f t="shared" si="113"/>
        <v>-12086323</v>
      </c>
      <c r="BS3061" t="str">
        <f>_xlfn.XLOOKUP(BO3061,I:I,L:L)</f>
        <v>Ella EnchantedÂ </v>
      </c>
    </row>
    <row r="3062" spans="1:71" x14ac:dyDescent="0.25">
      <c r="A3062" t="s">
        <v>33</v>
      </c>
      <c r="B3062" t="s">
        <v>8189</v>
      </c>
      <c r="C3062">
        <v>297</v>
      </c>
      <c r="D3062">
        <v>108</v>
      </c>
      <c r="E3062">
        <v>0</v>
      </c>
      <c r="F3062">
        <v>458</v>
      </c>
      <c r="G3062" t="s">
        <v>13153</v>
      </c>
      <c r="H3062">
        <v>1000</v>
      </c>
      <c r="I3062">
        <v>43771291</v>
      </c>
      <c r="J3062" t="s">
        <v>560</v>
      </c>
      <c r="K3062" t="s">
        <v>7732</v>
      </c>
      <c r="L3062" t="s">
        <v>4806</v>
      </c>
      <c r="M3062">
        <v>79916</v>
      </c>
      <c r="N3062">
        <v>3215</v>
      </c>
      <c r="O3062" t="s">
        <v>8891</v>
      </c>
      <c r="P3062">
        <v>1</v>
      </c>
      <c r="Q3062" t="s">
        <v>14593</v>
      </c>
      <c r="R3062" t="s">
        <v>14594</v>
      </c>
      <c r="S3062">
        <v>279</v>
      </c>
      <c r="T3062" t="s">
        <v>42</v>
      </c>
      <c r="U3062" t="s">
        <v>43</v>
      </c>
      <c r="V3062" t="s">
        <v>811</v>
      </c>
      <c r="W3062">
        <v>5000000</v>
      </c>
      <c r="X3062">
        <v>2015</v>
      </c>
      <c r="Y3062">
        <v>562</v>
      </c>
      <c r="Z3062" s="2">
        <v>7.1</v>
      </c>
      <c r="AA3062">
        <v>2.35</v>
      </c>
      <c r="AB3062">
        <v>15000</v>
      </c>
      <c r="AQ3062">
        <v>88</v>
      </c>
      <c r="AR3062">
        <v>6.6</v>
      </c>
      <c r="BO3062">
        <v>5887457</v>
      </c>
      <c r="BP3062">
        <v>18000000</v>
      </c>
      <c r="BR3062">
        <f t="shared" si="113"/>
        <v>-12112543</v>
      </c>
      <c r="BS3062" t="str">
        <f>_xlfn.XLOOKUP(BO3062,I:I,L:L)</f>
        <v>Ed WoodÂ </v>
      </c>
    </row>
    <row r="3063" spans="1:71" x14ac:dyDescent="0.25">
      <c r="A3063" t="s">
        <v>33</v>
      </c>
      <c r="B3063" t="s">
        <v>9282</v>
      </c>
      <c r="C3063">
        <v>41</v>
      </c>
      <c r="D3063">
        <v>115</v>
      </c>
      <c r="E3063">
        <v>399</v>
      </c>
      <c r="F3063">
        <v>83</v>
      </c>
      <c r="G3063" t="s">
        <v>15687</v>
      </c>
      <c r="H3063">
        <v>399</v>
      </c>
      <c r="I3063">
        <v>44456509</v>
      </c>
      <c r="J3063" t="s">
        <v>1544</v>
      </c>
      <c r="K3063" t="s">
        <v>9282</v>
      </c>
      <c r="L3063" t="s">
        <v>4734</v>
      </c>
      <c r="M3063">
        <v>22105</v>
      </c>
      <c r="N3063">
        <v>688</v>
      </c>
      <c r="O3063" t="s">
        <v>15688</v>
      </c>
      <c r="P3063">
        <v>1</v>
      </c>
      <c r="Q3063" t="s">
        <v>15689</v>
      </c>
      <c r="R3063" t="s">
        <v>15690</v>
      </c>
      <c r="S3063">
        <v>81</v>
      </c>
      <c r="T3063" t="s">
        <v>105</v>
      </c>
      <c r="U3063" t="s">
        <v>3584</v>
      </c>
      <c r="V3063" t="s">
        <v>44</v>
      </c>
      <c r="W3063">
        <v>5000000</v>
      </c>
      <c r="X3063">
        <v>2013</v>
      </c>
      <c r="Y3063">
        <v>89</v>
      </c>
      <c r="Z3063" s="2">
        <v>7.6</v>
      </c>
      <c r="AA3063">
        <v>1.85</v>
      </c>
      <c r="AB3063">
        <v>14000</v>
      </c>
      <c r="AQ3063">
        <v>108</v>
      </c>
      <c r="AR3063">
        <v>7.1</v>
      </c>
      <c r="BO3063">
        <v>22877808</v>
      </c>
      <c r="BP3063">
        <v>35000000</v>
      </c>
      <c r="BR3063">
        <f t="shared" si="113"/>
        <v>-12122192</v>
      </c>
      <c r="BS3063" t="str">
        <f>_xlfn.XLOOKUP(BO3063,I:I,L:L)</f>
        <v>Revolutionary RoadÂ </v>
      </c>
    </row>
    <row r="3064" spans="1:71" x14ac:dyDescent="0.25">
      <c r="A3064" t="s">
        <v>33</v>
      </c>
      <c r="B3064" t="s">
        <v>6238</v>
      </c>
      <c r="C3064">
        <v>248</v>
      </c>
      <c r="D3064">
        <v>96</v>
      </c>
      <c r="E3064">
        <v>24</v>
      </c>
      <c r="F3064">
        <v>113</v>
      </c>
      <c r="G3064" t="s">
        <v>15691</v>
      </c>
      <c r="H3064">
        <v>235</v>
      </c>
      <c r="I3064">
        <v>53884821</v>
      </c>
      <c r="J3064" t="s">
        <v>3105</v>
      </c>
      <c r="K3064" t="s">
        <v>15692</v>
      </c>
      <c r="L3064" t="s">
        <v>3837</v>
      </c>
      <c r="M3064">
        <v>51204</v>
      </c>
      <c r="N3064">
        <v>799</v>
      </c>
      <c r="O3064" t="s">
        <v>15693</v>
      </c>
      <c r="P3064">
        <v>0</v>
      </c>
      <c r="Q3064" t="s">
        <v>15694</v>
      </c>
      <c r="R3064" t="s">
        <v>15695</v>
      </c>
      <c r="S3064">
        <v>247</v>
      </c>
      <c r="T3064" t="s">
        <v>42</v>
      </c>
      <c r="U3064" t="s">
        <v>43</v>
      </c>
      <c r="V3064" t="s">
        <v>811</v>
      </c>
      <c r="W3064">
        <v>5000000</v>
      </c>
      <c r="X3064">
        <v>2012</v>
      </c>
      <c r="Y3064">
        <v>119</v>
      </c>
      <c r="Z3064" s="2">
        <v>4.5999999999999996</v>
      </c>
      <c r="AA3064">
        <v>1.85</v>
      </c>
      <c r="AB3064">
        <v>26000</v>
      </c>
      <c r="AQ3064">
        <v>115</v>
      </c>
      <c r="AR3064">
        <v>7.6</v>
      </c>
      <c r="BO3064">
        <v>8855646</v>
      </c>
      <c r="BP3064">
        <v>21000000</v>
      </c>
      <c r="BR3064">
        <f t="shared" si="113"/>
        <v>-12144354</v>
      </c>
      <c r="BS3064" t="str">
        <f>_xlfn.XLOOKUP(BO3064,I:I,L:L)</f>
        <v>Everybody's FineÂ </v>
      </c>
    </row>
    <row r="3065" spans="1:71" x14ac:dyDescent="0.25">
      <c r="A3065" t="s">
        <v>33</v>
      </c>
      <c r="B3065" t="s">
        <v>9286</v>
      </c>
      <c r="C3065">
        <v>42</v>
      </c>
      <c r="D3065">
        <v>135</v>
      </c>
      <c r="E3065">
        <v>28</v>
      </c>
      <c r="F3065">
        <v>275</v>
      </c>
      <c r="G3065" t="s">
        <v>1349</v>
      </c>
      <c r="H3065">
        <v>726</v>
      </c>
      <c r="I3065">
        <v>36000000</v>
      </c>
      <c r="J3065" t="s">
        <v>3124</v>
      </c>
      <c r="K3065" t="s">
        <v>7326</v>
      </c>
      <c r="L3065" t="s">
        <v>5600</v>
      </c>
      <c r="M3065">
        <v>6359</v>
      </c>
      <c r="N3065">
        <v>1920</v>
      </c>
      <c r="O3065" t="s">
        <v>15696</v>
      </c>
      <c r="P3065">
        <v>1</v>
      </c>
      <c r="Q3065" t="s">
        <v>15697</v>
      </c>
      <c r="R3065" t="s">
        <v>15698</v>
      </c>
      <c r="S3065">
        <v>69</v>
      </c>
      <c r="T3065" t="s">
        <v>42</v>
      </c>
      <c r="U3065" t="s">
        <v>43</v>
      </c>
      <c r="V3065" t="s">
        <v>6993</v>
      </c>
      <c r="W3065">
        <v>5000000</v>
      </c>
      <c r="X3065">
        <v>1953</v>
      </c>
      <c r="Y3065">
        <v>422</v>
      </c>
      <c r="Z3065" s="2">
        <v>6.8</v>
      </c>
      <c r="AA3065">
        <v>2.2000000000000002</v>
      </c>
      <c r="AB3065">
        <v>0</v>
      </c>
      <c r="AQ3065">
        <v>96</v>
      </c>
      <c r="AR3065">
        <v>4.5999999999999996</v>
      </c>
      <c r="BO3065">
        <v>13829734</v>
      </c>
      <c r="BP3065">
        <v>26000000</v>
      </c>
      <c r="BR3065">
        <f t="shared" si="113"/>
        <v>-12170266</v>
      </c>
      <c r="BS3065" t="str">
        <f>_xlfn.XLOOKUP(BO3065,I:I,L:L)</f>
        <v>Highlander: The Final DimensionÂ </v>
      </c>
    </row>
    <row r="3066" spans="1:71" x14ac:dyDescent="0.25">
      <c r="A3066" t="s">
        <v>33</v>
      </c>
      <c r="B3066" t="s">
        <v>5751</v>
      </c>
      <c r="C3066">
        <v>91</v>
      </c>
      <c r="D3066">
        <v>93</v>
      </c>
      <c r="E3066">
        <v>54</v>
      </c>
      <c r="F3066">
        <v>581</v>
      </c>
      <c r="G3066" t="s">
        <v>2162</v>
      </c>
      <c r="H3066">
        <v>40000</v>
      </c>
      <c r="I3066">
        <v>34872293</v>
      </c>
      <c r="J3066" t="s">
        <v>3558</v>
      </c>
      <c r="K3066" t="s">
        <v>60</v>
      </c>
      <c r="L3066" t="s">
        <v>6239</v>
      </c>
      <c r="M3066">
        <v>30765</v>
      </c>
      <c r="N3066">
        <v>42002</v>
      </c>
      <c r="O3066" t="s">
        <v>9663</v>
      </c>
      <c r="P3066">
        <v>0</v>
      </c>
      <c r="Q3066" t="s">
        <v>15699</v>
      </c>
      <c r="R3066" t="s">
        <v>15700</v>
      </c>
      <c r="S3066">
        <v>252</v>
      </c>
      <c r="T3066" t="s">
        <v>42</v>
      </c>
      <c r="U3066" t="s">
        <v>43</v>
      </c>
      <c r="V3066" t="s">
        <v>811</v>
      </c>
      <c r="W3066">
        <v>8500000</v>
      </c>
      <c r="X3066">
        <v>1991</v>
      </c>
      <c r="Y3066">
        <v>618</v>
      </c>
      <c r="Z3066" s="2">
        <v>4.9000000000000004</v>
      </c>
      <c r="AA3066">
        <v>1.85</v>
      </c>
      <c r="AB3066">
        <v>963</v>
      </c>
      <c r="AQ3066">
        <v>113</v>
      </c>
      <c r="AR3066">
        <v>7.1</v>
      </c>
      <c r="BO3066">
        <v>17750583</v>
      </c>
      <c r="BP3066">
        <v>30000000</v>
      </c>
      <c r="BR3066">
        <f t="shared" si="113"/>
        <v>-12249417</v>
      </c>
      <c r="BS3066" t="str">
        <f>_xlfn.XLOOKUP(BO3066,I:I,L:L)</f>
        <v>Steve JobsÂ </v>
      </c>
    </row>
    <row r="3067" spans="1:71" x14ac:dyDescent="0.25">
      <c r="A3067" t="s">
        <v>33</v>
      </c>
      <c r="B3067" t="s">
        <v>9292</v>
      </c>
      <c r="C3067">
        <v>185</v>
      </c>
      <c r="D3067">
        <v>109</v>
      </c>
      <c r="E3067">
        <v>260</v>
      </c>
      <c r="F3067">
        <v>592</v>
      </c>
      <c r="G3067" t="s">
        <v>11514</v>
      </c>
      <c r="H3067">
        <v>9000</v>
      </c>
      <c r="I3067">
        <v>34468224</v>
      </c>
      <c r="J3067" t="s">
        <v>2871</v>
      </c>
      <c r="K3067" t="s">
        <v>1037</v>
      </c>
      <c r="L3067" t="s">
        <v>5898</v>
      </c>
      <c r="M3067">
        <v>105568</v>
      </c>
      <c r="N3067">
        <v>11736</v>
      </c>
      <c r="O3067" t="s">
        <v>6654</v>
      </c>
      <c r="P3067">
        <v>2</v>
      </c>
      <c r="Q3067" t="s">
        <v>15701</v>
      </c>
      <c r="R3067" t="s">
        <v>15702</v>
      </c>
      <c r="S3067">
        <v>533</v>
      </c>
      <c r="T3067" t="s">
        <v>42</v>
      </c>
      <c r="U3067" t="s">
        <v>43</v>
      </c>
      <c r="V3067" t="s">
        <v>811</v>
      </c>
      <c r="W3067">
        <v>4500000</v>
      </c>
      <c r="X3067">
        <v>2003</v>
      </c>
      <c r="Y3067">
        <v>844</v>
      </c>
      <c r="Z3067" s="2">
        <v>7.3</v>
      </c>
      <c r="AA3067">
        <v>1.85</v>
      </c>
      <c r="AB3067">
        <v>0</v>
      </c>
      <c r="AQ3067">
        <v>93</v>
      </c>
      <c r="AR3067">
        <v>4.9000000000000004</v>
      </c>
      <c r="BO3067">
        <v>5694401</v>
      </c>
      <c r="BP3067">
        <v>18000000</v>
      </c>
      <c r="BR3067">
        <f t="shared" si="113"/>
        <v>-12305599</v>
      </c>
      <c r="BS3067" t="str">
        <f>_xlfn.XLOOKUP(BO3067,I:I,L:L)</f>
        <v>RocknRollaÂ </v>
      </c>
    </row>
    <row r="3068" spans="1:71" x14ac:dyDescent="0.25">
      <c r="A3068" t="s">
        <v>33</v>
      </c>
      <c r="B3068" t="s">
        <v>4530</v>
      </c>
      <c r="C3068">
        <v>471</v>
      </c>
      <c r="D3068">
        <v>117</v>
      </c>
      <c r="E3068">
        <v>212</v>
      </c>
      <c r="F3068">
        <v>896</v>
      </c>
      <c r="G3068" t="s">
        <v>919</v>
      </c>
      <c r="H3068">
        <v>11000</v>
      </c>
      <c r="I3068">
        <v>27296514</v>
      </c>
      <c r="J3068" t="s">
        <v>948</v>
      </c>
      <c r="K3068" t="s">
        <v>821</v>
      </c>
      <c r="L3068" t="s">
        <v>6779</v>
      </c>
      <c r="M3068">
        <v>326494</v>
      </c>
      <c r="N3068">
        <v>17738</v>
      </c>
      <c r="O3068" t="s">
        <v>5275</v>
      </c>
      <c r="P3068">
        <v>0</v>
      </c>
      <c r="Q3068" t="s">
        <v>15703</v>
      </c>
      <c r="R3068" t="s">
        <v>15704</v>
      </c>
      <c r="S3068">
        <v>340</v>
      </c>
      <c r="T3068" t="s">
        <v>42</v>
      </c>
      <c r="U3068" t="s">
        <v>43</v>
      </c>
      <c r="V3068" t="s">
        <v>811</v>
      </c>
      <c r="W3068">
        <v>5000000</v>
      </c>
      <c r="X3068">
        <v>2013</v>
      </c>
      <c r="Y3068">
        <v>3000</v>
      </c>
      <c r="Z3068" s="2">
        <v>8</v>
      </c>
      <c r="AA3068">
        <v>2.35</v>
      </c>
      <c r="AB3068">
        <v>65000</v>
      </c>
      <c r="AQ3068">
        <v>124</v>
      </c>
      <c r="AR3068">
        <v>8.1999999999999993</v>
      </c>
      <c r="BO3068">
        <v>10660147</v>
      </c>
      <c r="BP3068">
        <v>23000000</v>
      </c>
      <c r="BR3068">
        <f t="shared" si="113"/>
        <v>-12339853</v>
      </c>
      <c r="BS3068" t="str">
        <f>_xlfn.XLOOKUP(BO3068,I:I,L:L)</f>
        <v>The End of the AffairÂ </v>
      </c>
    </row>
    <row r="3069" spans="1:71" x14ac:dyDescent="0.25">
      <c r="A3069" t="s">
        <v>33</v>
      </c>
      <c r="B3069" t="s">
        <v>9299</v>
      </c>
      <c r="C3069">
        <v>152</v>
      </c>
      <c r="D3069">
        <v>83</v>
      </c>
      <c r="E3069">
        <v>26</v>
      </c>
      <c r="F3069">
        <v>801</v>
      </c>
      <c r="G3069" t="s">
        <v>11731</v>
      </c>
      <c r="H3069">
        <v>10000</v>
      </c>
      <c r="I3069">
        <v>25799043</v>
      </c>
      <c r="J3069" t="s">
        <v>2382</v>
      </c>
      <c r="K3069" t="s">
        <v>407</v>
      </c>
      <c r="L3069" t="s">
        <v>6750</v>
      </c>
      <c r="M3069">
        <v>28513</v>
      </c>
      <c r="N3069">
        <v>11771</v>
      </c>
      <c r="O3069" t="s">
        <v>2075</v>
      </c>
      <c r="P3069">
        <v>0</v>
      </c>
      <c r="Q3069" t="s">
        <v>15705</v>
      </c>
      <c r="R3069" t="s">
        <v>15706</v>
      </c>
      <c r="S3069">
        <v>126</v>
      </c>
      <c r="T3069" t="s">
        <v>42</v>
      </c>
      <c r="U3069" t="s">
        <v>43</v>
      </c>
      <c r="V3069" t="s">
        <v>44</v>
      </c>
      <c r="W3069">
        <v>3300000</v>
      </c>
      <c r="X3069">
        <v>2015</v>
      </c>
      <c r="Y3069">
        <v>830</v>
      </c>
      <c r="Z3069" s="2">
        <v>5.2</v>
      </c>
      <c r="AA3069">
        <v>2.35</v>
      </c>
      <c r="AB3069">
        <v>0</v>
      </c>
      <c r="AQ3069">
        <v>117</v>
      </c>
      <c r="AR3069">
        <v>8</v>
      </c>
      <c r="BO3069">
        <v>42610000</v>
      </c>
      <c r="BP3069">
        <v>55000000</v>
      </c>
      <c r="BR3069">
        <f t="shared" si="113"/>
        <v>-12390000</v>
      </c>
      <c r="BS3069" t="str">
        <f>_xlfn.XLOOKUP(BO3069,I:I,L:L)</f>
        <v>Beverly Hills Cop IIIÂ </v>
      </c>
    </row>
    <row r="3070" spans="1:71" x14ac:dyDescent="0.25">
      <c r="A3070" t="s">
        <v>917</v>
      </c>
      <c r="B3070" t="s">
        <v>77</v>
      </c>
      <c r="C3070">
        <v>274</v>
      </c>
      <c r="D3070">
        <v>113</v>
      </c>
      <c r="E3070">
        <v>22000</v>
      </c>
      <c r="F3070">
        <v>379</v>
      </c>
      <c r="G3070" t="s">
        <v>6208</v>
      </c>
      <c r="H3070">
        <v>716</v>
      </c>
      <c r="I3070">
        <v>25530884</v>
      </c>
      <c r="J3070" t="s">
        <v>560</v>
      </c>
      <c r="K3070" t="s">
        <v>892</v>
      </c>
      <c r="L3070" t="s">
        <v>7709</v>
      </c>
      <c r="M3070">
        <v>845580</v>
      </c>
      <c r="N3070">
        <v>1997</v>
      </c>
      <c r="O3070" t="s">
        <v>15707</v>
      </c>
      <c r="P3070">
        <v>0</v>
      </c>
      <c r="Q3070" t="s">
        <v>15708</v>
      </c>
      <c r="R3070" t="s">
        <v>15709</v>
      </c>
      <c r="S3070">
        <v>2067</v>
      </c>
      <c r="T3070" t="s">
        <v>42</v>
      </c>
      <c r="U3070" t="s">
        <v>43</v>
      </c>
      <c r="V3070" t="s">
        <v>811</v>
      </c>
      <c r="W3070">
        <v>9000000</v>
      </c>
      <c r="X3070">
        <v>2000</v>
      </c>
      <c r="Y3070">
        <v>651</v>
      </c>
      <c r="Z3070" s="2">
        <v>8.5</v>
      </c>
      <c r="AA3070">
        <v>2.35</v>
      </c>
      <c r="AB3070">
        <v>40000</v>
      </c>
      <c r="AQ3070">
        <v>83</v>
      </c>
      <c r="AR3070">
        <v>5.2</v>
      </c>
      <c r="BO3070">
        <v>7564000</v>
      </c>
      <c r="BP3070">
        <v>20000000</v>
      </c>
      <c r="BR3070">
        <f t="shared" si="113"/>
        <v>-12436000</v>
      </c>
      <c r="BS3070" t="str">
        <f>_xlfn.XLOOKUP(BO3070,I:I,L:L)</f>
        <v>HackersÂ </v>
      </c>
    </row>
    <row r="3071" spans="1:71" x14ac:dyDescent="0.25">
      <c r="A3071" t="s">
        <v>33</v>
      </c>
      <c r="B3071" t="s">
        <v>9304</v>
      </c>
      <c r="C3071">
        <v>336</v>
      </c>
      <c r="D3071">
        <v>104</v>
      </c>
      <c r="E3071">
        <v>59</v>
      </c>
      <c r="F3071">
        <v>202</v>
      </c>
      <c r="G3071" t="s">
        <v>4300</v>
      </c>
      <c r="H3071">
        <v>972</v>
      </c>
      <c r="I3071">
        <v>27689474</v>
      </c>
      <c r="J3071" t="s">
        <v>3057</v>
      </c>
      <c r="K3071" t="s">
        <v>15710</v>
      </c>
      <c r="L3071" t="s">
        <v>6715</v>
      </c>
      <c r="M3071">
        <v>85688</v>
      </c>
      <c r="N3071">
        <v>2071</v>
      </c>
      <c r="O3071" t="s">
        <v>15711</v>
      </c>
      <c r="P3071">
        <v>0</v>
      </c>
      <c r="Q3071" t="s">
        <v>15712</v>
      </c>
      <c r="R3071" t="s">
        <v>15713</v>
      </c>
      <c r="S3071">
        <v>339</v>
      </c>
      <c r="T3071" t="s">
        <v>42</v>
      </c>
      <c r="U3071" t="s">
        <v>43</v>
      </c>
      <c r="V3071" t="s">
        <v>811</v>
      </c>
      <c r="W3071">
        <v>5000000</v>
      </c>
      <c r="X3071">
        <v>2013</v>
      </c>
      <c r="Y3071">
        <v>407</v>
      </c>
      <c r="Z3071" s="2">
        <v>6.5</v>
      </c>
      <c r="AA3071">
        <v>2.35</v>
      </c>
      <c r="AB3071">
        <v>23000</v>
      </c>
      <c r="AQ3071">
        <v>113</v>
      </c>
      <c r="AR3071">
        <v>8.5</v>
      </c>
      <c r="BO3071">
        <v>9528092</v>
      </c>
      <c r="BP3071">
        <v>22000000</v>
      </c>
      <c r="BR3071">
        <f t="shared" si="113"/>
        <v>-12471908</v>
      </c>
      <c r="BS3071" t="str">
        <f>_xlfn.XLOOKUP(BO3071,I:I,L:L)</f>
        <v>Fair GameÂ </v>
      </c>
    </row>
    <row r="3072" spans="1:71" x14ac:dyDescent="0.25">
      <c r="A3072" t="s">
        <v>917</v>
      </c>
      <c r="B3072" t="s">
        <v>4297</v>
      </c>
      <c r="C3072">
        <v>174</v>
      </c>
      <c r="D3072">
        <v>97</v>
      </c>
      <c r="E3072">
        <v>0</v>
      </c>
      <c r="F3072">
        <v>657</v>
      </c>
      <c r="G3072" t="s">
        <v>11509</v>
      </c>
      <c r="H3072">
        <v>1000</v>
      </c>
      <c r="I3072">
        <v>24138847</v>
      </c>
      <c r="J3072" t="s">
        <v>1247</v>
      </c>
      <c r="K3072" t="s">
        <v>2612</v>
      </c>
      <c r="L3072" t="s">
        <v>7337</v>
      </c>
      <c r="M3072">
        <v>114797</v>
      </c>
      <c r="N3072">
        <v>2990</v>
      </c>
      <c r="O3072" t="s">
        <v>15714</v>
      </c>
      <c r="P3072">
        <v>3</v>
      </c>
      <c r="Q3072" t="s">
        <v>15715</v>
      </c>
      <c r="R3072" t="s">
        <v>15716</v>
      </c>
      <c r="S3072">
        <v>472</v>
      </c>
      <c r="T3072" t="s">
        <v>42</v>
      </c>
      <c r="U3072" t="s">
        <v>43</v>
      </c>
      <c r="V3072" t="s">
        <v>811</v>
      </c>
      <c r="W3072">
        <v>5000000</v>
      </c>
      <c r="X3072">
        <v>2006</v>
      </c>
      <c r="Y3072">
        <v>898</v>
      </c>
      <c r="Z3072" s="2">
        <v>7.4</v>
      </c>
      <c r="AA3072">
        <v>1.85</v>
      </c>
      <c r="AB3072">
        <v>0</v>
      </c>
      <c r="AQ3072">
        <v>104</v>
      </c>
      <c r="AR3072">
        <v>6.5</v>
      </c>
      <c r="BP3072">
        <v>12500000</v>
      </c>
      <c r="BR3072">
        <f t="shared" si="113"/>
        <v>-12500000</v>
      </c>
      <c r="BS3072">
        <f>_xlfn.XLOOKUP(BO3072,I:I,L:L)</f>
        <v>0</v>
      </c>
    </row>
    <row r="3073" spans="1:71" x14ac:dyDescent="0.25">
      <c r="A3073" t="s">
        <v>33</v>
      </c>
      <c r="B3073" t="s">
        <v>7816</v>
      </c>
      <c r="C3073">
        <v>276</v>
      </c>
      <c r="D3073">
        <v>103</v>
      </c>
      <c r="E3073">
        <v>214</v>
      </c>
      <c r="F3073">
        <v>424</v>
      </c>
      <c r="G3073" t="s">
        <v>554</v>
      </c>
      <c r="H3073">
        <v>7000</v>
      </c>
      <c r="I3073">
        <v>21501098</v>
      </c>
      <c r="J3073" t="s">
        <v>1544</v>
      </c>
      <c r="K3073" t="s">
        <v>664</v>
      </c>
      <c r="L3073" t="s">
        <v>7719</v>
      </c>
      <c r="M3073">
        <v>115813</v>
      </c>
      <c r="N3073">
        <v>8375</v>
      </c>
      <c r="O3073" t="s">
        <v>14347</v>
      </c>
      <c r="P3073">
        <v>1</v>
      </c>
      <c r="Q3073" t="s">
        <v>15717</v>
      </c>
      <c r="R3073" t="s">
        <v>15718</v>
      </c>
      <c r="S3073">
        <v>216</v>
      </c>
      <c r="T3073" t="s">
        <v>42</v>
      </c>
      <c r="U3073" t="s">
        <v>43</v>
      </c>
      <c r="V3073" t="s">
        <v>44</v>
      </c>
      <c r="W3073">
        <v>5000000</v>
      </c>
      <c r="X3073">
        <v>2013</v>
      </c>
      <c r="Y3073">
        <v>468</v>
      </c>
      <c r="Z3073" s="2">
        <v>7.4</v>
      </c>
      <c r="AA3073">
        <v>1.85</v>
      </c>
      <c r="AB3073">
        <v>22000</v>
      </c>
      <c r="AQ3073">
        <v>97</v>
      </c>
      <c r="AR3073">
        <v>7.4</v>
      </c>
      <c r="BO3073">
        <v>37486138</v>
      </c>
      <c r="BP3073">
        <v>50000000</v>
      </c>
      <c r="BR3073">
        <f t="shared" si="113"/>
        <v>-12513862</v>
      </c>
      <c r="BS3073" t="str">
        <f>_xlfn.XLOOKUP(BO3073,I:I,L:L)</f>
        <v>Raising HelenÂ </v>
      </c>
    </row>
    <row r="3074" spans="1:71" x14ac:dyDescent="0.25">
      <c r="A3074" t="s">
        <v>33</v>
      </c>
      <c r="B3074" t="s">
        <v>9314</v>
      </c>
      <c r="C3074">
        <v>12</v>
      </c>
      <c r="D3074">
        <v>94</v>
      </c>
      <c r="E3074">
        <v>0</v>
      </c>
      <c r="F3074">
        <v>287</v>
      </c>
      <c r="G3074" t="s">
        <v>9674</v>
      </c>
      <c r="H3074">
        <v>901</v>
      </c>
      <c r="I3074">
        <v>19281235</v>
      </c>
      <c r="J3074" t="s">
        <v>2907</v>
      </c>
      <c r="K3074" t="s">
        <v>15719</v>
      </c>
      <c r="L3074" t="s">
        <v>8145</v>
      </c>
      <c r="M3074">
        <v>3571</v>
      </c>
      <c r="N3074">
        <v>2523</v>
      </c>
      <c r="O3074" t="s">
        <v>15720</v>
      </c>
      <c r="P3074">
        <v>0</v>
      </c>
      <c r="Q3074" t="s">
        <v>15721</v>
      </c>
      <c r="R3074" t="s">
        <v>15722</v>
      </c>
      <c r="S3074">
        <v>11</v>
      </c>
      <c r="T3074" t="s">
        <v>42</v>
      </c>
      <c r="U3074" t="s">
        <v>43</v>
      </c>
      <c r="V3074" t="s">
        <v>811</v>
      </c>
      <c r="W3074">
        <v>5000000</v>
      </c>
      <c r="X3074">
        <v>1991</v>
      </c>
      <c r="Y3074">
        <v>413</v>
      </c>
      <c r="Z3074" s="2">
        <v>5.0999999999999996</v>
      </c>
      <c r="AA3074">
        <v>1.85</v>
      </c>
      <c r="AB3074">
        <v>232</v>
      </c>
      <c r="AQ3074">
        <v>103</v>
      </c>
      <c r="AR3074">
        <v>7.4</v>
      </c>
      <c r="BO3074">
        <v>2412045</v>
      </c>
      <c r="BP3074">
        <v>15000000</v>
      </c>
      <c r="BR3074">
        <f t="shared" si="113"/>
        <v>-12587955</v>
      </c>
      <c r="BS3074" t="str">
        <f>_xlfn.XLOOKUP(BO3074,I:I,L:L)</f>
        <v>Never Let Me GoÂ </v>
      </c>
    </row>
    <row r="3075" spans="1:71" x14ac:dyDescent="0.25">
      <c r="A3075" t="s">
        <v>33</v>
      </c>
      <c r="B3075" t="s">
        <v>9319</v>
      </c>
      <c r="C3075">
        <v>28</v>
      </c>
      <c r="D3075">
        <v>77</v>
      </c>
      <c r="E3075">
        <v>0</v>
      </c>
      <c r="F3075">
        <v>73</v>
      </c>
      <c r="G3075" t="s">
        <v>15723</v>
      </c>
      <c r="H3075">
        <v>2000</v>
      </c>
      <c r="I3075">
        <v>19421271</v>
      </c>
      <c r="J3075" t="s">
        <v>1753</v>
      </c>
      <c r="K3075" t="s">
        <v>2476</v>
      </c>
      <c r="L3075" t="s">
        <v>8122</v>
      </c>
      <c r="M3075">
        <v>2448</v>
      </c>
      <c r="N3075">
        <v>2908</v>
      </c>
      <c r="O3075" t="s">
        <v>15724</v>
      </c>
      <c r="P3075">
        <v>1</v>
      </c>
      <c r="Q3075" t="s">
        <v>15725</v>
      </c>
      <c r="R3075" t="s">
        <v>15726</v>
      </c>
      <c r="S3075">
        <v>18</v>
      </c>
      <c r="T3075" t="s">
        <v>42</v>
      </c>
      <c r="U3075" t="s">
        <v>43</v>
      </c>
      <c r="V3075" t="s">
        <v>366</v>
      </c>
      <c r="W3075">
        <v>5000000</v>
      </c>
      <c r="X3075">
        <v>1999</v>
      </c>
      <c r="Y3075">
        <v>804</v>
      </c>
      <c r="Z3075" s="2">
        <v>5</v>
      </c>
      <c r="AA3075">
        <v>1.33</v>
      </c>
      <c r="AB3075">
        <v>122</v>
      </c>
      <c r="AQ3075">
        <v>94</v>
      </c>
      <c r="AR3075">
        <v>5.0999999999999996</v>
      </c>
      <c r="BO3075">
        <v>31662</v>
      </c>
      <c r="BP3075">
        <v>12620000</v>
      </c>
      <c r="BR3075">
        <f t="shared" si="113"/>
        <v>-12588338</v>
      </c>
      <c r="BS3075" t="str">
        <f>_xlfn.XLOOKUP(BO3075,I:I,L:L)</f>
        <v>Operation ChromiteÂ </v>
      </c>
    </row>
    <row r="3076" spans="1:71" x14ac:dyDescent="0.25">
      <c r="A3076" t="s">
        <v>33</v>
      </c>
      <c r="B3076" t="s">
        <v>2097</v>
      </c>
      <c r="C3076">
        <v>95</v>
      </c>
      <c r="D3076">
        <v>134</v>
      </c>
      <c r="E3076">
        <v>3000</v>
      </c>
      <c r="F3076">
        <v>77</v>
      </c>
      <c r="G3076" t="s">
        <v>10478</v>
      </c>
      <c r="H3076">
        <v>205</v>
      </c>
      <c r="I3076">
        <v>20733485</v>
      </c>
      <c r="J3076" t="s">
        <v>2007</v>
      </c>
      <c r="K3076" t="s">
        <v>15727</v>
      </c>
      <c r="L3076" t="s">
        <v>7867</v>
      </c>
      <c r="M3076">
        <v>11622</v>
      </c>
      <c r="N3076">
        <v>428</v>
      </c>
      <c r="O3076" t="s">
        <v>15728</v>
      </c>
      <c r="P3076">
        <v>1</v>
      </c>
      <c r="Q3076" t="s">
        <v>15729</v>
      </c>
      <c r="R3076" t="s">
        <v>15730</v>
      </c>
      <c r="S3076">
        <v>157</v>
      </c>
      <c r="T3076" t="s">
        <v>42</v>
      </c>
      <c r="U3076" t="s">
        <v>43</v>
      </c>
      <c r="V3076" t="s">
        <v>44</v>
      </c>
      <c r="W3076">
        <v>5000000</v>
      </c>
      <c r="X3076">
        <v>1997</v>
      </c>
      <c r="Y3076">
        <v>130</v>
      </c>
      <c r="Z3076" s="2">
        <v>7.2</v>
      </c>
      <c r="AA3076">
        <v>1.85</v>
      </c>
      <c r="AB3076">
        <v>1000</v>
      </c>
      <c r="AQ3076">
        <v>77</v>
      </c>
      <c r="AR3076">
        <v>5</v>
      </c>
      <c r="BO3076">
        <v>27400000</v>
      </c>
      <c r="BP3076">
        <v>40000000</v>
      </c>
      <c r="BR3076">
        <f t="shared" si="113"/>
        <v>-12600000</v>
      </c>
      <c r="BS3076" t="str">
        <f>_xlfn.XLOOKUP(BO3076,I:I,L:L)</f>
        <v>DuneÂ </v>
      </c>
    </row>
    <row r="3077" spans="1:71" x14ac:dyDescent="0.25">
      <c r="A3077" t="s">
        <v>33</v>
      </c>
      <c r="B3077" t="s">
        <v>9328</v>
      </c>
      <c r="C3077">
        <v>179</v>
      </c>
      <c r="D3077">
        <v>90</v>
      </c>
      <c r="E3077">
        <v>37</v>
      </c>
      <c r="F3077">
        <v>1000</v>
      </c>
      <c r="G3077" t="s">
        <v>1924</v>
      </c>
      <c r="H3077">
        <v>11000</v>
      </c>
      <c r="I3077">
        <v>24809547</v>
      </c>
      <c r="J3077" t="s">
        <v>1544</v>
      </c>
      <c r="K3077" t="s">
        <v>2429</v>
      </c>
      <c r="L3077" t="s">
        <v>7198</v>
      </c>
      <c r="M3077">
        <v>74875</v>
      </c>
      <c r="N3077">
        <v>15710</v>
      </c>
      <c r="O3077" t="s">
        <v>991</v>
      </c>
      <c r="P3077">
        <v>1</v>
      </c>
      <c r="Q3077" t="s">
        <v>15732</v>
      </c>
      <c r="R3077" t="s">
        <v>15733</v>
      </c>
      <c r="S3077">
        <v>115</v>
      </c>
      <c r="T3077" t="s">
        <v>42</v>
      </c>
      <c r="U3077" t="s">
        <v>43</v>
      </c>
      <c r="V3077" t="s">
        <v>811</v>
      </c>
      <c r="W3077">
        <v>5000000</v>
      </c>
      <c r="X3077">
        <v>2011</v>
      </c>
      <c r="Y3077">
        <v>3000</v>
      </c>
      <c r="Z3077" s="2">
        <v>6.4</v>
      </c>
      <c r="AA3077">
        <v>1.85</v>
      </c>
      <c r="AB3077">
        <v>11000</v>
      </c>
      <c r="AQ3077">
        <v>129</v>
      </c>
      <c r="AR3077">
        <v>6.7</v>
      </c>
      <c r="BO3077">
        <v>7382993</v>
      </c>
      <c r="BP3077">
        <v>20000000</v>
      </c>
      <c r="BR3077">
        <f t="shared" si="113"/>
        <v>-12617007</v>
      </c>
      <c r="BS3077" t="str">
        <f>_xlfn.XLOOKUP(BO3077,I:I,L:L)</f>
        <v>DoogalÂ </v>
      </c>
    </row>
    <row r="3078" spans="1:71" x14ac:dyDescent="0.25">
      <c r="A3078" t="s">
        <v>33</v>
      </c>
      <c r="B3078" t="s">
        <v>9333</v>
      </c>
      <c r="C3078">
        <v>22</v>
      </c>
      <c r="D3078">
        <v>104</v>
      </c>
      <c r="E3078">
        <v>0</v>
      </c>
      <c r="F3078">
        <v>498</v>
      </c>
      <c r="G3078" t="s">
        <v>15734</v>
      </c>
      <c r="H3078">
        <v>1000</v>
      </c>
      <c r="I3078">
        <v>23031390</v>
      </c>
      <c r="J3078" t="s">
        <v>1544</v>
      </c>
      <c r="K3078" t="s">
        <v>981</v>
      </c>
      <c r="L3078" t="s">
        <v>7411</v>
      </c>
      <c r="M3078">
        <v>4345</v>
      </c>
      <c r="N3078">
        <v>2868</v>
      </c>
      <c r="O3078" t="s">
        <v>15735</v>
      </c>
      <c r="P3078">
        <v>9</v>
      </c>
      <c r="Q3078" t="s">
        <v>15736</v>
      </c>
      <c r="R3078" t="s">
        <v>15737</v>
      </c>
      <c r="S3078">
        <v>26</v>
      </c>
      <c r="T3078" t="s">
        <v>42</v>
      </c>
      <c r="U3078" t="s">
        <v>43</v>
      </c>
      <c r="V3078" t="s">
        <v>811</v>
      </c>
      <c r="W3078">
        <v>4500000</v>
      </c>
      <c r="X3078">
        <v>1998</v>
      </c>
      <c r="Y3078">
        <v>597</v>
      </c>
      <c r="Z3078" s="2">
        <v>5.6</v>
      </c>
      <c r="AA3078">
        <v>1.85</v>
      </c>
      <c r="AB3078">
        <v>575</v>
      </c>
      <c r="AQ3078">
        <v>90</v>
      </c>
      <c r="AR3078">
        <v>6.4</v>
      </c>
      <c r="BO3078">
        <v>14337579</v>
      </c>
      <c r="BP3078">
        <v>27000000</v>
      </c>
      <c r="BR3078">
        <f t="shared" si="113"/>
        <v>-12662421</v>
      </c>
      <c r="BS3078" t="str">
        <f>_xlfn.XLOOKUP(BO3078,I:I,L:L)</f>
        <v>Dark CityÂ </v>
      </c>
    </row>
    <row r="3079" spans="1:71" x14ac:dyDescent="0.25">
      <c r="A3079" t="s">
        <v>33</v>
      </c>
      <c r="B3079" t="s">
        <v>1867</v>
      </c>
      <c r="C3079">
        <v>92</v>
      </c>
      <c r="D3079">
        <v>95</v>
      </c>
      <c r="E3079">
        <v>596</v>
      </c>
      <c r="F3079">
        <v>697</v>
      </c>
      <c r="G3079" t="s">
        <v>14373</v>
      </c>
      <c r="H3079">
        <v>1000</v>
      </c>
      <c r="I3079">
        <v>16017403</v>
      </c>
      <c r="J3079" t="s">
        <v>3720</v>
      </c>
      <c r="K3079" t="s">
        <v>1918</v>
      </c>
      <c r="L3079" t="s">
        <v>8721</v>
      </c>
      <c r="M3079">
        <v>17333</v>
      </c>
      <c r="N3079">
        <v>3300</v>
      </c>
      <c r="O3079" t="s">
        <v>3948</v>
      </c>
      <c r="P3079">
        <v>2</v>
      </c>
      <c r="Q3079" t="s">
        <v>14374</v>
      </c>
      <c r="R3079" t="s">
        <v>14375</v>
      </c>
      <c r="S3079">
        <v>153</v>
      </c>
      <c r="T3079" t="s">
        <v>42</v>
      </c>
      <c r="U3079" t="s">
        <v>43</v>
      </c>
      <c r="V3079" t="s">
        <v>811</v>
      </c>
      <c r="W3079">
        <v>5000000</v>
      </c>
      <c r="X3079">
        <v>2001</v>
      </c>
      <c r="Y3079">
        <v>835</v>
      </c>
      <c r="Z3079" s="2">
        <v>6.2</v>
      </c>
      <c r="AA3079">
        <v>1.85</v>
      </c>
      <c r="AB3079">
        <v>0</v>
      </c>
      <c r="AQ3079">
        <v>104</v>
      </c>
      <c r="AR3079">
        <v>5.6</v>
      </c>
      <c r="BO3079">
        <v>336467</v>
      </c>
      <c r="BP3079">
        <v>13000000</v>
      </c>
      <c r="BR3079">
        <f t="shared" si="113"/>
        <v>-12663533</v>
      </c>
      <c r="BS3079" t="str">
        <f>_xlfn.XLOOKUP(BO3079,I:I,L:L)</f>
        <v>Enter the VoidÂ </v>
      </c>
    </row>
    <row r="3080" spans="1:71" x14ac:dyDescent="0.25">
      <c r="A3080" t="s">
        <v>33</v>
      </c>
      <c r="B3080" t="s">
        <v>7713</v>
      </c>
      <c r="C3080">
        <v>196</v>
      </c>
      <c r="D3080">
        <v>93</v>
      </c>
      <c r="E3080">
        <v>66</v>
      </c>
      <c r="F3080">
        <v>161</v>
      </c>
      <c r="G3080" t="s">
        <v>15738</v>
      </c>
      <c r="H3080">
        <v>1000</v>
      </c>
      <c r="I3080">
        <v>21197315</v>
      </c>
      <c r="J3080" t="s">
        <v>1776</v>
      </c>
      <c r="K3080" t="s">
        <v>10609</v>
      </c>
      <c r="L3080" t="s">
        <v>7767</v>
      </c>
      <c r="M3080">
        <v>49948</v>
      </c>
      <c r="N3080">
        <v>1410</v>
      </c>
      <c r="O3080" t="s">
        <v>15739</v>
      </c>
      <c r="P3080">
        <v>0</v>
      </c>
      <c r="Q3080" t="s">
        <v>15740</v>
      </c>
      <c r="R3080" t="s">
        <v>15741</v>
      </c>
      <c r="S3080">
        <v>211</v>
      </c>
      <c r="T3080" t="s">
        <v>42</v>
      </c>
      <c r="U3080" t="s">
        <v>43</v>
      </c>
      <c r="V3080" t="s">
        <v>811</v>
      </c>
      <c r="W3080">
        <v>5000000</v>
      </c>
      <c r="X3080">
        <v>2014</v>
      </c>
      <c r="Y3080">
        <v>200</v>
      </c>
      <c r="Z3080" s="2">
        <v>6.1</v>
      </c>
      <c r="AA3080">
        <v>1.85</v>
      </c>
      <c r="AB3080">
        <v>14000</v>
      </c>
      <c r="AQ3080">
        <v>95</v>
      </c>
      <c r="AR3080">
        <v>6.2</v>
      </c>
      <c r="BO3080">
        <v>301305</v>
      </c>
      <c r="BP3080">
        <v>13000000</v>
      </c>
      <c r="BR3080">
        <f t="shared" si="113"/>
        <v>-12698695</v>
      </c>
      <c r="BS3080" t="str">
        <f>_xlfn.XLOOKUP(BO3080,I:I,L:L)</f>
        <v>In the Land of Blood and HoneyÂ </v>
      </c>
    </row>
    <row r="3081" spans="1:71" x14ac:dyDescent="0.25">
      <c r="A3081" t="s">
        <v>33</v>
      </c>
      <c r="B3081" t="s">
        <v>6572</v>
      </c>
      <c r="C3081">
        <v>9</v>
      </c>
      <c r="D3081">
        <v>106</v>
      </c>
      <c r="E3081">
        <v>23</v>
      </c>
      <c r="F3081">
        <v>467</v>
      </c>
      <c r="G3081" t="s">
        <v>15742</v>
      </c>
      <c r="H3081">
        <v>1000</v>
      </c>
      <c r="I3081">
        <v>17382982</v>
      </c>
      <c r="J3081" t="s">
        <v>2275</v>
      </c>
      <c r="K3081" t="s">
        <v>3477</v>
      </c>
      <c r="L3081" t="s">
        <v>8488</v>
      </c>
      <c r="M3081">
        <v>5975</v>
      </c>
      <c r="N3081">
        <v>2840</v>
      </c>
      <c r="O3081" t="s">
        <v>13507</v>
      </c>
      <c r="P3081">
        <v>0</v>
      </c>
      <c r="Q3081" t="s">
        <v>15743</v>
      </c>
      <c r="R3081" t="s">
        <v>15744</v>
      </c>
      <c r="S3081">
        <v>33</v>
      </c>
      <c r="T3081" t="s">
        <v>105</v>
      </c>
      <c r="U3081" t="s">
        <v>43</v>
      </c>
      <c r="V3081" t="s">
        <v>811</v>
      </c>
      <c r="W3081">
        <v>5000000</v>
      </c>
      <c r="X3081">
        <v>2014</v>
      </c>
      <c r="Y3081">
        <v>694</v>
      </c>
      <c r="Z3081" s="2">
        <v>5.2</v>
      </c>
      <c r="AA3081">
        <v>1.85</v>
      </c>
      <c r="AB3081">
        <v>0</v>
      </c>
      <c r="AQ3081">
        <v>93</v>
      </c>
      <c r="AR3081">
        <v>6.1</v>
      </c>
      <c r="BO3081">
        <v>7268659</v>
      </c>
      <c r="BP3081">
        <v>20000000</v>
      </c>
      <c r="BR3081">
        <f t="shared" si="113"/>
        <v>-12731341</v>
      </c>
      <c r="BS3081" t="str">
        <f>_xlfn.XLOOKUP(BO3081,I:I,L:L)</f>
        <v>Machete KillsÂ </v>
      </c>
    </row>
    <row r="3082" spans="1:71" x14ac:dyDescent="0.25">
      <c r="A3082" t="s">
        <v>33</v>
      </c>
      <c r="B3082" t="s">
        <v>6714</v>
      </c>
      <c r="C3082">
        <v>31</v>
      </c>
      <c r="D3082">
        <v>109</v>
      </c>
      <c r="E3082">
        <v>148</v>
      </c>
      <c r="F3082">
        <v>426</v>
      </c>
      <c r="G3082" t="s">
        <v>11359</v>
      </c>
      <c r="H3082">
        <v>2000</v>
      </c>
      <c r="I3082">
        <v>14821531</v>
      </c>
      <c r="J3082" t="s">
        <v>2007</v>
      </c>
      <c r="K3082" t="s">
        <v>9704</v>
      </c>
      <c r="L3082" t="s">
        <v>9146</v>
      </c>
      <c r="M3082">
        <v>6915</v>
      </c>
      <c r="N3082">
        <v>3843</v>
      </c>
      <c r="O3082" t="s">
        <v>13395</v>
      </c>
      <c r="P3082">
        <v>2</v>
      </c>
      <c r="Q3082" t="s">
        <v>15745</v>
      </c>
      <c r="R3082" t="s">
        <v>15746</v>
      </c>
      <c r="S3082">
        <v>209</v>
      </c>
      <c r="T3082" t="s">
        <v>42</v>
      </c>
      <c r="U3082" t="s">
        <v>43</v>
      </c>
      <c r="V3082" t="s">
        <v>811</v>
      </c>
      <c r="W3082">
        <v>6000000</v>
      </c>
      <c r="X3082">
        <v>1997</v>
      </c>
      <c r="Y3082">
        <v>434</v>
      </c>
      <c r="Z3082" s="2">
        <v>7.3</v>
      </c>
      <c r="AA3082">
        <v>1.85</v>
      </c>
      <c r="AB3082">
        <v>599</v>
      </c>
      <c r="AQ3082">
        <v>106</v>
      </c>
      <c r="AR3082">
        <v>5.2</v>
      </c>
      <c r="BO3082">
        <v>17266505</v>
      </c>
      <c r="BP3082">
        <v>30000000</v>
      </c>
      <c r="BR3082">
        <f t="shared" si="113"/>
        <v>-12733495</v>
      </c>
      <c r="BS3082" t="str">
        <f>_xlfn.XLOOKUP(BO3082,I:I,L:L)</f>
        <v>Eight Legged FreaksÂ </v>
      </c>
    </row>
    <row r="3083" spans="1:71" x14ac:dyDescent="0.25">
      <c r="A3083" t="s">
        <v>33</v>
      </c>
      <c r="B3083" t="s">
        <v>9337</v>
      </c>
      <c r="C3083">
        <v>309</v>
      </c>
      <c r="D3083">
        <v>101</v>
      </c>
      <c r="E3083">
        <v>25</v>
      </c>
      <c r="F3083">
        <v>423</v>
      </c>
      <c r="G3083" t="s">
        <v>2981</v>
      </c>
      <c r="H3083">
        <v>17000</v>
      </c>
      <c r="I3083">
        <v>18656400</v>
      </c>
      <c r="J3083" t="s">
        <v>2007</v>
      </c>
      <c r="K3083" t="s">
        <v>715</v>
      </c>
      <c r="L3083" t="s">
        <v>8269</v>
      </c>
      <c r="M3083">
        <v>86077</v>
      </c>
      <c r="N3083">
        <v>19673</v>
      </c>
      <c r="O3083" t="s">
        <v>2300</v>
      </c>
      <c r="P3083">
        <v>1</v>
      </c>
      <c r="Q3083" t="s">
        <v>15747</v>
      </c>
      <c r="R3083" t="s">
        <v>15748</v>
      </c>
      <c r="S3083">
        <v>195</v>
      </c>
      <c r="T3083" t="s">
        <v>42</v>
      </c>
      <c r="U3083" t="s">
        <v>43</v>
      </c>
      <c r="V3083" t="s">
        <v>44</v>
      </c>
      <c r="W3083">
        <v>5000000</v>
      </c>
      <c r="X3083">
        <v>2014</v>
      </c>
      <c r="Y3083">
        <v>2000</v>
      </c>
      <c r="Z3083" s="2">
        <v>7.5</v>
      </c>
      <c r="AA3083">
        <v>1.85</v>
      </c>
      <c r="AB3083">
        <v>45000</v>
      </c>
      <c r="AQ3083">
        <v>109</v>
      </c>
      <c r="AR3083">
        <v>7.3</v>
      </c>
      <c r="BO3083">
        <v>214966</v>
      </c>
      <c r="BP3083">
        <v>13000000</v>
      </c>
      <c r="BR3083">
        <f t="shared" si="113"/>
        <v>-12785034</v>
      </c>
      <c r="BS3083" t="str">
        <f>_xlfn.XLOOKUP(BO3083,I:I,L:L)</f>
        <v>The Killer Inside MeÂ </v>
      </c>
    </row>
    <row r="3084" spans="1:71" x14ac:dyDescent="0.25">
      <c r="A3084" t="s">
        <v>33</v>
      </c>
      <c r="B3084" t="s">
        <v>3597</v>
      </c>
      <c r="C3084">
        <v>168</v>
      </c>
      <c r="D3084">
        <v>95</v>
      </c>
      <c r="E3084">
        <v>38</v>
      </c>
      <c r="F3084">
        <v>249</v>
      </c>
      <c r="G3084" t="s">
        <v>12506</v>
      </c>
      <c r="H3084">
        <v>567</v>
      </c>
      <c r="I3084">
        <v>241437427</v>
      </c>
      <c r="J3084" t="s">
        <v>1638</v>
      </c>
      <c r="K3084" t="s">
        <v>12507</v>
      </c>
      <c r="L3084" t="s">
        <v>349</v>
      </c>
      <c r="M3084">
        <v>102071</v>
      </c>
      <c r="N3084">
        <v>1495</v>
      </c>
      <c r="O3084" t="s">
        <v>11349</v>
      </c>
      <c r="P3084">
        <v>3</v>
      </c>
      <c r="Q3084" t="s">
        <v>15749</v>
      </c>
      <c r="R3084" t="s">
        <v>15750</v>
      </c>
      <c r="S3084">
        <v>756</v>
      </c>
      <c r="T3084" t="s">
        <v>42</v>
      </c>
      <c r="U3084" t="s">
        <v>43</v>
      </c>
      <c r="V3084" t="s">
        <v>115</v>
      </c>
      <c r="W3084">
        <v>5000000</v>
      </c>
      <c r="X3084">
        <v>2002</v>
      </c>
      <c r="Y3084">
        <v>312</v>
      </c>
      <c r="Z3084" s="2">
        <v>6.6</v>
      </c>
      <c r="AA3084">
        <v>1.85</v>
      </c>
      <c r="AB3084">
        <v>5000</v>
      </c>
      <c r="AQ3084">
        <v>99</v>
      </c>
      <c r="AR3084">
        <v>6.4</v>
      </c>
      <c r="BO3084">
        <v>31136950</v>
      </c>
      <c r="BP3084">
        <v>44000000</v>
      </c>
      <c r="BR3084">
        <f t="shared" si="113"/>
        <v>-12863050</v>
      </c>
      <c r="BS3084" t="str">
        <f>_xlfn.XLOOKUP(BO3084,I:I,L:L)</f>
        <v>Charlie St. CloudÂ </v>
      </c>
    </row>
    <row r="3085" spans="1:71" x14ac:dyDescent="0.25">
      <c r="A3085" t="s">
        <v>33</v>
      </c>
      <c r="B3085" t="s">
        <v>9346</v>
      </c>
      <c r="C3085">
        <v>444</v>
      </c>
      <c r="D3085">
        <v>94</v>
      </c>
      <c r="E3085">
        <v>520</v>
      </c>
      <c r="F3085">
        <v>192</v>
      </c>
      <c r="G3085" t="s">
        <v>14931</v>
      </c>
      <c r="H3085">
        <v>11000</v>
      </c>
      <c r="I3085">
        <v>14123773</v>
      </c>
      <c r="J3085" t="s">
        <v>1212</v>
      </c>
      <c r="K3085" t="s">
        <v>98</v>
      </c>
      <c r="L3085" t="s">
        <v>9074</v>
      </c>
      <c r="M3085">
        <v>108683</v>
      </c>
      <c r="N3085">
        <v>12306</v>
      </c>
      <c r="O3085" t="s">
        <v>15751</v>
      </c>
      <c r="P3085">
        <v>4</v>
      </c>
      <c r="Q3085" t="s">
        <v>15752</v>
      </c>
      <c r="R3085" t="s">
        <v>15753</v>
      </c>
      <c r="S3085">
        <v>561</v>
      </c>
      <c r="T3085" t="s">
        <v>42</v>
      </c>
      <c r="U3085" t="s">
        <v>43</v>
      </c>
      <c r="V3085" t="s">
        <v>811</v>
      </c>
      <c r="W3085">
        <v>5000000</v>
      </c>
      <c r="X3085">
        <v>2012</v>
      </c>
      <c r="Y3085">
        <v>892</v>
      </c>
      <c r="Z3085" s="2">
        <v>5.3</v>
      </c>
      <c r="AA3085">
        <v>2.35</v>
      </c>
      <c r="AB3085">
        <v>25000</v>
      </c>
      <c r="AQ3085">
        <v>95</v>
      </c>
      <c r="AR3085">
        <v>6.6</v>
      </c>
      <c r="BO3085">
        <v>17120019</v>
      </c>
      <c r="BP3085">
        <v>30000000</v>
      </c>
      <c r="BR3085">
        <f t="shared" si="113"/>
        <v>-12879981</v>
      </c>
      <c r="BS3085" t="str">
        <f>_xlfn.XLOOKUP(BO3085,I:I,L:L)</f>
        <v>SafeÂ </v>
      </c>
    </row>
    <row r="3086" spans="1:71" x14ac:dyDescent="0.25">
      <c r="A3086" t="s">
        <v>33</v>
      </c>
      <c r="B3086" t="s">
        <v>9352</v>
      </c>
      <c r="C3086">
        <v>123</v>
      </c>
      <c r="D3086">
        <v>93</v>
      </c>
      <c r="E3086">
        <v>13</v>
      </c>
      <c r="F3086">
        <v>141</v>
      </c>
      <c r="G3086" t="s">
        <v>15754</v>
      </c>
      <c r="H3086">
        <v>742</v>
      </c>
      <c r="I3086">
        <v>15126948</v>
      </c>
      <c r="J3086" t="s">
        <v>2795</v>
      </c>
      <c r="K3086" t="s">
        <v>11273</v>
      </c>
      <c r="L3086" t="s">
        <v>8901</v>
      </c>
      <c r="M3086">
        <v>20815</v>
      </c>
      <c r="N3086">
        <v>1227</v>
      </c>
      <c r="O3086" t="s">
        <v>13228</v>
      </c>
      <c r="P3086">
        <v>0</v>
      </c>
      <c r="Q3086" t="s">
        <v>15755</v>
      </c>
      <c r="R3086" t="s">
        <v>15756</v>
      </c>
      <c r="S3086">
        <v>335</v>
      </c>
      <c r="T3086" t="s">
        <v>42</v>
      </c>
      <c r="U3086" t="s">
        <v>43</v>
      </c>
      <c r="V3086" t="s">
        <v>811</v>
      </c>
      <c r="W3086">
        <v>5000000</v>
      </c>
      <c r="X3086">
        <v>1995</v>
      </c>
      <c r="Y3086">
        <v>152</v>
      </c>
      <c r="Z3086" s="2">
        <v>4.9000000000000004</v>
      </c>
      <c r="AA3086">
        <v>1.85</v>
      </c>
      <c r="AB3086">
        <v>0</v>
      </c>
      <c r="AQ3086">
        <v>94</v>
      </c>
      <c r="AR3086">
        <v>5.3</v>
      </c>
      <c r="BO3086">
        <v>32095318</v>
      </c>
      <c r="BP3086">
        <v>45000000</v>
      </c>
      <c r="BR3086">
        <f t="shared" si="113"/>
        <v>-12904682</v>
      </c>
      <c r="BS3086" t="str">
        <f>_xlfn.XLOOKUP(BO3086,I:I,L:L)</f>
        <v>What's the Worst That Could Happen?Â </v>
      </c>
    </row>
    <row r="3087" spans="1:71" x14ac:dyDescent="0.25">
      <c r="A3087" t="s">
        <v>33</v>
      </c>
      <c r="B3087" t="s">
        <v>1019</v>
      </c>
      <c r="C3087">
        <v>173</v>
      </c>
      <c r="D3087">
        <v>106</v>
      </c>
      <c r="E3087">
        <v>0</v>
      </c>
      <c r="F3087">
        <v>19</v>
      </c>
      <c r="G3087" t="s">
        <v>15757</v>
      </c>
      <c r="H3087">
        <v>269</v>
      </c>
      <c r="I3087">
        <v>13622333</v>
      </c>
      <c r="J3087" t="s">
        <v>4367</v>
      </c>
      <c r="K3087" t="s">
        <v>12935</v>
      </c>
      <c r="L3087" t="s">
        <v>8589</v>
      </c>
      <c r="M3087">
        <v>91377</v>
      </c>
      <c r="N3087">
        <v>361</v>
      </c>
      <c r="O3087" t="s">
        <v>15758</v>
      </c>
      <c r="P3087">
        <v>1</v>
      </c>
      <c r="Q3087" t="s">
        <v>15759</v>
      </c>
      <c r="R3087" t="s">
        <v>15760</v>
      </c>
      <c r="S3087">
        <v>385</v>
      </c>
      <c r="T3087" t="s">
        <v>105</v>
      </c>
      <c r="U3087" t="s">
        <v>3584</v>
      </c>
      <c r="V3087" t="s">
        <v>811</v>
      </c>
      <c r="W3087">
        <v>2000000</v>
      </c>
      <c r="X3087">
        <v>2001</v>
      </c>
      <c r="Y3087">
        <v>43</v>
      </c>
      <c r="Z3087" s="2">
        <v>7.7</v>
      </c>
      <c r="AA3087">
        <v>1.85</v>
      </c>
      <c r="AB3087">
        <v>0</v>
      </c>
      <c r="AQ3087">
        <v>93</v>
      </c>
      <c r="AR3087">
        <v>4.9000000000000004</v>
      </c>
      <c r="BO3087">
        <v>4068087</v>
      </c>
      <c r="BP3087">
        <v>17000000</v>
      </c>
      <c r="BR3087">
        <f t="shared" si="113"/>
        <v>-12931913</v>
      </c>
      <c r="BS3087" t="str">
        <f>_xlfn.XLOOKUP(BO3087,I:I,L:L)</f>
        <v>The Visual Bible: The Gospel of JohnÂ </v>
      </c>
    </row>
    <row r="3088" spans="1:71" x14ac:dyDescent="0.25">
      <c r="A3088" t="s">
        <v>33</v>
      </c>
      <c r="B3088" t="s">
        <v>1770</v>
      </c>
      <c r="C3088">
        <v>246</v>
      </c>
      <c r="D3088">
        <v>99</v>
      </c>
      <c r="E3088">
        <v>1000</v>
      </c>
      <c r="F3088">
        <v>358</v>
      </c>
      <c r="G3088" t="s">
        <v>7302</v>
      </c>
      <c r="H3088">
        <v>605</v>
      </c>
      <c r="I3088">
        <v>13464388</v>
      </c>
      <c r="J3088" t="s">
        <v>3401</v>
      </c>
      <c r="K3088" t="s">
        <v>15761</v>
      </c>
      <c r="L3088" t="s">
        <v>9009</v>
      </c>
      <c r="M3088">
        <v>395921</v>
      </c>
      <c r="N3088">
        <v>1686</v>
      </c>
      <c r="O3088" t="s">
        <v>1401</v>
      </c>
      <c r="P3088">
        <v>6</v>
      </c>
      <c r="Q3088" t="s">
        <v>15762</v>
      </c>
      <c r="R3088" t="s">
        <v>15763</v>
      </c>
      <c r="S3088">
        <v>859</v>
      </c>
      <c r="T3088" t="s">
        <v>42</v>
      </c>
      <c r="U3088" t="s">
        <v>74</v>
      </c>
      <c r="V3088" t="s">
        <v>811</v>
      </c>
      <c r="W3088">
        <v>4000000</v>
      </c>
      <c r="X3088">
        <v>2004</v>
      </c>
      <c r="Y3088">
        <v>427</v>
      </c>
      <c r="Z3088" s="2">
        <v>8</v>
      </c>
      <c r="AA3088">
        <v>2.35</v>
      </c>
      <c r="AB3088">
        <v>19000</v>
      </c>
      <c r="AQ3088">
        <v>106</v>
      </c>
      <c r="AR3088">
        <v>7.7</v>
      </c>
      <c r="BO3088">
        <v>27053815</v>
      </c>
      <c r="BP3088">
        <v>40000000</v>
      </c>
      <c r="BR3088">
        <f t="shared" si="113"/>
        <v>-12946185</v>
      </c>
      <c r="BS3088" t="str">
        <f>_xlfn.XLOOKUP(BO3088,I:I,L:L)</f>
        <v>The MusketeerÂ </v>
      </c>
    </row>
    <row r="3089" spans="1:71" x14ac:dyDescent="0.25">
      <c r="A3089" t="s">
        <v>33</v>
      </c>
      <c r="B3089" t="s">
        <v>9358</v>
      </c>
      <c r="C3089">
        <v>74</v>
      </c>
      <c r="D3089">
        <v>82</v>
      </c>
      <c r="E3089">
        <v>7</v>
      </c>
      <c r="F3089">
        <v>664</v>
      </c>
      <c r="G3089" t="s">
        <v>15764</v>
      </c>
      <c r="H3089">
        <v>1000</v>
      </c>
      <c r="I3089">
        <v>13350177</v>
      </c>
      <c r="J3089" t="s">
        <v>2418</v>
      </c>
      <c r="K3089" t="s">
        <v>12733</v>
      </c>
      <c r="L3089" t="s">
        <v>9239</v>
      </c>
      <c r="M3089">
        <v>7904</v>
      </c>
      <c r="N3089">
        <v>4856</v>
      </c>
      <c r="O3089" t="s">
        <v>4884</v>
      </c>
      <c r="P3089">
        <v>5</v>
      </c>
      <c r="Q3089" t="s">
        <v>15765</v>
      </c>
      <c r="R3089" t="s">
        <v>15766</v>
      </c>
      <c r="S3089">
        <v>113</v>
      </c>
      <c r="T3089" t="s">
        <v>42</v>
      </c>
      <c r="U3089" t="s">
        <v>43</v>
      </c>
      <c r="V3089" t="s">
        <v>44</v>
      </c>
      <c r="W3089">
        <v>5000000</v>
      </c>
      <c r="X3089">
        <v>2008</v>
      </c>
      <c r="Y3089">
        <v>984</v>
      </c>
      <c r="Z3089" s="2">
        <v>3.8</v>
      </c>
      <c r="AA3089">
        <v>1.85</v>
      </c>
      <c r="AB3089">
        <v>562</v>
      </c>
      <c r="AQ3089">
        <v>99</v>
      </c>
      <c r="AR3089">
        <v>8</v>
      </c>
      <c r="BO3089">
        <v>23947</v>
      </c>
      <c r="BP3089">
        <v>13000000</v>
      </c>
      <c r="BR3089">
        <f t="shared" si="113"/>
        <v>-12976053</v>
      </c>
      <c r="BS3089" t="str">
        <f>_xlfn.XLOOKUP(BO3089,I:I,L:L)</f>
        <v>The Butterfly EffectÂ </v>
      </c>
    </row>
    <row r="3090" spans="1:71" x14ac:dyDescent="0.25">
      <c r="A3090" t="s">
        <v>33</v>
      </c>
      <c r="B3090" t="s">
        <v>8618</v>
      </c>
      <c r="C3090">
        <v>68</v>
      </c>
      <c r="D3090">
        <v>135</v>
      </c>
      <c r="E3090">
        <v>407</v>
      </c>
      <c r="F3090">
        <v>111</v>
      </c>
      <c r="G3090" t="s">
        <v>15235</v>
      </c>
      <c r="H3090">
        <v>11000</v>
      </c>
      <c r="I3090">
        <v>13269963</v>
      </c>
      <c r="J3090" t="s">
        <v>3549</v>
      </c>
      <c r="K3090" t="s">
        <v>821</v>
      </c>
      <c r="L3090" t="s">
        <v>9261</v>
      </c>
      <c r="M3090">
        <v>23202</v>
      </c>
      <c r="N3090">
        <v>11400</v>
      </c>
      <c r="O3090" t="s">
        <v>15767</v>
      </c>
      <c r="P3090">
        <v>2</v>
      </c>
      <c r="Q3090" t="s">
        <v>15768</v>
      </c>
      <c r="R3090" t="s">
        <v>15769</v>
      </c>
      <c r="S3090">
        <v>173</v>
      </c>
      <c r="T3090" t="s">
        <v>42</v>
      </c>
      <c r="U3090" t="s">
        <v>43</v>
      </c>
      <c r="V3090" t="s">
        <v>811</v>
      </c>
      <c r="W3090">
        <v>5000000</v>
      </c>
      <c r="X3090">
        <v>1996</v>
      </c>
      <c r="Y3090">
        <v>189</v>
      </c>
      <c r="Z3090" s="2">
        <v>7.6</v>
      </c>
      <c r="AA3090">
        <v>2.35</v>
      </c>
      <c r="AB3090">
        <v>0</v>
      </c>
      <c r="AQ3090">
        <v>82</v>
      </c>
      <c r="AR3090">
        <v>3.8</v>
      </c>
      <c r="BO3090">
        <v>1000000</v>
      </c>
      <c r="BP3090">
        <v>14000000</v>
      </c>
      <c r="BR3090">
        <f t="shared" si="113"/>
        <v>-13000000</v>
      </c>
      <c r="BS3090" t="str">
        <f>_xlfn.XLOOKUP(BO3090,I:I,L:L)</f>
        <v>CaravansÂ </v>
      </c>
    </row>
    <row r="3091" spans="1:71" x14ac:dyDescent="0.25">
      <c r="A3091" t="s">
        <v>33</v>
      </c>
      <c r="B3091" t="s">
        <v>5557</v>
      </c>
      <c r="C3091">
        <v>144</v>
      </c>
      <c r="D3091">
        <v>88</v>
      </c>
      <c r="E3091">
        <v>27</v>
      </c>
      <c r="F3091">
        <v>101</v>
      </c>
      <c r="G3091" t="s">
        <v>15770</v>
      </c>
      <c r="H3091">
        <v>742</v>
      </c>
      <c r="I3091">
        <v>17768000</v>
      </c>
      <c r="J3091" t="s">
        <v>2795</v>
      </c>
      <c r="K3091" t="s">
        <v>11273</v>
      </c>
      <c r="L3091" t="s">
        <v>8419</v>
      </c>
      <c r="M3091">
        <v>29629</v>
      </c>
      <c r="N3091">
        <v>1136</v>
      </c>
      <c r="O3091" t="s">
        <v>15771</v>
      </c>
      <c r="P3091">
        <v>0</v>
      </c>
      <c r="Q3091" t="s">
        <v>15772</v>
      </c>
      <c r="R3091" t="s">
        <v>15773</v>
      </c>
      <c r="S3091">
        <v>374</v>
      </c>
      <c r="T3091" t="s">
        <v>42</v>
      </c>
      <c r="U3091" t="s">
        <v>43</v>
      </c>
      <c r="V3091" t="s">
        <v>811</v>
      </c>
      <c r="W3091">
        <v>5000000</v>
      </c>
      <c r="X3091">
        <v>1988</v>
      </c>
      <c r="Y3091">
        <v>120</v>
      </c>
      <c r="Z3091" s="2">
        <v>5.9</v>
      </c>
      <c r="AA3091">
        <v>1.85</v>
      </c>
      <c r="AB3091">
        <v>0</v>
      </c>
      <c r="AQ3091">
        <v>135</v>
      </c>
      <c r="AR3091">
        <v>7.6</v>
      </c>
      <c r="BP3091">
        <v>13000000</v>
      </c>
      <c r="BR3091">
        <f t="shared" si="113"/>
        <v>-13000000</v>
      </c>
      <c r="BS3091">
        <f>_xlfn.XLOOKUP(BO3091,I:I,L:L)</f>
        <v>0</v>
      </c>
    </row>
    <row r="3092" spans="1:71" x14ac:dyDescent="0.25">
      <c r="A3092" t="s">
        <v>33</v>
      </c>
      <c r="B3092" t="s">
        <v>9362</v>
      </c>
      <c r="C3092">
        <v>96</v>
      </c>
      <c r="D3092">
        <v>89</v>
      </c>
      <c r="E3092">
        <v>17</v>
      </c>
      <c r="F3092">
        <v>85</v>
      </c>
      <c r="G3092" t="s">
        <v>15774</v>
      </c>
      <c r="H3092">
        <v>690</v>
      </c>
      <c r="I3092">
        <v>12947763</v>
      </c>
      <c r="J3092" t="s">
        <v>3057</v>
      </c>
      <c r="K3092" t="s">
        <v>7468</v>
      </c>
      <c r="L3092" t="s">
        <v>9359</v>
      </c>
      <c r="M3092">
        <v>10624</v>
      </c>
      <c r="N3092">
        <v>1160</v>
      </c>
      <c r="O3092" t="s">
        <v>15775</v>
      </c>
      <c r="P3092">
        <v>0</v>
      </c>
      <c r="Q3092" t="s">
        <v>15776</v>
      </c>
      <c r="R3092" t="s">
        <v>15777</v>
      </c>
      <c r="S3092">
        <v>125</v>
      </c>
      <c r="T3092" t="s">
        <v>42</v>
      </c>
      <c r="U3092" t="s">
        <v>43</v>
      </c>
      <c r="V3092" t="s">
        <v>811</v>
      </c>
      <c r="W3092">
        <v>5000000</v>
      </c>
      <c r="X3092">
        <v>1986</v>
      </c>
      <c r="Y3092">
        <v>190</v>
      </c>
      <c r="Z3092" s="2">
        <v>6.2</v>
      </c>
      <c r="AA3092">
        <v>2.35</v>
      </c>
      <c r="AB3092">
        <v>0</v>
      </c>
      <c r="AQ3092">
        <v>88</v>
      </c>
      <c r="AR3092">
        <v>5.9</v>
      </c>
      <c r="BO3092">
        <v>1954202</v>
      </c>
      <c r="BP3092">
        <v>15000000</v>
      </c>
      <c r="BR3092">
        <f t="shared" si="113"/>
        <v>-13045798</v>
      </c>
      <c r="BS3092" t="str">
        <f>_xlfn.XLOOKUP(BO3092,I:I,L:L)</f>
        <v>Crazy in AlabamaÂ </v>
      </c>
    </row>
    <row r="3093" spans="1:71" x14ac:dyDescent="0.25">
      <c r="A3093" t="s">
        <v>33</v>
      </c>
      <c r="B3093" t="s">
        <v>2080</v>
      </c>
      <c r="C3093">
        <v>42</v>
      </c>
      <c r="D3093">
        <v>110</v>
      </c>
      <c r="E3093">
        <v>272</v>
      </c>
      <c r="F3093">
        <v>551</v>
      </c>
      <c r="G3093" t="s">
        <v>13319</v>
      </c>
      <c r="H3093">
        <v>801</v>
      </c>
      <c r="I3093">
        <v>14100000</v>
      </c>
      <c r="J3093" t="s">
        <v>1544</v>
      </c>
      <c r="K3093" t="s">
        <v>12000</v>
      </c>
      <c r="L3093" t="s">
        <v>9082</v>
      </c>
      <c r="M3093">
        <v>14995</v>
      </c>
      <c r="N3093">
        <v>2943</v>
      </c>
      <c r="O3093" t="s">
        <v>5893</v>
      </c>
      <c r="P3093">
        <v>6</v>
      </c>
      <c r="Q3093" t="s">
        <v>15778</v>
      </c>
      <c r="R3093" t="s">
        <v>15779</v>
      </c>
      <c r="S3093">
        <v>87</v>
      </c>
      <c r="T3093" t="s">
        <v>42</v>
      </c>
      <c r="U3093" t="s">
        <v>43</v>
      </c>
      <c r="V3093" t="s">
        <v>811</v>
      </c>
      <c r="W3093">
        <v>5000000</v>
      </c>
      <c r="X3093">
        <v>1982</v>
      </c>
      <c r="Y3093">
        <v>796</v>
      </c>
      <c r="Z3093" s="2">
        <v>7.2</v>
      </c>
      <c r="AA3093">
        <v>1.85</v>
      </c>
      <c r="AB3093">
        <v>0</v>
      </c>
      <c r="AQ3093">
        <v>89</v>
      </c>
      <c r="AR3093">
        <v>6.2</v>
      </c>
      <c r="BO3093">
        <v>1953732</v>
      </c>
      <c r="BP3093">
        <v>15000000</v>
      </c>
      <c r="BR3093">
        <f t="shared" si="113"/>
        <v>-13046268</v>
      </c>
      <c r="BS3093" t="str">
        <f>_xlfn.XLOOKUP(BO3093,I:I,L:L)</f>
        <v>The Clan of the Cave BearÂ </v>
      </c>
    </row>
    <row r="3094" spans="1:71" x14ac:dyDescent="0.25">
      <c r="A3094" t="s">
        <v>33</v>
      </c>
      <c r="B3094" t="s">
        <v>9364</v>
      </c>
      <c r="C3094">
        <v>228</v>
      </c>
      <c r="D3094">
        <v>86</v>
      </c>
      <c r="E3094">
        <v>17</v>
      </c>
      <c r="F3094">
        <v>205</v>
      </c>
      <c r="G3094" t="s">
        <v>15780</v>
      </c>
      <c r="H3094">
        <v>520</v>
      </c>
      <c r="I3094">
        <v>17683670</v>
      </c>
      <c r="J3094" t="s">
        <v>2338</v>
      </c>
      <c r="K3094" t="s">
        <v>4639</v>
      </c>
      <c r="L3094" t="s">
        <v>8431</v>
      </c>
      <c r="M3094">
        <v>47227</v>
      </c>
      <c r="N3094">
        <v>1520</v>
      </c>
      <c r="O3094" t="s">
        <v>15781</v>
      </c>
      <c r="P3094">
        <v>0</v>
      </c>
      <c r="Q3094" t="s">
        <v>15782</v>
      </c>
      <c r="R3094" t="s">
        <v>15783</v>
      </c>
      <c r="S3094">
        <v>323</v>
      </c>
      <c r="T3094" t="s">
        <v>42</v>
      </c>
      <c r="U3094" t="s">
        <v>43</v>
      </c>
      <c r="V3094" t="s">
        <v>44</v>
      </c>
      <c r="W3094">
        <v>5000000</v>
      </c>
      <c r="X3094">
        <v>2011</v>
      </c>
      <c r="Y3094">
        <v>270</v>
      </c>
      <c r="Z3094" s="2">
        <v>5.2</v>
      </c>
      <c r="AA3094">
        <v>1.33</v>
      </c>
      <c r="AB3094">
        <v>0</v>
      </c>
      <c r="AQ3094">
        <v>110</v>
      </c>
      <c r="AR3094">
        <v>7.2</v>
      </c>
      <c r="BO3094">
        <v>16930884</v>
      </c>
      <c r="BP3094">
        <v>30000000</v>
      </c>
      <c r="BR3094">
        <f t="shared" si="113"/>
        <v>-13069116</v>
      </c>
      <c r="BS3094" t="str">
        <f>_xlfn.XLOOKUP(BO3094,I:I,L:L)</f>
        <v>88 MinutesÂ </v>
      </c>
    </row>
    <row r="3095" spans="1:71" x14ac:dyDescent="0.25">
      <c r="A3095" t="s">
        <v>33</v>
      </c>
      <c r="B3095" t="s">
        <v>9368</v>
      </c>
      <c r="C3095">
        <v>195</v>
      </c>
      <c r="D3095">
        <v>91</v>
      </c>
      <c r="E3095">
        <v>19</v>
      </c>
      <c r="F3095">
        <v>260</v>
      </c>
      <c r="G3095" t="s">
        <v>6365</v>
      </c>
      <c r="H3095">
        <v>968</v>
      </c>
      <c r="I3095">
        <v>12055108</v>
      </c>
      <c r="J3095" t="s">
        <v>1544</v>
      </c>
      <c r="K3095" t="s">
        <v>503</v>
      </c>
      <c r="L3095" t="s">
        <v>10063</v>
      </c>
      <c r="M3095">
        <v>61151</v>
      </c>
      <c r="N3095">
        <v>2528</v>
      </c>
      <c r="O3095" t="s">
        <v>3740</v>
      </c>
      <c r="P3095">
        <v>0</v>
      </c>
      <c r="Q3095" t="s">
        <v>15784</v>
      </c>
      <c r="R3095" t="s">
        <v>15785</v>
      </c>
      <c r="S3095">
        <v>134</v>
      </c>
      <c r="T3095" t="s">
        <v>42</v>
      </c>
      <c r="U3095" t="s">
        <v>43</v>
      </c>
      <c r="V3095" t="s">
        <v>811</v>
      </c>
      <c r="W3095">
        <v>8000000</v>
      </c>
      <c r="X3095">
        <v>2008</v>
      </c>
      <c r="Y3095">
        <v>934</v>
      </c>
      <c r="Z3095" s="2">
        <v>6.9</v>
      </c>
      <c r="AA3095">
        <v>2.35</v>
      </c>
      <c r="AB3095">
        <v>0</v>
      </c>
      <c r="AQ3095">
        <v>86</v>
      </c>
      <c r="AR3095">
        <v>5.2</v>
      </c>
      <c r="BO3095">
        <v>2849142</v>
      </c>
      <c r="BP3095">
        <v>16000000</v>
      </c>
      <c r="BR3095">
        <f t="shared" si="113"/>
        <v>-13150858</v>
      </c>
      <c r="BS3095" t="str">
        <f>_xlfn.XLOOKUP(BO3095,I:I,L:L)</f>
        <v>Things We Lost in the FireÂ </v>
      </c>
    </row>
    <row r="3096" spans="1:71" x14ac:dyDescent="0.25">
      <c r="A3096" t="s">
        <v>33</v>
      </c>
      <c r="B3096" t="s">
        <v>7713</v>
      </c>
      <c r="C3096">
        <v>203</v>
      </c>
      <c r="D3096">
        <v>103</v>
      </c>
      <c r="E3096">
        <v>66</v>
      </c>
      <c r="F3096">
        <v>13</v>
      </c>
      <c r="G3096" t="s">
        <v>15786</v>
      </c>
      <c r="H3096">
        <v>155</v>
      </c>
      <c r="I3096">
        <v>27285953</v>
      </c>
      <c r="J3096" t="s">
        <v>79</v>
      </c>
      <c r="K3096" t="s">
        <v>15787</v>
      </c>
      <c r="L3096" t="s">
        <v>6783</v>
      </c>
      <c r="M3096">
        <v>48675</v>
      </c>
      <c r="N3096">
        <v>259</v>
      </c>
      <c r="O3096" t="s">
        <v>15788</v>
      </c>
      <c r="P3096">
        <v>0</v>
      </c>
      <c r="Q3096" t="s">
        <v>15789</v>
      </c>
      <c r="R3096" t="s">
        <v>15790</v>
      </c>
      <c r="S3096">
        <v>214</v>
      </c>
      <c r="T3096" t="s">
        <v>42</v>
      </c>
      <c r="U3096" t="s">
        <v>43</v>
      </c>
      <c r="V3096" t="s">
        <v>811</v>
      </c>
      <c r="W3096">
        <v>5000000</v>
      </c>
      <c r="X3096">
        <v>2015</v>
      </c>
      <c r="Y3096">
        <v>78</v>
      </c>
      <c r="Z3096" s="2">
        <v>6.8</v>
      </c>
      <c r="AA3096">
        <v>1.85</v>
      </c>
      <c r="AB3096">
        <v>16000</v>
      </c>
      <c r="AQ3096">
        <v>91</v>
      </c>
      <c r="AR3096">
        <v>6.9</v>
      </c>
      <c r="BO3096">
        <v>800000</v>
      </c>
      <c r="BP3096">
        <v>14000000</v>
      </c>
      <c r="BR3096">
        <f t="shared" si="113"/>
        <v>-13200000</v>
      </c>
      <c r="BS3096" t="str">
        <f>_xlfn.XLOOKUP(BO3096,I:I,L:L)</f>
        <v>SphinxÂ </v>
      </c>
    </row>
    <row r="3097" spans="1:71" x14ac:dyDescent="0.25">
      <c r="A3097" t="s">
        <v>33</v>
      </c>
      <c r="B3097" t="s">
        <v>6246</v>
      </c>
      <c r="C3097">
        <v>45</v>
      </c>
      <c r="D3097">
        <v>99</v>
      </c>
      <c r="E3097">
        <v>1000</v>
      </c>
      <c r="F3097">
        <v>409</v>
      </c>
      <c r="G3097" t="s">
        <v>2067</v>
      </c>
      <c r="H3097">
        <v>849</v>
      </c>
      <c r="I3097">
        <v>10572742</v>
      </c>
      <c r="J3097" t="s">
        <v>210</v>
      </c>
      <c r="K3097" t="s">
        <v>9832</v>
      </c>
      <c r="L3097" t="s">
        <v>10444</v>
      </c>
      <c r="M3097">
        <v>2326</v>
      </c>
      <c r="N3097">
        <v>2269</v>
      </c>
      <c r="O3097" t="s">
        <v>7123</v>
      </c>
      <c r="P3097">
        <v>1</v>
      </c>
      <c r="Q3097" t="s">
        <v>15791</v>
      </c>
      <c r="R3097" t="s">
        <v>15792</v>
      </c>
      <c r="S3097">
        <v>21</v>
      </c>
      <c r="T3097" t="s">
        <v>42</v>
      </c>
      <c r="U3097" t="s">
        <v>43</v>
      </c>
      <c r="V3097" t="s">
        <v>44</v>
      </c>
      <c r="W3097">
        <v>8000000</v>
      </c>
      <c r="X3097">
        <v>2009</v>
      </c>
      <c r="Y3097">
        <v>578</v>
      </c>
      <c r="Z3097" s="2">
        <v>6.1</v>
      </c>
      <c r="AA3097">
        <v>1.85</v>
      </c>
      <c r="AB3097">
        <v>738</v>
      </c>
      <c r="AQ3097">
        <v>141</v>
      </c>
      <c r="AR3097">
        <v>6.2</v>
      </c>
      <c r="BO3097">
        <v>113733726</v>
      </c>
      <c r="BP3097">
        <v>127000000</v>
      </c>
      <c r="BR3097">
        <f t="shared" si="113"/>
        <v>-13266274</v>
      </c>
      <c r="BS3097" t="str">
        <f>_xlfn.XLOOKUP(BO3097,I:I,L:L)</f>
        <v>Night at the Museum: Secret of the TombÂ </v>
      </c>
    </row>
    <row r="3098" spans="1:71" x14ac:dyDescent="0.25">
      <c r="A3098" t="s">
        <v>33</v>
      </c>
      <c r="B3098" t="s">
        <v>6572</v>
      </c>
      <c r="C3098">
        <v>12</v>
      </c>
      <c r="D3098">
        <v>96</v>
      </c>
      <c r="E3098">
        <v>23</v>
      </c>
      <c r="F3098">
        <v>503</v>
      </c>
      <c r="G3098" t="s">
        <v>4332</v>
      </c>
      <c r="H3098">
        <v>927</v>
      </c>
      <c r="I3098">
        <v>9658370</v>
      </c>
      <c r="J3098" t="s">
        <v>1027</v>
      </c>
      <c r="K3098" t="s">
        <v>10236</v>
      </c>
      <c r="L3098" t="s">
        <v>9976</v>
      </c>
      <c r="M3098">
        <v>1180</v>
      </c>
      <c r="N3098">
        <v>3552</v>
      </c>
      <c r="O3098" t="s">
        <v>15794</v>
      </c>
      <c r="P3098">
        <v>6</v>
      </c>
      <c r="R3098" t="s">
        <v>15795</v>
      </c>
      <c r="S3098">
        <v>9</v>
      </c>
      <c r="T3098" t="s">
        <v>42</v>
      </c>
      <c r="U3098" t="s">
        <v>43</v>
      </c>
      <c r="V3098" t="s">
        <v>811</v>
      </c>
      <c r="W3098">
        <v>5000000</v>
      </c>
      <c r="X3098">
        <v>2016</v>
      </c>
      <c r="Y3098">
        <v>509</v>
      </c>
      <c r="Z3098" s="2">
        <v>4.5</v>
      </c>
      <c r="AB3098">
        <v>740</v>
      </c>
      <c r="AQ3098">
        <v>79</v>
      </c>
      <c r="AR3098">
        <v>6.6</v>
      </c>
      <c r="BO3098">
        <v>6109075</v>
      </c>
      <c r="BP3098">
        <v>19430000</v>
      </c>
      <c r="BR3098">
        <f t="shared" si="113"/>
        <v>-13320925</v>
      </c>
      <c r="BS3098" t="str">
        <f>_xlfn.XLOOKUP(BO3098,I:I,L:L)</f>
        <v>Coco Before ChanelÂ </v>
      </c>
    </row>
    <row r="3099" spans="1:71" x14ac:dyDescent="0.25">
      <c r="A3099" t="s">
        <v>33</v>
      </c>
      <c r="B3099" t="s">
        <v>9381</v>
      </c>
      <c r="C3099">
        <v>29</v>
      </c>
      <c r="D3099">
        <v>82</v>
      </c>
      <c r="E3099">
        <v>99</v>
      </c>
      <c r="F3099">
        <v>44</v>
      </c>
      <c r="G3099" t="s">
        <v>15796</v>
      </c>
      <c r="H3099">
        <v>93</v>
      </c>
      <c r="I3099">
        <v>9628751</v>
      </c>
      <c r="J3099" t="s">
        <v>1856</v>
      </c>
      <c r="K3099" t="s">
        <v>15797</v>
      </c>
      <c r="L3099" t="s">
        <v>9978</v>
      </c>
      <c r="M3099">
        <v>5164</v>
      </c>
      <c r="N3099">
        <v>315</v>
      </c>
      <c r="O3099" t="s">
        <v>15798</v>
      </c>
      <c r="P3099">
        <v>0</v>
      </c>
      <c r="Q3099" t="s">
        <v>15799</v>
      </c>
      <c r="R3099" t="s">
        <v>15800</v>
      </c>
      <c r="S3099">
        <v>65</v>
      </c>
      <c r="T3099" t="s">
        <v>42</v>
      </c>
      <c r="U3099" t="s">
        <v>43</v>
      </c>
      <c r="V3099" t="s">
        <v>115</v>
      </c>
      <c r="W3099">
        <v>5000000</v>
      </c>
      <c r="X3099">
        <v>2000</v>
      </c>
      <c r="Y3099">
        <v>45</v>
      </c>
      <c r="Z3099" s="2">
        <v>5.9</v>
      </c>
      <c r="AA3099">
        <v>1.85</v>
      </c>
      <c r="AB3099">
        <v>207</v>
      </c>
      <c r="AQ3099">
        <v>96</v>
      </c>
      <c r="AR3099">
        <v>4.5</v>
      </c>
      <c r="BO3099">
        <v>44665963</v>
      </c>
      <c r="BP3099">
        <v>58000000</v>
      </c>
      <c r="BR3099">
        <f t="shared" si="113"/>
        <v>-13334037</v>
      </c>
      <c r="BS3099" t="str">
        <f>_xlfn.XLOOKUP(BO3099,I:I,L:L)</f>
        <v>The InternshipÂ </v>
      </c>
    </row>
    <row r="3100" spans="1:71" x14ac:dyDescent="0.25">
      <c r="A3100" t="s">
        <v>33</v>
      </c>
      <c r="B3100" t="s">
        <v>9384</v>
      </c>
      <c r="C3100">
        <v>121</v>
      </c>
      <c r="D3100">
        <v>92</v>
      </c>
      <c r="E3100">
        <v>12</v>
      </c>
      <c r="F3100">
        <v>797</v>
      </c>
      <c r="G3100" t="s">
        <v>4901</v>
      </c>
      <c r="H3100">
        <v>3000</v>
      </c>
      <c r="I3100">
        <v>8786715</v>
      </c>
      <c r="J3100" t="s">
        <v>1544</v>
      </c>
      <c r="K3100" t="s">
        <v>7777</v>
      </c>
      <c r="L3100" t="s">
        <v>10123</v>
      </c>
      <c r="M3100">
        <v>40274</v>
      </c>
      <c r="N3100">
        <v>5668</v>
      </c>
      <c r="O3100" t="s">
        <v>11340</v>
      </c>
      <c r="P3100">
        <v>5</v>
      </c>
      <c r="Q3100" t="s">
        <v>15801</v>
      </c>
      <c r="R3100" t="s">
        <v>15802</v>
      </c>
      <c r="S3100">
        <v>324</v>
      </c>
      <c r="T3100" t="s">
        <v>42</v>
      </c>
      <c r="U3100" t="s">
        <v>43</v>
      </c>
      <c r="V3100" t="s">
        <v>44</v>
      </c>
      <c r="W3100">
        <v>5000000</v>
      </c>
      <c r="X3100">
        <v>2004</v>
      </c>
      <c r="Y3100">
        <v>835</v>
      </c>
      <c r="Z3100" s="2">
        <v>6.9</v>
      </c>
      <c r="AA3100">
        <v>1.85</v>
      </c>
      <c r="AB3100">
        <v>0</v>
      </c>
      <c r="AQ3100">
        <v>82</v>
      </c>
      <c r="AR3100">
        <v>5.9</v>
      </c>
      <c r="BO3100">
        <v>18636537</v>
      </c>
      <c r="BP3100">
        <v>32000000</v>
      </c>
      <c r="BR3100">
        <f t="shared" si="113"/>
        <v>-13363463</v>
      </c>
      <c r="BS3100" t="str">
        <f>_xlfn.XLOOKUP(BO3100,I:I,L:L)</f>
        <v>The Quick and the DeadÂ </v>
      </c>
    </row>
    <row r="3101" spans="1:71" x14ac:dyDescent="0.25">
      <c r="A3101" t="s">
        <v>33</v>
      </c>
      <c r="B3101" t="s">
        <v>9388</v>
      </c>
      <c r="C3101">
        <v>135</v>
      </c>
      <c r="D3101">
        <v>112</v>
      </c>
      <c r="E3101">
        <v>66</v>
      </c>
      <c r="F3101">
        <v>21</v>
      </c>
      <c r="G3101" t="s">
        <v>15803</v>
      </c>
      <c r="H3101">
        <v>150</v>
      </c>
      <c r="I3101">
        <v>3432342</v>
      </c>
      <c r="J3101" t="s">
        <v>4344</v>
      </c>
      <c r="K3101" t="s">
        <v>15804</v>
      </c>
      <c r="L3101" t="s">
        <v>13301</v>
      </c>
      <c r="M3101">
        <v>24921</v>
      </c>
      <c r="N3101">
        <v>253</v>
      </c>
      <c r="O3101" t="s">
        <v>15805</v>
      </c>
      <c r="P3101">
        <v>2</v>
      </c>
      <c r="Q3101" t="s">
        <v>15806</v>
      </c>
      <c r="R3101" t="s">
        <v>15807</v>
      </c>
      <c r="S3101">
        <v>166</v>
      </c>
      <c r="T3101" t="s">
        <v>75</v>
      </c>
      <c r="U3101" t="s">
        <v>356</v>
      </c>
      <c r="V3101" t="s">
        <v>811</v>
      </c>
      <c r="W3101">
        <v>6000000</v>
      </c>
      <c r="X3101">
        <v>2003</v>
      </c>
      <c r="Y3101">
        <v>28</v>
      </c>
      <c r="Z3101" s="2">
        <v>7.7</v>
      </c>
      <c r="AA3101">
        <v>2.35</v>
      </c>
      <c r="AB3101">
        <v>0</v>
      </c>
      <c r="AQ3101">
        <v>92</v>
      </c>
      <c r="AR3101">
        <v>6.9</v>
      </c>
      <c r="BO3101">
        <v>26616999</v>
      </c>
      <c r="BP3101">
        <v>40000000</v>
      </c>
      <c r="BR3101">
        <f t="shared" si="113"/>
        <v>-13383001</v>
      </c>
      <c r="BS3101" t="str">
        <f>_xlfn.XLOOKUP(BO3101,I:I,L:L)</f>
        <v>The HostÂ </v>
      </c>
    </row>
    <row r="3102" spans="1:71" x14ac:dyDescent="0.25">
      <c r="A3102" t="s">
        <v>33</v>
      </c>
      <c r="B3102" t="s">
        <v>9393</v>
      </c>
      <c r="C3102">
        <v>56</v>
      </c>
      <c r="D3102">
        <v>90</v>
      </c>
      <c r="E3102">
        <v>23</v>
      </c>
      <c r="F3102">
        <v>560</v>
      </c>
      <c r="G3102" t="s">
        <v>11312</v>
      </c>
      <c r="H3102">
        <v>847</v>
      </c>
      <c r="I3102">
        <v>6755271</v>
      </c>
      <c r="J3102" t="s">
        <v>2795</v>
      </c>
      <c r="K3102" t="s">
        <v>11311</v>
      </c>
      <c r="L3102" t="s">
        <v>10689</v>
      </c>
      <c r="M3102">
        <v>7319</v>
      </c>
      <c r="N3102">
        <v>3004</v>
      </c>
      <c r="O3102" t="s">
        <v>6958</v>
      </c>
      <c r="P3102">
        <v>4</v>
      </c>
      <c r="Q3102" t="s">
        <v>15809</v>
      </c>
      <c r="R3102" t="s">
        <v>15810</v>
      </c>
      <c r="S3102">
        <v>131</v>
      </c>
      <c r="T3102" t="s">
        <v>42</v>
      </c>
      <c r="U3102" t="s">
        <v>43</v>
      </c>
      <c r="V3102" t="s">
        <v>811</v>
      </c>
      <c r="W3102">
        <v>5000000</v>
      </c>
      <c r="X3102">
        <v>2001</v>
      </c>
      <c r="Y3102">
        <v>591</v>
      </c>
      <c r="Z3102" s="2">
        <v>5.3</v>
      </c>
      <c r="AA3102">
        <v>1.85</v>
      </c>
      <c r="AB3102">
        <v>327</v>
      </c>
      <c r="AQ3102">
        <v>106</v>
      </c>
      <c r="AR3102">
        <v>6.6</v>
      </c>
      <c r="BO3102">
        <v>85433</v>
      </c>
      <c r="BP3102">
        <v>13500000</v>
      </c>
      <c r="BR3102">
        <f t="shared" si="113"/>
        <v>-13414567</v>
      </c>
      <c r="BS3102" t="str">
        <f>_xlfn.XLOOKUP(BO3102,I:I,L:L)</f>
        <v>The Best OfferÂ </v>
      </c>
    </row>
    <row r="3103" spans="1:71" x14ac:dyDescent="0.25">
      <c r="A3103" t="s">
        <v>33</v>
      </c>
      <c r="B3103" t="s">
        <v>9398</v>
      </c>
      <c r="C3103">
        <v>59</v>
      </c>
      <c r="D3103">
        <v>150</v>
      </c>
      <c r="E3103">
        <v>3</v>
      </c>
      <c r="F3103">
        <v>448</v>
      </c>
      <c r="G3103" t="s">
        <v>10644</v>
      </c>
      <c r="H3103">
        <v>859</v>
      </c>
      <c r="I3103">
        <v>6157157</v>
      </c>
      <c r="J3103" t="s">
        <v>1544</v>
      </c>
      <c r="K3103" t="s">
        <v>3412</v>
      </c>
      <c r="L3103" t="s">
        <v>10845</v>
      </c>
      <c r="M3103">
        <v>21416</v>
      </c>
      <c r="N3103">
        <v>3942</v>
      </c>
      <c r="O3103" t="s">
        <v>15811</v>
      </c>
      <c r="P3103">
        <v>1</v>
      </c>
      <c r="Q3103" t="s">
        <v>15812</v>
      </c>
      <c r="R3103" t="s">
        <v>15813</v>
      </c>
      <c r="S3103">
        <v>198</v>
      </c>
      <c r="T3103" t="s">
        <v>42</v>
      </c>
      <c r="U3103" t="s">
        <v>43</v>
      </c>
      <c r="V3103" t="s">
        <v>44</v>
      </c>
      <c r="W3103">
        <v>5000000</v>
      </c>
      <c r="X3103">
        <v>1989</v>
      </c>
      <c r="Y3103">
        <v>448</v>
      </c>
      <c r="Z3103" s="2">
        <v>7</v>
      </c>
      <c r="AA3103">
        <v>1.85</v>
      </c>
      <c r="AB3103">
        <v>0</v>
      </c>
      <c r="AQ3103">
        <v>126</v>
      </c>
      <c r="AR3103">
        <v>6.3</v>
      </c>
      <c r="BO3103">
        <v>6563357</v>
      </c>
      <c r="BP3103">
        <v>20000000</v>
      </c>
      <c r="BR3103">
        <f t="shared" si="113"/>
        <v>-13436643</v>
      </c>
      <c r="BS3103" t="str">
        <f>_xlfn.XLOOKUP(BO3103,I:I,L:L)</f>
        <v>Strange WildernessÂ </v>
      </c>
    </row>
    <row r="3104" spans="1:71" x14ac:dyDescent="0.25">
      <c r="A3104" t="s">
        <v>33</v>
      </c>
      <c r="B3104" t="s">
        <v>9402</v>
      </c>
      <c r="C3104">
        <v>60</v>
      </c>
      <c r="D3104">
        <v>91</v>
      </c>
      <c r="E3104">
        <v>84</v>
      </c>
      <c r="F3104">
        <v>572</v>
      </c>
      <c r="G3104" t="s">
        <v>5422</v>
      </c>
      <c r="H3104">
        <v>1000</v>
      </c>
      <c r="I3104">
        <v>5480318</v>
      </c>
      <c r="J3104" t="s">
        <v>1544</v>
      </c>
      <c r="K3104" t="s">
        <v>4645</v>
      </c>
      <c r="L3104" t="s">
        <v>11118</v>
      </c>
      <c r="M3104">
        <v>9427</v>
      </c>
      <c r="N3104">
        <v>2691</v>
      </c>
      <c r="O3104" t="s">
        <v>15814</v>
      </c>
      <c r="P3104">
        <v>0</v>
      </c>
      <c r="Q3104" t="s">
        <v>15815</v>
      </c>
      <c r="R3104" t="s">
        <v>15816</v>
      </c>
      <c r="S3104">
        <v>79</v>
      </c>
      <c r="T3104" t="s">
        <v>42</v>
      </c>
      <c r="U3104" t="s">
        <v>43</v>
      </c>
      <c r="V3104" t="s">
        <v>811</v>
      </c>
      <c r="W3104">
        <v>5000000</v>
      </c>
      <c r="X3104">
        <v>1998</v>
      </c>
      <c r="Y3104">
        <v>778</v>
      </c>
      <c r="Z3104" s="2">
        <v>6.6</v>
      </c>
      <c r="AA3104">
        <v>1.85</v>
      </c>
      <c r="AB3104">
        <v>462</v>
      </c>
      <c r="AQ3104">
        <v>150</v>
      </c>
      <c r="AR3104">
        <v>7</v>
      </c>
      <c r="BO3104">
        <v>11538204</v>
      </c>
      <c r="BP3104">
        <v>25000000</v>
      </c>
      <c r="BR3104">
        <f t="shared" si="113"/>
        <v>-13461796</v>
      </c>
      <c r="BS3104" t="str">
        <f>_xlfn.XLOOKUP(BO3104,I:I,L:L)</f>
        <v>The ConspiratorÂ </v>
      </c>
    </row>
    <row r="3105" spans="1:71" x14ac:dyDescent="0.25">
      <c r="A3105" t="s">
        <v>33</v>
      </c>
      <c r="B3105" t="s">
        <v>333</v>
      </c>
      <c r="C3105">
        <v>81</v>
      </c>
      <c r="D3105">
        <v>95</v>
      </c>
      <c r="E3105">
        <v>4000</v>
      </c>
      <c r="F3105">
        <v>334</v>
      </c>
      <c r="G3105" t="s">
        <v>6388</v>
      </c>
      <c r="H3105">
        <v>4000</v>
      </c>
      <c r="I3105">
        <v>5308707</v>
      </c>
      <c r="J3105" t="s">
        <v>2719</v>
      </c>
      <c r="K3105" t="s">
        <v>333</v>
      </c>
      <c r="L3105" t="s">
        <v>11171</v>
      </c>
      <c r="M3105">
        <v>15053</v>
      </c>
      <c r="N3105">
        <v>5245</v>
      </c>
      <c r="O3105" t="s">
        <v>15818</v>
      </c>
      <c r="P3105">
        <v>2</v>
      </c>
      <c r="Q3105" t="s">
        <v>15819</v>
      </c>
      <c r="R3105" t="s">
        <v>15820</v>
      </c>
      <c r="S3105">
        <v>165</v>
      </c>
      <c r="T3105" t="s">
        <v>42</v>
      </c>
      <c r="U3105" t="s">
        <v>43</v>
      </c>
      <c r="V3105" t="s">
        <v>811</v>
      </c>
      <c r="W3105">
        <v>5000000</v>
      </c>
      <c r="X3105">
        <v>2001</v>
      </c>
      <c r="Y3105">
        <v>585</v>
      </c>
      <c r="Z3105" s="2">
        <v>6.4</v>
      </c>
      <c r="AA3105">
        <v>1.85</v>
      </c>
      <c r="AB3105">
        <v>393</v>
      </c>
      <c r="AQ3105">
        <v>145</v>
      </c>
      <c r="AR3105">
        <v>8.6</v>
      </c>
      <c r="BO3105">
        <v>4435083</v>
      </c>
      <c r="BP3105">
        <v>18000000</v>
      </c>
      <c r="BR3105">
        <f t="shared" si="113"/>
        <v>-13564917</v>
      </c>
      <c r="BS3105" t="str">
        <f>_xlfn.XLOOKUP(BO3105,I:I,L:L)</f>
        <v>The Railway ManÂ </v>
      </c>
    </row>
    <row r="3106" spans="1:71" x14ac:dyDescent="0.25">
      <c r="A3106" t="s">
        <v>33</v>
      </c>
      <c r="B3106" t="s">
        <v>660</v>
      </c>
      <c r="C3106">
        <v>415</v>
      </c>
      <c r="D3106">
        <v>97</v>
      </c>
      <c r="E3106">
        <v>0</v>
      </c>
      <c r="F3106">
        <v>372</v>
      </c>
      <c r="G3106" t="s">
        <v>15821</v>
      </c>
      <c r="H3106">
        <v>18000</v>
      </c>
      <c r="I3106">
        <v>5009677</v>
      </c>
      <c r="J3106" t="s">
        <v>2812</v>
      </c>
      <c r="K3106" t="s">
        <v>148</v>
      </c>
      <c r="L3106" t="s">
        <v>11334</v>
      </c>
      <c r="M3106">
        <v>260607</v>
      </c>
      <c r="N3106">
        <v>19404</v>
      </c>
      <c r="O3106" t="s">
        <v>2076</v>
      </c>
      <c r="P3106">
        <v>0</v>
      </c>
      <c r="Q3106" t="s">
        <v>15822</v>
      </c>
      <c r="R3106" t="s">
        <v>15823</v>
      </c>
      <c r="S3106">
        <v>485</v>
      </c>
      <c r="T3106" t="s">
        <v>42</v>
      </c>
      <c r="U3106" t="s">
        <v>74</v>
      </c>
      <c r="V3106" t="s">
        <v>811</v>
      </c>
      <c r="W3106">
        <v>5000000</v>
      </c>
      <c r="X3106">
        <v>2009</v>
      </c>
      <c r="Y3106">
        <v>572</v>
      </c>
      <c r="Z3106" s="2">
        <v>7.9</v>
      </c>
      <c r="AA3106">
        <v>2.35</v>
      </c>
      <c r="AB3106">
        <v>47000</v>
      </c>
      <c r="AQ3106">
        <v>95</v>
      </c>
      <c r="AR3106">
        <v>6.4</v>
      </c>
      <c r="BO3106">
        <v>10431220</v>
      </c>
      <c r="BP3106">
        <v>24000000</v>
      </c>
      <c r="BR3106">
        <f t="shared" si="113"/>
        <v>-13568780</v>
      </c>
      <c r="BS3106" t="str">
        <f>_xlfn.XLOOKUP(BO3106,I:I,L:L)</f>
        <v>Universal Soldier: The ReturnÂ </v>
      </c>
    </row>
    <row r="3107" spans="1:71" x14ac:dyDescent="0.25">
      <c r="A3107" t="s">
        <v>33</v>
      </c>
      <c r="B3107" t="s">
        <v>9405</v>
      </c>
      <c r="C3107">
        <v>7</v>
      </c>
      <c r="D3107">
        <v>41</v>
      </c>
      <c r="E3107">
        <v>0</v>
      </c>
      <c r="F3107">
        <v>0</v>
      </c>
      <c r="G3107" t="s">
        <v>15824</v>
      </c>
      <c r="H3107">
        <v>55</v>
      </c>
      <c r="I3107">
        <v>4074023</v>
      </c>
      <c r="J3107" t="s">
        <v>3743</v>
      </c>
      <c r="K3107" t="s">
        <v>15825</v>
      </c>
      <c r="L3107" t="s">
        <v>12349</v>
      </c>
      <c r="M3107">
        <v>296</v>
      </c>
      <c r="N3107">
        <v>55</v>
      </c>
      <c r="O3107" t="s">
        <v>15826</v>
      </c>
      <c r="P3107">
        <v>0</v>
      </c>
      <c r="Q3107" t="s">
        <v>15827</v>
      </c>
      <c r="R3107" t="s">
        <v>15828</v>
      </c>
      <c r="S3107">
        <v>4</v>
      </c>
      <c r="T3107" t="s">
        <v>42</v>
      </c>
      <c r="U3107" t="s">
        <v>74</v>
      </c>
      <c r="W3107">
        <v>5000000</v>
      </c>
      <c r="X3107">
        <v>2010</v>
      </c>
      <c r="Y3107">
        <v>0</v>
      </c>
      <c r="Z3107" s="2">
        <v>6.9</v>
      </c>
      <c r="AA3107">
        <v>1.78</v>
      </c>
      <c r="AB3107">
        <v>89</v>
      </c>
      <c r="AQ3107">
        <v>97</v>
      </c>
      <c r="AR3107">
        <v>7.9</v>
      </c>
      <c r="BO3107">
        <v>2428883</v>
      </c>
      <c r="BP3107">
        <v>16000000</v>
      </c>
      <c r="BR3107">
        <f t="shared" si="113"/>
        <v>-13571117</v>
      </c>
      <c r="BS3107" t="str">
        <f>_xlfn.XLOOKUP(BO3107,I:I,L:L)</f>
        <v>The HomesmanÂ </v>
      </c>
    </row>
    <row r="3108" spans="1:71" x14ac:dyDescent="0.25">
      <c r="A3108" t="s">
        <v>33</v>
      </c>
      <c r="B3108" t="s">
        <v>5765</v>
      </c>
      <c r="C3108">
        <v>120</v>
      </c>
      <c r="D3108">
        <v>112</v>
      </c>
      <c r="E3108">
        <v>460</v>
      </c>
      <c r="F3108">
        <v>395</v>
      </c>
      <c r="G3108" t="s">
        <v>9815</v>
      </c>
      <c r="H3108">
        <v>990</v>
      </c>
      <c r="I3108">
        <v>4306697</v>
      </c>
      <c r="J3108" t="s">
        <v>2007</v>
      </c>
      <c r="K3108" t="s">
        <v>469</v>
      </c>
      <c r="L3108" t="s">
        <v>12148</v>
      </c>
      <c r="M3108">
        <v>26720</v>
      </c>
      <c r="N3108">
        <v>2820</v>
      </c>
      <c r="O3108" t="s">
        <v>15829</v>
      </c>
      <c r="P3108">
        <v>0</v>
      </c>
      <c r="Q3108" t="s">
        <v>15830</v>
      </c>
      <c r="R3108" t="s">
        <v>15831</v>
      </c>
      <c r="S3108">
        <v>196</v>
      </c>
      <c r="T3108" t="s">
        <v>42</v>
      </c>
      <c r="U3108" t="s">
        <v>356</v>
      </c>
      <c r="V3108" t="s">
        <v>811</v>
      </c>
      <c r="W3108">
        <v>5000000</v>
      </c>
      <c r="X3108">
        <v>1997</v>
      </c>
      <c r="Y3108">
        <v>900</v>
      </c>
      <c r="Z3108" s="2">
        <v>7.7</v>
      </c>
      <c r="AA3108">
        <v>2.35</v>
      </c>
      <c r="AB3108">
        <v>920</v>
      </c>
      <c r="AQ3108">
        <v>41</v>
      </c>
      <c r="AR3108">
        <v>6.9</v>
      </c>
      <c r="BO3108">
        <v>6420319</v>
      </c>
      <c r="BP3108">
        <v>20000000</v>
      </c>
      <c r="BR3108">
        <f t="shared" si="113"/>
        <v>-13579681</v>
      </c>
      <c r="BS3108" t="str">
        <f>_xlfn.XLOOKUP(BO3108,I:I,L:L)</f>
        <v>Little BoyÂ </v>
      </c>
    </row>
    <row r="3109" spans="1:71" x14ac:dyDescent="0.25">
      <c r="A3109" t="s">
        <v>33</v>
      </c>
      <c r="B3109" t="s">
        <v>9409</v>
      </c>
      <c r="C3109">
        <v>195</v>
      </c>
      <c r="D3109">
        <v>122</v>
      </c>
      <c r="E3109">
        <v>22</v>
      </c>
      <c r="F3109">
        <v>32</v>
      </c>
      <c r="G3109" t="s">
        <v>5822</v>
      </c>
      <c r="H3109">
        <v>186</v>
      </c>
      <c r="I3109">
        <v>3950029</v>
      </c>
      <c r="J3109" t="s">
        <v>2007</v>
      </c>
      <c r="K3109" t="s">
        <v>13966</v>
      </c>
      <c r="L3109" t="s">
        <v>11473</v>
      </c>
      <c r="M3109">
        <v>12411</v>
      </c>
      <c r="N3109">
        <v>416</v>
      </c>
      <c r="O3109" t="s">
        <v>15832</v>
      </c>
      <c r="P3109">
        <v>0</v>
      </c>
      <c r="Q3109" t="s">
        <v>15833</v>
      </c>
      <c r="R3109" t="s">
        <v>15834</v>
      </c>
      <c r="S3109">
        <v>89</v>
      </c>
      <c r="T3109" t="s">
        <v>75</v>
      </c>
      <c r="U3109" t="s">
        <v>1816</v>
      </c>
      <c r="V3109" t="s">
        <v>44</v>
      </c>
      <c r="W3109">
        <v>4000000</v>
      </c>
      <c r="X3109">
        <v>2010</v>
      </c>
      <c r="Y3109">
        <v>135</v>
      </c>
      <c r="Z3109" s="2">
        <v>7.2</v>
      </c>
      <c r="AA3109">
        <v>2.35</v>
      </c>
      <c r="AB3109">
        <v>0</v>
      </c>
      <c r="AQ3109">
        <v>112</v>
      </c>
      <c r="AR3109">
        <v>7.7</v>
      </c>
      <c r="BO3109">
        <v>4414535</v>
      </c>
      <c r="BP3109">
        <v>18000000</v>
      </c>
      <c r="BR3109">
        <f t="shared" si="113"/>
        <v>-13585465</v>
      </c>
      <c r="BS3109" t="str">
        <f>_xlfn.XLOOKUP(BO3109,I:I,L:L)</f>
        <v>HamletÂ </v>
      </c>
    </row>
    <row r="3110" spans="1:71" x14ac:dyDescent="0.25">
      <c r="A3110" t="s">
        <v>33</v>
      </c>
      <c r="B3110" t="s">
        <v>9413</v>
      </c>
      <c r="C3110">
        <v>109</v>
      </c>
      <c r="D3110">
        <v>110</v>
      </c>
      <c r="E3110">
        <v>19</v>
      </c>
      <c r="F3110">
        <v>39</v>
      </c>
      <c r="G3110" t="s">
        <v>4136</v>
      </c>
      <c r="H3110">
        <v>25000</v>
      </c>
      <c r="I3110">
        <v>4040588</v>
      </c>
      <c r="J3110" t="s">
        <v>1544</v>
      </c>
      <c r="K3110" t="s">
        <v>129</v>
      </c>
      <c r="L3110" t="s">
        <v>12373</v>
      </c>
      <c r="M3110">
        <v>12233</v>
      </c>
      <c r="N3110">
        <v>25676</v>
      </c>
      <c r="O3110" t="s">
        <v>8118</v>
      </c>
      <c r="P3110">
        <v>0</v>
      </c>
      <c r="Q3110" t="s">
        <v>15836</v>
      </c>
      <c r="R3110" t="s">
        <v>15837</v>
      </c>
      <c r="S3110">
        <v>89</v>
      </c>
      <c r="T3110" t="s">
        <v>42</v>
      </c>
      <c r="U3110" t="s">
        <v>43</v>
      </c>
      <c r="V3110" t="s">
        <v>44</v>
      </c>
      <c r="W3110">
        <v>5000000</v>
      </c>
      <c r="X3110">
        <v>2008</v>
      </c>
      <c r="Y3110">
        <v>579</v>
      </c>
      <c r="Z3110" s="2">
        <v>6.8</v>
      </c>
      <c r="AA3110">
        <v>2.35</v>
      </c>
      <c r="AB3110">
        <v>0</v>
      </c>
      <c r="AQ3110">
        <v>122</v>
      </c>
      <c r="AR3110">
        <v>7.2</v>
      </c>
      <c r="BO3110">
        <v>146405371</v>
      </c>
      <c r="BP3110">
        <v>160000000</v>
      </c>
      <c r="BR3110">
        <f t="shared" si="113"/>
        <v>-13594629</v>
      </c>
      <c r="BS3110" t="str">
        <f>_xlfn.XLOOKUP(BO3110,I:I,L:L)</f>
        <v>X-Men: First ClassÂ </v>
      </c>
    </row>
    <row r="3111" spans="1:71" x14ac:dyDescent="0.25">
      <c r="A3111" t="s">
        <v>33</v>
      </c>
      <c r="B3111" t="s">
        <v>203</v>
      </c>
      <c r="C3111">
        <v>93</v>
      </c>
      <c r="D3111">
        <v>108</v>
      </c>
      <c r="E3111">
        <v>0</v>
      </c>
      <c r="F3111">
        <v>88</v>
      </c>
      <c r="G3111" t="s">
        <v>7407</v>
      </c>
      <c r="H3111">
        <v>14000</v>
      </c>
      <c r="I3111">
        <v>3049135</v>
      </c>
      <c r="J3111" t="s">
        <v>5225</v>
      </c>
      <c r="K3111" t="s">
        <v>281</v>
      </c>
      <c r="L3111" t="s">
        <v>12985</v>
      </c>
      <c r="M3111">
        <v>50197</v>
      </c>
      <c r="N3111">
        <v>14574</v>
      </c>
      <c r="O3111" t="s">
        <v>15838</v>
      </c>
      <c r="P3111">
        <v>2</v>
      </c>
      <c r="Q3111" t="s">
        <v>15839</v>
      </c>
      <c r="R3111" t="s">
        <v>15840</v>
      </c>
      <c r="S3111">
        <v>265</v>
      </c>
      <c r="T3111" t="s">
        <v>42</v>
      </c>
      <c r="U3111" t="s">
        <v>230</v>
      </c>
      <c r="V3111" t="s">
        <v>811</v>
      </c>
      <c r="W3111">
        <v>5000000</v>
      </c>
      <c r="X3111">
        <v>1994</v>
      </c>
      <c r="Y3111">
        <v>433</v>
      </c>
      <c r="Z3111" s="2">
        <v>7.4</v>
      </c>
      <c r="AA3111">
        <v>2.35</v>
      </c>
      <c r="AB3111">
        <v>0</v>
      </c>
      <c r="AQ3111">
        <v>87</v>
      </c>
      <c r="AR3111">
        <v>6.2</v>
      </c>
      <c r="BO3111">
        <v>1357042</v>
      </c>
      <c r="BP3111">
        <v>15000000</v>
      </c>
      <c r="BR3111">
        <f t="shared" ref="BR3111:BR3151" si="114">BO3111-BP3111</f>
        <v>-13642958</v>
      </c>
      <c r="BS3111" t="str">
        <f>_xlfn.XLOOKUP(BO3111,I:I,L:L)</f>
        <v>The Devil's DoubleÂ </v>
      </c>
    </row>
    <row r="3112" spans="1:71" x14ac:dyDescent="0.25">
      <c r="A3112" t="s">
        <v>33</v>
      </c>
      <c r="B3112" t="s">
        <v>7548</v>
      </c>
      <c r="C3112">
        <v>12</v>
      </c>
      <c r="D3112">
        <v>121</v>
      </c>
      <c r="E3112">
        <v>35</v>
      </c>
      <c r="F3112">
        <v>473</v>
      </c>
      <c r="G3112" t="s">
        <v>15841</v>
      </c>
      <c r="H3112">
        <v>4000</v>
      </c>
      <c r="I3112">
        <v>4700361</v>
      </c>
      <c r="J3112" t="s">
        <v>2007</v>
      </c>
      <c r="K3112" t="s">
        <v>1779</v>
      </c>
      <c r="L3112" t="s">
        <v>11784</v>
      </c>
      <c r="M3112">
        <v>2047</v>
      </c>
      <c r="N3112">
        <v>6617</v>
      </c>
      <c r="O3112" t="s">
        <v>15842</v>
      </c>
      <c r="P3112">
        <v>0</v>
      </c>
      <c r="Q3112" t="s">
        <v>15843</v>
      </c>
      <c r="R3112" t="s">
        <v>15844</v>
      </c>
      <c r="S3112">
        <v>29</v>
      </c>
      <c r="T3112" t="s">
        <v>42</v>
      </c>
      <c r="U3112" t="s">
        <v>43</v>
      </c>
      <c r="V3112" t="s">
        <v>44</v>
      </c>
      <c r="W3112">
        <v>5000000</v>
      </c>
      <c r="X3112">
        <v>2015</v>
      </c>
      <c r="Y3112">
        <v>849</v>
      </c>
      <c r="Z3112" s="2">
        <v>4.5999999999999996</v>
      </c>
      <c r="AA3112">
        <v>2.35</v>
      </c>
      <c r="AB3112">
        <v>0</v>
      </c>
      <c r="AQ3112">
        <v>108</v>
      </c>
      <c r="AR3112">
        <v>7.4</v>
      </c>
      <c r="BO3112">
        <v>1294640</v>
      </c>
      <c r="BP3112">
        <v>15000000</v>
      </c>
      <c r="BR3112">
        <f t="shared" si="114"/>
        <v>-13705360</v>
      </c>
      <c r="BS3112" t="str">
        <f>_xlfn.XLOOKUP(BO3112,I:I,L:L)</f>
        <v>Funny GamesÂ </v>
      </c>
    </row>
    <row r="3113" spans="1:71" x14ac:dyDescent="0.25">
      <c r="A3113" t="s">
        <v>33</v>
      </c>
      <c r="B3113" t="s">
        <v>9421</v>
      </c>
      <c r="C3113">
        <v>155</v>
      </c>
      <c r="D3113">
        <v>97</v>
      </c>
      <c r="E3113">
        <v>7</v>
      </c>
      <c r="F3113">
        <v>939</v>
      </c>
      <c r="G3113" t="s">
        <v>15845</v>
      </c>
      <c r="H3113">
        <v>8000</v>
      </c>
      <c r="I3113">
        <v>2711210</v>
      </c>
      <c r="J3113" t="s">
        <v>1544</v>
      </c>
      <c r="K3113" t="s">
        <v>1554</v>
      </c>
      <c r="L3113" t="s">
        <v>13152</v>
      </c>
      <c r="M3113">
        <v>40305</v>
      </c>
      <c r="N3113">
        <v>10517</v>
      </c>
      <c r="O3113" t="s">
        <v>1423</v>
      </c>
      <c r="P3113">
        <v>1</v>
      </c>
      <c r="Q3113" t="s">
        <v>15846</v>
      </c>
      <c r="R3113" t="s">
        <v>15847</v>
      </c>
      <c r="S3113">
        <v>86</v>
      </c>
      <c r="T3113" t="s">
        <v>42</v>
      </c>
      <c r="U3113" t="s">
        <v>43</v>
      </c>
      <c r="V3113" t="s">
        <v>811</v>
      </c>
      <c r="W3113">
        <v>5000000</v>
      </c>
      <c r="X3113">
        <v>2010</v>
      </c>
      <c r="Y3113">
        <v>981</v>
      </c>
      <c r="Z3113" s="2">
        <v>6.4</v>
      </c>
      <c r="AA3113">
        <v>2.35</v>
      </c>
      <c r="AB3113">
        <v>0</v>
      </c>
      <c r="AQ3113">
        <v>121</v>
      </c>
      <c r="AR3113">
        <v>4.5999999999999996</v>
      </c>
      <c r="BO3113">
        <v>12276810</v>
      </c>
      <c r="BP3113">
        <v>26000000</v>
      </c>
      <c r="BR3113">
        <f t="shared" si="114"/>
        <v>-13723190</v>
      </c>
      <c r="BS3113" t="str">
        <f>_xlfn.XLOOKUP(BO3113,I:I,L:L)</f>
        <v>Self/lessÂ </v>
      </c>
    </row>
    <row r="3114" spans="1:71" x14ac:dyDescent="0.25">
      <c r="A3114" t="s">
        <v>33</v>
      </c>
      <c r="B3114" t="s">
        <v>3988</v>
      </c>
      <c r="C3114">
        <v>81</v>
      </c>
      <c r="D3114">
        <v>116</v>
      </c>
      <c r="E3114">
        <v>52</v>
      </c>
      <c r="F3114">
        <v>102</v>
      </c>
      <c r="G3114" t="s">
        <v>10439</v>
      </c>
      <c r="H3114">
        <v>624</v>
      </c>
      <c r="I3114">
        <v>1980338</v>
      </c>
      <c r="J3114" t="s">
        <v>5231</v>
      </c>
      <c r="K3114" t="s">
        <v>2762</v>
      </c>
      <c r="L3114" t="s">
        <v>13524</v>
      </c>
      <c r="M3114">
        <v>12366</v>
      </c>
      <c r="N3114">
        <v>1209</v>
      </c>
      <c r="O3114" t="s">
        <v>13633</v>
      </c>
      <c r="P3114">
        <v>2</v>
      </c>
      <c r="Q3114" t="s">
        <v>15848</v>
      </c>
      <c r="R3114" t="s">
        <v>15849</v>
      </c>
      <c r="S3114">
        <v>151</v>
      </c>
      <c r="T3114" t="s">
        <v>42</v>
      </c>
      <c r="U3114" t="s">
        <v>43</v>
      </c>
      <c r="V3114" t="s">
        <v>811</v>
      </c>
      <c r="W3114">
        <v>5000000</v>
      </c>
      <c r="X3114">
        <v>1998</v>
      </c>
      <c r="Y3114">
        <v>385</v>
      </c>
      <c r="Z3114" s="2">
        <v>7</v>
      </c>
      <c r="AA3114">
        <v>1.85</v>
      </c>
      <c r="AB3114">
        <v>507</v>
      </c>
      <c r="AQ3114">
        <v>97</v>
      </c>
      <c r="AR3114">
        <v>6.4</v>
      </c>
      <c r="BO3114">
        <v>4250320</v>
      </c>
      <c r="BP3114">
        <v>18000000</v>
      </c>
      <c r="BR3114">
        <f t="shared" si="114"/>
        <v>-13749680</v>
      </c>
      <c r="BS3114" t="str">
        <f>_xlfn.XLOOKUP(BO3114,I:I,L:L)</f>
        <v>Young Sherlock HolmesÂ </v>
      </c>
    </row>
    <row r="3115" spans="1:71" x14ac:dyDescent="0.25">
      <c r="A3115" t="s">
        <v>33</v>
      </c>
      <c r="B3115" t="s">
        <v>7290</v>
      </c>
      <c r="C3115">
        <v>204</v>
      </c>
      <c r="D3115">
        <v>94</v>
      </c>
      <c r="E3115">
        <v>122</v>
      </c>
      <c r="F3115">
        <v>360</v>
      </c>
      <c r="G3115" t="s">
        <v>3272</v>
      </c>
      <c r="H3115">
        <v>23000</v>
      </c>
      <c r="I3115">
        <v>1082044</v>
      </c>
      <c r="J3115" t="s">
        <v>2275</v>
      </c>
      <c r="K3115" t="s">
        <v>78</v>
      </c>
      <c r="L3115" t="s">
        <v>13847</v>
      </c>
      <c r="M3115">
        <v>281649</v>
      </c>
      <c r="N3115">
        <v>24994</v>
      </c>
      <c r="O3115" t="s">
        <v>1866</v>
      </c>
      <c r="P3115">
        <v>0</v>
      </c>
      <c r="Q3115" t="s">
        <v>15850</v>
      </c>
      <c r="R3115" t="s">
        <v>15851</v>
      </c>
      <c r="S3115">
        <v>458</v>
      </c>
      <c r="T3115" t="s">
        <v>42</v>
      </c>
      <c r="U3115" t="s">
        <v>4430</v>
      </c>
      <c r="V3115" t="s">
        <v>811</v>
      </c>
      <c r="W3115">
        <v>5000000</v>
      </c>
      <c r="X3115">
        <v>2004</v>
      </c>
      <c r="Y3115">
        <v>1000</v>
      </c>
      <c r="Z3115" s="2">
        <v>7.7</v>
      </c>
      <c r="AA3115">
        <v>2.35</v>
      </c>
      <c r="AB3115">
        <v>21000</v>
      </c>
      <c r="AQ3115">
        <v>116</v>
      </c>
      <c r="AR3115">
        <v>7</v>
      </c>
      <c r="BO3115">
        <v>13248477</v>
      </c>
      <c r="BP3115">
        <v>27000000</v>
      </c>
      <c r="BR3115">
        <f t="shared" si="114"/>
        <v>-13751523</v>
      </c>
      <c r="BS3115" t="str">
        <f>_xlfn.XLOOKUP(BO3115,I:I,L:L)</f>
        <v>Case 39Â </v>
      </c>
    </row>
    <row r="3116" spans="1:71" x14ac:dyDescent="0.25">
      <c r="A3116" t="s">
        <v>33</v>
      </c>
      <c r="B3116" t="s">
        <v>7631</v>
      </c>
      <c r="C3116">
        <v>19</v>
      </c>
      <c r="D3116">
        <v>103</v>
      </c>
      <c r="E3116">
        <v>261</v>
      </c>
      <c r="F3116">
        <v>145</v>
      </c>
      <c r="G3116" t="s">
        <v>13615</v>
      </c>
      <c r="H3116">
        <v>722</v>
      </c>
      <c r="I3116">
        <v>1100000</v>
      </c>
      <c r="J3116" t="s">
        <v>1212</v>
      </c>
      <c r="K3116" t="s">
        <v>10650</v>
      </c>
      <c r="L3116" t="s">
        <v>13841</v>
      </c>
      <c r="M3116">
        <v>3665</v>
      </c>
      <c r="N3116">
        <v>1201</v>
      </c>
      <c r="O3116" t="s">
        <v>8329</v>
      </c>
      <c r="P3116">
        <v>0</v>
      </c>
      <c r="Q3116" t="s">
        <v>15852</v>
      </c>
      <c r="R3116" t="s">
        <v>15853</v>
      </c>
      <c r="S3116">
        <v>39</v>
      </c>
      <c r="T3116" t="s">
        <v>42</v>
      </c>
      <c r="U3116" t="s">
        <v>43</v>
      </c>
      <c r="V3116" t="s">
        <v>811</v>
      </c>
      <c r="W3116">
        <v>5000000</v>
      </c>
      <c r="X3116">
        <v>1992</v>
      </c>
      <c r="Y3116">
        <v>280</v>
      </c>
      <c r="Z3116" s="2">
        <v>6.8</v>
      </c>
      <c r="AA3116">
        <v>1.85</v>
      </c>
      <c r="AB3116">
        <v>247</v>
      </c>
      <c r="AQ3116">
        <v>94</v>
      </c>
      <c r="AR3116">
        <v>7.7</v>
      </c>
      <c r="BO3116">
        <v>12188642</v>
      </c>
      <c r="BP3116">
        <v>26000000</v>
      </c>
      <c r="BR3116">
        <f t="shared" si="114"/>
        <v>-13811358</v>
      </c>
      <c r="BS3116" t="str">
        <f>_xlfn.XLOOKUP(BO3116,I:I,L:L)</f>
        <v>The 33Â </v>
      </c>
    </row>
    <row r="3117" spans="1:71" x14ac:dyDescent="0.25">
      <c r="A3117" t="s">
        <v>33</v>
      </c>
      <c r="B3117" t="s">
        <v>9425</v>
      </c>
      <c r="C3117">
        <v>163</v>
      </c>
      <c r="D3117">
        <v>112</v>
      </c>
      <c r="E3117">
        <v>52</v>
      </c>
      <c r="F3117">
        <v>688</v>
      </c>
      <c r="G3117" t="s">
        <v>3845</v>
      </c>
      <c r="H3117">
        <v>10000</v>
      </c>
      <c r="I3117">
        <v>2445646</v>
      </c>
      <c r="J3117" t="s">
        <v>5237</v>
      </c>
      <c r="K3117" t="s">
        <v>1089</v>
      </c>
      <c r="L3117" t="s">
        <v>13289</v>
      </c>
      <c r="M3117">
        <v>32382</v>
      </c>
      <c r="N3117">
        <v>12897</v>
      </c>
      <c r="O3117" t="s">
        <v>14727</v>
      </c>
      <c r="P3117">
        <v>1</v>
      </c>
      <c r="Q3117" t="s">
        <v>15854</v>
      </c>
      <c r="R3117" t="s">
        <v>15855</v>
      </c>
      <c r="S3117">
        <v>99</v>
      </c>
      <c r="T3117" t="s">
        <v>42</v>
      </c>
      <c r="U3117" t="s">
        <v>43</v>
      </c>
      <c r="V3117" t="s">
        <v>811</v>
      </c>
      <c r="W3117">
        <v>5000000</v>
      </c>
      <c r="X3117">
        <v>2014</v>
      </c>
      <c r="Y3117">
        <v>963</v>
      </c>
      <c r="Z3117" s="2">
        <v>7</v>
      </c>
      <c r="AA3117">
        <v>2.35</v>
      </c>
      <c r="AB3117">
        <v>13000</v>
      </c>
      <c r="AQ3117">
        <v>103</v>
      </c>
      <c r="AR3117">
        <v>6.8</v>
      </c>
      <c r="BO3117">
        <v>115504</v>
      </c>
      <c r="BP3117">
        <v>14000000</v>
      </c>
      <c r="BR3117">
        <f t="shared" si="114"/>
        <v>-13884496</v>
      </c>
      <c r="BS3117" t="str">
        <f>_xlfn.XLOOKUP(BO3117,I:I,L:L)</f>
        <v>The Other End of the LineÂ </v>
      </c>
    </row>
    <row r="3118" spans="1:71" x14ac:dyDescent="0.25">
      <c r="A3118" t="s">
        <v>33</v>
      </c>
      <c r="B3118" t="s">
        <v>9128</v>
      </c>
      <c r="C3118">
        <v>248</v>
      </c>
      <c r="D3118">
        <v>91</v>
      </c>
      <c r="E3118">
        <v>263</v>
      </c>
      <c r="F3118">
        <v>192</v>
      </c>
      <c r="G3118" t="s">
        <v>6410</v>
      </c>
      <c r="H3118">
        <v>967</v>
      </c>
      <c r="I3118">
        <v>2221809</v>
      </c>
      <c r="J3118" t="s">
        <v>2007</v>
      </c>
      <c r="K3118" t="s">
        <v>5227</v>
      </c>
      <c r="L3118" t="s">
        <v>13368</v>
      </c>
      <c r="M3118">
        <v>40618</v>
      </c>
      <c r="N3118">
        <v>1582</v>
      </c>
      <c r="O3118" t="s">
        <v>14112</v>
      </c>
      <c r="P3118">
        <v>0</v>
      </c>
      <c r="Q3118" t="s">
        <v>15857</v>
      </c>
      <c r="R3118" t="s">
        <v>15858</v>
      </c>
      <c r="S3118">
        <v>144</v>
      </c>
      <c r="T3118" t="s">
        <v>42</v>
      </c>
      <c r="U3118" t="s">
        <v>43</v>
      </c>
      <c r="V3118" t="s">
        <v>44</v>
      </c>
      <c r="W3118">
        <v>5000000</v>
      </c>
      <c r="X3118">
        <v>2010</v>
      </c>
      <c r="Y3118">
        <v>289</v>
      </c>
      <c r="Z3118" s="2">
        <v>7</v>
      </c>
      <c r="AA3118">
        <v>1.85</v>
      </c>
      <c r="AB3118">
        <v>0</v>
      </c>
      <c r="AQ3118">
        <v>112</v>
      </c>
      <c r="AR3118">
        <v>7</v>
      </c>
      <c r="BO3118">
        <v>11100000</v>
      </c>
      <c r="BP3118">
        <v>25000000</v>
      </c>
      <c r="BR3118">
        <f t="shared" si="114"/>
        <v>-13900000</v>
      </c>
      <c r="BS3118" t="str">
        <f>_xlfn.XLOOKUP(BO3118,I:I,L:L)</f>
        <v>Big Trouble in Little ChinaÂ </v>
      </c>
    </row>
    <row r="3119" spans="1:71" x14ac:dyDescent="0.25">
      <c r="A3119" t="s">
        <v>33</v>
      </c>
      <c r="B3119" t="s">
        <v>9429</v>
      </c>
      <c r="C3119">
        <v>39</v>
      </c>
      <c r="D3119">
        <v>98</v>
      </c>
      <c r="E3119">
        <v>13</v>
      </c>
      <c r="F3119">
        <v>600</v>
      </c>
      <c r="G3119" t="s">
        <v>5398</v>
      </c>
      <c r="H3119">
        <v>3000</v>
      </c>
      <c r="I3119">
        <v>296665</v>
      </c>
      <c r="J3119" t="s">
        <v>2871</v>
      </c>
      <c r="K3119" t="s">
        <v>7777</v>
      </c>
      <c r="L3119" t="s">
        <v>14121</v>
      </c>
      <c r="M3119">
        <v>12675</v>
      </c>
      <c r="N3119">
        <v>5185</v>
      </c>
      <c r="O3119" t="s">
        <v>15859</v>
      </c>
      <c r="P3119">
        <v>1</v>
      </c>
      <c r="Q3119" t="s">
        <v>15860</v>
      </c>
      <c r="R3119" t="s">
        <v>15861</v>
      </c>
      <c r="S3119">
        <v>158</v>
      </c>
      <c r="T3119" t="s">
        <v>42</v>
      </c>
      <c r="U3119" t="s">
        <v>43</v>
      </c>
      <c r="V3119" t="s">
        <v>811</v>
      </c>
      <c r="W3119">
        <v>5000000</v>
      </c>
      <c r="X3119">
        <v>2003</v>
      </c>
      <c r="Y3119">
        <v>971</v>
      </c>
      <c r="Z3119" s="2">
        <v>6.3</v>
      </c>
      <c r="AA3119">
        <v>1.85</v>
      </c>
      <c r="AB3119">
        <v>0</v>
      </c>
      <c r="AQ3119">
        <v>91</v>
      </c>
      <c r="AR3119">
        <v>7</v>
      </c>
      <c r="BO3119">
        <v>161087183</v>
      </c>
      <c r="BP3119">
        <v>175000000</v>
      </c>
      <c r="BR3119">
        <f t="shared" si="114"/>
        <v>-13912817</v>
      </c>
      <c r="BS3119" t="str">
        <f>_xlfn.XLOOKUP(BO3119,I:I,L:L)</f>
        <v>Suicide SquadÂ </v>
      </c>
    </row>
    <row r="3120" spans="1:71" x14ac:dyDescent="0.25">
      <c r="A3120" t="s">
        <v>33</v>
      </c>
      <c r="B3120" t="s">
        <v>9433</v>
      </c>
      <c r="C3120">
        <v>322</v>
      </c>
      <c r="D3120">
        <v>95</v>
      </c>
      <c r="E3120">
        <v>57</v>
      </c>
      <c r="F3120">
        <v>233</v>
      </c>
      <c r="G3120" t="s">
        <v>12338</v>
      </c>
      <c r="H3120">
        <v>727</v>
      </c>
      <c r="I3120">
        <v>3219029</v>
      </c>
      <c r="J3120" t="s">
        <v>5245</v>
      </c>
      <c r="K3120" t="s">
        <v>13320</v>
      </c>
      <c r="L3120" t="s">
        <v>12883</v>
      </c>
      <c r="M3120">
        <v>28845</v>
      </c>
      <c r="N3120">
        <v>1836</v>
      </c>
      <c r="O3120" t="s">
        <v>12044</v>
      </c>
      <c r="P3120">
        <v>0</v>
      </c>
      <c r="Q3120" t="s">
        <v>15862</v>
      </c>
      <c r="R3120" t="s">
        <v>15863</v>
      </c>
      <c r="S3120">
        <v>125</v>
      </c>
      <c r="T3120" t="s">
        <v>42</v>
      </c>
      <c r="U3120" t="s">
        <v>43</v>
      </c>
      <c r="V3120" t="s">
        <v>811</v>
      </c>
      <c r="W3120">
        <v>5000000</v>
      </c>
      <c r="X3120">
        <v>2015</v>
      </c>
      <c r="Y3120">
        <v>442</v>
      </c>
      <c r="Z3120" s="2">
        <v>7.1</v>
      </c>
      <c r="AA3120">
        <v>2.35</v>
      </c>
      <c r="AB3120">
        <v>10000</v>
      </c>
      <c r="AQ3120">
        <v>98</v>
      </c>
      <c r="AR3120">
        <v>6.3</v>
      </c>
      <c r="BO3120">
        <v>75078</v>
      </c>
      <c r="BP3120">
        <v>14000000</v>
      </c>
      <c r="BR3120">
        <f t="shared" si="114"/>
        <v>-13924922</v>
      </c>
      <c r="BS3120" t="str">
        <f>_xlfn.XLOOKUP(BO3120,I:I,L:L)</f>
        <v>An Everlasting PieceÂ </v>
      </c>
    </row>
    <row r="3121" spans="1:71" x14ac:dyDescent="0.25">
      <c r="A3121" t="s">
        <v>33</v>
      </c>
      <c r="B3121" t="s">
        <v>9442</v>
      </c>
      <c r="C3121">
        <v>12</v>
      </c>
      <c r="D3121">
        <v>99</v>
      </c>
      <c r="E3121">
        <v>0</v>
      </c>
      <c r="F3121">
        <v>361</v>
      </c>
      <c r="G3121" t="s">
        <v>13755</v>
      </c>
      <c r="H3121">
        <v>578</v>
      </c>
      <c r="I3121">
        <v>830210</v>
      </c>
      <c r="J3121" t="s">
        <v>2812</v>
      </c>
      <c r="K3121" t="s">
        <v>7633</v>
      </c>
      <c r="L3121" t="s">
        <v>13976</v>
      </c>
      <c r="M3121">
        <v>1900</v>
      </c>
      <c r="N3121">
        <v>3382</v>
      </c>
      <c r="O3121" t="s">
        <v>15865</v>
      </c>
      <c r="P3121">
        <v>0</v>
      </c>
      <c r="Q3121" t="s">
        <v>15866</v>
      </c>
      <c r="R3121" t="s">
        <v>15867</v>
      </c>
      <c r="S3121">
        <v>56</v>
      </c>
      <c r="T3121" t="s">
        <v>42</v>
      </c>
      <c r="U3121" t="s">
        <v>43</v>
      </c>
      <c r="V3121" t="s">
        <v>44</v>
      </c>
      <c r="W3121">
        <v>5000000</v>
      </c>
      <c r="X3121">
        <v>2014</v>
      </c>
      <c r="Y3121">
        <v>435</v>
      </c>
      <c r="Z3121" s="2">
        <v>4.4000000000000004</v>
      </c>
      <c r="AB3121">
        <v>0</v>
      </c>
      <c r="AQ3121">
        <v>88</v>
      </c>
      <c r="AR3121">
        <v>5.6</v>
      </c>
      <c r="BO3121">
        <v>46495</v>
      </c>
      <c r="BP3121">
        <v>14000000</v>
      </c>
      <c r="BR3121">
        <f t="shared" si="114"/>
        <v>-13953505</v>
      </c>
      <c r="BS3121" t="str">
        <f>_xlfn.XLOOKUP(BO3121,I:I,L:L)</f>
        <v>MargaretÂ </v>
      </c>
    </row>
    <row r="3122" spans="1:71" x14ac:dyDescent="0.25">
      <c r="A3122" t="s">
        <v>33</v>
      </c>
      <c r="B3122" t="s">
        <v>3379</v>
      </c>
      <c r="C3122">
        <v>83</v>
      </c>
      <c r="D3122">
        <v>91</v>
      </c>
      <c r="E3122">
        <v>0</v>
      </c>
      <c r="F3122">
        <v>65</v>
      </c>
      <c r="G3122" t="s">
        <v>15868</v>
      </c>
      <c r="H3122">
        <v>387</v>
      </c>
      <c r="I3122">
        <v>1040879</v>
      </c>
      <c r="J3122" t="s">
        <v>3795</v>
      </c>
      <c r="K3122" t="s">
        <v>6668</v>
      </c>
      <c r="L3122" t="s">
        <v>14438</v>
      </c>
      <c r="M3122">
        <v>54478</v>
      </c>
      <c r="N3122">
        <v>648</v>
      </c>
      <c r="O3122" t="s">
        <v>15869</v>
      </c>
      <c r="P3122">
        <v>0</v>
      </c>
      <c r="Q3122" t="s">
        <v>15870</v>
      </c>
      <c r="R3122" t="s">
        <v>15871</v>
      </c>
      <c r="S3122">
        <v>184</v>
      </c>
      <c r="T3122" t="s">
        <v>42</v>
      </c>
      <c r="U3122" t="s">
        <v>43</v>
      </c>
      <c r="V3122" t="s">
        <v>811</v>
      </c>
      <c r="W3122">
        <v>7000000</v>
      </c>
      <c r="X3122">
        <v>1996</v>
      </c>
      <c r="Y3122">
        <v>96</v>
      </c>
      <c r="Z3122" s="2">
        <v>7.1</v>
      </c>
      <c r="AA3122">
        <v>1.85</v>
      </c>
      <c r="AB3122">
        <v>0</v>
      </c>
      <c r="AQ3122">
        <v>99</v>
      </c>
      <c r="AR3122">
        <v>4.4000000000000004</v>
      </c>
      <c r="BO3122">
        <v>24044532</v>
      </c>
      <c r="BP3122">
        <v>38000000</v>
      </c>
      <c r="BR3122">
        <f t="shared" si="114"/>
        <v>-13955468</v>
      </c>
      <c r="BS3122" t="str">
        <f>_xlfn.XLOOKUP(BO3122,I:I,L:L)</f>
        <v>Angel EyesÂ </v>
      </c>
    </row>
    <row r="3123" spans="1:71" x14ac:dyDescent="0.25">
      <c r="A3123" t="s">
        <v>33</v>
      </c>
      <c r="B3123" t="s">
        <v>148</v>
      </c>
      <c r="C3123">
        <v>37</v>
      </c>
      <c r="D3123">
        <v>97</v>
      </c>
      <c r="E3123">
        <v>18000</v>
      </c>
      <c r="F3123">
        <v>977</v>
      </c>
      <c r="G3123" t="s">
        <v>416</v>
      </c>
      <c r="H3123">
        <v>10000</v>
      </c>
      <c r="I3123">
        <v>326308</v>
      </c>
      <c r="J3123" t="s">
        <v>1338</v>
      </c>
      <c r="K3123" t="s">
        <v>3489</v>
      </c>
      <c r="L3123" t="s">
        <v>14105</v>
      </c>
      <c r="M3123">
        <v>6632</v>
      </c>
      <c r="N3123">
        <v>13718</v>
      </c>
      <c r="O3123" t="s">
        <v>6802</v>
      </c>
      <c r="P3123">
        <v>3</v>
      </c>
      <c r="Q3123" t="s">
        <v>15872</v>
      </c>
      <c r="R3123" t="s">
        <v>15873</v>
      </c>
      <c r="S3123">
        <v>69</v>
      </c>
      <c r="T3123" t="s">
        <v>42</v>
      </c>
      <c r="U3123" t="s">
        <v>43</v>
      </c>
      <c r="V3123" t="s">
        <v>811</v>
      </c>
      <c r="W3123">
        <v>5000000</v>
      </c>
      <c r="X3123">
        <v>1996</v>
      </c>
      <c r="Y3123">
        <v>1000</v>
      </c>
      <c r="Z3123" s="2">
        <v>6.1</v>
      </c>
      <c r="AA3123">
        <v>2.35</v>
      </c>
      <c r="AB3123">
        <v>225</v>
      </c>
      <c r="AQ3123">
        <v>91</v>
      </c>
      <c r="AR3123">
        <v>7.1</v>
      </c>
      <c r="BO3123">
        <v>1039869</v>
      </c>
      <c r="BP3123">
        <v>15000000</v>
      </c>
      <c r="BR3123">
        <f t="shared" si="114"/>
        <v>-13960131</v>
      </c>
      <c r="BS3123" t="str">
        <f>_xlfn.XLOOKUP(BO3123,I:I,L:L)</f>
        <v>Casino JackÂ </v>
      </c>
    </row>
    <row r="3124" spans="1:71" x14ac:dyDescent="0.25">
      <c r="A3124" t="s">
        <v>33</v>
      </c>
      <c r="B3124" t="s">
        <v>9452</v>
      </c>
      <c r="C3124">
        <v>27</v>
      </c>
      <c r="D3124">
        <v>90</v>
      </c>
      <c r="E3124">
        <v>6</v>
      </c>
      <c r="F3124">
        <v>940</v>
      </c>
      <c r="G3124" t="s">
        <v>9048</v>
      </c>
      <c r="H3124">
        <v>3000</v>
      </c>
      <c r="I3124">
        <v>124720</v>
      </c>
      <c r="J3124" t="s">
        <v>210</v>
      </c>
      <c r="K3124" t="s">
        <v>1924</v>
      </c>
      <c r="L3124" t="s">
        <v>14159</v>
      </c>
      <c r="M3124">
        <v>1560</v>
      </c>
      <c r="N3124">
        <v>4987</v>
      </c>
      <c r="O3124" t="s">
        <v>4022</v>
      </c>
      <c r="P3124">
        <v>0</v>
      </c>
      <c r="Q3124" t="s">
        <v>15874</v>
      </c>
      <c r="R3124" t="s">
        <v>15875</v>
      </c>
      <c r="S3124">
        <v>15</v>
      </c>
      <c r="T3124" t="s">
        <v>42</v>
      </c>
      <c r="U3124" t="s">
        <v>43</v>
      </c>
      <c r="V3124" t="s">
        <v>115</v>
      </c>
      <c r="W3124">
        <v>5000000</v>
      </c>
      <c r="X3124">
        <v>2008</v>
      </c>
      <c r="Y3124">
        <v>1000</v>
      </c>
      <c r="Z3124" s="2">
        <v>7.3</v>
      </c>
      <c r="AA3124">
        <v>1.85</v>
      </c>
      <c r="AB3124">
        <v>777</v>
      </c>
      <c r="AQ3124">
        <v>94</v>
      </c>
      <c r="AR3124">
        <v>7.2</v>
      </c>
      <c r="BO3124">
        <v>6002756</v>
      </c>
      <c r="BP3124">
        <v>20000000</v>
      </c>
      <c r="BR3124">
        <f t="shared" si="114"/>
        <v>-13997244</v>
      </c>
      <c r="BS3124" t="str">
        <f>_xlfn.XLOOKUP(BO3124,I:I,L:L)</f>
        <v>Chasing MavericksÂ </v>
      </c>
    </row>
    <row r="3125" spans="1:71" x14ac:dyDescent="0.25">
      <c r="A3125" t="s">
        <v>33</v>
      </c>
      <c r="B3125" t="s">
        <v>9459</v>
      </c>
      <c r="C3125">
        <v>31</v>
      </c>
      <c r="D3125">
        <v>90</v>
      </c>
      <c r="E3125">
        <v>204</v>
      </c>
      <c r="F3125">
        <v>697</v>
      </c>
      <c r="G3125" t="s">
        <v>3948</v>
      </c>
      <c r="H3125">
        <v>1000</v>
      </c>
      <c r="I3125">
        <v>99147</v>
      </c>
      <c r="J3125" t="s">
        <v>2007</v>
      </c>
      <c r="K3125" t="s">
        <v>2612</v>
      </c>
      <c r="L3125" t="s">
        <v>12960</v>
      </c>
      <c r="M3125">
        <v>1884</v>
      </c>
      <c r="N3125">
        <v>3207</v>
      </c>
      <c r="O3125" t="s">
        <v>15876</v>
      </c>
      <c r="P3125">
        <v>3</v>
      </c>
      <c r="Q3125" t="s">
        <v>15877</v>
      </c>
      <c r="R3125" t="s">
        <v>15878</v>
      </c>
      <c r="S3125">
        <v>28</v>
      </c>
      <c r="T3125" t="s">
        <v>42</v>
      </c>
      <c r="U3125" t="s">
        <v>43</v>
      </c>
      <c r="V3125" t="s">
        <v>811</v>
      </c>
      <c r="W3125">
        <v>2000000</v>
      </c>
      <c r="X3125">
        <v>1998</v>
      </c>
      <c r="Y3125">
        <v>697</v>
      </c>
      <c r="Z3125" s="2">
        <v>6.2</v>
      </c>
      <c r="AA3125">
        <v>1.85</v>
      </c>
      <c r="AB3125">
        <v>69</v>
      </c>
      <c r="AQ3125">
        <v>95</v>
      </c>
      <c r="AR3125">
        <v>6.2</v>
      </c>
      <c r="BP3125">
        <v>14000000</v>
      </c>
      <c r="BR3125">
        <f t="shared" si="114"/>
        <v>-14000000</v>
      </c>
      <c r="BS3125">
        <f>_xlfn.XLOOKUP(BO3125,I:I,L:L)</f>
        <v>0</v>
      </c>
    </row>
    <row r="3126" spans="1:71" x14ac:dyDescent="0.25">
      <c r="A3126" t="s">
        <v>33</v>
      </c>
      <c r="B3126" t="s">
        <v>804</v>
      </c>
      <c r="C3126">
        <v>371</v>
      </c>
      <c r="D3126">
        <v>94</v>
      </c>
      <c r="E3126">
        <v>0</v>
      </c>
      <c r="F3126">
        <v>99</v>
      </c>
      <c r="G3126" t="s">
        <v>15879</v>
      </c>
      <c r="H3126">
        <v>432</v>
      </c>
      <c r="I3126">
        <v>65069140</v>
      </c>
      <c r="J3126" t="s">
        <v>2795</v>
      </c>
      <c r="K3126" t="s">
        <v>15880</v>
      </c>
      <c r="L3126" t="s">
        <v>3074</v>
      </c>
      <c r="M3126">
        <v>65299</v>
      </c>
      <c r="N3126">
        <v>1010</v>
      </c>
      <c r="O3126" t="s">
        <v>15881</v>
      </c>
      <c r="Q3126" t="s">
        <v>15882</v>
      </c>
      <c r="R3126" t="s">
        <v>15883</v>
      </c>
      <c r="S3126">
        <v>455</v>
      </c>
      <c r="T3126" t="s">
        <v>42</v>
      </c>
      <c r="U3126" t="s">
        <v>43</v>
      </c>
      <c r="V3126" t="s">
        <v>44</v>
      </c>
      <c r="W3126">
        <v>5000000</v>
      </c>
      <c r="X3126">
        <v>2015</v>
      </c>
      <c r="Y3126">
        <v>309</v>
      </c>
      <c r="Z3126" s="2">
        <v>6.2</v>
      </c>
      <c r="AA3126">
        <v>1.85</v>
      </c>
      <c r="AB3126">
        <v>27000</v>
      </c>
      <c r="AQ3126">
        <v>95</v>
      </c>
      <c r="AR3126">
        <v>4.5999999999999996</v>
      </c>
      <c r="BP3126">
        <v>14000000</v>
      </c>
      <c r="BR3126">
        <f t="shared" si="114"/>
        <v>-14000000</v>
      </c>
      <c r="BS3126">
        <f>_xlfn.XLOOKUP(BO3126,I:I,L:L)</f>
        <v>0</v>
      </c>
    </row>
    <row r="3127" spans="1:71" x14ac:dyDescent="0.25">
      <c r="A3127" t="s">
        <v>33</v>
      </c>
      <c r="B3127" t="s">
        <v>1631</v>
      </c>
      <c r="C3127">
        <v>133</v>
      </c>
      <c r="D3127">
        <v>90</v>
      </c>
      <c r="E3127">
        <v>0</v>
      </c>
      <c r="F3127">
        <v>15</v>
      </c>
      <c r="G3127" t="s">
        <v>15884</v>
      </c>
      <c r="H3127">
        <v>343</v>
      </c>
      <c r="I3127">
        <v>65087</v>
      </c>
      <c r="J3127" t="s">
        <v>5251</v>
      </c>
      <c r="K3127" t="s">
        <v>15885</v>
      </c>
      <c r="L3127" t="s">
        <v>14192</v>
      </c>
      <c r="M3127">
        <v>8824</v>
      </c>
      <c r="N3127">
        <v>408</v>
      </c>
      <c r="O3127" t="s">
        <v>15886</v>
      </c>
      <c r="P3127">
        <v>0</v>
      </c>
      <c r="Q3127" t="s">
        <v>15887</v>
      </c>
      <c r="R3127" t="s">
        <v>15888</v>
      </c>
      <c r="S3127">
        <v>108</v>
      </c>
      <c r="T3127" t="s">
        <v>42</v>
      </c>
      <c r="U3127" t="s">
        <v>43</v>
      </c>
      <c r="V3127" t="s">
        <v>811</v>
      </c>
      <c r="W3127">
        <v>5000000</v>
      </c>
      <c r="X3127">
        <v>2007</v>
      </c>
      <c r="Y3127">
        <v>29</v>
      </c>
      <c r="Z3127" s="2">
        <v>6.2</v>
      </c>
      <c r="AA3127">
        <v>1.85</v>
      </c>
      <c r="AB3127">
        <v>559</v>
      </c>
      <c r="AQ3127">
        <v>94</v>
      </c>
      <c r="AR3127">
        <v>6.2</v>
      </c>
      <c r="BP3127">
        <v>14000000</v>
      </c>
      <c r="BR3127">
        <f t="shared" si="114"/>
        <v>-14000000</v>
      </c>
      <c r="BS3127">
        <f>_xlfn.XLOOKUP(BO3127,I:I,L:L)</f>
        <v>0</v>
      </c>
    </row>
    <row r="3128" spans="1:71" x14ac:dyDescent="0.25">
      <c r="A3128" t="s">
        <v>33</v>
      </c>
      <c r="B3128" t="s">
        <v>9468</v>
      </c>
      <c r="C3128">
        <v>13</v>
      </c>
      <c r="D3128">
        <v>103</v>
      </c>
      <c r="E3128">
        <v>34</v>
      </c>
      <c r="F3128">
        <v>227</v>
      </c>
      <c r="G3128" t="s">
        <v>6862</v>
      </c>
      <c r="H3128">
        <v>811</v>
      </c>
      <c r="I3128">
        <v>16066</v>
      </c>
      <c r="J3128" t="s">
        <v>5095</v>
      </c>
      <c r="K3128" t="s">
        <v>6808</v>
      </c>
      <c r="L3128" t="s">
        <v>14211</v>
      </c>
      <c r="M3128">
        <v>1207</v>
      </c>
      <c r="N3128">
        <v>1789</v>
      </c>
      <c r="O3128" t="s">
        <v>15889</v>
      </c>
      <c r="P3128">
        <v>0</v>
      </c>
      <c r="Q3128" t="s">
        <v>15890</v>
      </c>
      <c r="R3128" t="s">
        <v>15891</v>
      </c>
      <c r="S3128">
        <v>44</v>
      </c>
      <c r="T3128" t="s">
        <v>42</v>
      </c>
      <c r="U3128" t="s">
        <v>939</v>
      </c>
      <c r="V3128" t="s">
        <v>811</v>
      </c>
      <c r="W3128">
        <v>5000000</v>
      </c>
      <c r="X3128">
        <v>2004</v>
      </c>
      <c r="Y3128">
        <v>522</v>
      </c>
      <c r="Z3128" s="2">
        <v>3.3</v>
      </c>
      <c r="AA3128">
        <v>2.35</v>
      </c>
      <c r="AB3128">
        <v>40</v>
      </c>
      <c r="AQ3128">
        <v>90</v>
      </c>
      <c r="AR3128">
        <v>6.2</v>
      </c>
      <c r="BP3128">
        <v>14000000</v>
      </c>
      <c r="BR3128">
        <f t="shared" si="114"/>
        <v>-14000000</v>
      </c>
      <c r="BS3128">
        <f>_xlfn.XLOOKUP(BO3128,I:I,L:L)</f>
        <v>0</v>
      </c>
    </row>
    <row r="3129" spans="1:71" x14ac:dyDescent="0.25">
      <c r="A3129" t="s">
        <v>33</v>
      </c>
      <c r="B3129" t="s">
        <v>9477</v>
      </c>
      <c r="C3129">
        <v>44</v>
      </c>
      <c r="D3129">
        <v>105</v>
      </c>
      <c r="E3129">
        <v>0</v>
      </c>
      <c r="F3129">
        <v>394</v>
      </c>
      <c r="G3129" t="s">
        <v>2401</v>
      </c>
      <c r="H3129">
        <v>745</v>
      </c>
      <c r="I3129">
        <v>37440</v>
      </c>
      <c r="J3129" t="s">
        <v>3709</v>
      </c>
      <c r="K3129" t="s">
        <v>1308</v>
      </c>
      <c r="L3129" t="s">
        <v>14202</v>
      </c>
      <c r="M3129">
        <v>12672</v>
      </c>
      <c r="N3129">
        <v>1986</v>
      </c>
      <c r="O3129" t="s">
        <v>15892</v>
      </c>
      <c r="P3129">
        <v>1</v>
      </c>
      <c r="Q3129" t="s">
        <v>15893</v>
      </c>
      <c r="R3129" t="s">
        <v>15894</v>
      </c>
      <c r="S3129">
        <v>60</v>
      </c>
      <c r="T3129" t="s">
        <v>42</v>
      </c>
      <c r="U3129" t="s">
        <v>43</v>
      </c>
      <c r="V3129" t="s">
        <v>811</v>
      </c>
      <c r="W3129">
        <v>5000000</v>
      </c>
      <c r="X3129">
        <v>2014</v>
      </c>
      <c r="Y3129">
        <v>508</v>
      </c>
      <c r="Z3129" s="2">
        <v>7.5</v>
      </c>
      <c r="AB3129">
        <v>0</v>
      </c>
      <c r="AQ3129">
        <v>87</v>
      </c>
      <c r="AR3129">
        <v>6.1</v>
      </c>
      <c r="BO3129">
        <v>46975183</v>
      </c>
      <c r="BP3129">
        <v>61000000</v>
      </c>
      <c r="BR3129">
        <f t="shared" si="114"/>
        <v>-14024817</v>
      </c>
      <c r="BS3129" t="str">
        <f>_xlfn.XLOOKUP(BO3129,I:I,L:L)</f>
        <v>ShooterÂ </v>
      </c>
    </row>
    <row r="3130" spans="1:71" x14ac:dyDescent="0.25">
      <c r="A3130" t="s">
        <v>33</v>
      </c>
      <c r="B3130" t="s">
        <v>9495</v>
      </c>
      <c r="C3130">
        <v>99</v>
      </c>
      <c r="D3130">
        <v>113</v>
      </c>
      <c r="E3130">
        <v>44</v>
      </c>
      <c r="F3130">
        <v>4</v>
      </c>
      <c r="G3130" t="s">
        <v>15896</v>
      </c>
      <c r="H3130">
        <v>61</v>
      </c>
      <c r="I3130">
        <v>617228</v>
      </c>
      <c r="J3130" t="s">
        <v>5272</v>
      </c>
      <c r="K3130" t="s">
        <v>15897</v>
      </c>
      <c r="L3130" t="s">
        <v>15898</v>
      </c>
      <c r="M3130">
        <v>6183</v>
      </c>
      <c r="N3130">
        <v>92</v>
      </c>
      <c r="O3130" t="s">
        <v>15899</v>
      </c>
      <c r="P3130">
        <v>1</v>
      </c>
      <c r="Q3130" t="s">
        <v>15900</v>
      </c>
      <c r="R3130" t="s">
        <v>15901</v>
      </c>
      <c r="S3130">
        <v>27</v>
      </c>
      <c r="T3130" t="s">
        <v>339</v>
      </c>
      <c r="U3130" t="s">
        <v>6740</v>
      </c>
      <c r="V3130" t="s">
        <v>811</v>
      </c>
      <c r="W3130">
        <v>84450000</v>
      </c>
      <c r="X3130">
        <v>2006</v>
      </c>
      <c r="Y3130">
        <v>12</v>
      </c>
      <c r="Z3130" s="2">
        <v>7.4</v>
      </c>
      <c r="AA3130">
        <v>1.85</v>
      </c>
      <c r="AB3130">
        <v>1000</v>
      </c>
      <c r="AQ3130">
        <v>88</v>
      </c>
      <c r="AR3130">
        <v>4.8</v>
      </c>
      <c r="BO3130">
        <v>75817994</v>
      </c>
      <c r="BP3130">
        <v>90000000</v>
      </c>
      <c r="BR3130">
        <f t="shared" si="114"/>
        <v>-14182006</v>
      </c>
      <c r="BS3130" t="str">
        <f>_xlfn.XLOOKUP(BO3130,I:I,L:L)</f>
        <v>The Haunted MansionÂ </v>
      </c>
    </row>
    <row r="3131" spans="1:71" x14ac:dyDescent="0.25">
      <c r="A3131" t="s">
        <v>33</v>
      </c>
      <c r="B3131" t="s">
        <v>9500</v>
      </c>
      <c r="C3131">
        <v>115</v>
      </c>
      <c r="D3131">
        <v>99</v>
      </c>
      <c r="E3131">
        <v>766</v>
      </c>
      <c r="F3131">
        <v>269</v>
      </c>
      <c r="G3131" t="s">
        <v>3818</v>
      </c>
      <c r="H3131">
        <v>595</v>
      </c>
      <c r="I3131">
        <v>274385</v>
      </c>
      <c r="J3131" t="s">
        <v>1544</v>
      </c>
      <c r="K3131" t="s">
        <v>2272</v>
      </c>
      <c r="L3131" t="s">
        <v>13764</v>
      </c>
      <c r="M3131">
        <v>29203</v>
      </c>
      <c r="N3131">
        <v>1519</v>
      </c>
      <c r="O3131" t="s">
        <v>15902</v>
      </c>
      <c r="P3131">
        <v>3</v>
      </c>
      <c r="Q3131" t="s">
        <v>15903</v>
      </c>
      <c r="R3131" t="s">
        <v>15904</v>
      </c>
      <c r="S3131">
        <v>26</v>
      </c>
      <c r="T3131" t="s">
        <v>211</v>
      </c>
      <c r="U3131" t="s">
        <v>939</v>
      </c>
      <c r="W3131">
        <v>4000000</v>
      </c>
      <c r="X3131">
        <v>2009</v>
      </c>
      <c r="Y3131">
        <v>486</v>
      </c>
      <c r="Z3131" s="2">
        <v>7.3</v>
      </c>
      <c r="AA3131">
        <v>1.85</v>
      </c>
      <c r="AB3131">
        <v>0</v>
      </c>
      <c r="AQ3131">
        <v>113</v>
      </c>
      <c r="AR3131">
        <v>7.4</v>
      </c>
      <c r="BO3131">
        <v>17797316</v>
      </c>
      <c r="BP3131">
        <v>32000000</v>
      </c>
      <c r="BR3131">
        <f t="shared" si="114"/>
        <v>-14202684</v>
      </c>
      <c r="BS3131" t="str">
        <f>_xlfn.XLOOKUP(BO3131,I:I,L:L)</f>
        <v>Going the DistanceÂ </v>
      </c>
    </row>
    <row r="3132" spans="1:71" x14ac:dyDescent="0.25">
      <c r="A3132" t="s">
        <v>33</v>
      </c>
      <c r="B3132" t="s">
        <v>3691</v>
      </c>
      <c r="C3132">
        <v>104</v>
      </c>
      <c r="D3132">
        <v>148</v>
      </c>
      <c r="E3132">
        <v>0</v>
      </c>
      <c r="F3132">
        <v>263</v>
      </c>
      <c r="G3132" t="s">
        <v>6720</v>
      </c>
      <c r="H3132">
        <v>3000</v>
      </c>
      <c r="I3132">
        <v>24475416</v>
      </c>
      <c r="J3132" t="s">
        <v>2007</v>
      </c>
      <c r="K3132" t="s">
        <v>2097</v>
      </c>
      <c r="L3132" t="s">
        <v>6601</v>
      </c>
      <c r="M3132">
        <v>72443</v>
      </c>
      <c r="N3132">
        <v>3967</v>
      </c>
      <c r="O3132" t="s">
        <v>5781</v>
      </c>
      <c r="P3132">
        <v>0</v>
      </c>
      <c r="Q3132" t="s">
        <v>15905</v>
      </c>
      <c r="R3132" t="s">
        <v>15906</v>
      </c>
      <c r="S3132">
        <v>309</v>
      </c>
      <c r="T3132" t="s">
        <v>42</v>
      </c>
      <c r="U3132" t="s">
        <v>43</v>
      </c>
      <c r="V3132" t="s">
        <v>811</v>
      </c>
      <c r="W3132">
        <v>890000</v>
      </c>
      <c r="X3132">
        <v>1996</v>
      </c>
      <c r="Y3132">
        <v>324</v>
      </c>
      <c r="Z3132" s="2">
        <v>8</v>
      </c>
      <c r="AA3132">
        <v>1.85</v>
      </c>
      <c r="AB3132">
        <v>0</v>
      </c>
      <c r="AQ3132">
        <v>99</v>
      </c>
      <c r="AR3132">
        <v>7.3</v>
      </c>
      <c r="BO3132">
        <v>10769960</v>
      </c>
      <c r="BP3132">
        <v>25000000</v>
      </c>
      <c r="BR3132">
        <f t="shared" si="114"/>
        <v>-14230040</v>
      </c>
      <c r="BS3132" t="str">
        <f>_xlfn.XLOOKUP(BO3132,I:I,L:L)</f>
        <v>GettysburgÂ </v>
      </c>
    </row>
    <row r="3133" spans="1:71" x14ac:dyDescent="0.25">
      <c r="A3133" t="s">
        <v>33</v>
      </c>
      <c r="B3133" t="s">
        <v>8804</v>
      </c>
      <c r="C3133">
        <v>303</v>
      </c>
      <c r="D3133">
        <v>93</v>
      </c>
      <c r="E3133">
        <v>0</v>
      </c>
      <c r="F3133">
        <v>581</v>
      </c>
      <c r="G3133" t="s">
        <v>15907</v>
      </c>
      <c r="H3133">
        <v>1000</v>
      </c>
      <c r="I3133">
        <v>47277326</v>
      </c>
      <c r="J3133" t="s">
        <v>3105</v>
      </c>
      <c r="K3133" t="s">
        <v>4595</v>
      </c>
      <c r="L3133" t="s">
        <v>4458</v>
      </c>
      <c r="M3133">
        <v>138814</v>
      </c>
      <c r="N3133">
        <v>2990</v>
      </c>
      <c r="O3133" t="s">
        <v>6535</v>
      </c>
      <c r="P3133">
        <v>0</v>
      </c>
      <c r="Q3133" t="s">
        <v>15908</v>
      </c>
      <c r="R3133" t="s">
        <v>15909</v>
      </c>
      <c r="S3133">
        <v>1516</v>
      </c>
      <c r="T3133" t="s">
        <v>42</v>
      </c>
      <c r="U3133" t="s">
        <v>43</v>
      </c>
      <c r="V3133" t="s">
        <v>811</v>
      </c>
      <c r="W3133">
        <v>4800000</v>
      </c>
      <c r="X3133">
        <v>2005</v>
      </c>
      <c r="Y3133">
        <v>1000</v>
      </c>
      <c r="Z3133" s="2">
        <v>5.9</v>
      </c>
      <c r="AA3133">
        <v>2.35</v>
      </c>
      <c r="AB3133">
        <v>0</v>
      </c>
      <c r="AQ3133">
        <v>107</v>
      </c>
      <c r="AR3133">
        <v>6.5</v>
      </c>
      <c r="BO3133">
        <v>5749134</v>
      </c>
      <c r="BP3133">
        <v>20000000</v>
      </c>
      <c r="BR3133">
        <f t="shared" si="114"/>
        <v>-14250866</v>
      </c>
      <c r="BS3133" t="str">
        <f>_xlfn.XLOOKUP(BO3133,I:I,L:L)</f>
        <v>A Most Violent YearÂ </v>
      </c>
    </row>
    <row r="3134" spans="1:71" x14ac:dyDescent="0.25">
      <c r="A3134" t="s">
        <v>33</v>
      </c>
      <c r="B3134" t="s">
        <v>6649</v>
      </c>
      <c r="C3134">
        <v>359</v>
      </c>
      <c r="D3134">
        <v>121</v>
      </c>
      <c r="E3134">
        <v>337</v>
      </c>
      <c r="F3134">
        <v>41</v>
      </c>
      <c r="G3134" t="s">
        <v>7040</v>
      </c>
      <c r="H3134">
        <v>982</v>
      </c>
      <c r="I3134">
        <v>1729969</v>
      </c>
      <c r="J3134" t="s">
        <v>2275</v>
      </c>
      <c r="K3134" t="s">
        <v>3246</v>
      </c>
      <c r="L3134" t="s">
        <v>13573</v>
      </c>
      <c r="M3134">
        <v>68211</v>
      </c>
      <c r="N3134">
        <v>1520</v>
      </c>
      <c r="O3134" t="s">
        <v>15910</v>
      </c>
      <c r="P3134">
        <v>0</v>
      </c>
      <c r="Q3134" t="s">
        <v>15911</v>
      </c>
      <c r="R3134" t="s">
        <v>15912</v>
      </c>
      <c r="S3134">
        <v>219</v>
      </c>
      <c r="T3134" t="s">
        <v>42</v>
      </c>
      <c r="U3134" t="s">
        <v>43</v>
      </c>
      <c r="V3134" t="s">
        <v>811</v>
      </c>
      <c r="W3134">
        <v>5000000</v>
      </c>
      <c r="X3134">
        <v>2011</v>
      </c>
      <c r="Y3134">
        <v>463</v>
      </c>
      <c r="Z3134" s="2">
        <v>7.4</v>
      </c>
      <c r="AA3134">
        <v>2.35</v>
      </c>
      <c r="AB3134">
        <v>14000</v>
      </c>
      <c r="AQ3134">
        <v>93</v>
      </c>
      <c r="AR3134">
        <v>5.9</v>
      </c>
      <c r="BO3134">
        <v>10719367</v>
      </c>
      <c r="BP3134">
        <v>25000000</v>
      </c>
      <c r="BR3134">
        <f t="shared" si="114"/>
        <v>-14280633</v>
      </c>
      <c r="BS3134" t="str">
        <f>_xlfn.XLOOKUP(BO3134,I:I,L:L)</f>
        <v>AbandonÂ </v>
      </c>
    </row>
    <row r="3135" spans="1:71" x14ac:dyDescent="0.25">
      <c r="A3135" t="s">
        <v>33</v>
      </c>
      <c r="B3135" t="s">
        <v>9507</v>
      </c>
      <c r="C3135">
        <v>130</v>
      </c>
      <c r="D3135">
        <v>118</v>
      </c>
      <c r="E3135">
        <v>7</v>
      </c>
      <c r="F3135">
        <v>339</v>
      </c>
      <c r="G3135" t="s">
        <v>1408</v>
      </c>
      <c r="H3135">
        <v>968</v>
      </c>
      <c r="I3135">
        <v>1705139</v>
      </c>
      <c r="J3135" t="s">
        <v>1587</v>
      </c>
      <c r="K3135" t="s">
        <v>10087</v>
      </c>
      <c r="L3135" t="s">
        <v>13449</v>
      </c>
      <c r="M3135">
        <v>4695</v>
      </c>
      <c r="N3135">
        <v>2545</v>
      </c>
      <c r="O3135" t="s">
        <v>15913</v>
      </c>
      <c r="P3135">
        <v>0</v>
      </c>
      <c r="Q3135" t="s">
        <v>15914</v>
      </c>
      <c r="R3135" t="s">
        <v>15915</v>
      </c>
      <c r="S3135">
        <v>69</v>
      </c>
      <c r="T3135" t="s">
        <v>42</v>
      </c>
      <c r="U3135" t="s">
        <v>43</v>
      </c>
      <c r="V3135" t="s">
        <v>811</v>
      </c>
      <c r="W3135">
        <v>4700000</v>
      </c>
      <c r="X3135">
        <v>1988</v>
      </c>
      <c r="Y3135">
        <v>733</v>
      </c>
      <c r="Z3135" s="2">
        <v>6.7</v>
      </c>
      <c r="AA3135">
        <v>1.85</v>
      </c>
      <c r="AB3135">
        <v>0</v>
      </c>
      <c r="AQ3135">
        <v>121</v>
      </c>
      <c r="AR3135">
        <v>7.4</v>
      </c>
      <c r="BO3135">
        <v>15709385</v>
      </c>
      <c r="BP3135">
        <v>30000000</v>
      </c>
      <c r="BR3135">
        <f t="shared" si="114"/>
        <v>-14290615</v>
      </c>
      <c r="BS3135" t="str">
        <f>_xlfn.XLOOKUP(BO3135,I:I,L:L)</f>
        <v>Pride and GloryÂ </v>
      </c>
    </row>
    <row r="3136" spans="1:71" x14ac:dyDescent="0.25">
      <c r="A3136" t="s">
        <v>33</v>
      </c>
      <c r="B3136" t="s">
        <v>4407</v>
      </c>
      <c r="C3136">
        <v>159</v>
      </c>
      <c r="D3136">
        <v>101</v>
      </c>
      <c r="E3136">
        <v>365</v>
      </c>
      <c r="F3136">
        <v>14</v>
      </c>
      <c r="G3136" t="s">
        <v>15916</v>
      </c>
      <c r="H3136">
        <v>237</v>
      </c>
      <c r="I3136">
        <v>8025872</v>
      </c>
      <c r="J3136" t="s">
        <v>3401</v>
      </c>
      <c r="K3136" t="s">
        <v>15917</v>
      </c>
      <c r="L3136" t="s">
        <v>10240</v>
      </c>
      <c r="M3136">
        <v>19234</v>
      </c>
      <c r="N3136">
        <v>302</v>
      </c>
      <c r="O3136" t="s">
        <v>15918</v>
      </c>
      <c r="P3136">
        <v>3</v>
      </c>
      <c r="Q3136" t="s">
        <v>15919</v>
      </c>
      <c r="R3136" t="s">
        <v>15920</v>
      </c>
      <c r="S3136">
        <v>258</v>
      </c>
      <c r="T3136" t="s">
        <v>42</v>
      </c>
      <c r="U3136" t="s">
        <v>43</v>
      </c>
      <c r="V3136" t="s">
        <v>8609</v>
      </c>
      <c r="W3136">
        <v>4700000</v>
      </c>
      <c r="X3136">
        <v>1986</v>
      </c>
      <c r="Y3136">
        <v>28</v>
      </c>
      <c r="Z3136" s="2">
        <v>5.5</v>
      </c>
      <c r="AA3136">
        <v>1.85</v>
      </c>
      <c r="AB3136">
        <v>0</v>
      </c>
      <c r="AQ3136">
        <v>82</v>
      </c>
      <c r="AR3136">
        <v>5.4</v>
      </c>
      <c r="BO3136">
        <v>19693891</v>
      </c>
      <c r="BP3136">
        <v>34000000</v>
      </c>
      <c r="BR3136">
        <f t="shared" si="114"/>
        <v>-14306109</v>
      </c>
      <c r="BS3136" t="str">
        <f>_xlfn.XLOOKUP(BO3136,I:I,L:L)</f>
        <v>Summer CatchÂ </v>
      </c>
    </row>
    <row r="3137" spans="1:71" x14ac:dyDescent="0.25">
      <c r="A3137" t="s">
        <v>33</v>
      </c>
      <c r="B3137" t="s">
        <v>9524</v>
      </c>
      <c r="C3137">
        <v>121</v>
      </c>
      <c r="D3137">
        <v>97</v>
      </c>
      <c r="E3137">
        <v>4</v>
      </c>
      <c r="F3137">
        <v>577</v>
      </c>
      <c r="G3137" t="s">
        <v>10241</v>
      </c>
      <c r="H3137">
        <v>13000</v>
      </c>
      <c r="I3137">
        <v>434417</v>
      </c>
      <c r="J3137" t="s">
        <v>2007</v>
      </c>
      <c r="K3137" t="s">
        <v>574</v>
      </c>
      <c r="L3137" t="s">
        <v>13973</v>
      </c>
      <c r="M3137">
        <v>8867</v>
      </c>
      <c r="N3137">
        <v>15093</v>
      </c>
      <c r="O3137" t="s">
        <v>2807</v>
      </c>
      <c r="P3137">
        <v>1</v>
      </c>
      <c r="Q3137" t="s">
        <v>15921</v>
      </c>
      <c r="R3137" t="s">
        <v>15922</v>
      </c>
      <c r="S3137">
        <v>65</v>
      </c>
      <c r="T3137" t="s">
        <v>42</v>
      </c>
      <c r="U3137" t="s">
        <v>4430</v>
      </c>
      <c r="V3137" t="s">
        <v>5962</v>
      </c>
      <c r="W3137">
        <v>4600000</v>
      </c>
      <c r="X3137">
        <v>2007</v>
      </c>
      <c r="Y3137">
        <v>1000</v>
      </c>
      <c r="Z3137" s="2">
        <v>5.9</v>
      </c>
      <c r="AA3137">
        <v>1.85</v>
      </c>
      <c r="AB3137">
        <v>0</v>
      </c>
      <c r="AQ3137">
        <v>92</v>
      </c>
      <c r="AR3137">
        <v>6.2</v>
      </c>
      <c r="BO3137">
        <v>9639242</v>
      </c>
      <c r="BP3137">
        <v>24000000</v>
      </c>
      <c r="BR3137">
        <f t="shared" si="114"/>
        <v>-14360758</v>
      </c>
      <c r="BS3137" t="str">
        <f>_xlfn.XLOOKUP(BO3137,I:I,L:L)</f>
        <v>I Don't Know How She Does ItÂ </v>
      </c>
    </row>
    <row r="3138" spans="1:71" x14ac:dyDescent="0.25">
      <c r="A3138" t="s">
        <v>33</v>
      </c>
      <c r="B3138" t="s">
        <v>4457</v>
      </c>
      <c r="C3138">
        <v>45</v>
      </c>
      <c r="D3138">
        <v>96</v>
      </c>
      <c r="E3138">
        <v>37</v>
      </c>
      <c r="F3138">
        <v>542</v>
      </c>
      <c r="G3138" t="s">
        <v>15923</v>
      </c>
      <c r="H3138">
        <v>801</v>
      </c>
      <c r="I3138">
        <v>81200000</v>
      </c>
      <c r="J3138" t="s">
        <v>1247</v>
      </c>
      <c r="K3138" t="s">
        <v>12000</v>
      </c>
      <c r="L3138" t="s">
        <v>2483</v>
      </c>
      <c r="M3138">
        <v>87739</v>
      </c>
      <c r="N3138">
        <v>3113</v>
      </c>
      <c r="O3138" t="s">
        <v>11416</v>
      </c>
      <c r="P3138">
        <v>0</v>
      </c>
      <c r="Q3138" t="s">
        <v>15924</v>
      </c>
      <c r="R3138" t="s">
        <v>15925</v>
      </c>
      <c r="S3138">
        <v>133</v>
      </c>
      <c r="T3138" t="s">
        <v>42</v>
      </c>
      <c r="U3138" t="s">
        <v>43</v>
      </c>
      <c r="V3138" t="s">
        <v>811</v>
      </c>
      <c r="W3138">
        <v>4500000</v>
      </c>
      <c r="X3138">
        <v>1984</v>
      </c>
      <c r="Y3138">
        <v>760</v>
      </c>
      <c r="Z3138" s="2">
        <v>6.7</v>
      </c>
      <c r="AA3138">
        <v>1.85</v>
      </c>
      <c r="AB3138">
        <v>0</v>
      </c>
      <c r="AQ3138">
        <v>97</v>
      </c>
      <c r="AR3138">
        <v>5.9</v>
      </c>
      <c r="BO3138">
        <v>613556</v>
      </c>
      <c r="BP3138">
        <v>15000000</v>
      </c>
      <c r="BR3138">
        <f t="shared" si="114"/>
        <v>-14386444</v>
      </c>
      <c r="BS3138" t="str">
        <f>_xlfn.XLOOKUP(BO3138,I:I,L:L)</f>
        <v>The AssassinÂ </v>
      </c>
    </row>
    <row r="3139" spans="1:71" x14ac:dyDescent="0.25">
      <c r="A3139" t="s">
        <v>33</v>
      </c>
      <c r="B3139" t="s">
        <v>388</v>
      </c>
      <c r="C3139">
        <v>84</v>
      </c>
      <c r="D3139">
        <v>117</v>
      </c>
      <c r="E3139">
        <v>179</v>
      </c>
      <c r="F3139">
        <v>239</v>
      </c>
      <c r="G3139" t="s">
        <v>15926</v>
      </c>
      <c r="H3139">
        <v>1000</v>
      </c>
      <c r="I3139">
        <v>52700832</v>
      </c>
      <c r="J3139" t="s">
        <v>881</v>
      </c>
      <c r="K3139" t="s">
        <v>265</v>
      </c>
      <c r="L3139" t="s">
        <v>3902</v>
      </c>
      <c r="M3139">
        <v>107923</v>
      </c>
      <c r="N3139">
        <v>1862</v>
      </c>
      <c r="O3139" t="s">
        <v>9320</v>
      </c>
      <c r="P3139">
        <v>4</v>
      </c>
      <c r="Q3139" t="s">
        <v>15927</v>
      </c>
      <c r="R3139" t="s">
        <v>15928</v>
      </c>
      <c r="S3139">
        <v>197</v>
      </c>
      <c r="T3139" t="s">
        <v>42</v>
      </c>
      <c r="U3139" t="s">
        <v>74</v>
      </c>
      <c r="V3139" t="s">
        <v>811</v>
      </c>
      <c r="W3139">
        <v>4500000</v>
      </c>
      <c r="X3139">
        <v>1994</v>
      </c>
      <c r="Y3139">
        <v>398</v>
      </c>
      <c r="Z3139" s="2">
        <v>7.1</v>
      </c>
      <c r="AA3139">
        <v>1.66</v>
      </c>
      <c r="AB3139">
        <v>0</v>
      </c>
      <c r="AQ3139">
        <v>96</v>
      </c>
      <c r="AR3139">
        <v>6.7</v>
      </c>
      <c r="BO3139">
        <v>1508689</v>
      </c>
      <c r="BP3139">
        <v>16000000</v>
      </c>
      <c r="BR3139">
        <f t="shared" si="114"/>
        <v>-14491311</v>
      </c>
      <c r="BS3139" t="str">
        <f>_xlfn.XLOOKUP(BO3139,I:I,L:L)</f>
        <v>Oscar and LucindaÂ </v>
      </c>
    </row>
    <row r="3140" spans="1:71" x14ac:dyDescent="0.25">
      <c r="A3140" t="s">
        <v>33</v>
      </c>
      <c r="B3140" t="s">
        <v>3169</v>
      </c>
      <c r="C3140">
        <v>202</v>
      </c>
      <c r="D3140">
        <v>108</v>
      </c>
      <c r="E3140">
        <v>0</v>
      </c>
      <c r="F3140">
        <v>346</v>
      </c>
      <c r="G3140" t="s">
        <v>1215</v>
      </c>
      <c r="H3140">
        <v>22000</v>
      </c>
      <c r="I3140">
        <v>13060843</v>
      </c>
      <c r="J3140" t="s">
        <v>2007</v>
      </c>
      <c r="K3140" t="s">
        <v>854</v>
      </c>
      <c r="L3140" t="s">
        <v>12977</v>
      </c>
      <c r="M3140">
        <v>149528</v>
      </c>
      <c r="N3140">
        <v>26050</v>
      </c>
      <c r="O3140" t="s">
        <v>1592</v>
      </c>
      <c r="P3140">
        <v>0</v>
      </c>
      <c r="Q3140" t="s">
        <v>15929</v>
      </c>
      <c r="R3140" t="s">
        <v>15930</v>
      </c>
      <c r="S3140">
        <v>454</v>
      </c>
      <c r="T3140" t="s">
        <v>42</v>
      </c>
      <c r="U3140" t="s">
        <v>43</v>
      </c>
      <c r="V3140" t="s">
        <v>811</v>
      </c>
      <c r="W3140">
        <v>15000000</v>
      </c>
      <c r="X3140">
        <v>2002</v>
      </c>
      <c r="Y3140">
        <v>3000</v>
      </c>
      <c r="Z3140" s="2">
        <v>7.7</v>
      </c>
      <c r="AA3140">
        <v>2.35</v>
      </c>
      <c r="AB3140">
        <v>0</v>
      </c>
      <c r="AQ3140">
        <v>90</v>
      </c>
      <c r="AR3140">
        <v>7.2</v>
      </c>
      <c r="BO3140">
        <v>22450975</v>
      </c>
      <c r="BP3140">
        <v>37000000</v>
      </c>
      <c r="BR3140">
        <f t="shared" si="114"/>
        <v>-14549025</v>
      </c>
      <c r="BS3140" t="str">
        <f>_xlfn.XLOOKUP(BO3140,I:I,L:L)</f>
        <v>MagnoliaÂ </v>
      </c>
    </row>
    <row r="3141" spans="1:71" x14ac:dyDescent="0.25">
      <c r="A3141" t="s">
        <v>33</v>
      </c>
      <c r="B3141" t="s">
        <v>439</v>
      </c>
      <c r="C3141">
        <v>120</v>
      </c>
      <c r="D3141">
        <v>109</v>
      </c>
      <c r="E3141">
        <v>0</v>
      </c>
      <c r="F3141">
        <v>126</v>
      </c>
      <c r="G3141" t="s">
        <v>15931</v>
      </c>
      <c r="H3141">
        <v>3000</v>
      </c>
      <c r="I3141">
        <v>3798532</v>
      </c>
      <c r="J3141" t="s">
        <v>2710</v>
      </c>
      <c r="K3141" t="s">
        <v>180</v>
      </c>
      <c r="L3141" t="s">
        <v>12163</v>
      </c>
      <c r="M3141">
        <v>41138</v>
      </c>
      <c r="N3141">
        <v>3668</v>
      </c>
      <c r="O3141" t="s">
        <v>15932</v>
      </c>
      <c r="P3141">
        <v>0</v>
      </c>
      <c r="Q3141" t="s">
        <v>15933</v>
      </c>
      <c r="R3141" t="s">
        <v>15934</v>
      </c>
      <c r="S3141">
        <v>208</v>
      </c>
      <c r="T3141" t="s">
        <v>42</v>
      </c>
      <c r="U3141" t="s">
        <v>43</v>
      </c>
      <c r="V3141" t="s">
        <v>811</v>
      </c>
      <c r="W3141">
        <v>4500000</v>
      </c>
      <c r="X3141">
        <v>1996</v>
      </c>
      <c r="Y3141">
        <v>441</v>
      </c>
      <c r="Z3141" s="2">
        <v>7.4</v>
      </c>
      <c r="AA3141">
        <v>1.85</v>
      </c>
      <c r="AB3141">
        <v>2000</v>
      </c>
      <c r="AQ3141">
        <v>108</v>
      </c>
      <c r="AR3141">
        <v>7.7</v>
      </c>
      <c r="BO3141">
        <v>20422207</v>
      </c>
      <c r="BP3141">
        <v>35000000</v>
      </c>
      <c r="BR3141">
        <f t="shared" si="114"/>
        <v>-14577793</v>
      </c>
      <c r="BS3141" t="str">
        <f>_xlfn.XLOOKUP(BO3141,I:I,L:L)</f>
        <v>Little Black BookÂ </v>
      </c>
    </row>
    <row r="3142" spans="1:71" x14ac:dyDescent="0.25">
      <c r="A3142" t="s">
        <v>33</v>
      </c>
      <c r="B3142" t="s">
        <v>1011</v>
      </c>
      <c r="C3142">
        <v>234</v>
      </c>
      <c r="D3142">
        <v>102</v>
      </c>
      <c r="E3142">
        <v>0</v>
      </c>
      <c r="F3142">
        <v>167</v>
      </c>
      <c r="G3142" t="s">
        <v>2270</v>
      </c>
      <c r="H3142">
        <v>1000</v>
      </c>
      <c r="I3142">
        <v>3609278</v>
      </c>
      <c r="J3142" t="s">
        <v>2007</v>
      </c>
      <c r="K3142" t="s">
        <v>9048</v>
      </c>
      <c r="L3142" t="s">
        <v>12316</v>
      </c>
      <c r="M3142">
        <v>573541</v>
      </c>
      <c r="N3142">
        <v>2235</v>
      </c>
      <c r="O3142" t="s">
        <v>15935</v>
      </c>
      <c r="P3142">
        <v>0</v>
      </c>
      <c r="Q3142" t="s">
        <v>15936</v>
      </c>
      <c r="R3142" t="s">
        <v>15937</v>
      </c>
      <c r="S3142">
        <v>1916</v>
      </c>
      <c r="T3142" t="s">
        <v>42</v>
      </c>
      <c r="U3142" t="s">
        <v>43</v>
      </c>
      <c r="V3142" t="s">
        <v>811</v>
      </c>
      <c r="W3142">
        <v>4500000</v>
      </c>
      <c r="X3142">
        <v>2000</v>
      </c>
      <c r="Y3142">
        <v>1000</v>
      </c>
      <c r="Z3142" s="2">
        <v>8.4</v>
      </c>
      <c r="AA3142">
        <v>1.37</v>
      </c>
      <c r="AB3142">
        <v>38000</v>
      </c>
      <c r="AQ3142">
        <v>109</v>
      </c>
      <c r="AR3142">
        <v>7.4</v>
      </c>
      <c r="BO3142">
        <v>399879</v>
      </c>
      <c r="BP3142">
        <v>15000000</v>
      </c>
      <c r="BR3142">
        <f t="shared" si="114"/>
        <v>-14600121</v>
      </c>
      <c r="BS3142" t="str">
        <f>_xlfn.XLOOKUP(BO3142,I:I,L:L)</f>
        <v>JindabyneÂ </v>
      </c>
    </row>
    <row r="3143" spans="1:71" x14ac:dyDescent="0.25">
      <c r="A3143" t="s">
        <v>33</v>
      </c>
      <c r="B3143" t="s">
        <v>9527</v>
      </c>
      <c r="C3143">
        <v>35</v>
      </c>
      <c r="D3143">
        <v>115</v>
      </c>
      <c r="E3143">
        <v>98</v>
      </c>
      <c r="F3143">
        <v>4</v>
      </c>
      <c r="G3143" t="s">
        <v>15938</v>
      </c>
      <c r="H3143">
        <v>341</v>
      </c>
      <c r="I3143">
        <v>1687311</v>
      </c>
      <c r="J3143" t="s">
        <v>5287</v>
      </c>
      <c r="K3143" t="s">
        <v>15939</v>
      </c>
      <c r="L3143" t="s">
        <v>15940</v>
      </c>
      <c r="M3143">
        <v>2412</v>
      </c>
      <c r="N3143">
        <v>371</v>
      </c>
      <c r="O3143" t="s">
        <v>15941</v>
      </c>
      <c r="P3143">
        <v>3</v>
      </c>
      <c r="Q3143" t="s">
        <v>15942</v>
      </c>
      <c r="R3143" t="s">
        <v>15943</v>
      </c>
      <c r="S3143">
        <v>40</v>
      </c>
      <c r="T3143" t="s">
        <v>105</v>
      </c>
      <c r="U3143" t="s">
        <v>4430</v>
      </c>
      <c r="V3143" t="s">
        <v>44</v>
      </c>
      <c r="W3143">
        <v>700000000</v>
      </c>
      <c r="X3143">
        <v>1998</v>
      </c>
      <c r="Y3143">
        <v>26</v>
      </c>
      <c r="Z3143" s="2">
        <v>7.2</v>
      </c>
      <c r="AA3143">
        <v>2</v>
      </c>
      <c r="AB3143">
        <v>539</v>
      </c>
      <c r="AQ3143">
        <v>102</v>
      </c>
      <c r="AR3143">
        <v>8.4</v>
      </c>
      <c r="BO3143">
        <v>135381507</v>
      </c>
      <c r="BP3143">
        <v>150000000</v>
      </c>
      <c r="BR3143">
        <f t="shared" si="114"/>
        <v>-14618493</v>
      </c>
      <c r="BS3143" t="str">
        <f>_xlfn.XLOOKUP(BO3143,I:I,L:L)</f>
        <v>Chicken LittleÂ </v>
      </c>
    </row>
    <row r="3144" spans="1:71" x14ac:dyDescent="0.25">
      <c r="A3144" t="s">
        <v>33</v>
      </c>
      <c r="B3144" t="s">
        <v>9534</v>
      </c>
      <c r="C3144">
        <v>49</v>
      </c>
      <c r="D3144">
        <v>98</v>
      </c>
      <c r="E3144">
        <v>10</v>
      </c>
      <c r="F3144">
        <v>402</v>
      </c>
      <c r="G3144" t="s">
        <v>15944</v>
      </c>
      <c r="H3144">
        <v>589</v>
      </c>
      <c r="I3144">
        <v>10429707</v>
      </c>
      <c r="J3144" t="s">
        <v>1247</v>
      </c>
      <c r="K3144" t="s">
        <v>10318</v>
      </c>
      <c r="L3144" t="s">
        <v>9792</v>
      </c>
      <c r="M3144">
        <v>10483</v>
      </c>
      <c r="N3144">
        <v>2705</v>
      </c>
      <c r="O3144" t="s">
        <v>8030</v>
      </c>
      <c r="Q3144" t="s">
        <v>15945</v>
      </c>
      <c r="R3144" t="s">
        <v>15946</v>
      </c>
      <c r="S3144">
        <v>125</v>
      </c>
      <c r="T3144" t="s">
        <v>42</v>
      </c>
      <c r="U3144" t="s">
        <v>43</v>
      </c>
      <c r="V3144" t="s">
        <v>115</v>
      </c>
      <c r="W3144">
        <v>5000000</v>
      </c>
      <c r="X3144">
        <v>2014</v>
      </c>
      <c r="Y3144">
        <v>416</v>
      </c>
      <c r="Z3144" s="2">
        <v>5.4</v>
      </c>
      <c r="AA3144">
        <v>2.35</v>
      </c>
      <c r="AB3144">
        <v>0</v>
      </c>
      <c r="AQ3144">
        <v>122</v>
      </c>
      <c r="AR3144">
        <v>7.5</v>
      </c>
      <c r="BO3144">
        <v>25335935</v>
      </c>
      <c r="BP3144">
        <v>40000000</v>
      </c>
      <c r="BR3144">
        <f t="shared" si="114"/>
        <v>-14664065</v>
      </c>
      <c r="BS3144" t="str">
        <f>_xlfn.XLOOKUP(BO3144,I:I,L:L)</f>
        <v>SerenityÂ </v>
      </c>
    </row>
    <row r="3145" spans="1:71" x14ac:dyDescent="0.25">
      <c r="A3145" t="s">
        <v>33</v>
      </c>
      <c r="B3145" t="s">
        <v>9539</v>
      </c>
      <c r="C3145">
        <v>54</v>
      </c>
      <c r="D3145">
        <v>122</v>
      </c>
      <c r="E3145">
        <v>4</v>
      </c>
      <c r="F3145">
        <v>3</v>
      </c>
      <c r="G3145" t="s">
        <v>15947</v>
      </c>
      <c r="H3145">
        <v>25</v>
      </c>
      <c r="I3145">
        <v>713413</v>
      </c>
      <c r="J3145" t="s">
        <v>4415</v>
      </c>
      <c r="K3145" t="s">
        <v>15948</v>
      </c>
      <c r="L3145" t="s">
        <v>13794</v>
      </c>
      <c r="M3145">
        <v>9171</v>
      </c>
      <c r="N3145">
        <v>48</v>
      </c>
      <c r="O3145" t="s">
        <v>15949</v>
      </c>
      <c r="P3145">
        <v>1</v>
      </c>
      <c r="Q3145" t="s">
        <v>15950</v>
      </c>
      <c r="R3145" t="s">
        <v>15951</v>
      </c>
      <c r="S3145">
        <v>68</v>
      </c>
      <c r="T3145" t="s">
        <v>196</v>
      </c>
      <c r="U3145" t="s">
        <v>11566</v>
      </c>
      <c r="V3145" t="s">
        <v>811</v>
      </c>
      <c r="W3145">
        <v>4500000</v>
      </c>
      <c r="X3145">
        <v>1997</v>
      </c>
      <c r="Y3145">
        <v>20</v>
      </c>
      <c r="Z3145" s="2">
        <v>7.8</v>
      </c>
      <c r="AA3145">
        <v>1.85</v>
      </c>
      <c r="AB3145">
        <v>689</v>
      </c>
      <c r="AQ3145">
        <v>98</v>
      </c>
      <c r="AR3145">
        <v>5.4</v>
      </c>
      <c r="BO3145">
        <v>5333658</v>
      </c>
      <c r="BP3145">
        <v>20000000</v>
      </c>
      <c r="BR3145">
        <f t="shared" si="114"/>
        <v>-14666342</v>
      </c>
      <c r="BS3145" t="str">
        <f>_xlfn.XLOOKUP(BO3145,I:I,L:L)</f>
        <v>MegaforceÂ </v>
      </c>
    </row>
    <row r="3146" spans="1:71" x14ac:dyDescent="0.25">
      <c r="A3146" t="s">
        <v>33</v>
      </c>
      <c r="B3146" t="s">
        <v>9545</v>
      </c>
      <c r="C3146">
        <v>92</v>
      </c>
      <c r="D3146">
        <v>106</v>
      </c>
      <c r="E3146">
        <v>68</v>
      </c>
      <c r="F3146">
        <v>391</v>
      </c>
      <c r="G3146" t="s">
        <v>10785</v>
      </c>
      <c r="H3146">
        <v>835</v>
      </c>
      <c r="I3146">
        <v>410241</v>
      </c>
      <c r="J3146" t="s">
        <v>3795</v>
      </c>
      <c r="K3146" t="s">
        <v>4901</v>
      </c>
      <c r="L3146" t="s">
        <v>12823</v>
      </c>
      <c r="M3146">
        <v>32357</v>
      </c>
      <c r="N3146">
        <v>2110</v>
      </c>
      <c r="O3146" t="s">
        <v>15574</v>
      </c>
      <c r="P3146">
        <v>0</v>
      </c>
      <c r="Q3146" t="s">
        <v>15952</v>
      </c>
      <c r="R3146" t="s">
        <v>15953</v>
      </c>
      <c r="S3146">
        <v>199</v>
      </c>
      <c r="T3146" t="s">
        <v>42</v>
      </c>
      <c r="U3146" t="s">
        <v>43</v>
      </c>
      <c r="V3146" t="s">
        <v>811</v>
      </c>
      <c r="W3146">
        <v>2000000</v>
      </c>
      <c r="X3146">
        <v>2002</v>
      </c>
      <c r="Y3146">
        <v>601</v>
      </c>
      <c r="Z3146" s="2">
        <v>6.8</v>
      </c>
      <c r="AA3146">
        <v>1.85</v>
      </c>
      <c r="AB3146">
        <v>3000</v>
      </c>
      <c r="AQ3146">
        <v>122</v>
      </c>
      <c r="AR3146">
        <v>7.8</v>
      </c>
      <c r="BO3146">
        <v>10324441</v>
      </c>
      <c r="BP3146">
        <v>25000000</v>
      </c>
      <c r="BR3146">
        <f t="shared" si="114"/>
        <v>-14675559</v>
      </c>
      <c r="BS3146" t="str">
        <f>_xlfn.XLOOKUP(BO3146,I:I,L:L)</f>
        <v>Straw DogsÂ </v>
      </c>
    </row>
    <row r="3147" spans="1:71" x14ac:dyDescent="0.25">
      <c r="A3147" t="s">
        <v>33</v>
      </c>
      <c r="B3147" t="s">
        <v>9549</v>
      </c>
      <c r="C3147">
        <v>54</v>
      </c>
      <c r="D3147">
        <v>99</v>
      </c>
      <c r="E3147">
        <v>0</v>
      </c>
      <c r="F3147">
        <v>798</v>
      </c>
      <c r="G3147" t="s">
        <v>1610</v>
      </c>
      <c r="H3147">
        <v>26000</v>
      </c>
      <c r="I3147">
        <v>92191</v>
      </c>
      <c r="J3147" t="s">
        <v>3051</v>
      </c>
      <c r="K3147" t="s">
        <v>447</v>
      </c>
      <c r="L3147" t="s">
        <v>13193</v>
      </c>
      <c r="M3147">
        <v>29463</v>
      </c>
      <c r="N3147">
        <v>29325</v>
      </c>
      <c r="O3147" t="s">
        <v>14773</v>
      </c>
      <c r="P3147">
        <v>1</v>
      </c>
      <c r="Q3147" t="s">
        <v>15954</v>
      </c>
      <c r="R3147" t="s">
        <v>15955</v>
      </c>
      <c r="S3147">
        <v>84</v>
      </c>
      <c r="T3147" t="s">
        <v>42</v>
      </c>
      <c r="U3147" t="s">
        <v>74</v>
      </c>
      <c r="V3147" t="s">
        <v>811</v>
      </c>
      <c r="W3147">
        <v>2500000</v>
      </c>
      <c r="X3147">
        <v>2001</v>
      </c>
      <c r="Y3147">
        <v>1000</v>
      </c>
      <c r="Z3147" s="2">
        <v>6.5</v>
      </c>
      <c r="AA3147">
        <v>1.85</v>
      </c>
      <c r="AB3147">
        <v>0</v>
      </c>
      <c r="AQ3147">
        <v>106</v>
      </c>
      <c r="AR3147">
        <v>6.8</v>
      </c>
      <c r="BO3147">
        <v>2315683</v>
      </c>
      <c r="BP3147">
        <v>17000000</v>
      </c>
      <c r="BR3147">
        <f t="shared" si="114"/>
        <v>-14684317</v>
      </c>
      <c r="BS3147" t="str">
        <f>_xlfn.XLOOKUP(BO3147,I:I,L:L)</f>
        <v>Shanghai SurpriseÂ </v>
      </c>
    </row>
    <row r="3148" spans="1:71" x14ac:dyDescent="0.25">
      <c r="A3148" t="s">
        <v>33</v>
      </c>
      <c r="B3148" t="s">
        <v>9553</v>
      </c>
      <c r="C3148">
        <v>98</v>
      </c>
      <c r="D3148">
        <v>110</v>
      </c>
      <c r="E3148">
        <v>143</v>
      </c>
      <c r="F3148">
        <v>76</v>
      </c>
      <c r="G3148" t="s">
        <v>7428</v>
      </c>
      <c r="H3148">
        <v>155</v>
      </c>
      <c r="I3148">
        <v>49413</v>
      </c>
      <c r="J3148" t="s">
        <v>268</v>
      </c>
      <c r="K3148" t="s">
        <v>11407</v>
      </c>
      <c r="L3148" t="s">
        <v>15956</v>
      </c>
      <c r="M3148">
        <v>6919</v>
      </c>
      <c r="N3148">
        <v>398</v>
      </c>
      <c r="O3148" t="s">
        <v>6684</v>
      </c>
      <c r="P3148">
        <v>0</v>
      </c>
      <c r="Q3148" t="s">
        <v>15957</v>
      </c>
      <c r="R3148" t="s">
        <v>15958</v>
      </c>
      <c r="S3148">
        <v>26</v>
      </c>
      <c r="T3148" t="s">
        <v>163</v>
      </c>
      <c r="U3148" t="s">
        <v>4790</v>
      </c>
      <c r="V3148" t="s">
        <v>811</v>
      </c>
      <c r="W3148">
        <v>35000000</v>
      </c>
      <c r="X3148">
        <v>2006</v>
      </c>
      <c r="Y3148">
        <v>96</v>
      </c>
      <c r="Z3148" s="2">
        <v>7.3</v>
      </c>
      <c r="AA3148">
        <v>2.35</v>
      </c>
      <c r="AB3148">
        <v>528</v>
      </c>
      <c r="AQ3148">
        <v>99</v>
      </c>
      <c r="AR3148">
        <v>6.5</v>
      </c>
      <c r="BO3148">
        <v>20275446</v>
      </c>
      <c r="BP3148">
        <v>35000000</v>
      </c>
      <c r="BR3148">
        <f t="shared" si="114"/>
        <v>-14724554</v>
      </c>
      <c r="BS3148" t="str">
        <f>_xlfn.XLOOKUP(BO3148,I:I,L:L)</f>
        <v>Premium RushÂ </v>
      </c>
    </row>
    <row r="3149" spans="1:71" x14ac:dyDescent="0.25">
      <c r="A3149" t="s">
        <v>33</v>
      </c>
      <c r="B3149" t="s">
        <v>9560</v>
      </c>
      <c r="C3149">
        <v>138</v>
      </c>
      <c r="D3149">
        <v>104</v>
      </c>
      <c r="E3149">
        <v>0</v>
      </c>
      <c r="F3149">
        <v>329</v>
      </c>
      <c r="G3149" t="s">
        <v>4123</v>
      </c>
      <c r="H3149">
        <v>14000</v>
      </c>
      <c r="I3149">
        <v>108229</v>
      </c>
      <c r="J3149" t="s">
        <v>3015</v>
      </c>
      <c r="K3149" t="s">
        <v>299</v>
      </c>
      <c r="L3149" t="s">
        <v>14031</v>
      </c>
      <c r="M3149">
        <v>30836</v>
      </c>
      <c r="N3149">
        <v>15860</v>
      </c>
      <c r="O3149" t="s">
        <v>6256</v>
      </c>
      <c r="P3149">
        <v>1</v>
      </c>
      <c r="Q3149" t="s">
        <v>15959</v>
      </c>
      <c r="R3149" t="s">
        <v>15960</v>
      </c>
      <c r="S3149">
        <v>137</v>
      </c>
      <c r="T3149" t="s">
        <v>42</v>
      </c>
      <c r="U3149" t="s">
        <v>43</v>
      </c>
      <c r="V3149" t="s">
        <v>811</v>
      </c>
      <c r="W3149">
        <v>4500000</v>
      </c>
      <c r="X3149">
        <v>2009</v>
      </c>
      <c r="Y3149">
        <v>1000</v>
      </c>
      <c r="Z3149" s="2">
        <v>5.9</v>
      </c>
      <c r="AA3149">
        <v>2.35</v>
      </c>
      <c r="AB3149">
        <v>7000</v>
      </c>
      <c r="AQ3149">
        <v>110</v>
      </c>
      <c r="AR3149">
        <v>7.3</v>
      </c>
      <c r="BO3149">
        <v>5205343</v>
      </c>
      <c r="BP3149">
        <v>20000000</v>
      </c>
      <c r="BR3149">
        <f t="shared" si="114"/>
        <v>-14794657</v>
      </c>
      <c r="BS3149" t="str">
        <f>_xlfn.XLOOKUP(BO3149,I:I,L:L)</f>
        <v>BandslamÂ </v>
      </c>
    </row>
    <row r="3150" spans="1:71" x14ac:dyDescent="0.25">
      <c r="A3150" t="s">
        <v>33</v>
      </c>
      <c r="B3150" t="s">
        <v>3118</v>
      </c>
      <c r="C3150">
        <v>149</v>
      </c>
      <c r="D3150">
        <v>133</v>
      </c>
      <c r="E3150">
        <v>869</v>
      </c>
      <c r="F3150">
        <v>425</v>
      </c>
      <c r="G3150" t="s">
        <v>15548</v>
      </c>
      <c r="H3150">
        <v>888</v>
      </c>
      <c r="I3150">
        <v>112000000</v>
      </c>
      <c r="J3150" t="s">
        <v>2007</v>
      </c>
      <c r="K3150" t="s">
        <v>12382</v>
      </c>
      <c r="L3150" t="s">
        <v>1571</v>
      </c>
      <c r="M3150">
        <v>680041</v>
      </c>
      <c r="N3150">
        <v>2176</v>
      </c>
      <c r="O3150" t="s">
        <v>14314</v>
      </c>
      <c r="P3150">
        <v>0</v>
      </c>
      <c r="Q3150" t="s">
        <v>15961</v>
      </c>
      <c r="R3150" t="s">
        <v>15962</v>
      </c>
      <c r="S3150">
        <v>760</v>
      </c>
      <c r="T3150" t="s">
        <v>42</v>
      </c>
      <c r="U3150" t="s">
        <v>43</v>
      </c>
      <c r="V3150" t="s">
        <v>811</v>
      </c>
      <c r="W3150">
        <v>4400000</v>
      </c>
      <c r="X3150">
        <v>1975</v>
      </c>
      <c r="Y3150">
        <v>721</v>
      </c>
      <c r="Z3150" s="2">
        <v>8.6999999999999993</v>
      </c>
      <c r="AA3150">
        <v>1.85</v>
      </c>
      <c r="AB3150">
        <v>32000</v>
      </c>
      <c r="AQ3150">
        <v>104</v>
      </c>
      <c r="AR3150">
        <v>5.9</v>
      </c>
      <c r="BO3150">
        <v>3203044</v>
      </c>
      <c r="BP3150">
        <v>18000000</v>
      </c>
      <c r="BR3150">
        <f t="shared" si="114"/>
        <v>-14796956</v>
      </c>
      <c r="BS3150" t="str">
        <f>_xlfn.XLOOKUP(BO3150,I:I,L:L)</f>
        <v>Anything ElseÂ </v>
      </c>
    </row>
    <row r="3151" spans="1:71" x14ac:dyDescent="0.25">
      <c r="A3151" t="s">
        <v>33</v>
      </c>
      <c r="B3151" t="s">
        <v>9571</v>
      </c>
      <c r="C3151">
        <v>29</v>
      </c>
      <c r="D3151">
        <v>103</v>
      </c>
      <c r="E3151">
        <v>249</v>
      </c>
      <c r="F3151">
        <v>261</v>
      </c>
      <c r="G3151" t="s">
        <v>15963</v>
      </c>
      <c r="H3151">
        <v>2000</v>
      </c>
      <c r="I3151">
        <v>8691</v>
      </c>
      <c r="J3151" t="s">
        <v>143</v>
      </c>
      <c r="K3151" t="s">
        <v>7650</v>
      </c>
      <c r="L3151" t="s">
        <v>14049</v>
      </c>
      <c r="M3151">
        <v>4952</v>
      </c>
      <c r="N3151">
        <v>3089</v>
      </c>
      <c r="O3151" t="s">
        <v>15964</v>
      </c>
      <c r="P3151">
        <v>1</v>
      </c>
      <c r="R3151" t="s">
        <v>15965</v>
      </c>
      <c r="S3151">
        <v>32</v>
      </c>
      <c r="T3151" t="s">
        <v>42</v>
      </c>
      <c r="U3151" t="s">
        <v>43</v>
      </c>
      <c r="V3151" t="s">
        <v>811</v>
      </c>
      <c r="W3151">
        <v>4500000</v>
      </c>
      <c r="X3151">
        <v>2014</v>
      </c>
      <c r="Y3151">
        <v>298</v>
      </c>
      <c r="Z3151" s="2">
        <v>5.8</v>
      </c>
      <c r="AB3151">
        <v>0</v>
      </c>
      <c r="AQ3151">
        <v>130</v>
      </c>
      <c r="AR3151">
        <v>8.5</v>
      </c>
      <c r="BO3151">
        <v>35168395</v>
      </c>
      <c r="BP3151">
        <v>50000000</v>
      </c>
      <c r="BR3151">
        <f t="shared" si="114"/>
        <v>-14831605</v>
      </c>
      <c r="BS3151" t="str">
        <f>_xlfn.XLOOKUP(BO3151,I:I,L:L)</f>
        <v>For Love of the GameÂ </v>
      </c>
    </row>
    <row r="3152" spans="1:71" x14ac:dyDescent="0.25">
      <c r="A3152" t="s">
        <v>33</v>
      </c>
      <c r="B3152" t="s">
        <v>9577</v>
      </c>
      <c r="C3152">
        <v>111</v>
      </c>
      <c r="D3152">
        <v>112</v>
      </c>
      <c r="E3152">
        <v>63</v>
      </c>
      <c r="F3152">
        <v>422</v>
      </c>
      <c r="G3152" t="s">
        <v>519</v>
      </c>
      <c r="H3152">
        <v>2000</v>
      </c>
      <c r="I3152">
        <v>26345</v>
      </c>
      <c r="J3152" t="s">
        <v>4924</v>
      </c>
      <c r="K3152" t="s">
        <v>1356</v>
      </c>
      <c r="L3152" t="s">
        <v>13444</v>
      </c>
      <c r="M3152">
        <v>16445</v>
      </c>
      <c r="N3152">
        <v>4810</v>
      </c>
      <c r="O3152" t="s">
        <v>3745</v>
      </c>
      <c r="P3152">
        <v>4</v>
      </c>
      <c r="Q3152" t="s">
        <v>15966</v>
      </c>
      <c r="R3152" t="s">
        <v>15967</v>
      </c>
      <c r="S3152">
        <v>99</v>
      </c>
      <c r="T3152" t="s">
        <v>42</v>
      </c>
      <c r="U3152" t="s">
        <v>74</v>
      </c>
      <c r="V3152" t="s">
        <v>811</v>
      </c>
      <c r="W3152">
        <v>3000000</v>
      </c>
      <c r="X3152">
        <v>2012</v>
      </c>
      <c r="Y3152">
        <v>1000</v>
      </c>
      <c r="Z3152" s="2">
        <v>6.1</v>
      </c>
      <c r="AA3152">
        <v>2.35</v>
      </c>
      <c r="AB3152">
        <v>0</v>
      </c>
      <c r="AQ3152">
        <v>103</v>
      </c>
      <c r="AR3152">
        <v>5.8</v>
      </c>
      <c r="BO3152">
        <v>5132655</v>
      </c>
      <c r="BP3152">
        <v>20000000</v>
      </c>
      <c r="BR3152">
        <f t="shared" ref="BR3152:BR3204" si="115">BO3152-BP3152</f>
        <v>-14867345</v>
      </c>
      <c r="BS3152" t="str">
        <f>_xlfn.XLOOKUP(BO3152,I:I,L:L)</f>
        <v>Alone in the DarkÂ </v>
      </c>
    </row>
    <row r="3153" spans="1:71" x14ac:dyDescent="0.25">
      <c r="A3153" t="s">
        <v>33</v>
      </c>
      <c r="B3153" t="s">
        <v>5018</v>
      </c>
      <c r="C3153">
        <v>149</v>
      </c>
      <c r="D3153">
        <v>101</v>
      </c>
      <c r="E3153">
        <v>51</v>
      </c>
      <c r="F3153">
        <v>8</v>
      </c>
      <c r="G3153" t="s">
        <v>15968</v>
      </c>
      <c r="H3153">
        <v>446</v>
      </c>
      <c r="I3153">
        <v>20772796</v>
      </c>
      <c r="J3153" t="s">
        <v>3306</v>
      </c>
      <c r="K3153" t="s">
        <v>8742</v>
      </c>
      <c r="L3153" t="s">
        <v>8085</v>
      </c>
      <c r="M3153">
        <v>34232</v>
      </c>
      <c r="N3153">
        <v>497</v>
      </c>
      <c r="O3153" t="s">
        <v>15969</v>
      </c>
      <c r="P3153">
        <v>1</v>
      </c>
      <c r="Q3153" t="s">
        <v>15970</v>
      </c>
      <c r="R3153" t="s">
        <v>15971</v>
      </c>
      <c r="S3153">
        <v>346</v>
      </c>
      <c r="T3153" t="s">
        <v>42</v>
      </c>
      <c r="U3153" t="s">
        <v>230</v>
      </c>
      <c r="V3153" t="s">
        <v>44</v>
      </c>
      <c r="W3153">
        <v>6000000</v>
      </c>
      <c r="X3153">
        <v>2002</v>
      </c>
      <c r="Y3153">
        <v>20</v>
      </c>
      <c r="Z3153" s="2">
        <v>7.6</v>
      </c>
      <c r="AA3153">
        <v>2.35</v>
      </c>
      <c r="AB3153">
        <v>0</v>
      </c>
      <c r="AQ3153">
        <v>112</v>
      </c>
      <c r="AR3153">
        <v>6.1</v>
      </c>
      <c r="BO3153">
        <v>25117498</v>
      </c>
      <c r="BP3153">
        <v>40000000</v>
      </c>
      <c r="BR3153">
        <f t="shared" si="115"/>
        <v>-14882502</v>
      </c>
      <c r="BS3153" t="str">
        <f>_xlfn.XLOOKUP(BO3153,I:I,L:L)</f>
        <v>The ReapingÂ </v>
      </c>
    </row>
    <row r="3154" spans="1:71" x14ac:dyDescent="0.25">
      <c r="A3154" t="s">
        <v>33</v>
      </c>
      <c r="B3154" t="s">
        <v>9584</v>
      </c>
      <c r="C3154">
        <v>12</v>
      </c>
      <c r="D3154">
        <v>133</v>
      </c>
      <c r="E3154">
        <v>12</v>
      </c>
      <c r="F3154">
        <v>106</v>
      </c>
      <c r="G3154" t="s">
        <v>15972</v>
      </c>
      <c r="H3154">
        <v>464</v>
      </c>
      <c r="I3154">
        <v>199228</v>
      </c>
      <c r="J3154" t="s">
        <v>1544</v>
      </c>
      <c r="K3154" t="s">
        <v>15973</v>
      </c>
      <c r="L3154" t="s">
        <v>15974</v>
      </c>
      <c r="M3154">
        <v>7295</v>
      </c>
      <c r="N3154">
        <v>1045</v>
      </c>
      <c r="O3154" t="s">
        <v>15975</v>
      </c>
      <c r="P3154">
        <v>0</v>
      </c>
      <c r="Q3154" t="s">
        <v>15976</v>
      </c>
      <c r="R3154" t="s">
        <v>15977</v>
      </c>
      <c r="S3154">
        <v>49</v>
      </c>
      <c r="T3154" t="s">
        <v>287</v>
      </c>
      <c r="U3154" t="s">
        <v>8197</v>
      </c>
      <c r="W3154">
        <v>150000000</v>
      </c>
      <c r="X3154">
        <v>2009</v>
      </c>
      <c r="Y3154">
        <v>374</v>
      </c>
      <c r="Z3154" s="2">
        <v>7.2</v>
      </c>
      <c r="AA3154">
        <v>2.35</v>
      </c>
      <c r="AB3154">
        <v>504</v>
      </c>
      <c r="AQ3154">
        <v>101</v>
      </c>
      <c r="AR3154">
        <v>7.6</v>
      </c>
      <c r="BO3154">
        <v>10114315</v>
      </c>
      <c r="BP3154">
        <v>25000000</v>
      </c>
      <c r="BR3154">
        <f t="shared" si="115"/>
        <v>-14885685</v>
      </c>
      <c r="BS3154" t="str">
        <f>_xlfn.XLOOKUP(BO3154,I:I,L:L)</f>
        <v>Brokedown PalaceÂ </v>
      </c>
    </row>
    <row r="3155" spans="1:71" x14ac:dyDescent="0.25">
      <c r="A3155" t="s">
        <v>33</v>
      </c>
      <c r="B3155" t="s">
        <v>827</v>
      </c>
      <c r="C3155">
        <v>256</v>
      </c>
      <c r="D3155">
        <v>111</v>
      </c>
      <c r="E3155">
        <v>456</v>
      </c>
      <c r="F3155">
        <v>394</v>
      </c>
      <c r="G3155" t="s">
        <v>1159</v>
      </c>
      <c r="H3155">
        <v>20000</v>
      </c>
      <c r="I3155">
        <v>34964818</v>
      </c>
      <c r="J3155" t="s">
        <v>195</v>
      </c>
      <c r="K3155" t="s">
        <v>351</v>
      </c>
      <c r="L3155" t="s">
        <v>1160</v>
      </c>
      <c r="M3155">
        <v>39975</v>
      </c>
      <c r="N3155">
        <v>21404</v>
      </c>
      <c r="O3155" t="s">
        <v>1161</v>
      </c>
      <c r="P3155">
        <v>4</v>
      </c>
      <c r="Q3155" t="s">
        <v>1162</v>
      </c>
      <c r="R3155" t="s">
        <v>1163</v>
      </c>
      <c r="S3155">
        <v>186</v>
      </c>
      <c r="T3155" t="s">
        <v>42</v>
      </c>
      <c r="U3155" t="s">
        <v>43</v>
      </c>
      <c r="V3155" t="s">
        <v>115</v>
      </c>
      <c r="W3155">
        <v>150000000</v>
      </c>
      <c r="X3155">
        <v>2015</v>
      </c>
      <c r="Y3155">
        <v>559</v>
      </c>
      <c r="Z3155" s="2">
        <v>5.8</v>
      </c>
      <c r="AA3155">
        <v>2.35</v>
      </c>
      <c r="AB3155">
        <v>24000</v>
      </c>
      <c r="AQ3155">
        <v>133</v>
      </c>
      <c r="AR3155">
        <v>7.2</v>
      </c>
      <c r="BO3155">
        <v>155111815</v>
      </c>
      <c r="BP3155">
        <v>170000000</v>
      </c>
      <c r="BR3155">
        <f t="shared" si="115"/>
        <v>-14888185</v>
      </c>
      <c r="BS3155" t="str">
        <f>_xlfn.XLOOKUP(BO3155,I:I,L:L)</f>
        <v>Snow White and the HuntsmanÂ </v>
      </c>
    </row>
    <row r="3156" spans="1:71" x14ac:dyDescent="0.25">
      <c r="A3156" t="s">
        <v>33</v>
      </c>
      <c r="B3156" t="s">
        <v>2029</v>
      </c>
      <c r="C3156">
        <v>232</v>
      </c>
      <c r="D3156">
        <v>104</v>
      </c>
      <c r="E3156">
        <v>335</v>
      </c>
      <c r="F3156">
        <v>16</v>
      </c>
      <c r="G3156" t="s">
        <v>15978</v>
      </c>
      <c r="H3156">
        <v>114</v>
      </c>
      <c r="I3156">
        <v>1487477</v>
      </c>
      <c r="J3156" t="s">
        <v>5302</v>
      </c>
      <c r="K3156" t="s">
        <v>9979</v>
      </c>
      <c r="L3156" t="s">
        <v>13345</v>
      </c>
      <c r="M3156">
        <v>47097</v>
      </c>
      <c r="N3156">
        <v>206</v>
      </c>
      <c r="O3156" t="s">
        <v>15979</v>
      </c>
      <c r="P3156">
        <v>0</v>
      </c>
      <c r="Q3156" t="s">
        <v>15980</v>
      </c>
      <c r="R3156" t="s">
        <v>15981</v>
      </c>
      <c r="S3156">
        <v>310</v>
      </c>
      <c r="T3156" t="s">
        <v>154</v>
      </c>
      <c r="U3156" t="s">
        <v>8442</v>
      </c>
      <c r="V3156" t="s">
        <v>811</v>
      </c>
      <c r="W3156">
        <v>4200000</v>
      </c>
      <c r="X3156">
        <v>2004</v>
      </c>
      <c r="Y3156">
        <v>28</v>
      </c>
      <c r="Z3156" s="2">
        <v>6.5</v>
      </c>
      <c r="AA3156">
        <v>1.85</v>
      </c>
      <c r="AB3156">
        <v>0</v>
      </c>
      <c r="AQ3156">
        <v>111</v>
      </c>
      <c r="AR3156">
        <v>5.8</v>
      </c>
      <c r="BO3156">
        <v>73548</v>
      </c>
      <c r="BP3156">
        <v>15000000</v>
      </c>
      <c r="BR3156">
        <f t="shared" si="115"/>
        <v>-14926452</v>
      </c>
      <c r="BS3156" t="str">
        <f>_xlfn.XLOOKUP(BO3156,I:I,L:L)</f>
        <v>The Midnight Meat TrainÂ </v>
      </c>
    </row>
    <row r="3157" spans="1:71" x14ac:dyDescent="0.25">
      <c r="A3157" t="s">
        <v>33</v>
      </c>
      <c r="B3157" t="s">
        <v>3158</v>
      </c>
      <c r="C3157">
        <v>63</v>
      </c>
      <c r="D3157">
        <v>112</v>
      </c>
      <c r="E3157">
        <v>277</v>
      </c>
      <c r="F3157">
        <v>327</v>
      </c>
      <c r="G3157" t="s">
        <v>5900</v>
      </c>
      <c r="H3157">
        <v>1000</v>
      </c>
      <c r="I3157">
        <v>62549000</v>
      </c>
      <c r="J3157" t="s">
        <v>2710</v>
      </c>
      <c r="K3157" t="s">
        <v>522</v>
      </c>
      <c r="L3157" t="s">
        <v>3059</v>
      </c>
      <c r="M3157">
        <v>41361</v>
      </c>
      <c r="N3157">
        <v>2412</v>
      </c>
      <c r="O3157" t="s">
        <v>4282</v>
      </c>
      <c r="P3157">
        <v>0</v>
      </c>
      <c r="Q3157" t="s">
        <v>15982</v>
      </c>
      <c r="R3157" t="s">
        <v>15983</v>
      </c>
      <c r="S3157">
        <v>148</v>
      </c>
      <c r="T3157" t="s">
        <v>42</v>
      </c>
      <c r="U3157" t="s">
        <v>74</v>
      </c>
      <c r="V3157" t="s">
        <v>811</v>
      </c>
      <c r="W3157">
        <v>2300000</v>
      </c>
      <c r="X3157">
        <v>1992</v>
      </c>
      <c r="Y3157">
        <v>530</v>
      </c>
      <c r="Z3157" s="2">
        <v>7.3</v>
      </c>
      <c r="AA3157">
        <v>2.35</v>
      </c>
      <c r="AB3157">
        <v>0</v>
      </c>
      <c r="AQ3157">
        <v>104</v>
      </c>
      <c r="AR3157">
        <v>6.5</v>
      </c>
      <c r="BO3157">
        <v>10070000</v>
      </c>
      <c r="BP3157">
        <v>25000000</v>
      </c>
      <c r="BR3157">
        <f t="shared" si="115"/>
        <v>-14930000</v>
      </c>
      <c r="BS3157" t="str">
        <f>_xlfn.XLOOKUP(BO3157,I:I,L:L)</f>
        <v>Mrs. WinterbourneÂ </v>
      </c>
    </row>
    <row r="3158" spans="1:71" x14ac:dyDescent="0.25">
      <c r="A3158" t="s">
        <v>33</v>
      </c>
      <c r="B3158" t="s">
        <v>6342</v>
      </c>
      <c r="C3158">
        <v>75</v>
      </c>
      <c r="D3158">
        <v>94</v>
      </c>
      <c r="E3158">
        <v>84</v>
      </c>
      <c r="F3158">
        <v>95</v>
      </c>
      <c r="G3158" t="s">
        <v>15984</v>
      </c>
      <c r="H3158">
        <v>110</v>
      </c>
      <c r="I3158">
        <v>105500000</v>
      </c>
      <c r="J3158" t="s">
        <v>1247</v>
      </c>
      <c r="K3158" t="s">
        <v>15985</v>
      </c>
      <c r="L3158" t="s">
        <v>1725</v>
      </c>
      <c r="M3158">
        <v>31260</v>
      </c>
      <c r="N3158">
        <v>582</v>
      </c>
      <c r="O3158" t="s">
        <v>15986</v>
      </c>
      <c r="P3158">
        <v>0</v>
      </c>
      <c r="Q3158" t="s">
        <v>15987</v>
      </c>
      <c r="R3158" t="s">
        <v>15988</v>
      </c>
      <c r="S3158">
        <v>152</v>
      </c>
      <c r="T3158" t="s">
        <v>42</v>
      </c>
      <c r="U3158" t="s">
        <v>356</v>
      </c>
      <c r="V3158" t="s">
        <v>811</v>
      </c>
      <c r="W3158">
        <v>4000000</v>
      </c>
      <c r="X3158">
        <v>1981</v>
      </c>
      <c r="Y3158">
        <v>95</v>
      </c>
      <c r="Z3158" s="2">
        <v>6.2</v>
      </c>
      <c r="AA3158">
        <v>1.85</v>
      </c>
      <c r="AB3158">
        <v>0</v>
      </c>
      <c r="AQ3158">
        <v>112</v>
      </c>
      <c r="AR3158">
        <v>7.3</v>
      </c>
      <c r="BO3158">
        <v>37035845</v>
      </c>
      <c r="BP3158">
        <v>52000000</v>
      </c>
      <c r="BR3158">
        <f t="shared" si="115"/>
        <v>-14964155</v>
      </c>
      <c r="BS3158" t="str">
        <f>_xlfn.XLOOKUP(BO3158,I:I,L:L)</f>
        <v>The Change-UpÂ </v>
      </c>
    </row>
    <row r="3159" spans="1:71" x14ac:dyDescent="0.25">
      <c r="A3159" t="s">
        <v>33</v>
      </c>
      <c r="B3159" t="s">
        <v>4860</v>
      </c>
      <c r="C3159">
        <v>154</v>
      </c>
      <c r="D3159">
        <v>93</v>
      </c>
      <c r="E3159">
        <v>11000</v>
      </c>
      <c r="F3159">
        <v>629</v>
      </c>
      <c r="G3159" t="s">
        <v>8010</v>
      </c>
      <c r="H3159">
        <v>11000</v>
      </c>
      <c r="I3159">
        <v>39200000</v>
      </c>
      <c r="J3159" t="s">
        <v>1027</v>
      </c>
      <c r="K3159" t="s">
        <v>4860</v>
      </c>
      <c r="L3159" t="s">
        <v>5162</v>
      </c>
      <c r="M3159">
        <v>192940</v>
      </c>
      <c r="N3159">
        <v>12691</v>
      </c>
      <c r="O3159" t="s">
        <v>12381</v>
      </c>
      <c r="P3159">
        <v>0</v>
      </c>
      <c r="Q3159" t="s">
        <v>15989</v>
      </c>
      <c r="R3159" t="s">
        <v>15990</v>
      </c>
      <c r="S3159">
        <v>491</v>
      </c>
      <c r="T3159" t="s">
        <v>42</v>
      </c>
      <c r="U3159" t="s">
        <v>43</v>
      </c>
      <c r="V3159" t="s">
        <v>115</v>
      </c>
      <c r="W3159">
        <v>4000000</v>
      </c>
      <c r="X3159">
        <v>1977</v>
      </c>
      <c r="Y3159">
        <v>636</v>
      </c>
      <c r="Z3159" s="2">
        <v>8.1</v>
      </c>
      <c r="AA3159">
        <v>1.37</v>
      </c>
      <c r="AB3159">
        <v>0</v>
      </c>
      <c r="AQ3159">
        <v>96</v>
      </c>
      <c r="AR3159">
        <v>8</v>
      </c>
      <c r="BO3159">
        <v>23091</v>
      </c>
      <c r="BP3159">
        <v>15000000</v>
      </c>
      <c r="BR3159">
        <f t="shared" si="115"/>
        <v>-14976909</v>
      </c>
      <c r="BS3159" t="str">
        <f>_xlfn.XLOOKUP(BO3159,I:I,L:L)</f>
        <v>GoodÂ </v>
      </c>
    </row>
    <row r="3160" spans="1:71" x14ac:dyDescent="0.25">
      <c r="A3160" t="s">
        <v>33</v>
      </c>
      <c r="B3160" t="s">
        <v>9589</v>
      </c>
      <c r="C3160">
        <v>44</v>
      </c>
      <c r="D3160">
        <v>152</v>
      </c>
      <c r="E3160">
        <v>309</v>
      </c>
      <c r="F3160">
        <v>132</v>
      </c>
      <c r="G3160" t="s">
        <v>15991</v>
      </c>
      <c r="H3160">
        <v>232</v>
      </c>
      <c r="I3160">
        <v>36000000</v>
      </c>
      <c r="J3160" t="s">
        <v>4606</v>
      </c>
      <c r="K3160" t="s">
        <v>15992</v>
      </c>
      <c r="L3160" t="s">
        <v>15993</v>
      </c>
      <c r="M3160">
        <v>9456</v>
      </c>
      <c r="N3160">
        <v>825</v>
      </c>
      <c r="O3160" t="s">
        <v>15994</v>
      </c>
      <c r="P3160">
        <v>0</v>
      </c>
      <c r="Q3160" t="s">
        <v>15995</v>
      </c>
      <c r="R3160" t="s">
        <v>15996</v>
      </c>
      <c r="S3160">
        <v>107</v>
      </c>
      <c r="T3160" t="s">
        <v>42</v>
      </c>
      <c r="U3160" t="s">
        <v>43</v>
      </c>
      <c r="V3160" t="s">
        <v>5962</v>
      </c>
      <c r="W3160">
        <v>4000000</v>
      </c>
      <c r="X3160">
        <v>1952</v>
      </c>
      <c r="Y3160">
        <v>178</v>
      </c>
      <c r="Z3160" s="2">
        <v>6.7</v>
      </c>
      <c r="AA3160">
        <v>1.37</v>
      </c>
      <c r="AB3160">
        <v>625</v>
      </c>
      <c r="AQ3160">
        <v>93</v>
      </c>
      <c r="AR3160">
        <v>8.1</v>
      </c>
      <c r="BO3160">
        <v>20380</v>
      </c>
      <c r="BP3160">
        <v>15000000</v>
      </c>
      <c r="BR3160">
        <f t="shared" si="115"/>
        <v>-14979620</v>
      </c>
      <c r="BS3160" t="str">
        <f>_xlfn.XLOOKUP(BO3160,I:I,L:L)</f>
        <v>The Good NightÂ </v>
      </c>
    </row>
    <row r="3161" spans="1:71" x14ac:dyDescent="0.25">
      <c r="A3161" t="s">
        <v>33</v>
      </c>
      <c r="B3161" t="s">
        <v>222</v>
      </c>
      <c r="C3161">
        <v>314</v>
      </c>
      <c r="D3161">
        <v>150</v>
      </c>
      <c r="E3161">
        <v>0</v>
      </c>
      <c r="F3161">
        <v>748</v>
      </c>
      <c r="G3161" t="s">
        <v>1266</v>
      </c>
      <c r="H3161">
        <v>23000</v>
      </c>
      <c r="I3161">
        <v>65007045</v>
      </c>
      <c r="J3161" t="s">
        <v>651</v>
      </c>
      <c r="K3161" t="s">
        <v>78</v>
      </c>
      <c r="L3161" t="s">
        <v>1267</v>
      </c>
      <c r="M3161">
        <v>128694</v>
      </c>
      <c r="N3161">
        <v>26489</v>
      </c>
      <c r="O3161" t="s">
        <v>1268</v>
      </c>
      <c r="P3161">
        <v>0</v>
      </c>
      <c r="Q3161" t="s">
        <v>1269</v>
      </c>
      <c r="R3161" t="s">
        <v>1270</v>
      </c>
      <c r="S3161">
        <v>657</v>
      </c>
      <c r="T3161" t="s">
        <v>42</v>
      </c>
      <c r="U3161" t="s">
        <v>74</v>
      </c>
      <c r="V3161" t="s">
        <v>44</v>
      </c>
      <c r="W3161">
        <v>140000000</v>
      </c>
      <c r="X3161">
        <v>2014</v>
      </c>
      <c r="Y3161">
        <v>892</v>
      </c>
      <c r="Z3161" s="2">
        <v>6.1</v>
      </c>
      <c r="AA3161">
        <v>2.35</v>
      </c>
      <c r="AB3161">
        <v>51000</v>
      </c>
      <c r="AQ3161">
        <v>152</v>
      </c>
      <c r="AR3161">
        <v>6.7</v>
      </c>
      <c r="BO3161">
        <v>5005883</v>
      </c>
      <c r="BP3161">
        <v>20000000</v>
      </c>
      <c r="BR3161">
        <f t="shared" si="115"/>
        <v>-14994117</v>
      </c>
      <c r="BS3161" t="str">
        <f>_xlfn.XLOOKUP(BO3161,I:I,L:L)</f>
        <v>BirthÂ </v>
      </c>
    </row>
    <row r="3162" spans="1:71" x14ac:dyDescent="0.25">
      <c r="A3162" t="s">
        <v>33</v>
      </c>
      <c r="B3162" t="s">
        <v>156</v>
      </c>
      <c r="C3162">
        <v>153</v>
      </c>
      <c r="D3162">
        <v>112</v>
      </c>
      <c r="E3162">
        <v>395</v>
      </c>
      <c r="F3162">
        <v>80</v>
      </c>
      <c r="G3162" t="s">
        <v>4051</v>
      </c>
      <c r="H3162">
        <v>13000</v>
      </c>
      <c r="I3162">
        <v>31252964</v>
      </c>
      <c r="J3162" t="s">
        <v>210</v>
      </c>
      <c r="K3162" t="s">
        <v>602</v>
      </c>
      <c r="L3162" t="s">
        <v>6153</v>
      </c>
      <c r="M3162">
        <v>71495</v>
      </c>
      <c r="N3162">
        <v>13707</v>
      </c>
      <c r="O3162" t="s">
        <v>15997</v>
      </c>
      <c r="P3162">
        <v>1</v>
      </c>
      <c r="Q3162" t="s">
        <v>15998</v>
      </c>
      <c r="R3162" t="s">
        <v>15999</v>
      </c>
      <c r="S3162">
        <v>522</v>
      </c>
      <c r="T3162" t="s">
        <v>42</v>
      </c>
      <c r="U3162" t="s">
        <v>43</v>
      </c>
      <c r="V3162" t="s">
        <v>811</v>
      </c>
      <c r="W3162">
        <v>4000000</v>
      </c>
      <c r="X3162">
        <v>2001</v>
      </c>
      <c r="Y3162">
        <v>595</v>
      </c>
      <c r="Z3162" s="2">
        <v>7.1</v>
      </c>
      <c r="AA3162">
        <v>2.35</v>
      </c>
      <c r="AB3162">
        <v>0</v>
      </c>
      <c r="AQ3162">
        <v>150</v>
      </c>
      <c r="AR3162">
        <v>6.1</v>
      </c>
      <c r="BO3162">
        <v>2000000</v>
      </c>
      <c r="BP3162">
        <v>17000000</v>
      </c>
      <c r="BR3162">
        <f t="shared" si="115"/>
        <v>-15000000</v>
      </c>
      <c r="BS3162" t="str">
        <f>_xlfn.XLOOKUP(BO3162,I:I,L:L)</f>
        <v>Can't Stop the MusicÂ </v>
      </c>
    </row>
    <row r="3163" spans="1:71" x14ac:dyDescent="0.25">
      <c r="A3163" t="s">
        <v>33</v>
      </c>
      <c r="B3163" t="s">
        <v>9595</v>
      </c>
      <c r="C3163">
        <v>256</v>
      </c>
      <c r="D3163">
        <v>95</v>
      </c>
      <c r="E3163">
        <v>9</v>
      </c>
      <c r="F3163">
        <v>428</v>
      </c>
      <c r="G3163" t="s">
        <v>6522</v>
      </c>
      <c r="H3163">
        <v>584</v>
      </c>
      <c r="I3163">
        <v>131175</v>
      </c>
      <c r="J3163" t="s">
        <v>4436</v>
      </c>
      <c r="K3163" t="s">
        <v>2685</v>
      </c>
      <c r="L3163" t="s">
        <v>14965</v>
      </c>
      <c r="M3163">
        <v>30219</v>
      </c>
      <c r="N3163">
        <v>1885</v>
      </c>
      <c r="O3163" t="s">
        <v>16000</v>
      </c>
      <c r="P3163">
        <v>2</v>
      </c>
      <c r="Q3163" t="s">
        <v>16001</v>
      </c>
      <c r="R3163" t="s">
        <v>16002</v>
      </c>
      <c r="S3163">
        <v>200</v>
      </c>
      <c r="T3163" t="s">
        <v>42</v>
      </c>
      <c r="U3163" t="s">
        <v>43</v>
      </c>
      <c r="V3163" t="s">
        <v>44</v>
      </c>
      <c r="W3163">
        <v>8500000</v>
      </c>
      <c r="X3163">
        <v>2015</v>
      </c>
      <c r="Y3163">
        <v>430</v>
      </c>
      <c r="Z3163" s="2">
        <v>5.6</v>
      </c>
      <c r="AA3163">
        <v>2.35</v>
      </c>
      <c r="AB3163">
        <v>22000</v>
      </c>
      <c r="AQ3163">
        <v>112</v>
      </c>
      <c r="AR3163">
        <v>7.1</v>
      </c>
      <c r="BP3163">
        <v>15000000</v>
      </c>
      <c r="BR3163">
        <f t="shared" si="115"/>
        <v>-15000000</v>
      </c>
      <c r="BS3163">
        <f>_xlfn.XLOOKUP(BO3163,I:I,L:L)</f>
        <v>0</v>
      </c>
    </row>
    <row r="3164" spans="1:71" x14ac:dyDescent="0.25">
      <c r="A3164" t="s">
        <v>33</v>
      </c>
      <c r="B3164" t="s">
        <v>9600</v>
      </c>
      <c r="C3164">
        <v>123</v>
      </c>
      <c r="D3164">
        <v>111</v>
      </c>
      <c r="E3164">
        <v>81</v>
      </c>
      <c r="F3164">
        <v>687</v>
      </c>
      <c r="G3164" t="s">
        <v>6545</v>
      </c>
      <c r="H3164">
        <v>12000</v>
      </c>
      <c r="I3164">
        <v>31968347</v>
      </c>
      <c r="J3164" t="s">
        <v>210</v>
      </c>
      <c r="K3164" t="s">
        <v>863</v>
      </c>
      <c r="L3164" t="s">
        <v>6031</v>
      </c>
      <c r="M3164">
        <v>93894</v>
      </c>
      <c r="N3164">
        <v>14823</v>
      </c>
      <c r="O3164" t="s">
        <v>7426</v>
      </c>
      <c r="P3164">
        <v>0</v>
      </c>
      <c r="Q3164" t="s">
        <v>16003</v>
      </c>
      <c r="R3164" t="s">
        <v>16004</v>
      </c>
      <c r="S3164">
        <v>286</v>
      </c>
      <c r="T3164" t="s">
        <v>42</v>
      </c>
      <c r="U3164" t="s">
        <v>43</v>
      </c>
      <c r="V3164" t="s">
        <v>811</v>
      </c>
      <c r="W3164">
        <v>3600000</v>
      </c>
      <c r="X3164">
        <v>1995</v>
      </c>
      <c r="Y3164">
        <v>898</v>
      </c>
      <c r="Z3164" s="2">
        <v>7.6</v>
      </c>
      <c r="AA3164">
        <v>1.66</v>
      </c>
      <c r="AB3164">
        <v>0</v>
      </c>
      <c r="AQ3164">
        <v>95</v>
      </c>
      <c r="AR3164">
        <v>5.6</v>
      </c>
      <c r="BP3164">
        <v>15000000</v>
      </c>
      <c r="BR3164">
        <f t="shared" si="115"/>
        <v>-15000000</v>
      </c>
      <c r="BS3164">
        <f>_xlfn.XLOOKUP(BO3164,I:I,L:L)</f>
        <v>0</v>
      </c>
    </row>
    <row r="3165" spans="1:71" x14ac:dyDescent="0.25">
      <c r="A3165" t="s">
        <v>33</v>
      </c>
      <c r="B3165" t="s">
        <v>476</v>
      </c>
      <c r="C3165">
        <v>149</v>
      </c>
      <c r="D3165">
        <v>91</v>
      </c>
      <c r="E3165">
        <v>357</v>
      </c>
      <c r="F3165">
        <v>326</v>
      </c>
      <c r="G3165" t="s">
        <v>6064</v>
      </c>
      <c r="H3165">
        <v>3000</v>
      </c>
      <c r="I3165">
        <v>35385560</v>
      </c>
      <c r="J3165" t="s">
        <v>560</v>
      </c>
      <c r="K3165" t="s">
        <v>9137</v>
      </c>
      <c r="L3165" t="s">
        <v>5665</v>
      </c>
      <c r="M3165">
        <v>27198</v>
      </c>
      <c r="N3165">
        <v>4807</v>
      </c>
      <c r="O3165" t="s">
        <v>16005</v>
      </c>
      <c r="P3165">
        <v>1</v>
      </c>
      <c r="Q3165" t="s">
        <v>16006</v>
      </c>
      <c r="R3165" t="s">
        <v>16007</v>
      </c>
      <c r="S3165">
        <v>131</v>
      </c>
      <c r="T3165" t="s">
        <v>42</v>
      </c>
      <c r="U3165" t="s">
        <v>43</v>
      </c>
      <c r="V3165" t="s">
        <v>811</v>
      </c>
      <c r="W3165">
        <v>4000000</v>
      </c>
      <c r="X3165">
        <v>2015</v>
      </c>
      <c r="Y3165">
        <v>465</v>
      </c>
      <c r="Z3165" s="2">
        <v>4.5999999999999996</v>
      </c>
      <c r="AA3165">
        <v>2.35</v>
      </c>
      <c r="AB3165">
        <v>8000</v>
      </c>
      <c r="AQ3165">
        <v>108</v>
      </c>
      <c r="AR3165">
        <v>7.3</v>
      </c>
      <c r="BP3165">
        <v>15000000</v>
      </c>
      <c r="BR3165">
        <f t="shared" si="115"/>
        <v>-15000000</v>
      </c>
      <c r="BS3165">
        <f>_xlfn.XLOOKUP(BO3165,I:I,L:L)</f>
        <v>0</v>
      </c>
    </row>
    <row r="3166" spans="1:71" x14ac:dyDescent="0.25">
      <c r="A3166" t="s">
        <v>33</v>
      </c>
      <c r="B3166" t="s">
        <v>9609</v>
      </c>
      <c r="C3166">
        <v>323</v>
      </c>
      <c r="D3166">
        <v>106</v>
      </c>
      <c r="E3166">
        <v>450</v>
      </c>
      <c r="F3166">
        <v>712</v>
      </c>
      <c r="G3166" t="s">
        <v>14178</v>
      </c>
      <c r="H3166">
        <v>14000</v>
      </c>
      <c r="I3166">
        <v>20803237</v>
      </c>
      <c r="J3166" t="s">
        <v>1544</v>
      </c>
      <c r="K3166" t="s">
        <v>856</v>
      </c>
      <c r="L3166" t="s">
        <v>7571</v>
      </c>
      <c r="M3166">
        <v>110616</v>
      </c>
      <c r="N3166">
        <v>18645</v>
      </c>
      <c r="O3166" t="s">
        <v>9698</v>
      </c>
      <c r="P3166">
        <v>1</v>
      </c>
      <c r="Q3166" t="s">
        <v>16008</v>
      </c>
      <c r="R3166" t="s">
        <v>16009</v>
      </c>
      <c r="S3166">
        <v>291</v>
      </c>
      <c r="T3166" t="s">
        <v>42</v>
      </c>
      <c r="U3166" t="s">
        <v>43</v>
      </c>
      <c r="V3166" t="s">
        <v>811</v>
      </c>
      <c r="W3166">
        <v>3500000</v>
      </c>
      <c r="X3166">
        <v>2010</v>
      </c>
      <c r="Y3166">
        <v>3000</v>
      </c>
      <c r="Z3166" s="2">
        <v>7.1</v>
      </c>
      <c r="AA3166">
        <v>1.85</v>
      </c>
      <c r="AB3166">
        <v>16000</v>
      </c>
      <c r="AQ3166">
        <v>105</v>
      </c>
      <c r="AR3166">
        <v>6.8</v>
      </c>
      <c r="BP3166">
        <v>15000000</v>
      </c>
      <c r="BR3166">
        <f t="shared" si="115"/>
        <v>-15000000</v>
      </c>
      <c r="BS3166">
        <f>_xlfn.XLOOKUP(BO3166,I:I,L:L)</f>
        <v>0</v>
      </c>
    </row>
    <row r="3167" spans="1:71" x14ac:dyDescent="0.25">
      <c r="A3167" t="s">
        <v>33</v>
      </c>
      <c r="B3167" t="s">
        <v>3371</v>
      </c>
      <c r="C3167">
        <v>172</v>
      </c>
      <c r="D3167">
        <v>93</v>
      </c>
      <c r="E3167">
        <v>0</v>
      </c>
      <c r="F3167">
        <v>133</v>
      </c>
      <c r="G3167" t="s">
        <v>9354</v>
      </c>
      <c r="H3167">
        <v>355</v>
      </c>
      <c r="I3167">
        <v>13008928</v>
      </c>
      <c r="J3167" t="s">
        <v>2382</v>
      </c>
      <c r="K3167" t="s">
        <v>16010</v>
      </c>
      <c r="L3167" t="s">
        <v>9108</v>
      </c>
      <c r="M3167">
        <v>73501</v>
      </c>
      <c r="N3167">
        <v>837</v>
      </c>
      <c r="O3167" t="s">
        <v>16011</v>
      </c>
      <c r="P3167">
        <v>0</v>
      </c>
      <c r="Q3167" t="s">
        <v>16012</v>
      </c>
      <c r="R3167" t="s">
        <v>16013</v>
      </c>
      <c r="S3167">
        <v>333</v>
      </c>
      <c r="T3167" t="s">
        <v>42</v>
      </c>
      <c r="U3167" t="s">
        <v>43</v>
      </c>
      <c r="V3167" t="s">
        <v>811</v>
      </c>
      <c r="W3167">
        <v>4000000</v>
      </c>
      <c r="X3167">
        <v>1988</v>
      </c>
      <c r="Y3167">
        <v>151</v>
      </c>
      <c r="Z3167" s="2">
        <v>7.3</v>
      </c>
      <c r="AA3167">
        <v>2.35</v>
      </c>
      <c r="AB3167">
        <v>27000</v>
      </c>
      <c r="AQ3167">
        <v>106</v>
      </c>
      <c r="AR3167">
        <v>7.1</v>
      </c>
      <c r="BP3167">
        <v>15000000</v>
      </c>
      <c r="BR3167">
        <f t="shared" si="115"/>
        <v>-15000000</v>
      </c>
      <c r="BS3167">
        <f>_xlfn.XLOOKUP(BO3167,I:I,L:L)</f>
        <v>0</v>
      </c>
    </row>
    <row r="3168" spans="1:71" x14ac:dyDescent="0.25">
      <c r="A3168" t="s">
        <v>33</v>
      </c>
      <c r="B3168" t="s">
        <v>9619</v>
      </c>
      <c r="C3168">
        <v>161</v>
      </c>
      <c r="D3168">
        <v>93</v>
      </c>
      <c r="E3168">
        <v>8</v>
      </c>
      <c r="F3168">
        <v>400</v>
      </c>
      <c r="G3168" t="s">
        <v>9444</v>
      </c>
      <c r="H3168">
        <v>45000</v>
      </c>
      <c r="I3168">
        <v>15152879</v>
      </c>
      <c r="J3168" t="s">
        <v>2418</v>
      </c>
      <c r="K3168" t="s">
        <v>6502</v>
      </c>
      <c r="L3168" t="s">
        <v>8895</v>
      </c>
      <c r="M3168">
        <v>13506</v>
      </c>
      <c r="N3168">
        <v>46868</v>
      </c>
      <c r="O3168" t="s">
        <v>16014</v>
      </c>
      <c r="P3168">
        <v>0</v>
      </c>
      <c r="Q3168" t="s">
        <v>16015</v>
      </c>
      <c r="R3168" t="s">
        <v>16016</v>
      </c>
      <c r="S3168">
        <v>68</v>
      </c>
      <c r="T3168" t="s">
        <v>42</v>
      </c>
      <c r="U3168" t="s">
        <v>1816</v>
      </c>
      <c r="V3168" t="s">
        <v>44</v>
      </c>
      <c r="W3168">
        <v>5000000</v>
      </c>
      <c r="X3168">
        <v>2013</v>
      </c>
      <c r="Y3168">
        <v>541</v>
      </c>
      <c r="Z3168" s="2">
        <v>4</v>
      </c>
      <c r="AA3168">
        <v>2.35</v>
      </c>
      <c r="AB3168">
        <v>0</v>
      </c>
      <c r="AQ3168">
        <v>172</v>
      </c>
      <c r="AR3168">
        <v>8.3000000000000007</v>
      </c>
      <c r="BO3168">
        <v>14888028</v>
      </c>
      <c r="BP3168">
        <v>30000000</v>
      </c>
      <c r="BR3168">
        <f t="shared" si="115"/>
        <v>-15111972</v>
      </c>
      <c r="BS3168" t="str">
        <f>_xlfn.XLOOKUP(BO3168,I:I,L:L)</f>
        <v>The CaveÂ </v>
      </c>
    </row>
    <row r="3169" spans="1:71" x14ac:dyDescent="0.25">
      <c r="A3169" t="s">
        <v>33</v>
      </c>
      <c r="B3169" t="s">
        <v>4860</v>
      </c>
      <c r="C3169">
        <v>177</v>
      </c>
      <c r="D3169">
        <v>96</v>
      </c>
      <c r="E3169">
        <v>11000</v>
      </c>
      <c r="F3169">
        <v>405</v>
      </c>
      <c r="G3169" t="s">
        <v>4463</v>
      </c>
      <c r="H3169">
        <v>19000</v>
      </c>
      <c r="I3169">
        <v>10515579</v>
      </c>
      <c r="J3169" t="s">
        <v>4585</v>
      </c>
      <c r="K3169" t="s">
        <v>122</v>
      </c>
      <c r="L3169" t="s">
        <v>9606</v>
      </c>
      <c r="M3169">
        <v>66840</v>
      </c>
      <c r="N3169">
        <v>20132</v>
      </c>
      <c r="O3169" t="s">
        <v>14390</v>
      </c>
      <c r="P3169">
        <v>0</v>
      </c>
      <c r="Q3169" t="s">
        <v>16017</v>
      </c>
      <c r="R3169" t="s">
        <v>16018</v>
      </c>
      <c r="S3169">
        <v>248</v>
      </c>
      <c r="T3169" t="s">
        <v>42</v>
      </c>
      <c r="U3169" t="s">
        <v>74</v>
      </c>
      <c r="V3169" t="s">
        <v>44</v>
      </c>
      <c r="W3169">
        <v>4000000</v>
      </c>
      <c r="X3169">
        <v>2006</v>
      </c>
      <c r="Y3169">
        <v>427</v>
      </c>
      <c r="Z3169" s="2">
        <v>6.7</v>
      </c>
      <c r="AA3169">
        <v>1.85</v>
      </c>
      <c r="AB3169">
        <v>0</v>
      </c>
      <c r="AQ3169">
        <v>93</v>
      </c>
      <c r="AR3169">
        <v>4</v>
      </c>
      <c r="BO3169">
        <v>36883539</v>
      </c>
      <c r="BP3169">
        <v>52000000</v>
      </c>
      <c r="BR3169">
        <f t="shared" si="115"/>
        <v>-15116461</v>
      </c>
      <c r="BS3169" t="str">
        <f>_xlfn.XLOOKUP(BO3169,I:I,L:L)</f>
        <v>16 BlocksÂ </v>
      </c>
    </row>
    <row r="3170" spans="1:71" x14ac:dyDescent="0.25">
      <c r="A3170" t="s">
        <v>33</v>
      </c>
      <c r="B3170" t="s">
        <v>9623</v>
      </c>
      <c r="C3170">
        <v>22</v>
      </c>
      <c r="D3170">
        <v>82</v>
      </c>
      <c r="E3170">
        <v>69</v>
      </c>
      <c r="F3170">
        <v>585</v>
      </c>
      <c r="G3170" t="s">
        <v>6435</v>
      </c>
      <c r="H3170">
        <v>939</v>
      </c>
      <c r="I3170">
        <v>9821335</v>
      </c>
      <c r="J3170" t="s">
        <v>1247</v>
      </c>
      <c r="K3170" t="s">
        <v>6635</v>
      </c>
      <c r="L3170" t="s">
        <v>10117</v>
      </c>
      <c r="M3170">
        <v>1415</v>
      </c>
      <c r="N3170">
        <v>3354</v>
      </c>
      <c r="O3170" t="s">
        <v>6388</v>
      </c>
      <c r="P3170">
        <v>1</v>
      </c>
      <c r="Q3170" t="s">
        <v>16019</v>
      </c>
      <c r="R3170" t="s">
        <v>16020</v>
      </c>
      <c r="S3170">
        <v>10</v>
      </c>
      <c r="T3170" t="s">
        <v>42</v>
      </c>
      <c r="U3170" t="s">
        <v>43</v>
      </c>
      <c r="V3170" t="s">
        <v>811</v>
      </c>
      <c r="W3170">
        <v>6000000</v>
      </c>
      <c r="X3170">
        <v>2000</v>
      </c>
      <c r="Y3170">
        <v>706</v>
      </c>
      <c r="Z3170" s="2">
        <v>4</v>
      </c>
      <c r="AA3170">
        <v>1.85</v>
      </c>
      <c r="AB3170">
        <v>118</v>
      </c>
      <c r="AQ3170">
        <v>96</v>
      </c>
      <c r="AR3170">
        <v>6.7</v>
      </c>
      <c r="BO3170">
        <v>6852144</v>
      </c>
      <c r="BP3170">
        <v>22000000</v>
      </c>
      <c r="BR3170">
        <f t="shared" si="115"/>
        <v>-15147856</v>
      </c>
      <c r="BS3170" t="str">
        <f>_xlfn.XLOOKUP(BO3170,I:I,L:L)</f>
        <v>WillardÂ </v>
      </c>
    </row>
    <row r="3171" spans="1:71" x14ac:dyDescent="0.25">
      <c r="A3171" t="s">
        <v>33</v>
      </c>
      <c r="B3171" t="s">
        <v>6800</v>
      </c>
      <c r="C3171">
        <v>157</v>
      </c>
      <c r="D3171">
        <v>101</v>
      </c>
      <c r="E3171">
        <v>47</v>
      </c>
      <c r="F3171">
        <v>407</v>
      </c>
      <c r="G3171" t="s">
        <v>8953</v>
      </c>
      <c r="H3171">
        <v>658</v>
      </c>
      <c r="I3171">
        <v>8243880</v>
      </c>
      <c r="J3171" t="s">
        <v>5322</v>
      </c>
      <c r="K3171" t="s">
        <v>2131</v>
      </c>
      <c r="L3171" t="s">
        <v>9865</v>
      </c>
      <c r="M3171">
        <v>28714</v>
      </c>
      <c r="N3171">
        <v>3086</v>
      </c>
      <c r="O3171" t="s">
        <v>11120</v>
      </c>
      <c r="P3171">
        <v>1</v>
      </c>
      <c r="Q3171" t="s">
        <v>16021</v>
      </c>
      <c r="R3171" t="s">
        <v>16022</v>
      </c>
      <c r="S3171">
        <v>215</v>
      </c>
      <c r="T3171" t="s">
        <v>42</v>
      </c>
      <c r="U3171" t="s">
        <v>43</v>
      </c>
      <c r="V3171" t="s">
        <v>811</v>
      </c>
      <c r="W3171">
        <v>3200000</v>
      </c>
      <c r="X3171">
        <v>2003</v>
      </c>
      <c r="Y3171">
        <v>636</v>
      </c>
      <c r="Z3171" s="2">
        <v>7</v>
      </c>
      <c r="AA3171">
        <v>2.35</v>
      </c>
      <c r="AB3171">
        <v>762</v>
      </c>
      <c r="AQ3171">
        <v>82</v>
      </c>
      <c r="AR3171">
        <v>4</v>
      </c>
      <c r="BO3171">
        <v>317040</v>
      </c>
      <c r="BP3171">
        <v>15500000</v>
      </c>
      <c r="BR3171">
        <f t="shared" si="115"/>
        <v>-15182960</v>
      </c>
      <c r="BS3171" t="str">
        <f>_xlfn.XLOOKUP(BO3171,I:I,L:L)</f>
        <v>The Yellow HandkerchiefÂ </v>
      </c>
    </row>
    <row r="3172" spans="1:71" x14ac:dyDescent="0.25">
      <c r="A3172" t="s">
        <v>33</v>
      </c>
      <c r="B3172" t="s">
        <v>9626</v>
      </c>
      <c r="C3172">
        <v>125</v>
      </c>
      <c r="D3172">
        <v>81</v>
      </c>
      <c r="E3172">
        <v>5</v>
      </c>
      <c r="F3172">
        <v>710</v>
      </c>
      <c r="G3172" t="s">
        <v>1299</v>
      </c>
      <c r="H3172">
        <v>49000</v>
      </c>
      <c r="I3172">
        <v>7825820</v>
      </c>
      <c r="J3172" t="s">
        <v>1404</v>
      </c>
      <c r="K3172" t="s">
        <v>989</v>
      </c>
      <c r="L3172" t="s">
        <v>10112</v>
      </c>
      <c r="M3172">
        <v>13086</v>
      </c>
      <c r="N3172">
        <v>50831</v>
      </c>
      <c r="O3172" t="s">
        <v>4058</v>
      </c>
      <c r="P3172">
        <v>0</v>
      </c>
      <c r="Q3172" t="s">
        <v>16023</v>
      </c>
      <c r="R3172" t="s">
        <v>16024</v>
      </c>
      <c r="S3172">
        <v>156</v>
      </c>
      <c r="T3172" t="s">
        <v>42</v>
      </c>
      <c r="U3172" t="s">
        <v>43</v>
      </c>
      <c r="V3172" t="s">
        <v>811</v>
      </c>
      <c r="W3172">
        <v>4000000</v>
      </c>
      <c r="X3172">
        <v>2006</v>
      </c>
      <c r="Y3172">
        <v>780</v>
      </c>
      <c r="Z3172" s="2">
        <v>5.9</v>
      </c>
      <c r="AA3172">
        <v>1.85</v>
      </c>
      <c r="AB3172">
        <v>576</v>
      </c>
      <c r="AQ3172">
        <v>101</v>
      </c>
      <c r="AR3172">
        <v>7</v>
      </c>
      <c r="BO3172">
        <v>313436</v>
      </c>
      <c r="BP3172">
        <v>15500000</v>
      </c>
      <c r="BR3172">
        <f t="shared" si="115"/>
        <v>-15186564</v>
      </c>
      <c r="BS3172" t="str">
        <f>_xlfn.XLOOKUP(BO3172,I:I,L:L)</f>
        <v>EllingÂ </v>
      </c>
    </row>
    <row r="3173" spans="1:71" x14ac:dyDescent="0.25">
      <c r="A3173" t="s">
        <v>33</v>
      </c>
      <c r="B3173" t="s">
        <v>3908</v>
      </c>
      <c r="C3173">
        <v>160</v>
      </c>
      <c r="D3173">
        <v>107</v>
      </c>
      <c r="E3173">
        <v>0</v>
      </c>
      <c r="F3173">
        <v>255</v>
      </c>
      <c r="G3173" t="s">
        <v>10938</v>
      </c>
      <c r="H3173">
        <v>798</v>
      </c>
      <c r="I3173">
        <v>14637490</v>
      </c>
      <c r="J3173" t="s">
        <v>1776</v>
      </c>
      <c r="K3173" t="s">
        <v>2111</v>
      </c>
      <c r="L3173" t="s">
        <v>10939</v>
      </c>
      <c r="M3173">
        <v>16411</v>
      </c>
      <c r="N3173">
        <v>2537</v>
      </c>
      <c r="O3173" t="s">
        <v>10940</v>
      </c>
      <c r="P3173">
        <v>2</v>
      </c>
      <c r="Q3173" t="s">
        <v>10941</v>
      </c>
      <c r="R3173" t="s">
        <v>10942</v>
      </c>
      <c r="S3173">
        <v>136</v>
      </c>
      <c r="T3173" t="s">
        <v>42</v>
      </c>
      <c r="U3173" t="s">
        <v>43</v>
      </c>
      <c r="V3173" t="s">
        <v>811</v>
      </c>
      <c r="W3173">
        <v>25000000</v>
      </c>
      <c r="X3173">
        <v>2010</v>
      </c>
      <c r="Y3173">
        <v>374</v>
      </c>
      <c r="Z3173" s="2">
        <v>4.8</v>
      </c>
      <c r="AA3173">
        <v>2.35</v>
      </c>
      <c r="AB3173">
        <v>0</v>
      </c>
      <c r="AQ3173">
        <v>81</v>
      </c>
      <c r="AR3173">
        <v>5.9</v>
      </c>
      <c r="BO3173">
        <v>81525</v>
      </c>
      <c r="BP3173">
        <v>15300000</v>
      </c>
      <c r="BR3173">
        <f t="shared" si="115"/>
        <v>-15218475</v>
      </c>
      <c r="BS3173" t="str">
        <f>_xlfn.XLOOKUP(BO3173,I:I,L:L)</f>
        <v>WasabiÂ </v>
      </c>
    </row>
    <row r="3174" spans="1:71" x14ac:dyDescent="0.25">
      <c r="A3174" t="s">
        <v>33</v>
      </c>
      <c r="B3174" t="s">
        <v>4076</v>
      </c>
      <c r="C3174">
        <v>300</v>
      </c>
      <c r="D3174">
        <v>105</v>
      </c>
      <c r="E3174">
        <v>171</v>
      </c>
      <c r="F3174">
        <v>143</v>
      </c>
      <c r="G3174" t="s">
        <v>13688</v>
      </c>
      <c r="H3174">
        <v>382</v>
      </c>
      <c r="I3174">
        <v>7159147</v>
      </c>
      <c r="J3174" t="s">
        <v>1195</v>
      </c>
      <c r="K3174" t="s">
        <v>8003</v>
      </c>
      <c r="L3174" t="s">
        <v>10133</v>
      </c>
      <c r="M3174">
        <v>120189</v>
      </c>
      <c r="N3174">
        <v>954</v>
      </c>
      <c r="O3174" t="s">
        <v>16026</v>
      </c>
      <c r="P3174">
        <v>0</v>
      </c>
      <c r="Q3174" t="s">
        <v>16027</v>
      </c>
      <c r="R3174" t="s">
        <v>16028</v>
      </c>
      <c r="S3174">
        <v>308</v>
      </c>
      <c r="T3174" t="s">
        <v>105</v>
      </c>
      <c r="U3174" t="s">
        <v>4430</v>
      </c>
      <c r="V3174" t="s">
        <v>811</v>
      </c>
      <c r="W3174">
        <v>3400000</v>
      </c>
      <c r="X3174">
        <v>2007</v>
      </c>
      <c r="Y3174">
        <v>273</v>
      </c>
      <c r="Z3174" s="2">
        <v>7.5</v>
      </c>
      <c r="AA3174">
        <v>2.35</v>
      </c>
      <c r="AB3174">
        <v>11000</v>
      </c>
      <c r="AQ3174">
        <v>107</v>
      </c>
      <c r="AR3174">
        <v>4.8</v>
      </c>
      <c r="BO3174">
        <v>22770864</v>
      </c>
      <c r="BP3174">
        <v>38000000</v>
      </c>
      <c r="BR3174">
        <f t="shared" si="115"/>
        <v>-15229136</v>
      </c>
      <c r="BS3174" t="str">
        <f>_xlfn.XLOOKUP(BO3174,I:I,L:L)</f>
        <v>Joe SomebodyÂ </v>
      </c>
    </row>
    <row r="3175" spans="1:71" x14ac:dyDescent="0.25">
      <c r="A3175" t="s">
        <v>33</v>
      </c>
      <c r="B3175" t="s">
        <v>9631</v>
      </c>
      <c r="C3175">
        <v>69</v>
      </c>
      <c r="D3175">
        <v>86</v>
      </c>
      <c r="E3175">
        <v>89</v>
      </c>
      <c r="F3175">
        <v>511</v>
      </c>
      <c r="G3175" t="s">
        <v>10822</v>
      </c>
      <c r="H3175">
        <v>986</v>
      </c>
      <c r="I3175">
        <v>17314483</v>
      </c>
      <c r="J3175" t="s">
        <v>2645</v>
      </c>
      <c r="K3175" t="s">
        <v>16029</v>
      </c>
      <c r="L3175" t="s">
        <v>8321</v>
      </c>
      <c r="M3175">
        <v>14621</v>
      </c>
      <c r="N3175">
        <v>4073</v>
      </c>
      <c r="O3175" t="s">
        <v>16030</v>
      </c>
      <c r="P3175">
        <v>2</v>
      </c>
      <c r="Q3175" t="s">
        <v>16031</v>
      </c>
      <c r="R3175" t="s">
        <v>16032</v>
      </c>
      <c r="S3175">
        <v>48</v>
      </c>
      <c r="T3175" t="s">
        <v>42</v>
      </c>
      <c r="U3175" t="s">
        <v>43</v>
      </c>
      <c r="V3175" t="s">
        <v>811</v>
      </c>
      <c r="W3175">
        <v>4000000</v>
      </c>
      <c r="X3175">
        <v>2014</v>
      </c>
      <c r="Y3175">
        <v>713</v>
      </c>
      <c r="Z3175" s="2">
        <v>4.7</v>
      </c>
      <c r="AA3175">
        <v>1.85</v>
      </c>
      <c r="AB3175">
        <v>0</v>
      </c>
      <c r="AQ3175">
        <v>105</v>
      </c>
      <c r="AR3175">
        <v>7.5</v>
      </c>
      <c r="BO3175">
        <v>54222000</v>
      </c>
      <c r="BP3175">
        <v>69500000</v>
      </c>
      <c r="BR3175">
        <f t="shared" si="115"/>
        <v>-15278000</v>
      </c>
      <c r="BS3175" t="str">
        <f>_xlfn.XLOOKUP(BO3175,I:I,L:L)</f>
        <v>The AbyssÂ </v>
      </c>
    </row>
    <row r="3176" spans="1:71" x14ac:dyDescent="0.25">
      <c r="A3176" t="s">
        <v>33</v>
      </c>
      <c r="B3176" t="s">
        <v>9636</v>
      </c>
      <c r="C3176">
        <v>143</v>
      </c>
      <c r="D3176">
        <v>110</v>
      </c>
      <c r="E3176">
        <v>675</v>
      </c>
      <c r="F3176">
        <v>968</v>
      </c>
      <c r="G3176" t="s">
        <v>6802</v>
      </c>
      <c r="H3176">
        <v>16000</v>
      </c>
      <c r="I3176">
        <v>6525762</v>
      </c>
      <c r="J3176" t="s">
        <v>881</v>
      </c>
      <c r="K3176" t="s">
        <v>11696</v>
      </c>
      <c r="L3176" t="s">
        <v>10459</v>
      </c>
      <c r="M3176">
        <v>44339</v>
      </c>
      <c r="N3176">
        <v>19928</v>
      </c>
      <c r="O3176" t="s">
        <v>503</v>
      </c>
      <c r="P3176">
        <v>2</v>
      </c>
      <c r="Q3176" t="s">
        <v>16033</v>
      </c>
      <c r="R3176" t="s">
        <v>16034</v>
      </c>
      <c r="S3176">
        <v>425</v>
      </c>
      <c r="T3176" t="s">
        <v>42</v>
      </c>
      <c r="U3176" t="s">
        <v>43</v>
      </c>
      <c r="V3176" t="s">
        <v>811</v>
      </c>
      <c r="W3176">
        <v>4000000</v>
      </c>
      <c r="X3176">
        <v>2002</v>
      </c>
      <c r="Y3176">
        <v>977</v>
      </c>
      <c r="Z3176" s="2">
        <v>6.7</v>
      </c>
      <c r="AA3176">
        <v>1.85</v>
      </c>
      <c r="AB3176">
        <v>0</v>
      </c>
      <c r="AQ3176">
        <v>86</v>
      </c>
      <c r="AR3176">
        <v>4.7</v>
      </c>
      <c r="BO3176">
        <v>19692608</v>
      </c>
      <c r="BP3176">
        <v>35000000</v>
      </c>
      <c r="BR3176">
        <f t="shared" si="115"/>
        <v>-15307392</v>
      </c>
      <c r="BS3176" t="str">
        <f>_xlfn.XLOOKUP(BO3176,I:I,L:L)</f>
        <v>Broken CityÂ </v>
      </c>
    </row>
    <row r="3177" spans="1:71" x14ac:dyDescent="0.25">
      <c r="A3177" t="s">
        <v>33</v>
      </c>
      <c r="B3177" t="s">
        <v>9641</v>
      </c>
      <c r="C3177">
        <v>51</v>
      </c>
      <c r="D3177">
        <v>110</v>
      </c>
      <c r="E3177">
        <v>99</v>
      </c>
      <c r="F3177">
        <v>960</v>
      </c>
      <c r="G3177" t="s">
        <v>4968</v>
      </c>
      <c r="H3177">
        <v>4000</v>
      </c>
      <c r="I3177">
        <v>4301331</v>
      </c>
      <c r="J3177" t="s">
        <v>2645</v>
      </c>
      <c r="K3177" t="s">
        <v>638</v>
      </c>
      <c r="L3177" t="s">
        <v>11175</v>
      </c>
      <c r="M3177">
        <v>78241</v>
      </c>
      <c r="N3177">
        <v>7921</v>
      </c>
      <c r="O3177" t="s">
        <v>3323</v>
      </c>
      <c r="P3177">
        <v>6</v>
      </c>
      <c r="Q3177" t="s">
        <v>16035</v>
      </c>
      <c r="R3177" t="s">
        <v>16036</v>
      </c>
      <c r="S3177">
        <v>177</v>
      </c>
      <c r="T3177" t="s">
        <v>42</v>
      </c>
      <c r="U3177" t="s">
        <v>43</v>
      </c>
      <c r="V3177" t="s">
        <v>811</v>
      </c>
      <c r="W3177">
        <v>4000000</v>
      </c>
      <c r="X3177">
        <v>1995</v>
      </c>
      <c r="Y3177">
        <v>975</v>
      </c>
      <c r="Z3177" s="2">
        <v>6.7</v>
      </c>
      <c r="AA3177">
        <v>1.85</v>
      </c>
      <c r="AB3177">
        <v>0</v>
      </c>
      <c r="AQ3177">
        <v>110</v>
      </c>
      <c r="AR3177">
        <v>6.7</v>
      </c>
      <c r="BO3177">
        <v>634277</v>
      </c>
      <c r="BP3177">
        <v>16000000</v>
      </c>
      <c r="BR3177">
        <f t="shared" si="115"/>
        <v>-15365723</v>
      </c>
      <c r="BS3177" t="str">
        <f>_xlfn.XLOOKUP(BO3177,I:I,L:L)</f>
        <v>MoliÃ¨reÂ </v>
      </c>
    </row>
    <row r="3178" spans="1:71" x14ac:dyDescent="0.25">
      <c r="A3178" t="s">
        <v>33</v>
      </c>
      <c r="B3178" t="s">
        <v>6836</v>
      </c>
      <c r="C3178">
        <v>163</v>
      </c>
      <c r="D3178">
        <v>104</v>
      </c>
      <c r="E3178">
        <v>30</v>
      </c>
      <c r="F3178">
        <v>296</v>
      </c>
      <c r="G3178" t="s">
        <v>1311</v>
      </c>
      <c r="H3178">
        <v>769</v>
      </c>
      <c r="I3178">
        <v>4046737</v>
      </c>
      <c r="J3178" t="s">
        <v>881</v>
      </c>
      <c r="K3178" t="s">
        <v>13510</v>
      </c>
      <c r="L3178" t="s">
        <v>11318</v>
      </c>
      <c r="M3178">
        <v>67949</v>
      </c>
      <c r="N3178">
        <v>2251</v>
      </c>
      <c r="O3178" t="s">
        <v>14672</v>
      </c>
      <c r="P3178">
        <v>1</v>
      </c>
      <c r="Q3178" t="s">
        <v>16037</v>
      </c>
      <c r="R3178" t="s">
        <v>16038</v>
      </c>
      <c r="S3178">
        <v>390</v>
      </c>
      <c r="T3178" t="s">
        <v>42</v>
      </c>
      <c r="U3178" t="s">
        <v>43</v>
      </c>
      <c r="V3178" t="s">
        <v>811</v>
      </c>
      <c r="W3178">
        <v>4000000</v>
      </c>
      <c r="X3178">
        <v>2002</v>
      </c>
      <c r="Y3178">
        <v>413</v>
      </c>
      <c r="Z3178" s="2">
        <v>7.1</v>
      </c>
      <c r="AA3178">
        <v>1.85</v>
      </c>
      <c r="AB3178">
        <v>15000</v>
      </c>
      <c r="AQ3178">
        <v>110</v>
      </c>
      <c r="AR3178">
        <v>6.7</v>
      </c>
      <c r="BO3178">
        <v>1569918</v>
      </c>
      <c r="BP3178">
        <v>17000000</v>
      </c>
      <c r="BR3178">
        <f t="shared" si="115"/>
        <v>-15430082</v>
      </c>
      <c r="BS3178" t="str">
        <f>_xlfn.XLOOKUP(BO3178,I:I,L:L)</f>
        <v>Veronica GuerinÂ </v>
      </c>
    </row>
    <row r="3179" spans="1:71" x14ac:dyDescent="0.25">
      <c r="A3179" t="s">
        <v>33</v>
      </c>
      <c r="B3179" t="s">
        <v>9648</v>
      </c>
      <c r="C3179">
        <v>52</v>
      </c>
      <c r="D3179">
        <v>96</v>
      </c>
      <c r="E3179">
        <v>2</v>
      </c>
      <c r="F3179">
        <v>0</v>
      </c>
      <c r="G3179" t="s">
        <v>668</v>
      </c>
      <c r="H3179">
        <v>960</v>
      </c>
      <c r="I3179">
        <v>3713002</v>
      </c>
      <c r="J3179" t="s">
        <v>3743</v>
      </c>
      <c r="K3179" t="s">
        <v>10928</v>
      </c>
      <c r="L3179" t="s">
        <v>13999</v>
      </c>
      <c r="M3179">
        <v>3611</v>
      </c>
      <c r="N3179">
        <v>972</v>
      </c>
      <c r="O3179" t="s">
        <v>16039</v>
      </c>
      <c r="P3179">
        <v>1</v>
      </c>
      <c r="Q3179" t="s">
        <v>16040</v>
      </c>
      <c r="R3179" t="s">
        <v>16041</v>
      </c>
      <c r="S3179">
        <v>62</v>
      </c>
      <c r="T3179" t="s">
        <v>42</v>
      </c>
      <c r="U3179" t="s">
        <v>43</v>
      </c>
      <c r="V3179" t="s">
        <v>811</v>
      </c>
      <c r="W3179">
        <v>8000000</v>
      </c>
      <c r="X3179">
        <v>2003</v>
      </c>
      <c r="Y3179">
        <v>12</v>
      </c>
      <c r="Z3179" s="2">
        <v>2.7</v>
      </c>
      <c r="AA3179">
        <v>1.85</v>
      </c>
      <c r="AB3179">
        <v>131</v>
      </c>
      <c r="AQ3179">
        <v>104</v>
      </c>
      <c r="AR3179">
        <v>7.1</v>
      </c>
      <c r="BO3179">
        <v>134518390</v>
      </c>
      <c r="BP3179">
        <v>150000000</v>
      </c>
      <c r="BR3179">
        <f t="shared" si="115"/>
        <v>-15481610</v>
      </c>
      <c r="BS3179" t="str">
        <f>_xlfn.XLOOKUP(BO3179,I:I,L:L)</f>
        <v>The Incredible HulkÂ </v>
      </c>
    </row>
    <row r="3180" spans="1:71" x14ac:dyDescent="0.25">
      <c r="A3180" t="s">
        <v>33</v>
      </c>
      <c r="B3180" t="s">
        <v>685</v>
      </c>
      <c r="C3180">
        <v>40</v>
      </c>
      <c r="D3180">
        <v>110</v>
      </c>
      <c r="E3180">
        <v>0</v>
      </c>
      <c r="F3180">
        <v>237</v>
      </c>
      <c r="G3180" t="s">
        <v>10953</v>
      </c>
      <c r="H3180">
        <v>721</v>
      </c>
      <c r="I3180">
        <v>3468572</v>
      </c>
      <c r="J3180" t="s">
        <v>2007</v>
      </c>
      <c r="K3180" t="s">
        <v>2335</v>
      </c>
      <c r="L3180" t="s">
        <v>12020</v>
      </c>
      <c r="M3180">
        <v>10073</v>
      </c>
      <c r="N3180">
        <v>1966</v>
      </c>
      <c r="O3180" t="s">
        <v>15917</v>
      </c>
      <c r="P3180">
        <v>0</v>
      </c>
      <c r="Q3180" t="s">
        <v>16042</v>
      </c>
      <c r="R3180" t="s">
        <v>16043</v>
      </c>
      <c r="S3180">
        <v>78</v>
      </c>
      <c r="T3180" t="s">
        <v>42</v>
      </c>
      <c r="U3180" t="s">
        <v>43</v>
      </c>
      <c r="V3180" t="s">
        <v>811</v>
      </c>
      <c r="W3180">
        <v>4000000</v>
      </c>
      <c r="X3180">
        <v>1988</v>
      </c>
      <c r="Y3180">
        <v>246</v>
      </c>
      <c r="Z3180" s="2">
        <v>7.3</v>
      </c>
      <c r="AA3180">
        <v>1.85</v>
      </c>
      <c r="AB3180">
        <v>816</v>
      </c>
      <c r="AQ3180">
        <v>96</v>
      </c>
      <c r="AR3180">
        <v>2.7</v>
      </c>
      <c r="BO3180">
        <v>19447478</v>
      </c>
      <c r="BP3180">
        <v>35000000</v>
      </c>
      <c r="BR3180">
        <f t="shared" si="115"/>
        <v>-15552522</v>
      </c>
      <c r="BS3180" t="str">
        <f>_xlfn.XLOOKUP(BO3180,I:I,L:L)</f>
        <v>ValiantÂ </v>
      </c>
    </row>
    <row r="3181" spans="1:71" x14ac:dyDescent="0.25">
      <c r="A3181" t="s">
        <v>33</v>
      </c>
      <c r="B3181" t="s">
        <v>7796</v>
      </c>
      <c r="C3181">
        <v>50</v>
      </c>
      <c r="D3181">
        <v>84</v>
      </c>
      <c r="E3181">
        <v>378</v>
      </c>
      <c r="F3181">
        <v>611</v>
      </c>
      <c r="G3181" t="s">
        <v>537</v>
      </c>
      <c r="H3181">
        <v>925</v>
      </c>
      <c r="I3181">
        <v>2892582</v>
      </c>
      <c r="J3181" t="s">
        <v>1247</v>
      </c>
      <c r="K3181" t="s">
        <v>2244</v>
      </c>
      <c r="L3181" t="s">
        <v>12491</v>
      </c>
      <c r="M3181">
        <v>22697</v>
      </c>
      <c r="N3181">
        <v>3559</v>
      </c>
      <c r="O3181" t="s">
        <v>3092</v>
      </c>
      <c r="P3181">
        <v>0</v>
      </c>
      <c r="Q3181" t="s">
        <v>16044</v>
      </c>
      <c r="R3181" t="s">
        <v>16045</v>
      </c>
      <c r="S3181">
        <v>202</v>
      </c>
      <c r="T3181" t="s">
        <v>42</v>
      </c>
      <c r="U3181" t="s">
        <v>43</v>
      </c>
      <c r="V3181" t="s">
        <v>811</v>
      </c>
      <c r="W3181">
        <v>4000000</v>
      </c>
      <c r="X3181">
        <v>1996</v>
      </c>
      <c r="Y3181">
        <v>729</v>
      </c>
      <c r="Z3181" s="2">
        <v>7.6</v>
      </c>
      <c r="AA3181">
        <v>1.85</v>
      </c>
      <c r="AB3181">
        <v>0</v>
      </c>
      <c r="AQ3181">
        <v>110</v>
      </c>
      <c r="AR3181">
        <v>7.3</v>
      </c>
      <c r="BO3181">
        <v>39440655</v>
      </c>
      <c r="BP3181">
        <v>55000000</v>
      </c>
      <c r="BR3181">
        <f t="shared" si="115"/>
        <v>-15559345</v>
      </c>
      <c r="BS3181" t="str">
        <f>_xlfn.XLOOKUP(BO3181,I:I,L:L)</f>
        <v>BurlesqueÂ </v>
      </c>
    </row>
    <row r="3182" spans="1:71" x14ac:dyDescent="0.25">
      <c r="A3182" t="s">
        <v>33</v>
      </c>
      <c r="B3182" t="s">
        <v>9653</v>
      </c>
      <c r="C3182">
        <v>45</v>
      </c>
      <c r="D3182">
        <v>94</v>
      </c>
      <c r="E3182">
        <v>24</v>
      </c>
      <c r="F3182">
        <v>545</v>
      </c>
      <c r="G3182" t="s">
        <v>6956</v>
      </c>
      <c r="H3182">
        <v>834</v>
      </c>
      <c r="I3182">
        <v>2800000</v>
      </c>
      <c r="J3182" t="s">
        <v>1247</v>
      </c>
      <c r="K3182" t="s">
        <v>2125</v>
      </c>
      <c r="L3182" t="s">
        <v>12528</v>
      </c>
      <c r="M3182">
        <v>4377</v>
      </c>
      <c r="N3182">
        <v>2662</v>
      </c>
      <c r="O3182" t="s">
        <v>8097</v>
      </c>
      <c r="P3182">
        <v>3</v>
      </c>
      <c r="Q3182" t="s">
        <v>16046</v>
      </c>
      <c r="R3182" t="s">
        <v>16047</v>
      </c>
      <c r="S3182">
        <v>85</v>
      </c>
      <c r="T3182" t="s">
        <v>42</v>
      </c>
      <c r="U3182" t="s">
        <v>43</v>
      </c>
      <c r="V3182" t="s">
        <v>811</v>
      </c>
      <c r="W3182">
        <v>4000000</v>
      </c>
      <c r="X3182">
        <v>1999</v>
      </c>
      <c r="Y3182">
        <v>625</v>
      </c>
      <c r="Z3182" s="2">
        <v>5.8</v>
      </c>
      <c r="AA3182">
        <v>1.85</v>
      </c>
      <c r="AB3182">
        <v>309</v>
      </c>
      <c r="AQ3182">
        <v>84</v>
      </c>
      <c r="AR3182">
        <v>7.6</v>
      </c>
      <c r="BO3182">
        <v>7434726</v>
      </c>
      <c r="BP3182">
        <v>23000000</v>
      </c>
      <c r="BR3182">
        <f t="shared" si="115"/>
        <v>-15565274</v>
      </c>
      <c r="BS3182" t="str">
        <f>_xlfn.XLOOKUP(BO3182,I:I,L:L)</f>
        <v>Harley Davidson and the Marlboro ManÂ </v>
      </c>
    </row>
    <row r="3183" spans="1:71" x14ac:dyDescent="0.25">
      <c r="A3183" t="s">
        <v>33</v>
      </c>
      <c r="B3183" t="s">
        <v>2854</v>
      </c>
      <c r="C3183">
        <v>121</v>
      </c>
      <c r="D3183">
        <v>93</v>
      </c>
      <c r="E3183">
        <v>131</v>
      </c>
      <c r="F3183">
        <v>90</v>
      </c>
      <c r="G3183" t="s">
        <v>16048</v>
      </c>
      <c r="H3183">
        <v>497</v>
      </c>
      <c r="I3183">
        <v>2426851</v>
      </c>
      <c r="J3183" t="s">
        <v>2324</v>
      </c>
      <c r="K3183" t="s">
        <v>4386</v>
      </c>
      <c r="L3183" t="s">
        <v>12820</v>
      </c>
      <c r="M3183">
        <v>16224</v>
      </c>
      <c r="N3183">
        <v>776</v>
      </c>
      <c r="O3183" t="s">
        <v>9373</v>
      </c>
      <c r="P3183">
        <v>1</v>
      </c>
      <c r="Q3183" t="s">
        <v>16049</v>
      </c>
      <c r="R3183" t="s">
        <v>16050</v>
      </c>
      <c r="S3183">
        <v>76</v>
      </c>
      <c r="T3183" t="s">
        <v>42</v>
      </c>
      <c r="U3183" t="s">
        <v>43</v>
      </c>
      <c r="V3183" t="s">
        <v>811</v>
      </c>
      <c r="W3183">
        <v>4000000</v>
      </c>
      <c r="X3183">
        <v>2007</v>
      </c>
      <c r="Y3183">
        <v>113</v>
      </c>
      <c r="Z3183" s="2">
        <v>6.5</v>
      </c>
      <c r="AA3183">
        <v>2.5499999999999998</v>
      </c>
      <c r="AB3183">
        <v>830</v>
      </c>
      <c r="AQ3183">
        <v>94</v>
      </c>
      <c r="AR3183">
        <v>5.8</v>
      </c>
      <c r="BO3183">
        <v>8427204</v>
      </c>
      <c r="BP3183">
        <v>24000000</v>
      </c>
      <c r="BR3183">
        <f t="shared" si="115"/>
        <v>-15572796</v>
      </c>
      <c r="BS3183" t="str">
        <f>_xlfn.XLOOKUP(BO3183,I:I,L:L)</f>
        <v>Play It to the BoneÂ </v>
      </c>
    </row>
    <row r="3184" spans="1:71" x14ac:dyDescent="0.25">
      <c r="A3184" t="s">
        <v>33</v>
      </c>
      <c r="B3184" t="s">
        <v>9656</v>
      </c>
      <c r="C3184">
        <v>114</v>
      </c>
      <c r="D3184">
        <v>96</v>
      </c>
      <c r="E3184">
        <v>101</v>
      </c>
      <c r="F3184">
        <v>71</v>
      </c>
      <c r="G3184" t="s">
        <v>12697</v>
      </c>
      <c r="H3184">
        <v>730</v>
      </c>
      <c r="I3184">
        <v>1325073</v>
      </c>
      <c r="J3184" t="s">
        <v>1544</v>
      </c>
      <c r="K3184" t="s">
        <v>1068</v>
      </c>
      <c r="L3184" t="s">
        <v>13326</v>
      </c>
      <c r="M3184">
        <v>18762</v>
      </c>
      <c r="N3184">
        <v>1208</v>
      </c>
      <c r="O3184" t="s">
        <v>1985</v>
      </c>
      <c r="P3184">
        <v>0</v>
      </c>
      <c r="Q3184" t="s">
        <v>16051</v>
      </c>
      <c r="R3184" t="s">
        <v>16052</v>
      </c>
      <c r="S3184">
        <v>91</v>
      </c>
      <c r="T3184" t="s">
        <v>42</v>
      </c>
      <c r="U3184" t="s">
        <v>43</v>
      </c>
      <c r="V3184" t="s">
        <v>811</v>
      </c>
      <c r="W3184">
        <v>4000000</v>
      </c>
      <c r="X3184">
        <v>2005</v>
      </c>
      <c r="Y3184">
        <v>394</v>
      </c>
      <c r="Z3184" s="2">
        <v>6.6</v>
      </c>
      <c r="AA3184">
        <v>2.35</v>
      </c>
      <c r="AB3184">
        <v>708</v>
      </c>
      <c r="AQ3184">
        <v>93</v>
      </c>
      <c r="AR3184">
        <v>6.5</v>
      </c>
      <c r="BO3184">
        <v>36385763</v>
      </c>
      <c r="BP3184">
        <v>52000000</v>
      </c>
      <c r="BR3184">
        <f t="shared" si="115"/>
        <v>-15614237</v>
      </c>
      <c r="BS3184" t="str">
        <f>_xlfn.XLOOKUP(BO3184,I:I,L:L)</f>
        <v>The Thin Red LineÂ </v>
      </c>
    </row>
    <row r="3185" spans="1:71" x14ac:dyDescent="0.25">
      <c r="A3185" t="s">
        <v>33</v>
      </c>
      <c r="B3185" t="s">
        <v>9661</v>
      </c>
      <c r="C3185">
        <v>116</v>
      </c>
      <c r="D3185">
        <v>101</v>
      </c>
      <c r="E3185">
        <v>21</v>
      </c>
      <c r="F3185">
        <v>161</v>
      </c>
      <c r="G3185" t="s">
        <v>15108</v>
      </c>
      <c r="H3185">
        <v>420</v>
      </c>
      <c r="I3185">
        <v>864959</v>
      </c>
      <c r="J3185" t="s">
        <v>176</v>
      </c>
      <c r="K3185" t="s">
        <v>16053</v>
      </c>
      <c r="L3185" t="s">
        <v>13533</v>
      </c>
      <c r="M3185">
        <v>20275</v>
      </c>
      <c r="N3185">
        <v>1215</v>
      </c>
      <c r="O3185" t="s">
        <v>16054</v>
      </c>
      <c r="P3185">
        <v>0</v>
      </c>
      <c r="Q3185" t="s">
        <v>16055</v>
      </c>
      <c r="R3185" t="s">
        <v>16056</v>
      </c>
      <c r="S3185">
        <v>151</v>
      </c>
      <c r="T3185" t="s">
        <v>42</v>
      </c>
      <c r="U3185" t="s">
        <v>74</v>
      </c>
      <c r="V3185" t="s">
        <v>115</v>
      </c>
      <c r="W3185">
        <v>4000000</v>
      </c>
      <c r="X3185">
        <v>2005</v>
      </c>
      <c r="Y3185">
        <v>291</v>
      </c>
      <c r="Z3185" s="2">
        <v>6.9</v>
      </c>
      <c r="AA3185">
        <v>1.85</v>
      </c>
      <c r="AB3185">
        <v>0</v>
      </c>
      <c r="AQ3185">
        <v>88</v>
      </c>
      <c r="AR3185">
        <v>6.2</v>
      </c>
      <c r="BO3185">
        <v>24332324</v>
      </c>
      <c r="BP3185">
        <v>40000000</v>
      </c>
      <c r="BR3185">
        <f t="shared" si="115"/>
        <v>-15667676</v>
      </c>
      <c r="BS3185" t="str">
        <f>_xlfn.XLOOKUP(BO3185,I:I,L:L)</f>
        <v>Renaissance ManÂ </v>
      </c>
    </row>
    <row r="3186" spans="1:71" x14ac:dyDescent="0.25">
      <c r="A3186" t="s">
        <v>33</v>
      </c>
      <c r="B3186" t="s">
        <v>9666</v>
      </c>
      <c r="C3186">
        <v>115</v>
      </c>
      <c r="D3186">
        <v>102</v>
      </c>
      <c r="E3186">
        <v>330</v>
      </c>
      <c r="F3186">
        <v>0</v>
      </c>
      <c r="G3186" t="s">
        <v>16057</v>
      </c>
      <c r="H3186">
        <v>48</v>
      </c>
      <c r="I3186">
        <v>2601847</v>
      </c>
      <c r="J3186" t="s">
        <v>2267</v>
      </c>
      <c r="K3186" t="s">
        <v>16058</v>
      </c>
      <c r="L3186" t="s">
        <v>12698</v>
      </c>
      <c r="M3186">
        <v>22457</v>
      </c>
      <c r="N3186">
        <v>48</v>
      </c>
      <c r="O3186" t="s">
        <v>16059</v>
      </c>
      <c r="P3186">
        <v>0</v>
      </c>
      <c r="Q3186" t="s">
        <v>16060</v>
      </c>
      <c r="R3186" t="s">
        <v>16061</v>
      </c>
      <c r="S3186">
        <v>69</v>
      </c>
      <c r="T3186" t="s">
        <v>252</v>
      </c>
      <c r="U3186" t="s">
        <v>43</v>
      </c>
      <c r="V3186" t="s">
        <v>44</v>
      </c>
      <c r="W3186">
        <v>4000000</v>
      </c>
      <c r="X3186">
        <v>2011</v>
      </c>
      <c r="Y3186">
        <v>0</v>
      </c>
      <c r="Z3186" s="2">
        <v>8.5</v>
      </c>
      <c r="AA3186">
        <v>2.35</v>
      </c>
      <c r="AB3186">
        <v>26000</v>
      </c>
      <c r="AQ3186">
        <v>101</v>
      </c>
      <c r="AR3186">
        <v>6.9</v>
      </c>
      <c r="BO3186">
        <v>317125</v>
      </c>
      <c r="BP3186">
        <v>16000000</v>
      </c>
      <c r="BR3186">
        <f t="shared" si="115"/>
        <v>-15682875</v>
      </c>
      <c r="BS3186" t="str">
        <f>_xlfn.XLOOKUP(BO3186,I:I,L:L)</f>
        <v>AdoreÂ </v>
      </c>
    </row>
    <row r="3187" spans="1:71" x14ac:dyDescent="0.25">
      <c r="A3187" t="s">
        <v>33</v>
      </c>
      <c r="B3187" t="s">
        <v>9672</v>
      </c>
      <c r="C3187">
        <v>15</v>
      </c>
      <c r="D3187">
        <v>87</v>
      </c>
      <c r="E3187">
        <v>101</v>
      </c>
      <c r="F3187">
        <v>324</v>
      </c>
      <c r="G3187" t="s">
        <v>16063</v>
      </c>
      <c r="H3187">
        <v>721</v>
      </c>
      <c r="I3187">
        <v>800000</v>
      </c>
      <c r="J3187" t="s">
        <v>176</v>
      </c>
      <c r="K3187" t="s">
        <v>15548</v>
      </c>
      <c r="L3187" t="s">
        <v>16064</v>
      </c>
      <c r="M3187">
        <v>2308</v>
      </c>
      <c r="N3187">
        <v>1700</v>
      </c>
      <c r="O3187" t="s">
        <v>14545</v>
      </c>
      <c r="P3187">
        <v>0</v>
      </c>
      <c r="Q3187" t="s">
        <v>16065</v>
      </c>
      <c r="R3187" t="s">
        <v>16066</v>
      </c>
      <c r="S3187">
        <v>35</v>
      </c>
      <c r="T3187" t="s">
        <v>42</v>
      </c>
      <c r="U3187" t="s">
        <v>43</v>
      </c>
      <c r="V3187" t="s">
        <v>811</v>
      </c>
      <c r="W3187">
        <v>4000000</v>
      </c>
      <c r="X3187">
        <v>1987</v>
      </c>
      <c r="Y3187">
        <v>576</v>
      </c>
      <c r="Z3187" s="2">
        <v>4.8</v>
      </c>
      <c r="AA3187">
        <v>1.85</v>
      </c>
      <c r="AB3187">
        <v>550</v>
      </c>
      <c r="AQ3187">
        <v>102</v>
      </c>
      <c r="AR3187">
        <v>8.5</v>
      </c>
      <c r="BO3187">
        <v>19294901</v>
      </c>
      <c r="BP3187">
        <v>35000000</v>
      </c>
      <c r="BR3187">
        <f t="shared" si="115"/>
        <v>-15705099</v>
      </c>
      <c r="BS3187" t="str">
        <f>_xlfn.XLOOKUP(BO3187,I:I,L:L)</f>
        <v>CursedÂ </v>
      </c>
    </row>
    <row r="3188" spans="1:71" x14ac:dyDescent="0.25">
      <c r="A3188" t="s">
        <v>33</v>
      </c>
      <c r="B3188" t="s">
        <v>9683</v>
      </c>
      <c r="C3188">
        <v>41</v>
      </c>
      <c r="D3188">
        <v>99</v>
      </c>
      <c r="E3188">
        <v>60</v>
      </c>
      <c r="F3188">
        <v>444</v>
      </c>
      <c r="G3188" t="s">
        <v>5710</v>
      </c>
      <c r="H3188">
        <v>979</v>
      </c>
      <c r="I3188">
        <v>562059</v>
      </c>
      <c r="J3188" t="s">
        <v>2275</v>
      </c>
      <c r="K3188" t="s">
        <v>2059</v>
      </c>
      <c r="L3188" t="s">
        <v>13632</v>
      </c>
      <c r="M3188">
        <v>8535</v>
      </c>
      <c r="N3188">
        <v>3130</v>
      </c>
      <c r="O3188" t="s">
        <v>10615</v>
      </c>
      <c r="P3188">
        <v>4</v>
      </c>
      <c r="Q3188" t="s">
        <v>16067</v>
      </c>
      <c r="R3188" t="s">
        <v>16068</v>
      </c>
      <c r="S3188">
        <v>113</v>
      </c>
      <c r="T3188" t="s">
        <v>42</v>
      </c>
      <c r="U3188" t="s">
        <v>43</v>
      </c>
      <c r="V3188" t="s">
        <v>811</v>
      </c>
      <c r="W3188">
        <v>4000000</v>
      </c>
      <c r="X3188">
        <v>2002</v>
      </c>
      <c r="Y3188">
        <v>665</v>
      </c>
      <c r="Z3188" s="2">
        <v>7</v>
      </c>
      <c r="AA3188">
        <v>1.85</v>
      </c>
      <c r="AB3188">
        <v>872</v>
      </c>
      <c r="AQ3188">
        <v>103</v>
      </c>
      <c r="AR3188">
        <v>5.7</v>
      </c>
      <c r="BO3188">
        <v>14208384</v>
      </c>
      <c r="BP3188">
        <v>30000000</v>
      </c>
      <c r="BR3188">
        <f t="shared" si="115"/>
        <v>-15791616</v>
      </c>
      <c r="BS3188" t="str">
        <f>_xlfn.XLOOKUP(BO3188,I:I,L:L)</f>
        <v>Alex &amp; EmmaÂ </v>
      </c>
    </row>
    <row r="3189" spans="1:71" x14ac:dyDescent="0.25">
      <c r="A3189" t="s">
        <v>33</v>
      </c>
      <c r="B3189" t="s">
        <v>9600</v>
      </c>
      <c r="C3189">
        <v>31</v>
      </c>
      <c r="D3189">
        <v>106</v>
      </c>
      <c r="E3189">
        <v>81</v>
      </c>
      <c r="F3189">
        <v>687</v>
      </c>
      <c r="G3189" t="s">
        <v>5059</v>
      </c>
      <c r="H3189">
        <v>2000</v>
      </c>
      <c r="I3189">
        <v>399793</v>
      </c>
      <c r="J3189" t="s">
        <v>2007</v>
      </c>
      <c r="K3189" t="s">
        <v>7001</v>
      </c>
      <c r="L3189" t="s">
        <v>13725</v>
      </c>
      <c r="M3189">
        <v>2877</v>
      </c>
      <c r="N3189">
        <v>4343</v>
      </c>
      <c r="O3189" t="s">
        <v>7426</v>
      </c>
      <c r="P3189">
        <v>0</v>
      </c>
      <c r="Q3189" t="s">
        <v>16069</v>
      </c>
      <c r="R3189" t="s">
        <v>16070</v>
      </c>
      <c r="S3189">
        <v>70</v>
      </c>
      <c r="T3189" t="s">
        <v>42</v>
      </c>
      <c r="U3189" t="s">
        <v>43</v>
      </c>
      <c r="V3189" t="s">
        <v>811</v>
      </c>
      <c r="W3189">
        <v>4000000</v>
      </c>
      <c r="X3189">
        <v>1999</v>
      </c>
      <c r="Y3189">
        <v>811</v>
      </c>
      <c r="Z3189" s="2">
        <v>5.4</v>
      </c>
      <c r="AA3189">
        <v>1.78</v>
      </c>
      <c r="AB3189">
        <v>111</v>
      </c>
      <c r="AQ3189">
        <v>99</v>
      </c>
      <c r="AR3189">
        <v>7</v>
      </c>
      <c r="BO3189">
        <v>14018364</v>
      </c>
      <c r="BP3189">
        <v>30000000</v>
      </c>
      <c r="BR3189">
        <f t="shared" si="115"/>
        <v>-15981636</v>
      </c>
      <c r="BS3189" t="str">
        <f>_xlfn.XLOOKUP(BO3189,I:I,L:L)</f>
        <v>New York MinuteÂ </v>
      </c>
    </row>
    <row r="3190" spans="1:71" x14ac:dyDescent="0.25">
      <c r="A3190" t="s">
        <v>33</v>
      </c>
      <c r="B3190" t="s">
        <v>3402</v>
      </c>
      <c r="C3190">
        <v>232</v>
      </c>
      <c r="D3190">
        <v>117</v>
      </c>
      <c r="E3190">
        <v>234</v>
      </c>
      <c r="F3190">
        <v>221</v>
      </c>
      <c r="G3190" t="s">
        <v>596</v>
      </c>
      <c r="H3190">
        <v>12000</v>
      </c>
      <c r="I3190">
        <v>371897</v>
      </c>
      <c r="J3190" t="s">
        <v>2007</v>
      </c>
      <c r="K3190" t="s">
        <v>863</v>
      </c>
      <c r="L3190" t="s">
        <v>13734</v>
      </c>
      <c r="M3190">
        <v>36494</v>
      </c>
      <c r="N3190">
        <v>13607</v>
      </c>
      <c r="O3190" t="s">
        <v>16071</v>
      </c>
      <c r="P3190">
        <v>2</v>
      </c>
      <c r="Q3190" t="s">
        <v>16072</v>
      </c>
      <c r="R3190" t="s">
        <v>16073</v>
      </c>
      <c r="S3190">
        <v>118</v>
      </c>
      <c r="T3190" t="s">
        <v>42</v>
      </c>
      <c r="U3190" t="s">
        <v>43</v>
      </c>
      <c r="V3190" t="s">
        <v>811</v>
      </c>
      <c r="W3190">
        <v>4000000</v>
      </c>
      <c r="X3190">
        <v>2013</v>
      </c>
      <c r="Y3190">
        <v>1000</v>
      </c>
      <c r="Z3190" s="2">
        <v>6.9</v>
      </c>
      <c r="AA3190">
        <v>2.35</v>
      </c>
      <c r="AB3190">
        <v>11000</v>
      </c>
      <c r="AQ3190">
        <v>106</v>
      </c>
      <c r="AR3190">
        <v>5.4</v>
      </c>
      <c r="BO3190">
        <v>2964</v>
      </c>
      <c r="BP3190">
        <v>16000000</v>
      </c>
      <c r="BR3190">
        <f t="shared" si="115"/>
        <v>-15997036</v>
      </c>
      <c r="BS3190" t="str">
        <f>_xlfn.XLOOKUP(BO3190,I:I,L:L)</f>
        <v>VampsÂ </v>
      </c>
    </row>
    <row r="3191" spans="1:71" x14ac:dyDescent="0.25">
      <c r="A3191" t="s">
        <v>33</v>
      </c>
      <c r="B3191" t="s">
        <v>9687</v>
      </c>
      <c r="C3191">
        <v>43</v>
      </c>
      <c r="D3191">
        <v>99</v>
      </c>
      <c r="E3191">
        <v>13</v>
      </c>
      <c r="F3191">
        <v>159</v>
      </c>
      <c r="G3191" t="s">
        <v>13370</v>
      </c>
      <c r="H3191">
        <v>419</v>
      </c>
      <c r="I3191">
        <v>302204</v>
      </c>
      <c r="J3191" t="s">
        <v>2331</v>
      </c>
      <c r="K3191" t="s">
        <v>15566</v>
      </c>
      <c r="L3191" t="s">
        <v>13335</v>
      </c>
      <c r="M3191">
        <v>6705</v>
      </c>
      <c r="N3191">
        <v>975</v>
      </c>
      <c r="O3191" t="s">
        <v>16074</v>
      </c>
      <c r="P3191">
        <v>3</v>
      </c>
      <c r="Q3191" t="s">
        <v>16075</v>
      </c>
      <c r="R3191" t="s">
        <v>16076</v>
      </c>
      <c r="S3191">
        <v>53</v>
      </c>
      <c r="T3191" t="s">
        <v>42</v>
      </c>
      <c r="U3191" t="s">
        <v>74</v>
      </c>
      <c r="V3191" t="s">
        <v>115</v>
      </c>
      <c r="W3191">
        <v>3000000</v>
      </c>
      <c r="X3191">
        <v>1997</v>
      </c>
      <c r="Y3191">
        <v>254</v>
      </c>
      <c r="Z3191" s="2">
        <v>6.6</v>
      </c>
      <c r="AA3191">
        <v>2.35</v>
      </c>
      <c r="AB3191">
        <v>167</v>
      </c>
      <c r="AQ3191">
        <v>117</v>
      </c>
      <c r="AR3191">
        <v>6.9</v>
      </c>
      <c r="BO3191">
        <v>4001121</v>
      </c>
      <c r="BP3191">
        <v>20000000</v>
      </c>
      <c r="BR3191">
        <f t="shared" si="115"/>
        <v>-15998879</v>
      </c>
      <c r="BS3191" t="str">
        <f>_xlfn.XLOOKUP(BO3191,I:I,L:L)</f>
        <v>I'm Not There.Â </v>
      </c>
    </row>
    <row r="3192" spans="1:71" x14ac:dyDescent="0.25">
      <c r="A3192" t="s">
        <v>33</v>
      </c>
      <c r="B3192" t="s">
        <v>1564</v>
      </c>
      <c r="C3192">
        <v>68</v>
      </c>
      <c r="D3192">
        <v>102</v>
      </c>
      <c r="E3192">
        <v>212</v>
      </c>
      <c r="F3192">
        <v>195</v>
      </c>
      <c r="G3192" t="s">
        <v>14277</v>
      </c>
      <c r="H3192">
        <v>10000</v>
      </c>
      <c r="I3192">
        <v>354704</v>
      </c>
      <c r="J3192" t="s">
        <v>3157</v>
      </c>
      <c r="K3192" t="s">
        <v>3489</v>
      </c>
      <c r="L3192" t="s">
        <v>12353</v>
      </c>
      <c r="M3192">
        <v>2705</v>
      </c>
      <c r="N3192">
        <v>11083</v>
      </c>
      <c r="O3192" t="s">
        <v>16077</v>
      </c>
      <c r="P3192">
        <v>0</v>
      </c>
      <c r="Q3192" t="s">
        <v>16078</v>
      </c>
      <c r="R3192" t="s">
        <v>16079</v>
      </c>
      <c r="S3192">
        <v>38</v>
      </c>
      <c r="T3192" t="s">
        <v>42</v>
      </c>
      <c r="U3192" t="s">
        <v>43</v>
      </c>
      <c r="V3192" t="s">
        <v>811</v>
      </c>
      <c r="W3192">
        <v>1300000</v>
      </c>
      <c r="X3192">
        <v>1987</v>
      </c>
      <c r="Y3192">
        <v>633</v>
      </c>
      <c r="Z3192" s="2">
        <v>5.9</v>
      </c>
      <c r="AA3192">
        <v>1.85</v>
      </c>
      <c r="AB3192">
        <v>314</v>
      </c>
      <c r="AQ3192">
        <v>99</v>
      </c>
      <c r="AR3192">
        <v>6.6</v>
      </c>
      <c r="BP3192">
        <v>16000000</v>
      </c>
      <c r="BR3192">
        <f t="shared" si="115"/>
        <v>-16000000</v>
      </c>
      <c r="BS3192">
        <f>_xlfn.XLOOKUP(BO3192,I:I,L:L)</f>
        <v>0</v>
      </c>
    </row>
    <row r="3193" spans="1:71" x14ac:dyDescent="0.25">
      <c r="A3193" t="s">
        <v>33</v>
      </c>
      <c r="B3193" t="s">
        <v>9692</v>
      </c>
      <c r="C3193">
        <v>51</v>
      </c>
      <c r="D3193">
        <v>85</v>
      </c>
      <c r="E3193">
        <v>0</v>
      </c>
      <c r="F3193">
        <v>209</v>
      </c>
      <c r="G3193" t="s">
        <v>16080</v>
      </c>
      <c r="H3193">
        <v>945</v>
      </c>
      <c r="I3193">
        <v>265107</v>
      </c>
      <c r="J3193" t="s">
        <v>5338</v>
      </c>
      <c r="K3193" t="s">
        <v>8593</v>
      </c>
      <c r="L3193" t="s">
        <v>12577</v>
      </c>
      <c r="M3193">
        <v>4617</v>
      </c>
      <c r="N3193">
        <v>2282</v>
      </c>
      <c r="O3193" t="s">
        <v>16081</v>
      </c>
      <c r="P3193">
        <v>1</v>
      </c>
      <c r="Q3193" t="s">
        <v>16082</v>
      </c>
      <c r="R3193" t="s">
        <v>16083</v>
      </c>
      <c r="S3193">
        <v>93</v>
      </c>
      <c r="T3193" t="s">
        <v>42</v>
      </c>
      <c r="U3193" t="s">
        <v>490</v>
      </c>
      <c r="V3193" t="s">
        <v>6993</v>
      </c>
      <c r="W3193">
        <v>1500000</v>
      </c>
      <c r="X3193">
        <v>2000</v>
      </c>
      <c r="Y3193">
        <v>774</v>
      </c>
      <c r="Z3193" s="2">
        <v>6.3</v>
      </c>
      <c r="AA3193">
        <v>1.85</v>
      </c>
      <c r="AB3193">
        <v>614</v>
      </c>
      <c r="AQ3193">
        <v>102</v>
      </c>
      <c r="AR3193">
        <v>5.9</v>
      </c>
      <c r="BP3193">
        <v>16000000</v>
      </c>
      <c r="BR3193">
        <f t="shared" si="115"/>
        <v>-16000000</v>
      </c>
      <c r="BS3193">
        <f>_xlfn.XLOOKUP(BO3193,I:I,L:L)</f>
        <v>0</v>
      </c>
    </row>
    <row r="3194" spans="1:71" x14ac:dyDescent="0.25">
      <c r="A3194" t="s">
        <v>33</v>
      </c>
      <c r="B3194" t="s">
        <v>5390</v>
      </c>
      <c r="C3194">
        <v>33</v>
      </c>
      <c r="D3194">
        <v>86</v>
      </c>
      <c r="E3194">
        <v>8</v>
      </c>
      <c r="F3194">
        <v>428</v>
      </c>
      <c r="G3194" t="s">
        <v>7660</v>
      </c>
      <c r="H3194">
        <v>759</v>
      </c>
      <c r="I3194">
        <v>185577</v>
      </c>
      <c r="J3194" t="s">
        <v>1247</v>
      </c>
      <c r="K3194" t="s">
        <v>800</v>
      </c>
      <c r="L3194" t="s">
        <v>13811</v>
      </c>
      <c r="M3194">
        <v>2133</v>
      </c>
      <c r="N3194">
        <v>2805</v>
      </c>
      <c r="O3194" t="s">
        <v>10191</v>
      </c>
      <c r="P3194">
        <v>1</v>
      </c>
      <c r="Q3194" t="s">
        <v>16084</v>
      </c>
      <c r="R3194" t="s">
        <v>16085</v>
      </c>
      <c r="S3194">
        <v>31</v>
      </c>
      <c r="T3194" t="s">
        <v>42</v>
      </c>
      <c r="U3194" t="s">
        <v>74</v>
      </c>
      <c r="V3194" t="s">
        <v>811</v>
      </c>
      <c r="W3194">
        <v>4000000</v>
      </c>
      <c r="X3194">
        <v>1999</v>
      </c>
      <c r="Y3194">
        <v>638</v>
      </c>
      <c r="Z3194" s="2">
        <v>6.3</v>
      </c>
      <c r="AA3194">
        <v>1.85</v>
      </c>
      <c r="AB3194">
        <v>182</v>
      </c>
      <c r="AQ3194">
        <v>85</v>
      </c>
      <c r="AR3194">
        <v>6.3</v>
      </c>
      <c r="BP3194">
        <v>16000000</v>
      </c>
      <c r="BR3194">
        <f t="shared" si="115"/>
        <v>-16000000</v>
      </c>
      <c r="BS3194">
        <f>_xlfn.XLOOKUP(BO3194,I:I,L:L)</f>
        <v>0</v>
      </c>
    </row>
    <row r="3195" spans="1:71" x14ac:dyDescent="0.25">
      <c r="A3195" t="s">
        <v>33</v>
      </c>
      <c r="B3195" t="s">
        <v>9696</v>
      </c>
      <c r="C3195">
        <v>26</v>
      </c>
      <c r="D3195">
        <v>120</v>
      </c>
      <c r="E3195">
        <v>45</v>
      </c>
      <c r="F3195">
        <v>69</v>
      </c>
      <c r="G3195" t="s">
        <v>16086</v>
      </c>
      <c r="H3195">
        <v>623</v>
      </c>
      <c r="I3195">
        <v>100412</v>
      </c>
      <c r="J3195" t="s">
        <v>2007</v>
      </c>
      <c r="K3195" t="s">
        <v>16087</v>
      </c>
      <c r="L3195" t="s">
        <v>13837</v>
      </c>
      <c r="M3195">
        <v>2112</v>
      </c>
      <c r="N3195">
        <v>824</v>
      </c>
      <c r="O3195" t="s">
        <v>16088</v>
      </c>
      <c r="P3195">
        <v>0</v>
      </c>
      <c r="R3195" t="s">
        <v>16089</v>
      </c>
      <c r="S3195">
        <v>7</v>
      </c>
      <c r="T3195" t="s">
        <v>211</v>
      </c>
      <c r="U3195" t="s">
        <v>3584</v>
      </c>
      <c r="V3195" t="s">
        <v>44</v>
      </c>
      <c r="W3195">
        <v>4000000</v>
      </c>
      <c r="X3195">
        <v>2013</v>
      </c>
      <c r="Y3195">
        <v>85</v>
      </c>
      <c r="Z3195" s="2">
        <v>7.7</v>
      </c>
      <c r="AA3195">
        <v>2.35</v>
      </c>
      <c r="AB3195">
        <v>0</v>
      </c>
      <c r="AQ3195">
        <v>86</v>
      </c>
      <c r="AR3195">
        <v>6.3</v>
      </c>
      <c r="BP3195">
        <v>16000000</v>
      </c>
      <c r="BR3195">
        <f t="shared" si="115"/>
        <v>-16000000</v>
      </c>
      <c r="BS3195">
        <f>_xlfn.XLOOKUP(BO3195,I:I,L:L)</f>
        <v>0</v>
      </c>
    </row>
    <row r="3196" spans="1:71" x14ac:dyDescent="0.25">
      <c r="A3196" t="s">
        <v>33</v>
      </c>
      <c r="B3196" t="s">
        <v>9703</v>
      </c>
      <c r="C3196">
        <v>109</v>
      </c>
      <c r="D3196">
        <v>106</v>
      </c>
      <c r="E3196">
        <v>0</v>
      </c>
      <c r="F3196">
        <v>67</v>
      </c>
      <c r="G3196" t="s">
        <v>16090</v>
      </c>
      <c r="H3196">
        <v>617</v>
      </c>
      <c r="I3196">
        <v>58214</v>
      </c>
      <c r="J3196" t="s">
        <v>1338</v>
      </c>
      <c r="K3196" t="s">
        <v>1822</v>
      </c>
      <c r="L3196" t="s">
        <v>15143</v>
      </c>
      <c r="M3196">
        <v>34224</v>
      </c>
      <c r="N3196">
        <v>916</v>
      </c>
      <c r="O3196" t="s">
        <v>16091</v>
      </c>
      <c r="P3196">
        <v>0</v>
      </c>
      <c r="Q3196" t="s">
        <v>16092</v>
      </c>
      <c r="R3196" t="s">
        <v>16093</v>
      </c>
      <c r="S3196">
        <v>137</v>
      </c>
      <c r="T3196" t="s">
        <v>42</v>
      </c>
      <c r="U3196" t="s">
        <v>43</v>
      </c>
      <c r="V3196" t="s">
        <v>811</v>
      </c>
      <c r="W3196">
        <v>9500000</v>
      </c>
      <c r="X3196">
        <v>2010</v>
      </c>
      <c r="Y3196">
        <v>163</v>
      </c>
      <c r="Z3196" s="2">
        <v>7</v>
      </c>
      <c r="AA3196">
        <v>2.35</v>
      </c>
      <c r="AB3196">
        <v>10000</v>
      </c>
      <c r="AQ3196">
        <v>120</v>
      </c>
      <c r="AR3196">
        <v>7.7</v>
      </c>
      <c r="BO3196">
        <v>20991497</v>
      </c>
      <c r="BP3196">
        <v>37000000</v>
      </c>
      <c r="BR3196">
        <f t="shared" si="115"/>
        <v>-16008503</v>
      </c>
      <c r="BS3196" t="str">
        <f>_xlfn.XLOOKUP(BO3196,I:I,L:L)</f>
        <v>AlohaÂ </v>
      </c>
    </row>
    <row r="3197" spans="1:71" x14ac:dyDescent="0.25">
      <c r="A3197" t="s">
        <v>33</v>
      </c>
      <c r="B3197" t="s">
        <v>2080</v>
      </c>
      <c r="C3197">
        <v>34</v>
      </c>
      <c r="D3197">
        <v>103</v>
      </c>
      <c r="E3197">
        <v>272</v>
      </c>
      <c r="F3197">
        <v>70</v>
      </c>
      <c r="G3197" t="s">
        <v>3859</v>
      </c>
      <c r="H3197">
        <v>736</v>
      </c>
      <c r="I3197">
        <v>75078</v>
      </c>
      <c r="J3197" t="s">
        <v>1247</v>
      </c>
      <c r="K3197" t="s">
        <v>2341</v>
      </c>
      <c r="L3197" t="s">
        <v>15864</v>
      </c>
      <c r="M3197">
        <v>1398</v>
      </c>
      <c r="N3197">
        <v>1403</v>
      </c>
      <c r="O3197" t="s">
        <v>16094</v>
      </c>
      <c r="P3197">
        <v>4</v>
      </c>
      <c r="Q3197" t="s">
        <v>16095</v>
      </c>
      <c r="R3197" t="s">
        <v>16096</v>
      </c>
      <c r="S3197">
        <v>26</v>
      </c>
      <c r="T3197" t="s">
        <v>42</v>
      </c>
      <c r="U3197" t="s">
        <v>43</v>
      </c>
      <c r="V3197" t="s">
        <v>811</v>
      </c>
      <c r="W3197">
        <v>14000000</v>
      </c>
      <c r="X3197">
        <v>2000</v>
      </c>
      <c r="Y3197">
        <v>450</v>
      </c>
      <c r="Z3197" s="2">
        <v>6.3</v>
      </c>
      <c r="AA3197">
        <v>1.85</v>
      </c>
      <c r="AB3197">
        <v>132</v>
      </c>
      <c r="AQ3197">
        <v>106</v>
      </c>
      <c r="AR3197">
        <v>7</v>
      </c>
      <c r="BO3197">
        <v>20991497</v>
      </c>
      <c r="BP3197">
        <v>37000000</v>
      </c>
      <c r="BR3197">
        <f t="shared" si="115"/>
        <v>-16008503</v>
      </c>
      <c r="BS3197" t="str">
        <f>_xlfn.XLOOKUP(BO3197,I:I,L:L)</f>
        <v>AlohaÂ </v>
      </c>
    </row>
    <row r="3198" spans="1:71" x14ac:dyDescent="0.25">
      <c r="A3198" t="s">
        <v>33</v>
      </c>
      <c r="B3198" t="s">
        <v>7536</v>
      </c>
      <c r="C3198">
        <v>31</v>
      </c>
      <c r="D3198">
        <v>93</v>
      </c>
      <c r="E3198">
        <v>12</v>
      </c>
      <c r="F3198">
        <v>15</v>
      </c>
      <c r="G3198" t="s">
        <v>16097</v>
      </c>
      <c r="H3198">
        <v>578</v>
      </c>
      <c r="I3198">
        <v>64359</v>
      </c>
      <c r="J3198" t="s">
        <v>1027</v>
      </c>
      <c r="K3198" t="s">
        <v>16098</v>
      </c>
      <c r="L3198" t="s">
        <v>13204</v>
      </c>
      <c r="M3198">
        <v>811</v>
      </c>
      <c r="N3198">
        <v>643</v>
      </c>
      <c r="O3198" t="s">
        <v>16099</v>
      </c>
      <c r="P3198">
        <v>1</v>
      </c>
      <c r="Q3198" t="s">
        <v>16100</v>
      </c>
      <c r="R3198" t="s">
        <v>16101</v>
      </c>
      <c r="S3198">
        <v>26</v>
      </c>
      <c r="T3198" t="s">
        <v>42</v>
      </c>
      <c r="U3198" t="s">
        <v>74</v>
      </c>
      <c r="V3198" t="s">
        <v>811</v>
      </c>
      <c r="W3198">
        <v>2500000</v>
      </c>
      <c r="X3198">
        <v>1998</v>
      </c>
      <c r="Y3198">
        <v>29</v>
      </c>
      <c r="Z3198" s="2">
        <v>5.9</v>
      </c>
      <c r="AB3198">
        <v>108</v>
      </c>
      <c r="AQ3198">
        <v>103</v>
      </c>
      <c r="AR3198">
        <v>6.3</v>
      </c>
      <c r="BO3198">
        <v>5974653</v>
      </c>
      <c r="BP3198">
        <v>22000000</v>
      </c>
      <c r="BR3198">
        <f t="shared" si="115"/>
        <v>-16025347</v>
      </c>
      <c r="BS3198" t="str">
        <f>_xlfn.XLOOKUP(BO3198,I:I,L:L)</f>
        <v>Megiddo: The Omega Code 2Â </v>
      </c>
    </row>
    <row r="3199" spans="1:71" x14ac:dyDescent="0.25">
      <c r="A3199" t="s">
        <v>33</v>
      </c>
      <c r="B3199" t="s">
        <v>5945</v>
      </c>
      <c r="C3199">
        <v>141</v>
      </c>
      <c r="D3199">
        <v>112</v>
      </c>
      <c r="E3199">
        <v>105</v>
      </c>
      <c r="F3199">
        <v>748</v>
      </c>
      <c r="G3199" t="s">
        <v>273</v>
      </c>
      <c r="H3199">
        <v>18000</v>
      </c>
      <c r="I3199">
        <v>317125</v>
      </c>
      <c r="J3199" t="s">
        <v>210</v>
      </c>
      <c r="K3199" t="s">
        <v>564</v>
      </c>
      <c r="L3199" t="s">
        <v>16062</v>
      </c>
      <c r="M3199">
        <v>23334</v>
      </c>
      <c r="N3199">
        <v>25269</v>
      </c>
      <c r="O3199" t="s">
        <v>1268</v>
      </c>
      <c r="P3199">
        <v>0</v>
      </c>
      <c r="Q3199" t="s">
        <v>16102</v>
      </c>
      <c r="R3199" t="s">
        <v>16103</v>
      </c>
      <c r="S3199">
        <v>87</v>
      </c>
      <c r="T3199" t="s">
        <v>42</v>
      </c>
      <c r="U3199" t="s">
        <v>490</v>
      </c>
      <c r="V3199" t="s">
        <v>811</v>
      </c>
      <c r="W3199">
        <v>16000000</v>
      </c>
      <c r="X3199">
        <v>2013</v>
      </c>
      <c r="Y3199">
        <v>6000</v>
      </c>
      <c r="Z3199" s="2">
        <v>6.2</v>
      </c>
      <c r="AA3199">
        <v>2.35</v>
      </c>
      <c r="AB3199">
        <v>0</v>
      </c>
      <c r="AQ3199">
        <v>93</v>
      </c>
      <c r="AR3199">
        <v>5.9</v>
      </c>
      <c r="BO3199">
        <v>6923891</v>
      </c>
      <c r="BP3199">
        <v>23000000</v>
      </c>
      <c r="BR3199">
        <f t="shared" si="115"/>
        <v>-16076109</v>
      </c>
      <c r="BS3199" t="str">
        <f>_xlfn.XLOOKUP(BO3199,I:I,L:L)</f>
        <v>Take Me Home TonightÂ </v>
      </c>
    </row>
    <row r="3200" spans="1:71" x14ac:dyDescent="0.25">
      <c r="A3200" t="s">
        <v>33</v>
      </c>
      <c r="B3200" t="s">
        <v>9710</v>
      </c>
      <c r="C3200">
        <v>64</v>
      </c>
      <c r="D3200">
        <v>113</v>
      </c>
      <c r="E3200">
        <v>58</v>
      </c>
      <c r="F3200">
        <v>9</v>
      </c>
      <c r="G3200" t="s">
        <v>16104</v>
      </c>
      <c r="H3200">
        <v>331</v>
      </c>
      <c r="I3200">
        <v>146402</v>
      </c>
      <c r="J3200" t="s">
        <v>1544</v>
      </c>
      <c r="K3200" t="s">
        <v>16105</v>
      </c>
      <c r="L3200" t="s">
        <v>13814</v>
      </c>
      <c r="M3200">
        <v>9913</v>
      </c>
      <c r="N3200">
        <v>387</v>
      </c>
      <c r="O3200" t="s">
        <v>16106</v>
      </c>
      <c r="P3200">
        <v>1</v>
      </c>
      <c r="Q3200" t="s">
        <v>16107</v>
      </c>
      <c r="R3200" t="s">
        <v>16108</v>
      </c>
      <c r="S3200">
        <v>38</v>
      </c>
      <c r="T3200" t="s">
        <v>105</v>
      </c>
      <c r="U3200" t="s">
        <v>4430</v>
      </c>
      <c r="V3200" t="s">
        <v>811</v>
      </c>
      <c r="W3200">
        <v>4000000</v>
      </c>
      <c r="X3200">
        <v>2002</v>
      </c>
      <c r="Y3200">
        <v>27</v>
      </c>
      <c r="Z3200" s="2">
        <v>7.7</v>
      </c>
      <c r="AA3200">
        <v>1.85</v>
      </c>
      <c r="AB3200">
        <v>0</v>
      </c>
      <c r="AQ3200">
        <v>100</v>
      </c>
      <c r="AR3200">
        <v>5</v>
      </c>
      <c r="BO3200">
        <v>3749061</v>
      </c>
      <c r="BP3200">
        <v>20000000</v>
      </c>
      <c r="BR3200">
        <f t="shared" si="115"/>
        <v>-16250939</v>
      </c>
      <c r="BS3200" t="str">
        <f>_xlfn.XLOOKUP(BO3200,I:I,L:L)</f>
        <v>The Cold Light of DayÂ </v>
      </c>
    </row>
    <row r="3201" spans="1:71" x14ac:dyDescent="0.25">
      <c r="A3201" t="s">
        <v>33</v>
      </c>
      <c r="B3201" t="s">
        <v>9717</v>
      </c>
      <c r="C3201">
        <v>215</v>
      </c>
      <c r="D3201">
        <v>98</v>
      </c>
      <c r="E3201">
        <v>53</v>
      </c>
      <c r="F3201">
        <v>65</v>
      </c>
      <c r="G3201" t="s">
        <v>16109</v>
      </c>
      <c r="H3201">
        <v>530</v>
      </c>
      <c r="I3201">
        <v>18469</v>
      </c>
      <c r="J3201" t="s">
        <v>516</v>
      </c>
      <c r="K3201" t="s">
        <v>16110</v>
      </c>
      <c r="L3201" t="s">
        <v>12094</v>
      </c>
      <c r="M3201">
        <v>34263</v>
      </c>
      <c r="N3201">
        <v>1038</v>
      </c>
      <c r="O3201" t="s">
        <v>14139</v>
      </c>
      <c r="P3201">
        <v>1</v>
      </c>
      <c r="Q3201" t="s">
        <v>16111</v>
      </c>
      <c r="R3201" t="s">
        <v>16112</v>
      </c>
      <c r="S3201">
        <v>141</v>
      </c>
      <c r="T3201" t="s">
        <v>42</v>
      </c>
      <c r="U3201" t="s">
        <v>43</v>
      </c>
      <c r="V3201" t="s">
        <v>811</v>
      </c>
      <c r="W3201">
        <v>650000</v>
      </c>
      <c r="X3201">
        <v>2010</v>
      </c>
      <c r="Y3201">
        <v>238</v>
      </c>
      <c r="Z3201" s="2">
        <v>6.5</v>
      </c>
      <c r="AA3201">
        <v>2.35</v>
      </c>
      <c r="AB3201">
        <v>0</v>
      </c>
      <c r="AQ3201">
        <v>113</v>
      </c>
      <c r="AR3201">
        <v>7.7</v>
      </c>
      <c r="BO3201">
        <v>33643461</v>
      </c>
      <c r="BP3201">
        <v>50000000</v>
      </c>
      <c r="BR3201">
        <f t="shared" si="115"/>
        <v>-16356539</v>
      </c>
      <c r="BS3201" t="str">
        <f>_xlfn.XLOOKUP(BO3201,I:I,L:L)</f>
        <v>MarmadukeÂ </v>
      </c>
    </row>
    <row r="3202" spans="1:71" x14ac:dyDescent="0.25">
      <c r="A3202" t="s">
        <v>33</v>
      </c>
      <c r="B3202" t="s">
        <v>4070</v>
      </c>
      <c r="C3202">
        <v>12</v>
      </c>
      <c r="D3202">
        <v>92</v>
      </c>
      <c r="E3202">
        <v>19</v>
      </c>
      <c r="F3202">
        <v>599</v>
      </c>
      <c r="G3202" t="s">
        <v>8598</v>
      </c>
      <c r="H3202">
        <v>18000</v>
      </c>
      <c r="I3202">
        <v>12836</v>
      </c>
      <c r="J3202" t="s">
        <v>948</v>
      </c>
      <c r="K3202" t="s">
        <v>739</v>
      </c>
      <c r="L3202" t="s">
        <v>13872</v>
      </c>
      <c r="M3202">
        <v>1686</v>
      </c>
      <c r="N3202">
        <v>20135</v>
      </c>
      <c r="O3202" t="s">
        <v>6775</v>
      </c>
      <c r="P3202">
        <v>1</v>
      </c>
      <c r="Q3202" t="s">
        <v>16113</v>
      </c>
      <c r="R3202" t="s">
        <v>16114</v>
      </c>
      <c r="S3202">
        <v>28</v>
      </c>
      <c r="T3202" t="s">
        <v>42</v>
      </c>
      <c r="U3202" t="s">
        <v>43</v>
      </c>
      <c r="V3202" t="s">
        <v>811</v>
      </c>
      <c r="W3202">
        <v>4000000</v>
      </c>
      <c r="X3202">
        <v>1997</v>
      </c>
      <c r="Y3202">
        <v>759</v>
      </c>
      <c r="Z3202" s="2">
        <v>5.8</v>
      </c>
      <c r="AA3202">
        <v>1.85</v>
      </c>
      <c r="AB3202">
        <v>161</v>
      </c>
      <c r="AQ3202">
        <v>98</v>
      </c>
      <c r="AR3202">
        <v>6.5</v>
      </c>
      <c r="BO3202">
        <v>8600000</v>
      </c>
      <c r="BP3202">
        <v>25000000</v>
      </c>
      <c r="BR3202">
        <f t="shared" si="115"/>
        <v>-16400000</v>
      </c>
      <c r="BS3202" t="str">
        <f>_xlfn.XLOOKUP(BO3202,I:I,L:L)</f>
        <v>The BountyÂ </v>
      </c>
    </row>
    <row r="3203" spans="1:71" x14ac:dyDescent="0.25">
      <c r="A3203" t="s">
        <v>33</v>
      </c>
      <c r="B3203" t="s">
        <v>9723</v>
      </c>
      <c r="C3203">
        <v>70</v>
      </c>
      <c r="D3203">
        <v>106</v>
      </c>
      <c r="E3203">
        <v>19</v>
      </c>
      <c r="F3203">
        <v>9</v>
      </c>
      <c r="G3203" t="s">
        <v>3012</v>
      </c>
      <c r="H3203">
        <v>585</v>
      </c>
      <c r="I3203">
        <v>20262</v>
      </c>
      <c r="J3203" t="s">
        <v>2007</v>
      </c>
      <c r="K3203" t="s">
        <v>15372</v>
      </c>
      <c r="L3203" t="s">
        <v>13868</v>
      </c>
      <c r="M3203">
        <v>1738</v>
      </c>
      <c r="N3203">
        <v>629</v>
      </c>
      <c r="O3203" t="s">
        <v>16115</v>
      </c>
      <c r="P3203">
        <v>2</v>
      </c>
      <c r="Q3203" t="s">
        <v>16116</v>
      </c>
      <c r="R3203" t="s">
        <v>16117</v>
      </c>
      <c r="S3203">
        <v>10</v>
      </c>
      <c r="T3203" t="s">
        <v>323</v>
      </c>
      <c r="U3203" t="s">
        <v>15376</v>
      </c>
      <c r="V3203" t="s">
        <v>6993</v>
      </c>
      <c r="W3203">
        <v>4000000</v>
      </c>
      <c r="X3203">
        <v>2014</v>
      </c>
      <c r="Y3203">
        <v>29</v>
      </c>
      <c r="Z3203" s="2">
        <v>6.1</v>
      </c>
      <c r="AA3203">
        <v>2.35</v>
      </c>
      <c r="AB3203">
        <v>278</v>
      </c>
      <c r="AQ3203">
        <v>92</v>
      </c>
      <c r="AR3203">
        <v>5.8</v>
      </c>
      <c r="BO3203">
        <v>18593156</v>
      </c>
      <c r="BP3203">
        <v>35000000</v>
      </c>
      <c r="BR3203">
        <f t="shared" si="115"/>
        <v>-16406844</v>
      </c>
      <c r="BS3203" t="str">
        <f>_xlfn.XLOOKUP(BO3203,I:I,L:L)</f>
        <v>Frost/NixonÂ </v>
      </c>
    </row>
    <row r="3204" spans="1:71" x14ac:dyDescent="0.25">
      <c r="A3204" t="s">
        <v>33</v>
      </c>
      <c r="B3204" t="s">
        <v>9745</v>
      </c>
      <c r="C3204">
        <v>36</v>
      </c>
      <c r="D3204">
        <v>93</v>
      </c>
      <c r="E3204">
        <v>55</v>
      </c>
      <c r="F3204">
        <v>5</v>
      </c>
      <c r="G3204" t="s">
        <v>16118</v>
      </c>
      <c r="H3204">
        <v>223</v>
      </c>
      <c r="I3204">
        <v>4063</v>
      </c>
      <c r="J3204" t="s">
        <v>1937</v>
      </c>
      <c r="K3204" t="s">
        <v>16119</v>
      </c>
      <c r="L3204" t="s">
        <v>13880</v>
      </c>
      <c r="M3204">
        <v>2086</v>
      </c>
      <c r="N3204">
        <v>242</v>
      </c>
      <c r="O3204" t="s">
        <v>16120</v>
      </c>
      <c r="P3204">
        <v>3</v>
      </c>
      <c r="R3204" t="s">
        <v>16121</v>
      </c>
      <c r="S3204">
        <v>20</v>
      </c>
      <c r="T3204" t="s">
        <v>42</v>
      </c>
      <c r="U3204" t="s">
        <v>356</v>
      </c>
      <c r="V3204" t="s">
        <v>811</v>
      </c>
      <c r="W3204">
        <v>4000000</v>
      </c>
      <c r="X3204">
        <v>2012</v>
      </c>
      <c r="Y3204">
        <v>11</v>
      </c>
      <c r="Z3204" s="2">
        <v>5.2</v>
      </c>
      <c r="AA3204">
        <v>2.35</v>
      </c>
      <c r="AB3204">
        <v>657</v>
      </c>
      <c r="AQ3204">
        <v>168</v>
      </c>
      <c r="AR3204">
        <v>7.6</v>
      </c>
      <c r="BO3204">
        <v>220914</v>
      </c>
      <c r="BP3204">
        <v>16800000</v>
      </c>
      <c r="BR3204">
        <f t="shared" si="115"/>
        <v>-16579086</v>
      </c>
      <c r="BS3204" t="str">
        <f>_xlfn.XLOOKUP(BO3204,I:I,L:L)</f>
        <v>Fur: An Imaginary Portrait of Diane ArbusÂ </v>
      </c>
    </row>
    <row r="3205" spans="1:71" x14ac:dyDescent="0.25">
      <c r="A3205" t="s">
        <v>33</v>
      </c>
      <c r="B3205" t="s">
        <v>9767</v>
      </c>
      <c r="C3205">
        <v>157</v>
      </c>
      <c r="D3205">
        <v>226</v>
      </c>
      <c r="E3205">
        <v>149</v>
      </c>
      <c r="F3205">
        <v>248</v>
      </c>
      <c r="G3205" t="s">
        <v>16122</v>
      </c>
      <c r="H3205">
        <v>503</v>
      </c>
      <c r="I3205">
        <v>198655278</v>
      </c>
      <c r="J3205" t="s">
        <v>1219</v>
      </c>
      <c r="K3205" t="s">
        <v>16123</v>
      </c>
      <c r="L3205" t="s">
        <v>527</v>
      </c>
      <c r="M3205">
        <v>215340</v>
      </c>
      <c r="N3205">
        <v>1862</v>
      </c>
      <c r="O3205" t="s">
        <v>16124</v>
      </c>
      <c r="P3205">
        <v>1</v>
      </c>
      <c r="Q3205" t="s">
        <v>16125</v>
      </c>
      <c r="R3205" t="s">
        <v>16126</v>
      </c>
      <c r="S3205">
        <v>706</v>
      </c>
      <c r="T3205" t="s">
        <v>42</v>
      </c>
      <c r="U3205" t="s">
        <v>43</v>
      </c>
      <c r="V3205" t="s">
        <v>366</v>
      </c>
      <c r="W3205">
        <v>3977000</v>
      </c>
      <c r="X3205">
        <v>1939</v>
      </c>
      <c r="Y3205">
        <v>384</v>
      </c>
      <c r="Z3205" s="2">
        <v>8.1999999999999993</v>
      </c>
      <c r="AA3205">
        <v>1.37</v>
      </c>
      <c r="AB3205">
        <v>16000</v>
      </c>
      <c r="AQ3205">
        <v>121</v>
      </c>
      <c r="AR3205">
        <v>8.1</v>
      </c>
      <c r="BO3205">
        <v>6144806</v>
      </c>
      <c r="BP3205">
        <v>23000000</v>
      </c>
      <c r="BR3205">
        <f t="shared" ref="BR3205:BR3236" si="116">BO3205-BP3205</f>
        <v>-16855194</v>
      </c>
      <c r="BS3205" t="str">
        <f>_xlfn.XLOOKUP(BO3205,I:I,L:L)</f>
        <v>Beyond the SeaÂ </v>
      </c>
    </row>
    <row r="3206" spans="1:71" x14ac:dyDescent="0.25">
      <c r="A3206" t="s">
        <v>33</v>
      </c>
      <c r="B3206" t="s">
        <v>9772</v>
      </c>
      <c r="C3206">
        <v>31</v>
      </c>
      <c r="D3206">
        <v>104</v>
      </c>
      <c r="E3206">
        <v>10</v>
      </c>
      <c r="F3206">
        <v>196</v>
      </c>
      <c r="G3206" t="s">
        <v>497</v>
      </c>
      <c r="H3206">
        <v>507</v>
      </c>
      <c r="I3206">
        <v>143653</v>
      </c>
      <c r="J3206" t="s">
        <v>948</v>
      </c>
      <c r="K3206" t="s">
        <v>14411</v>
      </c>
      <c r="L3206" t="s">
        <v>13821</v>
      </c>
      <c r="M3206">
        <v>1177</v>
      </c>
      <c r="N3206">
        <v>1281</v>
      </c>
      <c r="O3206" t="s">
        <v>16127</v>
      </c>
      <c r="P3206">
        <v>0</v>
      </c>
      <c r="Q3206" t="s">
        <v>16128</v>
      </c>
      <c r="R3206" t="s">
        <v>16129</v>
      </c>
      <c r="S3206">
        <v>10</v>
      </c>
      <c r="T3206" t="s">
        <v>42</v>
      </c>
      <c r="U3206" t="s">
        <v>74</v>
      </c>
      <c r="V3206" t="s">
        <v>44</v>
      </c>
      <c r="W3206">
        <v>4000000</v>
      </c>
      <c r="X3206">
        <v>2014</v>
      </c>
      <c r="Y3206">
        <v>236</v>
      </c>
      <c r="Z3206" s="2">
        <v>6</v>
      </c>
      <c r="AA3206">
        <v>2.35</v>
      </c>
      <c r="AB3206">
        <v>0</v>
      </c>
      <c r="AQ3206">
        <v>226</v>
      </c>
      <c r="AR3206">
        <v>8.1999999999999993</v>
      </c>
      <c r="BO3206">
        <v>2119994</v>
      </c>
      <c r="BP3206">
        <v>19000000</v>
      </c>
      <c r="BR3206">
        <f t="shared" si="116"/>
        <v>-16880006</v>
      </c>
      <c r="BS3206" t="str">
        <f>_xlfn.XLOOKUP(BO3206,I:I,L:L)</f>
        <v>The NutcrackerÂ </v>
      </c>
    </row>
    <row r="3207" spans="1:71" x14ac:dyDescent="0.25">
      <c r="A3207" t="s">
        <v>33</v>
      </c>
      <c r="B3207" t="s">
        <v>9141</v>
      </c>
      <c r="C3207">
        <v>53</v>
      </c>
      <c r="D3207">
        <v>152</v>
      </c>
      <c r="E3207">
        <v>541</v>
      </c>
      <c r="F3207">
        <v>288</v>
      </c>
      <c r="G3207" t="s">
        <v>16130</v>
      </c>
      <c r="H3207">
        <v>773</v>
      </c>
      <c r="I3207">
        <v>14873</v>
      </c>
      <c r="J3207" t="s">
        <v>5356</v>
      </c>
      <c r="K3207" t="s">
        <v>1790</v>
      </c>
      <c r="L3207" t="s">
        <v>13791</v>
      </c>
      <c r="M3207">
        <v>5294</v>
      </c>
      <c r="N3207">
        <v>2888</v>
      </c>
      <c r="O3207" t="s">
        <v>15546</v>
      </c>
      <c r="P3207">
        <v>2</v>
      </c>
      <c r="Q3207" t="s">
        <v>16131</v>
      </c>
      <c r="R3207" t="s">
        <v>16132</v>
      </c>
      <c r="S3207">
        <v>67</v>
      </c>
      <c r="T3207" t="s">
        <v>42</v>
      </c>
      <c r="U3207" t="s">
        <v>43</v>
      </c>
      <c r="V3207" t="s">
        <v>7234</v>
      </c>
      <c r="W3207">
        <v>3800000</v>
      </c>
      <c r="X3207">
        <v>1965</v>
      </c>
      <c r="Y3207">
        <v>575</v>
      </c>
      <c r="Z3207" s="2">
        <v>6.8</v>
      </c>
      <c r="AA3207">
        <v>2.35</v>
      </c>
      <c r="AB3207">
        <v>251</v>
      </c>
      <c r="AQ3207">
        <v>104</v>
      </c>
      <c r="AR3207">
        <v>6</v>
      </c>
      <c r="BO3207">
        <v>43119879</v>
      </c>
      <c r="BP3207">
        <v>60000000</v>
      </c>
      <c r="BR3207">
        <f t="shared" si="116"/>
        <v>-16880121</v>
      </c>
      <c r="BS3207" t="str">
        <f>_xlfn.XLOOKUP(BO3207,I:I,L:L)</f>
        <v>Star Trek: NemesisÂ </v>
      </c>
    </row>
    <row r="3208" spans="1:71" x14ac:dyDescent="0.25">
      <c r="A3208" t="s">
        <v>33</v>
      </c>
      <c r="B3208" t="s">
        <v>9776</v>
      </c>
      <c r="C3208">
        <v>21</v>
      </c>
      <c r="D3208">
        <v>107</v>
      </c>
      <c r="E3208">
        <v>24</v>
      </c>
      <c r="F3208">
        <v>83</v>
      </c>
      <c r="G3208" t="s">
        <v>16133</v>
      </c>
      <c r="H3208">
        <v>277</v>
      </c>
      <c r="I3208">
        <v>8000000</v>
      </c>
      <c r="J3208" t="s">
        <v>5362</v>
      </c>
      <c r="K3208" t="s">
        <v>16134</v>
      </c>
      <c r="L3208" t="s">
        <v>16135</v>
      </c>
      <c r="M3208">
        <v>3167</v>
      </c>
      <c r="N3208">
        <v>731</v>
      </c>
      <c r="O3208" t="s">
        <v>16136</v>
      </c>
      <c r="P3208">
        <v>0</v>
      </c>
      <c r="Q3208" t="s">
        <v>16137</v>
      </c>
      <c r="R3208" t="s">
        <v>16138</v>
      </c>
      <c r="S3208">
        <v>90</v>
      </c>
      <c r="T3208" t="s">
        <v>42</v>
      </c>
      <c r="U3208" t="s">
        <v>43</v>
      </c>
      <c r="V3208" t="s">
        <v>15008</v>
      </c>
      <c r="W3208">
        <v>3768785</v>
      </c>
      <c r="X3208">
        <v>1950</v>
      </c>
      <c r="Y3208">
        <v>244</v>
      </c>
      <c r="Z3208" s="2">
        <v>7</v>
      </c>
      <c r="AA3208">
        <v>1.37</v>
      </c>
      <c r="AB3208">
        <v>456</v>
      </c>
      <c r="AQ3208">
        <v>152</v>
      </c>
      <c r="AR3208">
        <v>6.8</v>
      </c>
      <c r="BO3208">
        <v>106869</v>
      </c>
      <c r="BP3208">
        <v>17000000</v>
      </c>
      <c r="BR3208">
        <f t="shared" si="116"/>
        <v>-16893131</v>
      </c>
      <c r="BS3208" t="str">
        <f>_xlfn.XLOOKUP(BO3208,I:I,L:L)</f>
        <v>Escobar: Paradise LostÂ </v>
      </c>
    </row>
    <row r="3209" spans="1:71" x14ac:dyDescent="0.25">
      <c r="A3209" t="s">
        <v>33</v>
      </c>
      <c r="B3209" t="s">
        <v>9785</v>
      </c>
      <c r="C3209">
        <v>78</v>
      </c>
      <c r="D3209">
        <v>95</v>
      </c>
      <c r="E3209">
        <v>89</v>
      </c>
      <c r="F3209">
        <v>388</v>
      </c>
      <c r="G3209" t="s">
        <v>9515</v>
      </c>
      <c r="H3209">
        <v>963</v>
      </c>
      <c r="I3209">
        <v>37606</v>
      </c>
      <c r="J3209" t="s">
        <v>3795</v>
      </c>
      <c r="K3209" t="s">
        <v>3760</v>
      </c>
      <c r="L3209" t="s">
        <v>13654</v>
      </c>
      <c r="M3209">
        <v>31836</v>
      </c>
      <c r="N3209">
        <v>2658</v>
      </c>
      <c r="O3209" t="s">
        <v>13751</v>
      </c>
      <c r="P3209">
        <v>0</v>
      </c>
      <c r="Q3209" t="s">
        <v>16140</v>
      </c>
      <c r="R3209" t="s">
        <v>16141</v>
      </c>
      <c r="S3209">
        <v>90</v>
      </c>
      <c r="T3209" t="s">
        <v>42</v>
      </c>
      <c r="U3209" t="s">
        <v>356</v>
      </c>
      <c r="V3209" t="s">
        <v>811</v>
      </c>
      <c r="W3209">
        <v>3500000</v>
      </c>
      <c r="X3209">
        <v>2009</v>
      </c>
      <c r="Y3209">
        <v>654</v>
      </c>
      <c r="Z3209" s="2">
        <v>6.8</v>
      </c>
      <c r="AA3209">
        <v>2.35</v>
      </c>
      <c r="AB3209">
        <v>0</v>
      </c>
      <c r="AQ3209">
        <v>115</v>
      </c>
      <c r="AR3209">
        <v>7.5</v>
      </c>
      <c r="BO3209">
        <v>43060566</v>
      </c>
      <c r="BP3209">
        <v>60000000</v>
      </c>
      <c r="BR3209">
        <f t="shared" si="116"/>
        <v>-16939434</v>
      </c>
      <c r="BS3209" t="str">
        <f>_xlfn.XLOOKUP(BO3209,I:I,L:L)</f>
        <v>Reign of FireÂ </v>
      </c>
    </row>
    <row r="3210" spans="1:71" x14ac:dyDescent="0.25">
      <c r="A3210" t="s">
        <v>33</v>
      </c>
      <c r="B3210" t="s">
        <v>9791</v>
      </c>
      <c r="C3210">
        <v>41</v>
      </c>
      <c r="D3210">
        <v>102</v>
      </c>
      <c r="E3210">
        <v>136</v>
      </c>
      <c r="F3210">
        <v>48</v>
      </c>
      <c r="G3210" t="s">
        <v>16142</v>
      </c>
      <c r="H3210">
        <v>89</v>
      </c>
      <c r="I3210">
        <v>2956000</v>
      </c>
      <c r="J3210" t="s">
        <v>5367</v>
      </c>
      <c r="K3210" t="s">
        <v>16143</v>
      </c>
      <c r="L3210" t="s">
        <v>12198</v>
      </c>
      <c r="M3210">
        <v>3258</v>
      </c>
      <c r="N3210">
        <v>282</v>
      </c>
      <c r="O3210" t="s">
        <v>16144</v>
      </c>
      <c r="P3210">
        <v>0</v>
      </c>
      <c r="Q3210" t="s">
        <v>16145</v>
      </c>
      <c r="R3210" t="s">
        <v>16146</v>
      </c>
      <c r="S3210">
        <v>54</v>
      </c>
      <c r="T3210" t="s">
        <v>42</v>
      </c>
      <c r="U3210" t="s">
        <v>43</v>
      </c>
      <c r="V3210" t="s">
        <v>7234</v>
      </c>
      <c r="W3210">
        <v>3700000</v>
      </c>
      <c r="X3210">
        <v>1948</v>
      </c>
      <c r="Y3210">
        <v>78</v>
      </c>
      <c r="Z3210" s="2">
        <v>7.1</v>
      </c>
      <c r="AA3210">
        <v>1.37</v>
      </c>
      <c r="AB3210">
        <v>359</v>
      </c>
      <c r="AQ3210">
        <v>95</v>
      </c>
      <c r="AR3210">
        <v>6.8</v>
      </c>
      <c r="BO3210">
        <v>11030963</v>
      </c>
      <c r="BP3210">
        <v>28000000</v>
      </c>
      <c r="BR3210">
        <f t="shared" si="116"/>
        <v>-16969037</v>
      </c>
      <c r="BS3210" t="str">
        <f>_xlfn.XLOOKUP(BO3210,I:I,L:L)</f>
        <v>Michael CollinsÂ </v>
      </c>
    </row>
    <row r="3211" spans="1:71" x14ac:dyDescent="0.25">
      <c r="A3211" t="s">
        <v>33</v>
      </c>
      <c r="B3211" t="s">
        <v>9797</v>
      </c>
      <c r="C3211">
        <v>61</v>
      </c>
      <c r="D3211">
        <v>99</v>
      </c>
      <c r="E3211">
        <v>29</v>
      </c>
      <c r="F3211">
        <v>64</v>
      </c>
      <c r="G3211" t="s">
        <v>12537</v>
      </c>
      <c r="H3211">
        <v>117</v>
      </c>
      <c r="I3211">
        <v>19959</v>
      </c>
      <c r="J3211" t="s">
        <v>2007</v>
      </c>
      <c r="K3211" t="s">
        <v>16147</v>
      </c>
      <c r="L3211" t="s">
        <v>13784</v>
      </c>
      <c r="M3211">
        <v>3579</v>
      </c>
      <c r="N3211">
        <v>298</v>
      </c>
      <c r="O3211" t="s">
        <v>7870</v>
      </c>
      <c r="P3211">
        <v>2</v>
      </c>
      <c r="Q3211" t="s">
        <v>16148</v>
      </c>
      <c r="R3211" t="s">
        <v>16149</v>
      </c>
      <c r="S3211">
        <v>14</v>
      </c>
      <c r="T3211" t="s">
        <v>42</v>
      </c>
      <c r="U3211" t="s">
        <v>14825</v>
      </c>
      <c r="V3211" t="s">
        <v>811</v>
      </c>
      <c r="W3211">
        <v>3800000</v>
      </c>
      <c r="X3211">
        <v>2009</v>
      </c>
      <c r="Y3211">
        <v>64</v>
      </c>
      <c r="Z3211" s="2">
        <v>6.9</v>
      </c>
      <c r="AA3211">
        <v>2.35</v>
      </c>
      <c r="AB3211">
        <v>0</v>
      </c>
      <c r="AQ3211">
        <v>102</v>
      </c>
      <c r="AR3211">
        <v>7.1</v>
      </c>
      <c r="BP3211">
        <v>17000000</v>
      </c>
      <c r="BR3211">
        <f t="shared" si="116"/>
        <v>-17000000</v>
      </c>
      <c r="BS3211">
        <f>_xlfn.XLOOKUP(BO3211,I:I,L:L)</f>
        <v>0</v>
      </c>
    </row>
    <row r="3212" spans="1:71" x14ac:dyDescent="0.25">
      <c r="A3212" t="s">
        <v>33</v>
      </c>
      <c r="B3212" t="s">
        <v>6605</v>
      </c>
      <c r="C3212">
        <v>112</v>
      </c>
      <c r="D3212">
        <v>109</v>
      </c>
      <c r="E3212">
        <v>13</v>
      </c>
      <c r="F3212">
        <v>480</v>
      </c>
      <c r="G3212" t="s">
        <v>5876</v>
      </c>
      <c r="H3212">
        <v>3000</v>
      </c>
      <c r="I3212">
        <v>2706659</v>
      </c>
      <c r="J3212" t="s">
        <v>1544</v>
      </c>
      <c r="K3212" t="s">
        <v>893</v>
      </c>
      <c r="L3212" t="s">
        <v>11013</v>
      </c>
      <c r="M3212">
        <v>17770</v>
      </c>
      <c r="N3212">
        <v>5977</v>
      </c>
      <c r="O3212" t="s">
        <v>1932</v>
      </c>
      <c r="P3212">
        <v>0</v>
      </c>
      <c r="Q3212" t="s">
        <v>16150</v>
      </c>
      <c r="R3212" t="s">
        <v>16151</v>
      </c>
      <c r="S3212">
        <v>172</v>
      </c>
      <c r="T3212" t="s">
        <v>42</v>
      </c>
      <c r="U3212" t="s">
        <v>74</v>
      </c>
      <c r="V3212" t="s">
        <v>811</v>
      </c>
      <c r="W3212">
        <v>2000000</v>
      </c>
      <c r="X3212">
        <v>2006</v>
      </c>
      <c r="Y3212">
        <v>796</v>
      </c>
      <c r="Z3212" s="2">
        <v>6.9</v>
      </c>
      <c r="AA3212">
        <v>1.85</v>
      </c>
      <c r="AB3212">
        <v>0</v>
      </c>
      <c r="AQ3212">
        <v>99</v>
      </c>
      <c r="AR3212">
        <v>6.9</v>
      </c>
      <c r="BP3212">
        <v>17000000</v>
      </c>
      <c r="BR3212">
        <f t="shared" si="116"/>
        <v>-17000000</v>
      </c>
      <c r="BS3212">
        <f>_xlfn.XLOOKUP(BO3212,I:I,L:L)</f>
        <v>0</v>
      </c>
    </row>
    <row r="3213" spans="1:71" x14ac:dyDescent="0.25">
      <c r="A3213" t="s">
        <v>33</v>
      </c>
      <c r="B3213" t="s">
        <v>3204</v>
      </c>
      <c r="C3213">
        <v>349</v>
      </c>
      <c r="D3213">
        <v>113</v>
      </c>
      <c r="E3213">
        <v>174</v>
      </c>
      <c r="F3213">
        <v>767</v>
      </c>
      <c r="G3213" t="s">
        <v>150</v>
      </c>
      <c r="H3213">
        <v>14000</v>
      </c>
      <c r="I3213">
        <v>61094903</v>
      </c>
      <c r="J3213" t="s">
        <v>735</v>
      </c>
      <c r="K3213" t="s">
        <v>299</v>
      </c>
      <c r="L3213" t="s">
        <v>5709</v>
      </c>
      <c r="M3213">
        <v>210548</v>
      </c>
      <c r="N3213">
        <v>17151</v>
      </c>
      <c r="O3213" t="s">
        <v>7665</v>
      </c>
      <c r="P3213">
        <v>3</v>
      </c>
      <c r="Q3213" t="s">
        <v>7666</v>
      </c>
      <c r="R3213" t="s">
        <v>7667</v>
      </c>
      <c r="S3213">
        <v>332</v>
      </c>
      <c r="T3213" t="s">
        <v>42</v>
      </c>
      <c r="U3213" t="s">
        <v>74</v>
      </c>
      <c r="V3213" t="s">
        <v>44</v>
      </c>
      <c r="W3213">
        <v>30000000</v>
      </c>
      <c r="X3213">
        <v>2011</v>
      </c>
      <c r="Y3213">
        <v>902</v>
      </c>
      <c r="Z3213" s="2">
        <v>6.9</v>
      </c>
      <c r="AA3213">
        <v>2.35</v>
      </c>
      <c r="AB3213">
        <v>29000</v>
      </c>
      <c r="AQ3213">
        <v>109</v>
      </c>
      <c r="AR3213">
        <v>6.9</v>
      </c>
      <c r="BO3213">
        <v>12987647</v>
      </c>
      <c r="BP3213">
        <v>30000000</v>
      </c>
      <c r="BR3213">
        <f t="shared" si="116"/>
        <v>-17012353</v>
      </c>
      <c r="BS3213" t="str">
        <f>_xlfn.XLOOKUP(BO3213,I:I,L:L)</f>
        <v>The Quiet AmericanÂ </v>
      </c>
    </row>
    <row r="3214" spans="1:71" x14ac:dyDescent="0.25">
      <c r="A3214" t="s">
        <v>33</v>
      </c>
      <c r="B3214" t="s">
        <v>7259</v>
      </c>
      <c r="C3214">
        <v>122</v>
      </c>
      <c r="D3214">
        <v>91</v>
      </c>
      <c r="E3214">
        <v>11</v>
      </c>
      <c r="F3214">
        <v>121</v>
      </c>
      <c r="G3214" t="s">
        <v>246</v>
      </c>
      <c r="H3214">
        <v>1000</v>
      </c>
      <c r="I3214">
        <v>45857453</v>
      </c>
      <c r="J3214" t="s">
        <v>3709</v>
      </c>
      <c r="K3214" t="s">
        <v>173</v>
      </c>
      <c r="L3214" t="s">
        <v>4476</v>
      </c>
      <c r="M3214">
        <v>82232</v>
      </c>
      <c r="N3214">
        <v>2323</v>
      </c>
      <c r="O3214" t="s">
        <v>16153</v>
      </c>
      <c r="P3214">
        <v>3</v>
      </c>
      <c r="Q3214" t="s">
        <v>16154</v>
      </c>
      <c r="R3214" t="s">
        <v>16155</v>
      </c>
      <c r="S3214">
        <v>174</v>
      </c>
      <c r="T3214" t="s">
        <v>42</v>
      </c>
      <c r="U3214" t="s">
        <v>74</v>
      </c>
      <c r="V3214" t="s">
        <v>811</v>
      </c>
      <c r="W3214">
        <v>3500000</v>
      </c>
      <c r="X3214">
        <v>1997</v>
      </c>
      <c r="Y3214">
        <v>891</v>
      </c>
      <c r="Z3214" s="2">
        <v>7.2</v>
      </c>
      <c r="AA3214">
        <v>1.85</v>
      </c>
      <c r="AB3214">
        <v>0</v>
      </c>
      <c r="AQ3214">
        <v>113</v>
      </c>
      <c r="AR3214">
        <v>7.9</v>
      </c>
      <c r="BO3214">
        <v>12831121</v>
      </c>
      <c r="BP3214">
        <v>30000000</v>
      </c>
      <c r="BR3214">
        <f t="shared" si="116"/>
        <v>-17168879</v>
      </c>
      <c r="BS3214" t="str">
        <f>_xlfn.XLOOKUP(BO3214,I:I,L:L)</f>
        <v>Wicker ParkÂ </v>
      </c>
    </row>
    <row r="3215" spans="1:71" x14ac:dyDescent="0.25">
      <c r="A3215" t="s">
        <v>33</v>
      </c>
      <c r="B3215" t="s">
        <v>9802</v>
      </c>
      <c r="C3215">
        <v>134</v>
      </c>
      <c r="D3215">
        <v>88</v>
      </c>
      <c r="E3215">
        <v>104</v>
      </c>
      <c r="F3215">
        <v>318</v>
      </c>
      <c r="G3215" t="s">
        <v>16156</v>
      </c>
      <c r="H3215">
        <v>628</v>
      </c>
      <c r="I3215">
        <v>83400000</v>
      </c>
      <c r="J3215" t="s">
        <v>1247</v>
      </c>
      <c r="K3215" t="s">
        <v>16157</v>
      </c>
      <c r="L3215" t="s">
        <v>2311</v>
      </c>
      <c r="M3215">
        <v>160281</v>
      </c>
      <c r="N3215">
        <v>2726</v>
      </c>
      <c r="O3215" t="s">
        <v>16158</v>
      </c>
      <c r="P3215">
        <v>0</v>
      </c>
      <c r="Q3215" t="s">
        <v>16159</v>
      </c>
      <c r="R3215" t="s">
        <v>16160</v>
      </c>
      <c r="S3215">
        <v>427</v>
      </c>
      <c r="T3215" t="s">
        <v>42</v>
      </c>
      <c r="U3215" t="s">
        <v>43</v>
      </c>
      <c r="V3215" t="s">
        <v>115</v>
      </c>
      <c r="W3215">
        <v>3500000</v>
      </c>
      <c r="X3215">
        <v>1980</v>
      </c>
      <c r="Y3215">
        <v>575</v>
      </c>
      <c r="Z3215" s="2">
        <v>7.8</v>
      </c>
      <c r="AA3215">
        <v>1.85</v>
      </c>
      <c r="AB3215">
        <v>16000</v>
      </c>
      <c r="AQ3215">
        <v>91</v>
      </c>
      <c r="AR3215">
        <v>7.2</v>
      </c>
      <c r="BO3215">
        <v>12831121</v>
      </c>
      <c r="BP3215">
        <v>30000000</v>
      </c>
      <c r="BR3215">
        <f t="shared" si="116"/>
        <v>-17168879</v>
      </c>
      <c r="BS3215" t="str">
        <f>_xlfn.XLOOKUP(BO3215,I:I,L:L)</f>
        <v>Wicker ParkÂ </v>
      </c>
    </row>
    <row r="3216" spans="1:71" x14ac:dyDescent="0.25">
      <c r="A3216" t="s">
        <v>917</v>
      </c>
      <c r="B3216" t="s">
        <v>2050</v>
      </c>
      <c r="C3216">
        <v>20</v>
      </c>
      <c r="D3216">
        <v>97</v>
      </c>
      <c r="E3216">
        <v>473</v>
      </c>
      <c r="F3216">
        <v>624</v>
      </c>
      <c r="G3216" t="s">
        <v>4822</v>
      </c>
      <c r="H3216">
        <v>826</v>
      </c>
      <c r="I3216">
        <v>27900000</v>
      </c>
      <c r="J3216" t="s">
        <v>1544</v>
      </c>
      <c r="K3216" t="s">
        <v>7603</v>
      </c>
      <c r="L3216" t="s">
        <v>6466</v>
      </c>
      <c r="M3216">
        <v>74626</v>
      </c>
      <c r="N3216">
        <v>3455</v>
      </c>
      <c r="O3216" t="s">
        <v>6142</v>
      </c>
      <c r="P3216">
        <v>1</v>
      </c>
      <c r="Q3216" t="s">
        <v>16161</v>
      </c>
      <c r="R3216" t="s">
        <v>16162</v>
      </c>
      <c r="S3216">
        <v>157</v>
      </c>
      <c r="T3216" t="s">
        <v>42</v>
      </c>
      <c r="U3216" t="s">
        <v>43</v>
      </c>
      <c r="V3216" t="s">
        <v>811</v>
      </c>
      <c r="W3216">
        <v>3500000</v>
      </c>
      <c r="X3216">
        <v>1995</v>
      </c>
      <c r="Y3216">
        <v>723</v>
      </c>
      <c r="Z3216" s="2">
        <v>7.3</v>
      </c>
      <c r="AA3216">
        <v>1.85</v>
      </c>
      <c r="AB3216">
        <v>8000</v>
      </c>
      <c r="AQ3216">
        <v>88</v>
      </c>
      <c r="AR3216">
        <v>3.5</v>
      </c>
      <c r="BO3216">
        <v>32741596</v>
      </c>
      <c r="BP3216">
        <v>50000000</v>
      </c>
      <c r="BR3216">
        <f t="shared" si="116"/>
        <v>-17258404</v>
      </c>
      <c r="BS3216" t="str">
        <f>_xlfn.XLOOKUP(BO3216,I:I,L:L)</f>
        <v>HereafterÂ </v>
      </c>
    </row>
    <row r="3217" spans="1:71" x14ac:dyDescent="0.25">
      <c r="A3217" t="s">
        <v>33</v>
      </c>
      <c r="B3217" t="s">
        <v>1841</v>
      </c>
      <c r="C3217">
        <v>28</v>
      </c>
      <c r="D3217">
        <v>97</v>
      </c>
      <c r="E3217">
        <v>117</v>
      </c>
      <c r="F3217">
        <v>556</v>
      </c>
      <c r="G3217" t="s">
        <v>8467</v>
      </c>
      <c r="H3217">
        <v>851</v>
      </c>
      <c r="I3217">
        <v>27900000</v>
      </c>
      <c r="J3217" t="s">
        <v>1338</v>
      </c>
      <c r="K3217" t="s">
        <v>980</v>
      </c>
      <c r="L3217" t="s">
        <v>16163</v>
      </c>
      <c r="M3217">
        <v>39508</v>
      </c>
      <c r="N3217">
        <v>3036</v>
      </c>
      <c r="O3217" t="s">
        <v>13363</v>
      </c>
      <c r="P3217">
        <v>2</v>
      </c>
      <c r="Q3217" t="s">
        <v>16164</v>
      </c>
      <c r="R3217" t="s">
        <v>16165</v>
      </c>
      <c r="S3217">
        <v>96</v>
      </c>
      <c r="T3217" t="s">
        <v>42</v>
      </c>
      <c r="U3217" t="s">
        <v>43</v>
      </c>
      <c r="V3217" t="s">
        <v>811</v>
      </c>
      <c r="W3217">
        <v>3500000</v>
      </c>
      <c r="X3217">
        <v>1993</v>
      </c>
      <c r="Y3217">
        <v>582</v>
      </c>
      <c r="Z3217" s="2">
        <v>7.5</v>
      </c>
      <c r="AA3217">
        <v>1.85</v>
      </c>
      <c r="AB3217">
        <v>0</v>
      </c>
      <c r="AQ3217">
        <v>97</v>
      </c>
      <c r="AR3217">
        <v>7.3</v>
      </c>
      <c r="BO3217">
        <v>22717758</v>
      </c>
      <c r="BP3217">
        <v>40000000</v>
      </c>
      <c r="BR3217">
        <f t="shared" si="116"/>
        <v>-17282242</v>
      </c>
      <c r="BS3217" t="str">
        <f>_xlfn.XLOOKUP(BO3217,I:I,L:L)</f>
        <v>The Magic Sword: Quest for CamelotÂ </v>
      </c>
    </row>
    <row r="3218" spans="1:71" x14ac:dyDescent="0.25">
      <c r="A3218" t="s">
        <v>33</v>
      </c>
      <c r="B3218" t="s">
        <v>9810</v>
      </c>
      <c r="C3218">
        <v>95</v>
      </c>
      <c r="D3218">
        <v>85</v>
      </c>
      <c r="E3218">
        <v>10</v>
      </c>
      <c r="F3218">
        <v>178</v>
      </c>
      <c r="G3218" t="s">
        <v>5805</v>
      </c>
      <c r="H3218">
        <v>3000</v>
      </c>
      <c r="I3218">
        <v>14000000</v>
      </c>
      <c r="J3218" t="s">
        <v>3558</v>
      </c>
      <c r="K3218" t="s">
        <v>9306</v>
      </c>
      <c r="L3218" t="s">
        <v>8798</v>
      </c>
      <c r="M3218">
        <v>15956</v>
      </c>
      <c r="N3218">
        <v>3617</v>
      </c>
      <c r="O3218" t="s">
        <v>15991</v>
      </c>
      <c r="P3218">
        <v>0</v>
      </c>
      <c r="Q3218" t="s">
        <v>16166</v>
      </c>
      <c r="R3218" t="s">
        <v>16167</v>
      </c>
      <c r="S3218">
        <v>118</v>
      </c>
      <c r="T3218" t="s">
        <v>42</v>
      </c>
      <c r="U3218" t="s">
        <v>43</v>
      </c>
      <c r="V3218" t="s">
        <v>811</v>
      </c>
      <c r="W3218">
        <v>3500000</v>
      </c>
      <c r="X3218">
        <v>1987</v>
      </c>
      <c r="Y3218">
        <v>273</v>
      </c>
      <c r="Z3218" s="2">
        <v>6</v>
      </c>
      <c r="AA3218">
        <v>1.85</v>
      </c>
      <c r="AB3218">
        <v>1000</v>
      </c>
      <c r="AQ3218">
        <v>97</v>
      </c>
      <c r="AR3218">
        <v>7.5</v>
      </c>
      <c r="BO3218">
        <v>12712093</v>
      </c>
      <c r="BP3218">
        <v>30000000</v>
      </c>
      <c r="BR3218">
        <f t="shared" si="116"/>
        <v>-17287907</v>
      </c>
      <c r="BS3218" t="str">
        <f>_xlfn.XLOOKUP(BO3218,I:I,L:L)</f>
        <v>The New WorldÂ </v>
      </c>
    </row>
    <row r="3219" spans="1:71" x14ac:dyDescent="0.25">
      <c r="A3219" t="s">
        <v>33</v>
      </c>
      <c r="B3219" t="s">
        <v>9820</v>
      </c>
      <c r="C3219">
        <v>425</v>
      </c>
      <c r="D3219">
        <v>92</v>
      </c>
      <c r="E3219">
        <v>22</v>
      </c>
      <c r="F3219">
        <v>159</v>
      </c>
      <c r="G3219" t="s">
        <v>16168</v>
      </c>
      <c r="H3219">
        <v>648</v>
      </c>
      <c r="I3219">
        <v>25138292</v>
      </c>
      <c r="J3219" t="s">
        <v>3057</v>
      </c>
      <c r="K3219" t="s">
        <v>9240</v>
      </c>
      <c r="L3219" t="s">
        <v>6873</v>
      </c>
      <c r="M3219">
        <v>66483</v>
      </c>
      <c r="N3219">
        <v>1122</v>
      </c>
      <c r="O3219" t="s">
        <v>16074</v>
      </c>
      <c r="P3219">
        <v>0</v>
      </c>
      <c r="Q3219" t="s">
        <v>16169</v>
      </c>
      <c r="R3219" t="s">
        <v>16170</v>
      </c>
      <c r="S3219">
        <v>452</v>
      </c>
      <c r="T3219" t="s">
        <v>42</v>
      </c>
      <c r="U3219" t="s">
        <v>43</v>
      </c>
      <c r="V3219" t="s">
        <v>811</v>
      </c>
      <c r="W3219">
        <v>3500000</v>
      </c>
      <c r="X3219">
        <v>2015</v>
      </c>
      <c r="Y3219">
        <v>191</v>
      </c>
      <c r="Z3219" s="2">
        <v>6.8</v>
      </c>
      <c r="AA3219">
        <v>1.66</v>
      </c>
      <c r="AB3219">
        <v>43000</v>
      </c>
      <c r="AQ3219">
        <v>116</v>
      </c>
      <c r="AR3219">
        <v>7.5</v>
      </c>
      <c r="BO3219">
        <v>34580635</v>
      </c>
      <c r="BP3219">
        <v>52000000</v>
      </c>
      <c r="BR3219">
        <f t="shared" si="116"/>
        <v>-17419365</v>
      </c>
      <c r="BS3219" t="str">
        <f>_xlfn.XLOOKUP(BO3219,I:I,L:L)</f>
        <v>Man on the MoonÂ </v>
      </c>
    </row>
    <row r="3220" spans="1:71" x14ac:dyDescent="0.25">
      <c r="A3220" t="s">
        <v>33</v>
      </c>
      <c r="B3220" t="s">
        <v>9826</v>
      </c>
      <c r="C3220">
        <v>19</v>
      </c>
      <c r="D3220">
        <v>93</v>
      </c>
      <c r="E3220">
        <v>0</v>
      </c>
      <c r="F3220">
        <v>78</v>
      </c>
      <c r="G3220" t="s">
        <v>16171</v>
      </c>
      <c r="H3220">
        <v>625</v>
      </c>
      <c r="I3220">
        <v>10305534</v>
      </c>
      <c r="J3220" t="s">
        <v>1247</v>
      </c>
      <c r="K3220" t="s">
        <v>16172</v>
      </c>
      <c r="L3220" t="s">
        <v>9546</v>
      </c>
      <c r="M3220">
        <v>1721</v>
      </c>
      <c r="N3220">
        <v>987</v>
      </c>
      <c r="O3220" t="s">
        <v>16173</v>
      </c>
      <c r="P3220">
        <v>2</v>
      </c>
      <c r="Q3220" t="s">
        <v>16174</v>
      </c>
      <c r="R3220" t="s">
        <v>16175</v>
      </c>
      <c r="S3220">
        <v>38</v>
      </c>
      <c r="T3220" t="s">
        <v>42</v>
      </c>
      <c r="U3220" t="s">
        <v>43</v>
      </c>
      <c r="V3220" t="s">
        <v>811</v>
      </c>
      <c r="W3220">
        <v>3500000</v>
      </c>
      <c r="X3220">
        <v>1998</v>
      </c>
      <c r="Y3220">
        <v>118</v>
      </c>
      <c r="Z3220" s="2">
        <v>3.9</v>
      </c>
      <c r="AA3220">
        <v>1.85</v>
      </c>
      <c r="AB3220">
        <v>280</v>
      </c>
      <c r="AQ3220">
        <v>92</v>
      </c>
      <c r="AR3220">
        <v>6.8</v>
      </c>
      <c r="BO3220">
        <v>31569268</v>
      </c>
      <c r="BP3220">
        <v>49000000</v>
      </c>
      <c r="BR3220">
        <f t="shared" si="116"/>
        <v>-17430732</v>
      </c>
      <c r="BS3220" t="str">
        <f>_xlfn.XLOOKUP(BO3220,I:I,L:L)</f>
        <v>ChappieÂ </v>
      </c>
    </row>
    <row r="3221" spans="1:71" x14ac:dyDescent="0.25">
      <c r="A3221" t="s">
        <v>917</v>
      </c>
      <c r="B3221" t="s">
        <v>941</v>
      </c>
      <c r="C3221">
        <v>127</v>
      </c>
      <c r="D3221">
        <v>105</v>
      </c>
      <c r="E3221">
        <v>386</v>
      </c>
      <c r="F3221">
        <v>248</v>
      </c>
      <c r="G3221" t="s">
        <v>13035</v>
      </c>
      <c r="H3221">
        <v>3000</v>
      </c>
      <c r="I3221">
        <v>6390032</v>
      </c>
      <c r="J3221" t="s">
        <v>948</v>
      </c>
      <c r="K3221" t="s">
        <v>645</v>
      </c>
      <c r="L3221" t="s">
        <v>10335</v>
      </c>
      <c r="M3221">
        <v>24977</v>
      </c>
      <c r="N3221">
        <v>4238</v>
      </c>
      <c r="O3221" t="s">
        <v>9054</v>
      </c>
      <c r="P3221">
        <v>2</v>
      </c>
      <c r="Q3221" t="s">
        <v>16176</v>
      </c>
      <c r="R3221" t="s">
        <v>16177</v>
      </c>
      <c r="S3221">
        <v>229</v>
      </c>
      <c r="T3221" t="s">
        <v>42</v>
      </c>
      <c r="U3221" t="s">
        <v>43</v>
      </c>
      <c r="V3221" t="s">
        <v>811</v>
      </c>
      <c r="W3221">
        <v>3500000</v>
      </c>
      <c r="X3221">
        <v>1998</v>
      </c>
      <c r="Y3221">
        <v>258</v>
      </c>
      <c r="Z3221" s="2">
        <v>7.5</v>
      </c>
      <c r="AA3221">
        <v>2.35</v>
      </c>
      <c r="AB3221">
        <v>0</v>
      </c>
      <c r="AQ3221">
        <v>93</v>
      </c>
      <c r="AR3221">
        <v>3.9</v>
      </c>
      <c r="BO3221">
        <v>52474616</v>
      </c>
      <c r="BP3221">
        <v>70000000</v>
      </c>
      <c r="BR3221">
        <f t="shared" si="116"/>
        <v>-17525384</v>
      </c>
      <c r="BS3221" t="str">
        <f>_xlfn.XLOOKUP(BO3221,I:I,L:L)</f>
        <v>Wall Street: Money Never SleepsÂ </v>
      </c>
    </row>
    <row r="3222" spans="1:71" x14ac:dyDescent="0.25">
      <c r="A3222" t="s">
        <v>33</v>
      </c>
      <c r="B3222" t="s">
        <v>6051</v>
      </c>
      <c r="C3222">
        <v>262</v>
      </c>
      <c r="D3222">
        <v>129</v>
      </c>
      <c r="E3222">
        <v>195</v>
      </c>
      <c r="F3222">
        <v>50</v>
      </c>
      <c r="G3222" t="s">
        <v>16178</v>
      </c>
      <c r="H3222">
        <v>827</v>
      </c>
      <c r="I3222">
        <v>20167424</v>
      </c>
      <c r="J3222" t="s">
        <v>1195</v>
      </c>
      <c r="K3222" t="s">
        <v>16179</v>
      </c>
      <c r="L3222" t="s">
        <v>7466</v>
      </c>
      <c r="M3222">
        <v>131831</v>
      </c>
      <c r="N3222">
        <v>1044</v>
      </c>
      <c r="O3222" t="s">
        <v>16180</v>
      </c>
      <c r="P3222">
        <v>0</v>
      </c>
      <c r="Q3222" t="s">
        <v>16181</v>
      </c>
      <c r="R3222" t="s">
        <v>16182</v>
      </c>
      <c r="S3222">
        <v>231</v>
      </c>
      <c r="T3222" t="s">
        <v>105</v>
      </c>
      <c r="U3222" t="s">
        <v>16183</v>
      </c>
      <c r="V3222" t="s">
        <v>811</v>
      </c>
      <c r="W3222">
        <v>2000000</v>
      </c>
      <c r="X3222">
        <v>2009</v>
      </c>
      <c r="Y3222">
        <v>88</v>
      </c>
      <c r="Z3222" s="2">
        <v>8.1999999999999993</v>
      </c>
      <c r="AA3222">
        <v>2.35</v>
      </c>
      <c r="AB3222">
        <v>33000</v>
      </c>
      <c r="AQ3222">
        <v>105</v>
      </c>
      <c r="AR3222">
        <v>7.5</v>
      </c>
      <c r="BO3222">
        <v>24375436</v>
      </c>
      <c r="BP3222">
        <v>42000000</v>
      </c>
      <c r="BR3222">
        <f t="shared" si="116"/>
        <v>-17624564</v>
      </c>
      <c r="BS3222" t="str">
        <f>_xlfn.XLOOKUP(BO3222,I:I,L:L)</f>
        <v>15 MinutesÂ </v>
      </c>
    </row>
    <row r="3223" spans="1:71" x14ac:dyDescent="0.25">
      <c r="A3223" t="s">
        <v>33</v>
      </c>
      <c r="B3223" t="s">
        <v>97</v>
      </c>
      <c r="C3223">
        <v>252</v>
      </c>
      <c r="D3223">
        <v>37</v>
      </c>
      <c r="E3223">
        <v>0</v>
      </c>
      <c r="F3223">
        <v>199</v>
      </c>
      <c r="G3223" t="s">
        <v>16184</v>
      </c>
      <c r="H3223">
        <v>634</v>
      </c>
      <c r="I3223">
        <v>5923044</v>
      </c>
      <c r="J3223" t="s">
        <v>3558</v>
      </c>
      <c r="K3223" t="s">
        <v>14457</v>
      </c>
      <c r="L3223" t="s">
        <v>10538</v>
      </c>
      <c r="M3223">
        <v>113451</v>
      </c>
      <c r="N3223">
        <v>1347</v>
      </c>
      <c r="O3223" t="s">
        <v>16185</v>
      </c>
      <c r="P3223">
        <v>0</v>
      </c>
      <c r="Q3223" t="s">
        <v>16186</v>
      </c>
      <c r="R3223" t="s">
        <v>16187</v>
      </c>
      <c r="S3223">
        <v>537</v>
      </c>
      <c r="T3223" t="s">
        <v>42</v>
      </c>
      <c r="U3223" t="s">
        <v>43</v>
      </c>
      <c r="V3223" t="s">
        <v>8609</v>
      </c>
      <c r="W3223">
        <v>3600000</v>
      </c>
      <c r="X3223">
        <v>1987</v>
      </c>
      <c r="Y3223">
        <v>328</v>
      </c>
      <c r="Z3223" s="2">
        <v>7.8</v>
      </c>
      <c r="AA3223">
        <v>1.85</v>
      </c>
      <c r="AB3223">
        <v>0</v>
      </c>
      <c r="AQ3223">
        <v>87</v>
      </c>
      <c r="AR3223">
        <v>7.2</v>
      </c>
      <c r="BO3223">
        <v>1292527</v>
      </c>
      <c r="BP3223">
        <v>19000000</v>
      </c>
      <c r="BR3223">
        <f t="shared" si="116"/>
        <v>-17707473</v>
      </c>
      <c r="BS3223" t="str">
        <f>_xlfn.XLOOKUP(BO3223,I:I,L:L)</f>
        <v>Kansas CityÂ </v>
      </c>
    </row>
    <row r="3224" spans="1:71" x14ac:dyDescent="0.25">
      <c r="A3224" t="s">
        <v>33</v>
      </c>
      <c r="B3224" t="s">
        <v>9836</v>
      </c>
      <c r="C3224">
        <v>39</v>
      </c>
      <c r="D3224">
        <v>106</v>
      </c>
      <c r="E3224">
        <v>22</v>
      </c>
      <c r="F3224">
        <v>10</v>
      </c>
      <c r="G3224" t="s">
        <v>16188</v>
      </c>
      <c r="H3224">
        <v>174</v>
      </c>
      <c r="I3224">
        <v>886410</v>
      </c>
      <c r="J3224" t="s">
        <v>3124</v>
      </c>
      <c r="K3224" t="s">
        <v>16189</v>
      </c>
      <c r="L3224" t="s">
        <v>13314</v>
      </c>
      <c r="M3224">
        <v>1024</v>
      </c>
      <c r="N3224">
        <v>222</v>
      </c>
      <c r="O3224" t="s">
        <v>16190</v>
      </c>
      <c r="P3224">
        <v>0</v>
      </c>
      <c r="Q3224" t="s">
        <v>16191</v>
      </c>
      <c r="R3224" t="s">
        <v>16192</v>
      </c>
      <c r="S3224">
        <v>494</v>
      </c>
      <c r="T3224" t="s">
        <v>105</v>
      </c>
      <c r="U3224" t="s">
        <v>3584</v>
      </c>
      <c r="V3224" t="s">
        <v>811</v>
      </c>
      <c r="W3224">
        <v>3500000</v>
      </c>
      <c r="X3224">
        <v>1998</v>
      </c>
      <c r="Y3224">
        <v>16</v>
      </c>
      <c r="Z3224" s="2">
        <v>6.8</v>
      </c>
      <c r="AA3224">
        <v>1.85</v>
      </c>
      <c r="AB3224">
        <v>140</v>
      </c>
      <c r="AQ3224">
        <v>97</v>
      </c>
      <c r="AR3224">
        <v>3.3</v>
      </c>
      <c r="BO3224">
        <v>4273372</v>
      </c>
      <c r="BP3224">
        <v>22000000</v>
      </c>
      <c r="BR3224">
        <f t="shared" si="116"/>
        <v>-17726628</v>
      </c>
      <c r="BS3224" t="str">
        <f>_xlfn.XLOOKUP(BO3224,I:I,L:L)</f>
        <v>GlitterÂ </v>
      </c>
    </row>
    <row r="3225" spans="1:71" x14ac:dyDescent="0.25">
      <c r="A3225" t="s">
        <v>33</v>
      </c>
      <c r="B3225" t="s">
        <v>9843</v>
      </c>
      <c r="C3225">
        <v>337</v>
      </c>
      <c r="D3225">
        <v>103</v>
      </c>
      <c r="E3225">
        <v>12</v>
      </c>
      <c r="F3225">
        <v>4</v>
      </c>
      <c r="G3225" t="s">
        <v>16193</v>
      </c>
      <c r="H3225">
        <v>29</v>
      </c>
      <c r="I3225">
        <v>252652</v>
      </c>
      <c r="J3225" t="s">
        <v>5382</v>
      </c>
      <c r="K3225" t="s">
        <v>16194</v>
      </c>
      <c r="L3225" t="s">
        <v>16195</v>
      </c>
      <c r="M3225">
        <v>54104</v>
      </c>
      <c r="N3225">
        <v>44</v>
      </c>
      <c r="O3225" t="s">
        <v>16196</v>
      </c>
      <c r="P3225">
        <v>0</v>
      </c>
      <c r="Q3225" t="s">
        <v>16197</v>
      </c>
      <c r="R3225" t="s">
        <v>16198</v>
      </c>
      <c r="S3225">
        <v>199</v>
      </c>
      <c r="T3225" t="s">
        <v>330</v>
      </c>
      <c r="U3225" t="s">
        <v>14982</v>
      </c>
      <c r="V3225" t="s">
        <v>44</v>
      </c>
      <c r="W3225">
        <v>19900000</v>
      </c>
      <c r="X3225">
        <v>2010</v>
      </c>
      <c r="Y3225">
        <v>4</v>
      </c>
      <c r="Z3225" s="2">
        <v>7</v>
      </c>
      <c r="AA3225">
        <v>1.85</v>
      </c>
      <c r="AB3225">
        <v>38000</v>
      </c>
      <c r="AQ3225">
        <v>106</v>
      </c>
      <c r="AR3225">
        <v>6.8</v>
      </c>
      <c r="BO3225">
        <v>9664316</v>
      </c>
      <c r="BP3225">
        <v>27500000</v>
      </c>
      <c r="BR3225">
        <f t="shared" si="116"/>
        <v>-17835684</v>
      </c>
      <c r="BS3225" t="str">
        <f>_xlfn.XLOOKUP(BO3225,I:I,L:L)</f>
        <v>RenditionÂ </v>
      </c>
    </row>
    <row r="3226" spans="1:71" x14ac:dyDescent="0.25">
      <c r="A3226" t="s">
        <v>33</v>
      </c>
      <c r="B3226" t="s">
        <v>9851</v>
      </c>
      <c r="C3226">
        <v>30</v>
      </c>
      <c r="D3226">
        <v>101</v>
      </c>
      <c r="E3226">
        <v>0</v>
      </c>
      <c r="F3226">
        <v>681</v>
      </c>
      <c r="G3226" t="s">
        <v>537</v>
      </c>
      <c r="H3226">
        <v>827</v>
      </c>
      <c r="I3226">
        <v>220234</v>
      </c>
      <c r="J3226" t="s">
        <v>1027</v>
      </c>
      <c r="K3226" t="s">
        <v>1926</v>
      </c>
      <c r="L3226" t="s">
        <v>13575</v>
      </c>
      <c r="M3226">
        <v>1950</v>
      </c>
      <c r="N3226">
        <v>3574</v>
      </c>
      <c r="O3226" t="s">
        <v>2739</v>
      </c>
      <c r="P3226">
        <v>3</v>
      </c>
      <c r="Q3226" t="s">
        <v>16199</v>
      </c>
      <c r="R3226" t="s">
        <v>16200</v>
      </c>
      <c r="S3226">
        <v>24</v>
      </c>
      <c r="T3226" t="s">
        <v>42</v>
      </c>
      <c r="U3226" t="s">
        <v>43</v>
      </c>
      <c r="V3226" t="s">
        <v>811</v>
      </c>
      <c r="W3226">
        <v>3500000</v>
      </c>
      <c r="X3226">
        <v>2006</v>
      </c>
      <c r="Y3226">
        <v>729</v>
      </c>
      <c r="Z3226" s="2">
        <v>6.5</v>
      </c>
      <c r="AA3226">
        <v>1.85</v>
      </c>
      <c r="AB3226">
        <v>360</v>
      </c>
      <c r="AQ3226">
        <v>103</v>
      </c>
      <c r="AR3226">
        <v>7</v>
      </c>
      <c r="BO3226">
        <v>127437</v>
      </c>
      <c r="BP3226">
        <v>18000000</v>
      </c>
      <c r="BR3226">
        <f t="shared" si="116"/>
        <v>-17872563</v>
      </c>
      <c r="BS3226" t="str">
        <f>_xlfn.XLOOKUP(BO3226,I:I,L:L)</f>
        <v>1911Â </v>
      </c>
    </row>
    <row r="3227" spans="1:71" x14ac:dyDescent="0.25">
      <c r="A3227" t="s">
        <v>33</v>
      </c>
      <c r="B3227" t="s">
        <v>2972</v>
      </c>
      <c r="C3227">
        <v>265</v>
      </c>
      <c r="D3227">
        <v>102</v>
      </c>
      <c r="E3227">
        <v>82</v>
      </c>
      <c r="F3227">
        <v>536</v>
      </c>
      <c r="G3227" t="s">
        <v>5843</v>
      </c>
      <c r="H3227">
        <v>622</v>
      </c>
      <c r="I3227">
        <v>34350553</v>
      </c>
      <c r="J3227" t="s">
        <v>1179</v>
      </c>
      <c r="K3227" t="s">
        <v>2633</v>
      </c>
      <c r="L3227" t="s">
        <v>5844</v>
      </c>
      <c r="M3227">
        <v>104072</v>
      </c>
      <c r="N3227">
        <v>2486</v>
      </c>
      <c r="O3227" t="s">
        <v>2868</v>
      </c>
      <c r="P3227">
        <v>4</v>
      </c>
      <c r="Q3227" t="s">
        <v>5845</v>
      </c>
      <c r="R3227" t="s">
        <v>5846</v>
      </c>
      <c r="S3227">
        <v>207</v>
      </c>
      <c r="T3227" t="s">
        <v>42</v>
      </c>
      <c r="U3227" t="s">
        <v>43</v>
      </c>
      <c r="V3227" t="s">
        <v>811</v>
      </c>
      <c r="W3227">
        <v>68000000</v>
      </c>
      <c r="X3227">
        <v>2012</v>
      </c>
      <c r="Y3227">
        <v>591</v>
      </c>
      <c r="Z3227" s="2">
        <v>5.7</v>
      </c>
      <c r="AA3227">
        <v>2.35</v>
      </c>
      <c r="AB3227">
        <v>15000</v>
      </c>
      <c r="AQ3227">
        <v>101</v>
      </c>
      <c r="AR3227">
        <v>6.5</v>
      </c>
      <c r="BP3227">
        <v>17900000</v>
      </c>
      <c r="BR3227">
        <f t="shared" si="116"/>
        <v>-17900000</v>
      </c>
      <c r="BS3227">
        <f>_xlfn.XLOOKUP(BO3227,I:I,L:L)</f>
        <v>0</v>
      </c>
    </row>
    <row r="3228" spans="1:71" x14ac:dyDescent="0.25">
      <c r="A3228" t="s">
        <v>33</v>
      </c>
      <c r="B3228" t="s">
        <v>9858</v>
      </c>
      <c r="C3228">
        <v>50</v>
      </c>
      <c r="D3228">
        <v>98</v>
      </c>
      <c r="E3228">
        <v>9</v>
      </c>
      <c r="F3228">
        <v>405</v>
      </c>
      <c r="G3228" t="s">
        <v>1554</v>
      </c>
      <c r="H3228">
        <v>11000</v>
      </c>
      <c r="I3228">
        <v>101228</v>
      </c>
      <c r="J3228" t="s">
        <v>1544</v>
      </c>
      <c r="K3228" t="s">
        <v>2429</v>
      </c>
      <c r="L3228" t="s">
        <v>13602</v>
      </c>
      <c r="M3228">
        <v>7228</v>
      </c>
      <c r="N3228">
        <v>20009</v>
      </c>
      <c r="O3228" t="s">
        <v>9992</v>
      </c>
      <c r="P3228">
        <v>4</v>
      </c>
      <c r="Q3228" t="s">
        <v>16201</v>
      </c>
      <c r="R3228" t="s">
        <v>16202</v>
      </c>
      <c r="S3228">
        <v>53</v>
      </c>
      <c r="T3228" t="s">
        <v>42</v>
      </c>
      <c r="U3228" t="s">
        <v>43</v>
      </c>
      <c r="V3228" t="s">
        <v>811</v>
      </c>
      <c r="W3228">
        <v>3500000</v>
      </c>
      <c r="X3228">
        <v>2005</v>
      </c>
      <c r="Y3228">
        <v>8000</v>
      </c>
      <c r="Z3228" s="2">
        <v>6.4</v>
      </c>
      <c r="AA3228">
        <v>1.85</v>
      </c>
      <c r="AB3228">
        <v>414</v>
      </c>
      <c r="AQ3228">
        <v>102</v>
      </c>
      <c r="AR3228">
        <v>5.7</v>
      </c>
      <c r="BO3228">
        <v>3081925</v>
      </c>
      <c r="BP3228">
        <v>21000000</v>
      </c>
      <c r="BR3228">
        <f t="shared" si="116"/>
        <v>-17918075</v>
      </c>
      <c r="BS3228" t="str">
        <f>_xlfn.XLOOKUP(BO3228,I:I,L:L)</f>
        <v>Synecdoche, New YorkÂ </v>
      </c>
    </row>
    <row r="3229" spans="1:71" x14ac:dyDescent="0.25">
      <c r="A3229" t="s">
        <v>33</v>
      </c>
      <c r="B3229" t="s">
        <v>3229</v>
      </c>
      <c r="C3229">
        <v>50</v>
      </c>
      <c r="D3229">
        <v>91</v>
      </c>
      <c r="E3229">
        <v>23</v>
      </c>
      <c r="F3229">
        <v>660</v>
      </c>
      <c r="G3229" t="s">
        <v>11928</v>
      </c>
      <c r="H3229">
        <v>4000</v>
      </c>
      <c r="I3229">
        <v>96793</v>
      </c>
      <c r="J3229" t="s">
        <v>889</v>
      </c>
      <c r="K3229" t="s">
        <v>842</v>
      </c>
      <c r="L3229" t="s">
        <v>13627</v>
      </c>
      <c r="M3229">
        <v>12188</v>
      </c>
      <c r="N3229">
        <v>6380</v>
      </c>
      <c r="O3229" t="s">
        <v>6289</v>
      </c>
      <c r="P3229">
        <v>3</v>
      </c>
      <c r="Q3229" t="s">
        <v>16203</v>
      </c>
      <c r="R3229" t="s">
        <v>16204</v>
      </c>
      <c r="S3229">
        <v>135</v>
      </c>
      <c r="T3229" t="s">
        <v>42</v>
      </c>
      <c r="U3229" t="s">
        <v>43</v>
      </c>
      <c r="V3229" t="s">
        <v>44</v>
      </c>
      <c r="W3229">
        <v>3500000</v>
      </c>
      <c r="X3229">
        <v>2004</v>
      </c>
      <c r="Y3229">
        <v>756</v>
      </c>
      <c r="Z3229" s="2">
        <v>5.3</v>
      </c>
      <c r="AA3229">
        <v>2.35</v>
      </c>
      <c r="AB3229">
        <v>1000</v>
      </c>
      <c r="AQ3229">
        <v>98</v>
      </c>
      <c r="AR3229">
        <v>6.4</v>
      </c>
      <c r="BO3229">
        <v>45250</v>
      </c>
      <c r="BP3229">
        <v>18000000</v>
      </c>
      <c r="BR3229">
        <f t="shared" si="116"/>
        <v>-17954750</v>
      </c>
      <c r="BS3229" t="str">
        <f>_xlfn.XLOOKUP(BO3229,I:I,L:L)</f>
        <v>Raging BullÂ </v>
      </c>
    </row>
    <row r="3230" spans="1:71" x14ac:dyDescent="0.25">
      <c r="A3230" t="s">
        <v>33</v>
      </c>
      <c r="B3230" t="s">
        <v>9864</v>
      </c>
      <c r="C3230">
        <v>9</v>
      </c>
      <c r="D3230">
        <v>105</v>
      </c>
      <c r="E3230">
        <v>28</v>
      </c>
      <c r="F3230">
        <v>131</v>
      </c>
      <c r="G3230" t="s">
        <v>16205</v>
      </c>
      <c r="H3230">
        <v>426</v>
      </c>
      <c r="I3230">
        <v>123777</v>
      </c>
      <c r="J3230" t="s">
        <v>5387</v>
      </c>
      <c r="K3230" t="s">
        <v>13395</v>
      </c>
      <c r="L3230" t="s">
        <v>13594</v>
      </c>
      <c r="M3230">
        <v>342</v>
      </c>
      <c r="N3230">
        <v>1043</v>
      </c>
      <c r="O3230" t="s">
        <v>16206</v>
      </c>
      <c r="P3230">
        <v>0</v>
      </c>
      <c r="R3230" t="s">
        <v>16207</v>
      </c>
      <c r="S3230">
        <v>15</v>
      </c>
      <c r="T3230" t="s">
        <v>42</v>
      </c>
      <c r="U3230" t="s">
        <v>356</v>
      </c>
      <c r="V3230" t="s">
        <v>44</v>
      </c>
      <c r="W3230">
        <v>3500000</v>
      </c>
      <c r="X3230">
        <v>2016</v>
      </c>
      <c r="Y3230">
        <v>294</v>
      </c>
      <c r="Z3230" s="2">
        <v>4.7</v>
      </c>
      <c r="AA3230">
        <v>1.85</v>
      </c>
      <c r="AB3230">
        <v>0</v>
      </c>
      <c r="AQ3230">
        <v>91</v>
      </c>
      <c r="AR3230">
        <v>5.3</v>
      </c>
      <c r="BO3230">
        <v>2000000</v>
      </c>
      <c r="BP3230">
        <v>20000000</v>
      </c>
      <c r="BR3230">
        <f t="shared" si="116"/>
        <v>-18000000</v>
      </c>
      <c r="BS3230" t="str">
        <f>_xlfn.XLOOKUP(BO3230,I:I,L:L)</f>
        <v>Can't Stop the MusicÂ </v>
      </c>
    </row>
    <row r="3231" spans="1:71" x14ac:dyDescent="0.25">
      <c r="A3231" t="s">
        <v>33</v>
      </c>
      <c r="B3231" t="s">
        <v>9890</v>
      </c>
      <c r="C3231">
        <v>6</v>
      </c>
      <c r="D3231">
        <v>100</v>
      </c>
      <c r="E3231">
        <v>117</v>
      </c>
      <c r="F3231">
        <v>0</v>
      </c>
      <c r="G3231" t="s">
        <v>16208</v>
      </c>
      <c r="H3231">
        <v>21</v>
      </c>
      <c r="I3231">
        <v>29233</v>
      </c>
      <c r="J3231" t="s">
        <v>3743</v>
      </c>
      <c r="K3231" t="s">
        <v>16209</v>
      </c>
      <c r="L3231" t="s">
        <v>13661</v>
      </c>
      <c r="M3231">
        <v>75</v>
      </c>
      <c r="N3231">
        <v>24</v>
      </c>
      <c r="O3231" t="s">
        <v>16210</v>
      </c>
      <c r="P3231">
        <v>0</v>
      </c>
      <c r="R3231" t="s">
        <v>16211</v>
      </c>
      <c r="S3231">
        <v>2</v>
      </c>
      <c r="T3231" t="s">
        <v>42</v>
      </c>
      <c r="U3231" t="s">
        <v>43</v>
      </c>
      <c r="W3231">
        <v>3500000</v>
      </c>
      <c r="X3231">
        <v>2015</v>
      </c>
      <c r="Y3231">
        <v>3</v>
      </c>
      <c r="Z3231" s="2">
        <v>7</v>
      </c>
      <c r="AB3231">
        <v>121</v>
      </c>
      <c r="AQ3231">
        <v>148</v>
      </c>
      <c r="AR3231">
        <v>8.4</v>
      </c>
      <c r="BP3231">
        <v>18000000</v>
      </c>
      <c r="BR3231">
        <f t="shared" si="116"/>
        <v>-18000000</v>
      </c>
      <c r="BS3231">
        <f>_xlfn.XLOOKUP(BO3231,I:I,L:L)</f>
        <v>0</v>
      </c>
    </row>
    <row r="3232" spans="1:71" x14ac:dyDescent="0.25">
      <c r="A3232" t="s">
        <v>33</v>
      </c>
      <c r="B3232" t="s">
        <v>9909</v>
      </c>
      <c r="C3232">
        <v>169</v>
      </c>
      <c r="D3232">
        <v>80</v>
      </c>
      <c r="E3232">
        <v>10</v>
      </c>
      <c r="F3232">
        <v>34</v>
      </c>
      <c r="G3232" t="s">
        <v>16212</v>
      </c>
      <c r="H3232">
        <v>11000</v>
      </c>
      <c r="I3232">
        <v>77413017</v>
      </c>
      <c r="J3232" t="s">
        <v>3743</v>
      </c>
      <c r="K3232" t="s">
        <v>603</v>
      </c>
      <c r="L3232" t="s">
        <v>2712</v>
      </c>
      <c r="M3232">
        <v>45984</v>
      </c>
      <c r="N3232">
        <v>11218</v>
      </c>
      <c r="O3232" t="s">
        <v>16213</v>
      </c>
      <c r="P3232">
        <v>0</v>
      </c>
      <c r="Q3232" t="s">
        <v>16214</v>
      </c>
      <c r="R3232" t="s">
        <v>16215</v>
      </c>
      <c r="S3232">
        <v>331</v>
      </c>
      <c r="T3232" t="s">
        <v>75</v>
      </c>
      <c r="U3232" t="s">
        <v>1816</v>
      </c>
      <c r="V3232" t="s">
        <v>366</v>
      </c>
      <c r="W3232">
        <v>8000000</v>
      </c>
      <c r="X3232">
        <v>2005</v>
      </c>
      <c r="Y3232">
        <v>108</v>
      </c>
      <c r="Z3232" s="2">
        <v>7.6</v>
      </c>
      <c r="AA3232">
        <v>1.85</v>
      </c>
      <c r="AB3232">
        <v>0</v>
      </c>
      <c r="AQ3232">
        <v>94</v>
      </c>
      <c r="AR3232">
        <v>6.7</v>
      </c>
      <c r="BO3232">
        <v>66941559</v>
      </c>
      <c r="BP3232">
        <v>85000000</v>
      </c>
      <c r="BR3232">
        <f t="shared" si="116"/>
        <v>-18058441</v>
      </c>
      <c r="BS3232" t="str">
        <f>_xlfn.XLOOKUP(BO3232,I:I,L:L)</f>
        <v>102 DalmatiansÂ </v>
      </c>
    </row>
    <row r="3233" spans="1:71" x14ac:dyDescent="0.25">
      <c r="A3233" t="s">
        <v>33</v>
      </c>
      <c r="B3233" t="s">
        <v>9916</v>
      </c>
      <c r="C3233">
        <v>535</v>
      </c>
      <c r="D3233">
        <v>107</v>
      </c>
      <c r="E3233">
        <v>141</v>
      </c>
      <c r="F3233">
        <v>535</v>
      </c>
      <c r="G3233" t="s">
        <v>9075</v>
      </c>
      <c r="H3233">
        <v>24000</v>
      </c>
      <c r="I3233">
        <v>13092000</v>
      </c>
      <c r="J3233" t="s">
        <v>3027</v>
      </c>
      <c r="K3233" t="s">
        <v>100</v>
      </c>
      <c r="L3233" t="s">
        <v>8964</v>
      </c>
      <c r="M3233">
        <v>399138</v>
      </c>
      <c r="N3233">
        <v>26495</v>
      </c>
      <c r="O3233" t="s">
        <v>5683</v>
      </c>
      <c r="P3233">
        <v>0</v>
      </c>
      <c r="Q3233" t="s">
        <v>16216</v>
      </c>
      <c r="R3233" t="s">
        <v>16217</v>
      </c>
      <c r="S3233">
        <v>731</v>
      </c>
      <c r="T3233" t="s">
        <v>42</v>
      </c>
      <c r="U3233" t="s">
        <v>43</v>
      </c>
      <c r="V3233" t="s">
        <v>811</v>
      </c>
      <c r="W3233">
        <v>3300000</v>
      </c>
      <c r="X3233">
        <v>2014</v>
      </c>
      <c r="Y3233">
        <v>970</v>
      </c>
      <c r="Z3233" s="2">
        <v>8.5</v>
      </c>
      <c r="AA3233">
        <v>2.4</v>
      </c>
      <c r="AB3233">
        <v>129000</v>
      </c>
      <c r="AQ3233">
        <v>80</v>
      </c>
      <c r="AR3233">
        <v>7.6</v>
      </c>
      <c r="BO3233">
        <v>11900000</v>
      </c>
      <c r="BP3233">
        <v>30000000</v>
      </c>
      <c r="BR3233">
        <f t="shared" si="116"/>
        <v>-18100000</v>
      </c>
      <c r="BS3233" t="str">
        <f>_xlfn.XLOOKUP(BO3233,I:I,L:L)</f>
        <v>In DreamsÂ </v>
      </c>
    </row>
    <row r="3234" spans="1:71" x14ac:dyDescent="0.25">
      <c r="A3234" t="s">
        <v>33</v>
      </c>
      <c r="B3234" t="s">
        <v>9919</v>
      </c>
      <c r="C3234">
        <v>47</v>
      </c>
      <c r="D3234">
        <v>99</v>
      </c>
      <c r="E3234">
        <v>8</v>
      </c>
      <c r="F3234">
        <v>78</v>
      </c>
      <c r="G3234" t="s">
        <v>16218</v>
      </c>
      <c r="H3234">
        <v>798</v>
      </c>
      <c r="I3234">
        <v>104257</v>
      </c>
      <c r="J3234" t="s">
        <v>3415</v>
      </c>
      <c r="K3234" t="s">
        <v>14773</v>
      </c>
      <c r="L3234" t="s">
        <v>13110</v>
      </c>
      <c r="M3234">
        <v>19194</v>
      </c>
      <c r="N3234">
        <v>1430</v>
      </c>
      <c r="O3234" t="s">
        <v>10273</v>
      </c>
      <c r="P3234">
        <v>2</v>
      </c>
      <c r="Q3234" t="s">
        <v>16219</v>
      </c>
      <c r="R3234" t="s">
        <v>16220</v>
      </c>
      <c r="S3234">
        <v>160</v>
      </c>
      <c r="T3234" t="s">
        <v>42</v>
      </c>
      <c r="U3234" t="s">
        <v>74</v>
      </c>
      <c r="V3234" t="s">
        <v>811</v>
      </c>
      <c r="W3234">
        <v>2200000</v>
      </c>
      <c r="X3234">
        <v>1999</v>
      </c>
      <c r="Y3234">
        <v>472</v>
      </c>
      <c r="Z3234" s="2">
        <v>7.1</v>
      </c>
      <c r="AA3234">
        <v>1.85</v>
      </c>
      <c r="AB3234">
        <v>0</v>
      </c>
      <c r="AQ3234">
        <v>107</v>
      </c>
      <c r="AR3234">
        <v>8.5</v>
      </c>
      <c r="BO3234">
        <v>31874869</v>
      </c>
      <c r="BP3234">
        <v>50000000</v>
      </c>
      <c r="BR3234">
        <f t="shared" si="116"/>
        <v>-18125131</v>
      </c>
      <c r="BS3234" t="str">
        <f>_xlfn.XLOOKUP(BO3234,I:I,L:L)</f>
        <v>Murder by NumbersÂ </v>
      </c>
    </row>
    <row r="3235" spans="1:71" x14ac:dyDescent="0.25">
      <c r="A3235" t="s">
        <v>33</v>
      </c>
      <c r="B3235" t="s">
        <v>8764</v>
      </c>
      <c r="C3235">
        <v>349</v>
      </c>
      <c r="D3235">
        <v>115</v>
      </c>
      <c r="E3235">
        <v>346</v>
      </c>
      <c r="F3235">
        <v>26</v>
      </c>
      <c r="G3235" t="s">
        <v>16221</v>
      </c>
      <c r="H3235">
        <v>74</v>
      </c>
      <c r="I3235">
        <v>610968</v>
      </c>
      <c r="J3235" t="s">
        <v>2007</v>
      </c>
      <c r="K3235" t="s">
        <v>16222</v>
      </c>
      <c r="L3235" t="s">
        <v>13541</v>
      </c>
      <c r="M3235">
        <v>170155</v>
      </c>
      <c r="N3235">
        <v>216</v>
      </c>
      <c r="O3235" t="s">
        <v>16223</v>
      </c>
      <c r="P3235">
        <v>1</v>
      </c>
      <c r="Q3235" t="s">
        <v>16224</v>
      </c>
      <c r="R3235" t="s">
        <v>16225</v>
      </c>
      <c r="S3235">
        <v>249</v>
      </c>
      <c r="T3235" t="s">
        <v>305</v>
      </c>
      <c r="U3235" t="s">
        <v>9013</v>
      </c>
      <c r="V3235" t="s">
        <v>811</v>
      </c>
      <c r="W3235">
        <v>3800000</v>
      </c>
      <c r="X3235">
        <v>2012</v>
      </c>
      <c r="Y3235">
        <v>69</v>
      </c>
      <c r="Z3235" s="2">
        <v>8.3000000000000007</v>
      </c>
      <c r="AA3235">
        <v>2.35</v>
      </c>
      <c r="AB3235">
        <v>60000</v>
      </c>
      <c r="AQ3235">
        <v>102</v>
      </c>
      <c r="AR3235">
        <v>6.6</v>
      </c>
      <c r="BO3235">
        <v>29781453</v>
      </c>
      <c r="BP3235">
        <v>48000000</v>
      </c>
      <c r="BR3235">
        <f t="shared" si="116"/>
        <v>-18218547</v>
      </c>
      <c r="BS3235" t="str">
        <f>_xlfn.XLOOKUP(BO3235,I:I,L:L)</f>
        <v>Riding in Cars with BoysÂ </v>
      </c>
    </row>
    <row r="3236" spans="1:71" x14ac:dyDescent="0.25">
      <c r="A3236" t="s">
        <v>33</v>
      </c>
      <c r="B3236" t="s">
        <v>6373</v>
      </c>
      <c r="C3236">
        <v>60</v>
      </c>
      <c r="D3236">
        <v>91</v>
      </c>
      <c r="E3236">
        <v>38</v>
      </c>
      <c r="F3236">
        <v>377</v>
      </c>
      <c r="G3236" t="s">
        <v>374</v>
      </c>
      <c r="H3236">
        <v>625</v>
      </c>
      <c r="I3236">
        <v>8108247</v>
      </c>
      <c r="J3236" t="s">
        <v>210</v>
      </c>
      <c r="K3236" t="s">
        <v>2228</v>
      </c>
      <c r="L3236" t="s">
        <v>9929</v>
      </c>
      <c r="M3236">
        <v>9607</v>
      </c>
      <c r="N3236">
        <v>2747</v>
      </c>
      <c r="O3236" t="s">
        <v>8287</v>
      </c>
      <c r="P3236">
        <v>0</v>
      </c>
      <c r="Q3236" t="s">
        <v>16226</v>
      </c>
      <c r="R3236" t="s">
        <v>16227</v>
      </c>
      <c r="S3236">
        <v>174</v>
      </c>
      <c r="T3236" t="s">
        <v>42</v>
      </c>
      <c r="U3236" t="s">
        <v>43</v>
      </c>
      <c r="V3236" t="s">
        <v>44</v>
      </c>
      <c r="W3236">
        <v>3300000</v>
      </c>
      <c r="X3236">
        <v>2006</v>
      </c>
      <c r="Y3236">
        <v>464</v>
      </c>
      <c r="Z3236" s="2">
        <v>7.4</v>
      </c>
      <c r="AA3236">
        <v>1.85</v>
      </c>
      <c r="AB3236">
        <v>0</v>
      </c>
      <c r="AQ3236">
        <v>94</v>
      </c>
      <c r="AR3236">
        <v>8.1</v>
      </c>
      <c r="BO3236">
        <v>8712564</v>
      </c>
      <c r="BP3236">
        <v>27000000</v>
      </c>
      <c r="BR3236">
        <f t="shared" si="116"/>
        <v>-18287436</v>
      </c>
      <c r="BS3236" t="str">
        <f>_xlfn.XLOOKUP(BO3236,I:I,L:L)</f>
        <v>Suspect ZeroÂ </v>
      </c>
    </row>
    <row r="3237" spans="1:71" x14ac:dyDescent="0.25">
      <c r="A3237" t="s">
        <v>33</v>
      </c>
      <c r="B3237" t="s">
        <v>9933</v>
      </c>
      <c r="C3237">
        <v>16</v>
      </c>
      <c r="D3237">
        <v>92</v>
      </c>
      <c r="E3237">
        <v>4</v>
      </c>
      <c r="F3237">
        <v>405</v>
      </c>
      <c r="G3237" t="s">
        <v>6301</v>
      </c>
      <c r="H3237">
        <v>631</v>
      </c>
      <c r="I3237">
        <v>7680</v>
      </c>
      <c r="J3237" t="s">
        <v>210</v>
      </c>
      <c r="K3237" t="s">
        <v>88</v>
      </c>
      <c r="L3237" t="s">
        <v>13001</v>
      </c>
      <c r="M3237">
        <v>704</v>
      </c>
      <c r="N3237">
        <v>2020</v>
      </c>
      <c r="O3237" t="s">
        <v>4956</v>
      </c>
      <c r="P3237">
        <v>0</v>
      </c>
      <c r="Q3237" t="s">
        <v>16228</v>
      </c>
      <c r="R3237" t="s">
        <v>16229</v>
      </c>
      <c r="S3237">
        <v>18</v>
      </c>
      <c r="T3237" t="s">
        <v>42</v>
      </c>
      <c r="U3237" t="s">
        <v>43</v>
      </c>
      <c r="V3237" t="s">
        <v>811</v>
      </c>
      <c r="W3237">
        <v>2000000</v>
      </c>
      <c r="X3237">
        <v>1999</v>
      </c>
      <c r="Y3237">
        <v>443</v>
      </c>
      <c r="Z3237" s="2">
        <v>6.4</v>
      </c>
      <c r="AB3237">
        <v>100</v>
      </c>
      <c r="AQ3237">
        <v>97</v>
      </c>
      <c r="AR3237">
        <v>4.5</v>
      </c>
      <c r="BO3237">
        <v>1646664</v>
      </c>
      <c r="BP3237">
        <v>20000000</v>
      </c>
      <c r="BR3237">
        <f t="shared" ref="BR3237:BR3276" si="117">BO3237-BP3237</f>
        <v>-18353336</v>
      </c>
      <c r="BS3237" t="str">
        <f>_xlfn.XLOOKUP(BO3237,I:I,L:L)</f>
        <v>Marci XÂ </v>
      </c>
    </row>
    <row r="3238" spans="1:71" x14ac:dyDescent="0.25">
      <c r="A3238" t="s">
        <v>33</v>
      </c>
      <c r="B3238" t="s">
        <v>9945</v>
      </c>
      <c r="C3238">
        <v>155</v>
      </c>
      <c r="D3238">
        <v>101</v>
      </c>
      <c r="E3238">
        <v>13</v>
      </c>
      <c r="F3238">
        <v>6</v>
      </c>
      <c r="G3238" t="s">
        <v>16230</v>
      </c>
      <c r="H3238">
        <v>280</v>
      </c>
      <c r="I3238">
        <v>6517198</v>
      </c>
      <c r="J3238" t="s">
        <v>1212</v>
      </c>
      <c r="K3238" t="s">
        <v>13829</v>
      </c>
      <c r="L3238" t="s">
        <v>10185</v>
      </c>
      <c r="M3238">
        <v>30474</v>
      </c>
      <c r="N3238">
        <v>308</v>
      </c>
      <c r="O3238" t="s">
        <v>16231</v>
      </c>
      <c r="P3238">
        <v>0</v>
      </c>
      <c r="Q3238" t="s">
        <v>16232</v>
      </c>
      <c r="R3238" t="s">
        <v>16233</v>
      </c>
      <c r="S3238">
        <v>172</v>
      </c>
      <c r="T3238" t="s">
        <v>105</v>
      </c>
      <c r="U3238" t="s">
        <v>16234</v>
      </c>
      <c r="V3238" t="s">
        <v>811</v>
      </c>
      <c r="W3238">
        <v>3000000</v>
      </c>
      <c r="X3238">
        <v>2004</v>
      </c>
      <c r="Y3238">
        <v>11</v>
      </c>
      <c r="Z3238" s="2">
        <v>7.5</v>
      </c>
      <c r="AA3238">
        <v>1.85</v>
      </c>
      <c r="AB3238">
        <v>0</v>
      </c>
      <c r="AQ3238">
        <v>113</v>
      </c>
      <c r="AR3238">
        <v>8.1</v>
      </c>
      <c r="BO3238">
        <v>81557479</v>
      </c>
      <c r="BP3238">
        <v>100000000</v>
      </c>
      <c r="BR3238">
        <f t="shared" si="117"/>
        <v>-18442521</v>
      </c>
      <c r="BS3238" t="str">
        <f>_xlfn.XLOOKUP(BO3238,I:I,L:L)</f>
        <v>UnstoppableÂ </v>
      </c>
    </row>
    <row r="3239" spans="1:71" x14ac:dyDescent="0.25">
      <c r="A3239" t="s">
        <v>33</v>
      </c>
      <c r="B3239" t="s">
        <v>3301</v>
      </c>
      <c r="C3239">
        <v>94</v>
      </c>
      <c r="D3239">
        <v>109</v>
      </c>
      <c r="E3239">
        <v>644</v>
      </c>
      <c r="F3239">
        <v>559</v>
      </c>
      <c r="G3239" t="s">
        <v>1667</v>
      </c>
      <c r="H3239">
        <v>1000</v>
      </c>
      <c r="I3239">
        <v>141600000</v>
      </c>
      <c r="J3239" t="s">
        <v>1247</v>
      </c>
      <c r="K3239" t="s">
        <v>9246</v>
      </c>
      <c r="L3239" t="s">
        <v>16235</v>
      </c>
      <c r="M3239">
        <v>90177</v>
      </c>
      <c r="N3239">
        <v>3468</v>
      </c>
      <c r="O3239" t="s">
        <v>6515</v>
      </c>
      <c r="P3239">
        <v>6</v>
      </c>
      <c r="Q3239" t="s">
        <v>16236</v>
      </c>
      <c r="R3239" t="s">
        <v>16237</v>
      </c>
      <c r="S3239">
        <v>257</v>
      </c>
      <c r="T3239" t="s">
        <v>42</v>
      </c>
      <c r="U3239" t="s">
        <v>43</v>
      </c>
      <c r="V3239" t="s">
        <v>811</v>
      </c>
      <c r="W3239">
        <v>3000000</v>
      </c>
      <c r="X3239">
        <v>1978</v>
      </c>
      <c r="Y3239">
        <v>783</v>
      </c>
      <c r="Z3239" s="2">
        <v>7.6</v>
      </c>
      <c r="AA3239">
        <v>1.85</v>
      </c>
      <c r="AB3239">
        <v>0</v>
      </c>
      <c r="AQ3239">
        <v>101</v>
      </c>
      <c r="AR3239">
        <v>7.5</v>
      </c>
      <c r="BO3239">
        <v>7496522</v>
      </c>
      <c r="BP3239">
        <v>26000000</v>
      </c>
      <c r="BR3239">
        <f t="shared" si="117"/>
        <v>-18503478</v>
      </c>
      <c r="BS3239" t="str">
        <f>_xlfn.XLOOKUP(BO3239,I:I,L:L)</f>
        <v>The Curse of the Jade ScorpionÂ </v>
      </c>
    </row>
    <row r="3240" spans="1:71" x14ac:dyDescent="0.25">
      <c r="A3240" t="s">
        <v>33</v>
      </c>
      <c r="B3240" t="s">
        <v>8864</v>
      </c>
      <c r="C3240">
        <v>164</v>
      </c>
      <c r="D3240">
        <v>110</v>
      </c>
      <c r="E3240">
        <v>82</v>
      </c>
      <c r="F3240">
        <v>177</v>
      </c>
      <c r="G3240" t="s">
        <v>16238</v>
      </c>
      <c r="H3240">
        <v>387</v>
      </c>
      <c r="I3240">
        <v>51100000</v>
      </c>
      <c r="J3240" t="s">
        <v>68</v>
      </c>
      <c r="K3240" t="s">
        <v>16239</v>
      </c>
      <c r="L3240" t="s">
        <v>3909</v>
      </c>
      <c r="M3240">
        <v>139432</v>
      </c>
      <c r="N3240">
        <v>1198</v>
      </c>
      <c r="O3240" t="s">
        <v>5961</v>
      </c>
      <c r="P3240">
        <v>2</v>
      </c>
      <c r="Q3240" t="s">
        <v>16240</v>
      </c>
      <c r="R3240" t="s">
        <v>16241</v>
      </c>
      <c r="S3240">
        <v>418</v>
      </c>
      <c r="T3240" t="s">
        <v>42</v>
      </c>
      <c r="U3240" t="s">
        <v>74</v>
      </c>
      <c r="V3240" t="s">
        <v>7234</v>
      </c>
      <c r="W3240">
        <v>3000000</v>
      </c>
      <c r="X3240">
        <v>1964</v>
      </c>
      <c r="Y3240">
        <v>202</v>
      </c>
      <c r="Z3240" s="2">
        <v>7.8</v>
      </c>
      <c r="AA3240">
        <v>1.37</v>
      </c>
      <c r="AB3240">
        <v>0</v>
      </c>
      <c r="AQ3240">
        <v>109</v>
      </c>
      <c r="AR3240">
        <v>7.6</v>
      </c>
      <c r="BO3240">
        <v>24430272</v>
      </c>
      <c r="BP3240">
        <v>43000000</v>
      </c>
      <c r="BR3240">
        <f t="shared" si="117"/>
        <v>-18569728</v>
      </c>
      <c r="BS3240" t="str">
        <f>_xlfn.XLOOKUP(BO3240,I:I,L:L)</f>
        <v>The Sweetest ThingÂ </v>
      </c>
    </row>
    <row r="3241" spans="1:71" x14ac:dyDescent="0.25">
      <c r="A3241" t="s">
        <v>33</v>
      </c>
      <c r="B3241" t="s">
        <v>3335</v>
      </c>
      <c r="C3241">
        <v>134</v>
      </c>
      <c r="D3241">
        <v>94</v>
      </c>
      <c r="E3241">
        <v>0</v>
      </c>
      <c r="F3241">
        <v>557</v>
      </c>
      <c r="G3241" t="s">
        <v>2873</v>
      </c>
      <c r="H3241">
        <v>2000</v>
      </c>
      <c r="I3241">
        <v>16501785</v>
      </c>
      <c r="J3241" t="s">
        <v>2007</v>
      </c>
      <c r="K3241" t="s">
        <v>7001</v>
      </c>
      <c r="L3241" t="s">
        <v>8391</v>
      </c>
      <c r="M3241">
        <v>469561</v>
      </c>
      <c r="N3241">
        <v>3559</v>
      </c>
      <c r="O3241" t="s">
        <v>477</v>
      </c>
      <c r="P3241">
        <v>4</v>
      </c>
      <c r="Q3241" t="s">
        <v>16242</v>
      </c>
      <c r="R3241" t="s">
        <v>16243</v>
      </c>
      <c r="S3241">
        <v>514</v>
      </c>
      <c r="T3241" t="s">
        <v>42</v>
      </c>
      <c r="U3241" t="s">
        <v>74</v>
      </c>
      <c r="V3241" t="s">
        <v>811</v>
      </c>
      <c r="W3241">
        <v>3500000</v>
      </c>
      <c r="X3241">
        <v>1996</v>
      </c>
      <c r="Y3241">
        <v>887</v>
      </c>
      <c r="Z3241" s="2">
        <v>8.1999999999999993</v>
      </c>
      <c r="AA3241">
        <v>1.85</v>
      </c>
      <c r="AB3241">
        <v>21000</v>
      </c>
      <c r="AQ3241">
        <v>118</v>
      </c>
      <c r="AR3241">
        <v>8.6</v>
      </c>
      <c r="BO3241">
        <v>24407944</v>
      </c>
      <c r="BP3241">
        <v>43000000</v>
      </c>
      <c r="BR3241">
        <f t="shared" si="117"/>
        <v>-18592056</v>
      </c>
      <c r="BS3241" t="str">
        <f>_xlfn.XLOOKUP(BO3241,I:I,L:L)</f>
        <v>ElektraÂ </v>
      </c>
    </row>
    <row r="3242" spans="1:71" x14ac:dyDescent="0.25">
      <c r="A3242" t="s">
        <v>33</v>
      </c>
      <c r="B3242" t="s">
        <v>3169</v>
      </c>
      <c r="C3242">
        <v>53</v>
      </c>
      <c r="D3242">
        <v>115</v>
      </c>
      <c r="E3242">
        <v>0</v>
      </c>
      <c r="F3242">
        <v>360</v>
      </c>
      <c r="G3242" t="s">
        <v>983</v>
      </c>
      <c r="H3242">
        <v>1000</v>
      </c>
      <c r="I3242">
        <v>38168022</v>
      </c>
      <c r="J3242" t="s">
        <v>5202</v>
      </c>
      <c r="K3242" t="s">
        <v>981</v>
      </c>
      <c r="L3242" t="s">
        <v>5168</v>
      </c>
      <c r="M3242">
        <v>4687</v>
      </c>
      <c r="N3242">
        <v>1964</v>
      </c>
      <c r="O3242" t="s">
        <v>15043</v>
      </c>
      <c r="P3242">
        <v>0</v>
      </c>
      <c r="Q3242" t="s">
        <v>16244</v>
      </c>
      <c r="R3242" t="s">
        <v>16245</v>
      </c>
      <c r="S3242">
        <v>83</v>
      </c>
      <c r="T3242" t="s">
        <v>42</v>
      </c>
      <c r="U3242" t="s">
        <v>43</v>
      </c>
      <c r="V3242" t="s">
        <v>811</v>
      </c>
      <c r="W3242">
        <v>3000000</v>
      </c>
      <c r="X3242">
        <v>2000</v>
      </c>
      <c r="Y3242">
        <v>436</v>
      </c>
      <c r="Z3242" s="2">
        <v>6.6</v>
      </c>
      <c r="AA3242">
        <v>1.85</v>
      </c>
      <c r="AB3242">
        <v>290</v>
      </c>
      <c r="AQ3242">
        <v>94</v>
      </c>
      <c r="AR3242">
        <v>8.1999999999999993</v>
      </c>
      <c r="BO3242">
        <v>13303319</v>
      </c>
      <c r="BP3242">
        <v>32000000</v>
      </c>
      <c r="BR3242">
        <f t="shared" si="117"/>
        <v>-18696681</v>
      </c>
      <c r="BS3242" t="str">
        <f>_xlfn.XLOOKUP(BO3242,I:I,L:L)</f>
        <v>The Tree of LifeÂ </v>
      </c>
    </row>
    <row r="3243" spans="1:71" x14ac:dyDescent="0.25">
      <c r="A3243" t="s">
        <v>33</v>
      </c>
      <c r="B3243" t="s">
        <v>9958</v>
      </c>
      <c r="C3243">
        <v>264</v>
      </c>
      <c r="D3243">
        <v>98</v>
      </c>
      <c r="E3243">
        <v>21</v>
      </c>
      <c r="F3243">
        <v>189</v>
      </c>
      <c r="G3243" t="s">
        <v>16246</v>
      </c>
      <c r="H3243">
        <v>438</v>
      </c>
      <c r="I3243">
        <v>84749884</v>
      </c>
      <c r="J3243" t="s">
        <v>3105</v>
      </c>
      <c r="K3243" t="s">
        <v>15675</v>
      </c>
      <c r="L3243" t="s">
        <v>2277</v>
      </c>
      <c r="M3243">
        <v>82133</v>
      </c>
      <c r="N3243">
        <v>1081</v>
      </c>
      <c r="O3243" t="s">
        <v>16247</v>
      </c>
      <c r="P3243">
        <v>0</v>
      </c>
      <c r="Q3243" t="s">
        <v>16248</v>
      </c>
      <c r="R3243" t="s">
        <v>16249</v>
      </c>
      <c r="S3243">
        <v>359</v>
      </c>
      <c r="T3243" t="s">
        <v>42</v>
      </c>
      <c r="U3243" t="s">
        <v>43</v>
      </c>
      <c r="V3243" t="s">
        <v>811</v>
      </c>
      <c r="W3243">
        <v>3000000</v>
      </c>
      <c r="X3243">
        <v>2010</v>
      </c>
      <c r="Y3243">
        <v>332</v>
      </c>
      <c r="Z3243" s="2">
        <v>5.7</v>
      </c>
      <c r="AA3243">
        <v>1.85</v>
      </c>
      <c r="AB3243">
        <v>14000</v>
      </c>
      <c r="AQ3243">
        <v>115</v>
      </c>
      <c r="AR3243">
        <v>6.6</v>
      </c>
      <c r="BO3243">
        <v>16295774</v>
      </c>
      <c r="BP3243">
        <v>35000000</v>
      </c>
      <c r="BR3243">
        <f t="shared" si="117"/>
        <v>-18704226</v>
      </c>
      <c r="BS3243" t="str">
        <f>_xlfn.XLOOKUP(BO3243,I:I,L:L)</f>
        <v>Howard the DuckÂ </v>
      </c>
    </row>
    <row r="3244" spans="1:71" x14ac:dyDescent="0.25">
      <c r="A3244" t="s">
        <v>33</v>
      </c>
      <c r="B3244" t="s">
        <v>4272</v>
      </c>
      <c r="C3244">
        <v>94</v>
      </c>
      <c r="D3244">
        <v>91</v>
      </c>
      <c r="E3244">
        <v>52</v>
      </c>
      <c r="F3244">
        <v>482</v>
      </c>
      <c r="G3244" t="s">
        <v>960</v>
      </c>
      <c r="H3244">
        <v>773</v>
      </c>
      <c r="I3244">
        <v>24788807</v>
      </c>
      <c r="J3244" t="s">
        <v>1247</v>
      </c>
      <c r="K3244" t="s">
        <v>227</v>
      </c>
      <c r="L3244" t="s">
        <v>6861</v>
      </c>
      <c r="M3244">
        <v>21245</v>
      </c>
      <c r="N3244">
        <v>1965</v>
      </c>
      <c r="O3244" t="s">
        <v>9516</v>
      </c>
      <c r="P3244">
        <v>0</v>
      </c>
      <c r="Q3244" t="s">
        <v>16250</v>
      </c>
      <c r="R3244" t="s">
        <v>16251</v>
      </c>
      <c r="S3244">
        <v>213</v>
      </c>
      <c r="T3244" t="s">
        <v>42</v>
      </c>
      <c r="U3244" t="s">
        <v>74</v>
      </c>
      <c r="V3244" t="s">
        <v>115</v>
      </c>
      <c r="W3244">
        <v>3000000</v>
      </c>
      <c r="X3244">
        <v>1998</v>
      </c>
      <c r="Y3244">
        <v>588</v>
      </c>
      <c r="Z3244" s="2">
        <v>7.4</v>
      </c>
      <c r="AA3244">
        <v>2.35</v>
      </c>
      <c r="AB3244">
        <v>0</v>
      </c>
      <c r="AQ3244">
        <v>98</v>
      </c>
      <c r="AR3244">
        <v>5.7</v>
      </c>
      <c r="BO3244">
        <v>3247816</v>
      </c>
      <c r="BP3244">
        <v>22000000</v>
      </c>
      <c r="BR3244">
        <f t="shared" si="117"/>
        <v>-18752184</v>
      </c>
      <c r="BS3244" t="str">
        <f>_xlfn.XLOOKUP(BO3244,I:I,L:L)</f>
        <v>You Will Meet a Tall Dark StrangerÂ </v>
      </c>
    </row>
    <row r="3245" spans="1:71" x14ac:dyDescent="0.25">
      <c r="A3245" t="s">
        <v>917</v>
      </c>
      <c r="B3245" t="s">
        <v>4720</v>
      </c>
      <c r="C3245">
        <v>215</v>
      </c>
      <c r="D3245">
        <v>120</v>
      </c>
      <c r="E3245">
        <v>909</v>
      </c>
      <c r="F3245">
        <v>184</v>
      </c>
      <c r="G3245" t="s">
        <v>10013</v>
      </c>
      <c r="H3245">
        <v>909</v>
      </c>
      <c r="I3245">
        <v>21244913</v>
      </c>
      <c r="J3245" t="s">
        <v>5396</v>
      </c>
      <c r="K3245" t="s">
        <v>4720</v>
      </c>
      <c r="L3245" t="s">
        <v>7596</v>
      </c>
      <c r="M3245">
        <v>123090</v>
      </c>
      <c r="N3245">
        <v>1779</v>
      </c>
      <c r="O3245" t="s">
        <v>14896</v>
      </c>
      <c r="P3245">
        <v>2</v>
      </c>
      <c r="Q3245" t="s">
        <v>16252</v>
      </c>
      <c r="R3245" t="s">
        <v>16253</v>
      </c>
      <c r="S3245">
        <v>888</v>
      </c>
      <c r="T3245" t="s">
        <v>42</v>
      </c>
      <c r="U3245" t="s">
        <v>939</v>
      </c>
      <c r="V3245" t="s">
        <v>811</v>
      </c>
      <c r="W3245">
        <v>4000000</v>
      </c>
      <c r="X3245">
        <v>2002</v>
      </c>
      <c r="Y3245">
        <v>504</v>
      </c>
      <c r="Z3245" s="2">
        <v>8</v>
      </c>
      <c r="AA3245">
        <v>1.85</v>
      </c>
      <c r="AB3245">
        <v>4000</v>
      </c>
      <c r="AQ3245">
        <v>91</v>
      </c>
      <c r="AR3245">
        <v>7.4</v>
      </c>
      <c r="BO3245">
        <v>51225796</v>
      </c>
      <c r="BP3245">
        <v>70000000</v>
      </c>
      <c r="BR3245">
        <f t="shared" si="117"/>
        <v>-18774204</v>
      </c>
      <c r="BS3245" t="str">
        <f>_xlfn.XLOOKUP(BO3245,I:I,L:L)</f>
        <v>The Phantom of the OperaÂ </v>
      </c>
    </row>
    <row r="3246" spans="1:71" x14ac:dyDescent="0.25">
      <c r="A3246" t="s">
        <v>33</v>
      </c>
      <c r="B3246" t="s">
        <v>6948</v>
      </c>
      <c r="C3246">
        <v>55</v>
      </c>
      <c r="D3246">
        <v>117</v>
      </c>
      <c r="E3246">
        <v>133</v>
      </c>
      <c r="F3246">
        <v>249</v>
      </c>
      <c r="G3246" t="s">
        <v>6301</v>
      </c>
      <c r="H3246">
        <v>687</v>
      </c>
      <c r="I3246">
        <v>20966644</v>
      </c>
      <c r="J3246" t="s">
        <v>210</v>
      </c>
      <c r="K3246" t="s">
        <v>7426</v>
      </c>
      <c r="L3246" t="s">
        <v>7490</v>
      </c>
      <c r="M3246">
        <v>29610</v>
      </c>
      <c r="N3246">
        <v>1665</v>
      </c>
      <c r="O3246" t="s">
        <v>15808</v>
      </c>
      <c r="P3246">
        <v>0</v>
      </c>
      <c r="Q3246" t="s">
        <v>16254</v>
      </c>
      <c r="R3246" t="s">
        <v>16255</v>
      </c>
      <c r="S3246">
        <v>94</v>
      </c>
      <c r="T3246" t="s">
        <v>42</v>
      </c>
      <c r="U3246" t="s">
        <v>74</v>
      </c>
      <c r="V3246" t="s">
        <v>6993</v>
      </c>
      <c r="W3246">
        <v>3000000</v>
      </c>
      <c r="X3246">
        <v>1985</v>
      </c>
      <c r="Y3246">
        <v>443</v>
      </c>
      <c r="Z3246" s="2">
        <v>7.4</v>
      </c>
      <c r="AA3246">
        <v>1.66</v>
      </c>
      <c r="AB3246">
        <v>0</v>
      </c>
      <c r="AQ3246">
        <v>120</v>
      </c>
      <c r="AR3246">
        <v>8</v>
      </c>
      <c r="BO3246">
        <v>1190018</v>
      </c>
      <c r="BP3246">
        <v>20000000</v>
      </c>
      <c r="BR3246">
        <f t="shared" si="117"/>
        <v>-18809982</v>
      </c>
      <c r="BS3246" t="str">
        <f>_xlfn.XLOOKUP(BO3246,I:I,L:L)</f>
        <v>EquilibriumÂ </v>
      </c>
    </row>
    <row r="3247" spans="1:71" x14ac:dyDescent="0.25">
      <c r="A3247" t="s">
        <v>33</v>
      </c>
      <c r="B3247" t="s">
        <v>8070</v>
      </c>
      <c r="C3247">
        <v>361</v>
      </c>
      <c r="D3247">
        <v>85</v>
      </c>
      <c r="E3247">
        <v>65</v>
      </c>
      <c r="F3247">
        <v>535</v>
      </c>
      <c r="G3247" t="s">
        <v>16256</v>
      </c>
      <c r="H3247">
        <v>942</v>
      </c>
      <c r="I3247">
        <v>64423650</v>
      </c>
      <c r="J3247" t="s">
        <v>2382</v>
      </c>
      <c r="K3247" t="s">
        <v>11973</v>
      </c>
      <c r="L3247" t="s">
        <v>3037</v>
      </c>
      <c r="M3247">
        <v>139329</v>
      </c>
      <c r="N3247">
        <v>3708</v>
      </c>
      <c r="O3247" t="s">
        <v>5683</v>
      </c>
      <c r="P3247">
        <v>0</v>
      </c>
      <c r="Q3247" t="s">
        <v>16257</v>
      </c>
      <c r="R3247" t="s">
        <v>16258</v>
      </c>
      <c r="S3247">
        <v>578</v>
      </c>
      <c r="T3247" t="s">
        <v>42</v>
      </c>
      <c r="U3247" t="s">
        <v>43</v>
      </c>
      <c r="V3247" t="s">
        <v>811</v>
      </c>
      <c r="W3247">
        <v>3000000</v>
      </c>
      <c r="X3247">
        <v>2013</v>
      </c>
      <c r="Y3247">
        <v>810</v>
      </c>
      <c r="Z3247" s="2">
        <v>5.7</v>
      </c>
      <c r="AA3247">
        <v>2.35</v>
      </c>
      <c r="AB3247">
        <v>31000</v>
      </c>
      <c r="AQ3247">
        <v>117</v>
      </c>
      <c r="AR3247">
        <v>7.4</v>
      </c>
      <c r="BO3247">
        <v>1183354</v>
      </c>
      <c r="BP3247">
        <v>20000000</v>
      </c>
      <c r="BR3247">
        <f t="shared" si="117"/>
        <v>-18816646</v>
      </c>
      <c r="BS3247" t="str">
        <f>_xlfn.XLOOKUP(BO3247,I:I,L:L)</f>
        <v>Dylan Dog: Dead of NightÂ </v>
      </c>
    </row>
    <row r="3248" spans="1:71" x14ac:dyDescent="0.25">
      <c r="A3248" t="s">
        <v>33</v>
      </c>
      <c r="B3248" t="s">
        <v>1864</v>
      </c>
      <c r="C3248">
        <v>411</v>
      </c>
      <c r="D3248">
        <v>110</v>
      </c>
      <c r="E3248">
        <v>301</v>
      </c>
      <c r="F3248">
        <v>412</v>
      </c>
      <c r="G3248" t="s">
        <v>16259</v>
      </c>
      <c r="H3248">
        <v>1000</v>
      </c>
      <c r="I3248">
        <v>48056940</v>
      </c>
      <c r="J3248" t="s">
        <v>3057</v>
      </c>
      <c r="K3248" t="s">
        <v>16260</v>
      </c>
      <c r="L3248" t="s">
        <v>4251</v>
      </c>
      <c r="M3248">
        <v>155153</v>
      </c>
      <c r="N3248">
        <v>2239</v>
      </c>
      <c r="O3248" t="s">
        <v>6240</v>
      </c>
      <c r="P3248">
        <v>0</v>
      </c>
      <c r="Q3248" t="s">
        <v>16261</v>
      </c>
      <c r="R3248" t="s">
        <v>16262</v>
      </c>
      <c r="S3248">
        <v>524</v>
      </c>
      <c r="T3248" t="s">
        <v>42</v>
      </c>
      <c r="U3248" t="s">
        <v>43</v>
      </c>
      <c r="V3248" t="s">
        <v>811</v>
      </c>
      <c r="W3248">
        <v>3000000</v>
      </c>
      <c r="X3248">
        <v>2012</v>
      </c>
      <c r="Y3248">
        <v>419</v>
      </c>
      <c r="Z3248" s="2">
        <v>6.8</v>
      </c>
      <c r="AA3248">
        <v>2.35</v>
      </c>
      <c r="AB3248">
        <v>58000</v>
      </c>
      <c r="AQ3248">
        <v>85</v>
      </c>
      <c r="AR3248">
        <v>5.7</v>
      </c>
      <c r="BO3248">
        <v>21176322</v>
      </c>
      <c r="BP3248">
        <v>40000000</v>
      </c>
      <c r="BR3248">
        <f t="shared" si="117"/>
        <v>-18823678</v>
      </c>
      <c r="BS3248" t="str">
        <f>_xlfn.XLOOKUP(BO3248,I:I,L:L)</f>
        <v>TorqueÂ </v>
      </c>
    </row>
    <row r="3249" spans="1:71" x14ac:dyDescent="0.25">
      <c r="A3249" t="s">
        <v>33</v>
      </c>
      <c r="B3249" t="s">
        <v>7228</v>
      </c>
      <c r="C3249">
        <v>24</v>
      </c>
      <c r="D3249">
        <v>113</v>
      </c>
      <c r="E3249">
        <v>9</v>
      </c>
      <c r="F3249">
        <v>12</v>
      </c>
      <c r="G3249" t="s">
        <v>16263</v>
      </c>
      <c r="H3249">
        <v>71</v>
      </c>
      <c r="I3249">
        <v>19184015</v>
      </c>
      <c r="J3249" t="s">
        <v>5402</v>
      </c>
      <c r="K3249" t="s">
        <v>1985</v>
      </c>
      <c r="L3249" t="s">
        <v>7775</v>
      </c>
      <c r="M3249">
        <v>1466</v>
      </c>
      <c r="N3249">
        <v>159</v>
      </c>
      <c r="O3249" t="s">
        <v>16264</v>
      </c>
      <c r="P3249">
        <v>1</v>
      </c>
      <c r="Q3249" t="s">
        <v>16265</v>
      </c>
      <c r="R3249" t="s">
        <v>16266</v>
      </c>
      <c r="S3249">
        <v>35</v>
      </c>
      <c r="T3249" t="s">
        <v>42</v>
      </c>
      <c r="U3249" t="s">
        <v>43</v>
      </c>
      <c r="V3249" t="s">
        <v>811</v>
      </c>
      <c r="W3249">
        <v>3000000</v>
      </c>
      <c r="X3249">
        <v>2002</v>
      </c>
      <c r="Y3249">
        <v>65</v>
      </c>
      <c r="Z3249" s="2">
        <v>5.4</v>
      </c>
      <c r="AA3249">
        <v>1.85</v>
      </c>
      <c r="AB3249">
        <v>63</v>
      </c>
      <c r="AQ3249">
        <v>110</v>
      </c>
      <c r="AR3249">
        <v>6.8</v>
      </c>
      <c r="BO3249">
        <v>71148699</v>
      </c>
      <c r="BP3249">
        <v>90000000</v>
      </c>
      <c r="BR3249">
        <f t="shared" si="117"/>
        <v>-18851301</v>
      </c>
      <c r="BS3249" t="str">
        <f>_xlfn.XLOOKUP(BO3249,I:I,L:L)</f>
        <v>The Spiderwick ChroniclesÂ </v>
      </c>
    </row>
    <row r="3250" spans="1:71" x14ac:dyDescent="0.25">
      <c r="A3250" t="s">
        <v>33</v>
      </c>
      <c r="B3250" t="s">
        <v>4310</v>
      </c>
      <c r="C3250">
        <v>35</v>
      </c>
      <c r="D3250">
        <v>98</v>
      </c>
      <c r="E3250">
        <v>188</v>
      </c>
      <c r="F3250">
        <v>693</v>
      </c>
      <c r="G3250" t="s">
        <v>4756</v>
      </c>
      <c r="H3250">
        <v>2000</v>
      </c>
      <c r="I3250">
        <v>24629916</v>
      </c>
      <c r="J3250" t="s">
        <v>4752</v>
      </c>
      <c r="K3250" t="s">
        <v>5428</v>
      </c>
      <c r="L3250" t="s">
        <v>6880</v>
      </c>
      <c r="M3250">
        <v>12942</v>
      </c>
      <c r="N3250">
        <v>4277</v>
      </c>
      <c r="O3250" t="s">
        <v>2543</v>
      </c>
      <c r="P3250">
        <v>0</v>
      </c>
      <c r="Q3250" t="s">
        <v>16267</v>
      </c>
      <c r="R3250" t="s">
        <v>16268</v>
      </c>
      <c r="S3250">
        <v>34</v>
      </c>
      <c r="T3250" t="s">
        <v>42</v>
      </c>
      <c r="U3250" t="s">
        <v>43</v>
      </c>
      <c r="V3250" t="s">
        <v>115</v>
      </c>
      <c r="W3250">
        <v>3000000</v>
      </c>
      <c r="X3250">
        <v>1997</v>
      </c>
      <c r="Y3250">
        <v>970</v>
      </c>
      <c r="Z3250" s="2">
        <v>5.0999999999999996</v>
      </c>
      <c r="AA3250">
        <v>1.85</v>
      </c>
      <c r="AB3250">
        <v>902</v>
      </c>
      <c r="AQ3250">
        <v>95</v>
      </c>
      <c r="AR3250">
        <v>6.1</v>
      </c>
      <c r="BO3250">
        <v>15081783</v>
      </c>
      <c r="BP3250">
        <v>34000000</v>
      </c>
      <c r="BR3250">
        <f t="shared" si="117"/>
        <v>-18918217</v>
      </c>
      <c r="BS3250" t="str">
        <f>_xlfn.XLOOKUP(BO3250,I:I,L:L)</f>
        <v>PonyoÂ </v>
      </c>
    </row>
    <row r="3251" spans="1:71" x14ac:dyDescent="0.25">
      <c r="A3251" t="s">
        <v>33</v>
      </c>
      <c r="B3251" t="s">
        <v>5297</v>
      </c>
      <c r="C3251">
        <v>122</v>
      </c>
      <c r="D3251">
        <v>161</v>
      </c>
      <c r="E3251">
        <v>767</v>
      </c>
      <c r="F3251">
        <v>87</v>
      </c>
      <c r="G3251" t="s">
        <v>16269</v>
      </c>
      <c r="H3251">
        <v>682</v>
      </c>
      <c r="I3251">
        <v>27200000</v>
      </c>
      <c r="J3251" t="s">
        <v>1953</v>
      </c>
      <c r="K3251" t="s">
        <v>15547</v>
      </c>
      <c r="L3251" t="s">
        <v>6508</v>
      </c>
      <c r="M3251">
        <v>149444</v>
      </c>
      <c r="N3251">
        <v>1035</v>
      </c>
      <c r="O3251" t="s">
        <v>11142</v>
      </c>
      <c r="P3251">
        <v>2</v>
      </c>
      <c r="Q3251" t="s">
        <v>16270</v>
      </c>
      <c r="R3251" t="s">
        <v>16271</v>
      </c>
      <c r="S3251">
        <v>273</v>
      </c>
      <c r="T3251" t="s">
        <v>42</v>
      </c>
      <c r="U3251" t="s">
        <v>74</v>
      </c>
      <c r="V3251" t="s">
        <v>115</v>
      </c>
      <c r="W3251">
        <v>3000000</v>
      </c>
      <c r="X3251">
        <v>1957</v>
      </c>
      <c r="Y3251">
        <v>119</v>
      </c>
      <c r="Z3251" s="2">
        <v>8.1999999999999993</v>
      </c>
      <c r="AA3251">
        <v>2.35</v>
      </c>
      <c r="AB3251">
        <v>0</v>
      </c>
      <c r="AQ3251">
        <v>93</v>
      </c>
      <c r="AR3251">
        <v>5.6</v>
      </c>
      <c r="BO3251">
        <v>12561</v>
      </c>
      <c r="BP3251">
        <v>19000000</v>
      </c>
      <c r="BR3251">
        <f t="shared" si="117"/>
        <v>-18987439</v>
      </c>
      <c r="BS3251" t="str">
        <f>_xlfn.XLOOKUP(BO3251,I:I,L:L)</f>
        <v>Leap YearÂ </v>
      </c>
    </row>
    <row r="3252" spans="1:71" x14ac:dyDescent="0.25">
      <c r="A3252" t="s">
        <v>33</v>
      </c>
      <c r="B3252" t="s">
        <v>3424</v>
      </c>
      <c r="C3252">
        <v>16</v>
      </c>
      <c r="D3252">
        <v>100</v>
      </c>
      <c r="E3252">
        <v>32</v>
      </c>
      <c r="F3252">
        <v>175</v>
      </c>
      <c r="G3252" t="s">
        <v>16272</v>
      </c>
      <c r="H3252">
        <v>610</v>
      </c>
      <c r="I3252">
        <v>15369573</v>
      </c>
      <c r="J3252" t="s">
        <v>1156</v>
      </c>
      <c r="K3252" t="s">
        <v>3686</v>
      </c>
      <c r="L3252" t="s">
        <v>8494</v>
      </c>
      <c r="M3252">
        <v>2580</v>
      </c>
      <c r="N3252">
        <v>1441</v>
      </c>
      <c r="O3252" t="s">
        <v>16273</v>
      </c>
      <c r="P3252">
        <v>1</v>
      </c>
      <c r="Q3252" t="s">
        <v>16274</v>
      </c>
      <c r="R3252" t="s">
        <v>16275</v>
      </c>
      <c r="S3252">
        <v>54</v>
      </c>
      <c r="T3252" t="s">
        <v>42</v>
      </c>
      <c r="U3252" t="s">
        <v>43</v>
      </c>
      <c r="V3252" t="s">
        <v>115</v>
      </c>
      <c r="W3252">
        <v>3000000</v>
      </c>
      <c r="X3252">
        <v>1990</v>
      </c>
      <c r="Y3252">
        <v>232</v>
      </c>
      <c r="Z3252" s="2">
        <v>5.3</v>
      </c>
      <c r="AA3252">
        <v>1.85</v>
      </c>
      <c r="AB3252">
        <v>710</v>
      </c>
      <c r="AQ3252">
        <v>161</v>
      </c>
      <c r="AR3252">
        <v>8.1999999999999993</v>
      </c>
      <c r="BP3252">
        <v>19000000</v>
      </c>
      <c r="BR3252">
        <f t="shared" si="117"/>
        <v>-19000000</v>
      </c>
      <c r="BS3252">
        <f>_xlfn.XLOOKUP(BO3252,I:I,L:L)</f>
        <v>0</v>
      </c>
    </row>
    <row r="3253" spans="1:71" x14ac:dyDescent="0.25">
      <c r="A3253" t="s">
        <v>33</v>
      </c>
      <c r="B3253" t="s">
        <v>9972</v>
      </c>
      <c r="C3253">
        <v>49</v>
      </c>
      <c r="D3253">
        <v>84</v>
      </c>
      <c r="E3253">
        <v>23</v>
      </c>
      <c r="F3253">
        <v>706</v>
      </c>
      <c r="G3253" t="s">
        <v>10236</v>
      </c>
      <c r="H3253">
        <v>1000</v>
      </c>
      <c r="I3253">
        <v>10017041</v>
      </c>
      <c r="J3253" t="s">
        <v>1064</v>
      </c>
      <c r="K3253" t="s">
        <v>7154</v>
      </c>
      <c r="L3253" t="s">
        <v>9503</v>
      </c>
      <c r="M3253">
        <v>8265</v>
      </c>
      <c r="N3253">
        <v>4815</v>
      </c>
      <c r="O3253" t="s">
        <v>6435</v>
      </c>
      <c r="P3253">
        <v>3</v>
      </c>
      <c r="Q3253" t="s">
        <v>16276</v>
      </c>
      <c r="R3253" t="s">
        <v>16277</v>
      </c>
      <c r="S3253">
        <v>20</v>
      </c>
      <c r="T3253" t="s">
        <v>42</v>
      </c>
      <c r="U3253" t="s">
        <v>43</v>
      </c>
      <c r="V3253" t="s">
        <v>811</v>
      </c>
      <c r="W3253">
        <v>3000000</v>
      </c>
      <c r="X3253">
        <v>2009</v>
      </c>
      <c r="Y3253">
        <v>927</v>
      </c>
      <c r="Z3253" s="2">
        <v>5.9</v>
      </c>
      <c r="AA3253">
        <v>1.85</v>
      </c>
      <c r="AB3253">
        <v>545</v>
      </c>
      <c r="AQ3253">
        <v>97</v>
      </c>
      <c r="AR3253">
        <v>6.6</v>
      </c>
      <c r="BO3253">
        <v>10965209</v>
      </c>
      <c r="BP3253">
        <v>30000000</v>
      </c>
      <c r="BR3253">
        <f t="shared" si="117"/>
        <v>-19034791</v>
      </c>
      <c r="BS3253" t="str">
        <f>_xlfn.XLOOKUP(BO3253,I:I,L:L)</f>
        <v>AntitrustÂ </v>
      </c>
    </row>
    <row r="3254" spans="1:71" x14ac:dyDescent="0.25">
      <c r="A3254" t="s">
        <v>33</v>
      </c>
      <c r="B3254" t="s">
        <v>9973</v>
      </c>
      <c r="C3254">
        <v>37</v>
      </c>
      <c r="D3254">
        <v>99</v>
      </c>
      <c r="E3254">
        <v>18</v>
      </c>
      <c r="F3254">
        <v>233</v>
      </c>
      <c r="G3254" t="s">
        <v>12318</v>
      </c>
      <c r="H3254">
        <v>939</v>
      </c>
      <c r="I3254">
        <v>7059537</v>
      </c>
      <c r="J3254" t="s">
        <v>1247</v>
      </c>
      <c r="K3254" t="s">
        <v>6635</v>
      </c>
      <c r="L3254" t="s">
        <v>10062</v>
      </c>
      <c r="M3254">
        <v>8279</v>
      </c>
      <c r="N3254">
        <v>2321</v>
      </c>
      <c r="O3254" t="s">
        <v>16278</v>
      </c>
      <c r="P3254">
        <v>0</v>
      </c>
      <c r="Q3254" t="s">
        <v>16279</v>
      </c>
      <c r="R3254" t="s">
        <v>16280</v>
      </c>
      <c r="S3254">
        <v>101</v>
      </c>
      <c r="T3254" t="s">
        <v>42</v>
      </c>
      <c r="U3254" t="s">
        <v>43</v>
      </c>
      <c r="V3254" t="s">
        <v>44</v>
      </c>
      <c r="W3254">
        <v>3000000</v>
      </c>
      <c r="X3254">
        <v>2006</v>
      </c>
      <c r="Y3254">
        <v>407</v>
      </c>
      <c r="Z3254" s="2">
        <v>3</v>
      </c>
      <c r="AA3254">
        <v>1.85</v>
      </c>
      <c r="AB3254">
        <v>837</v>
      </c>
      <c r="AQ3254">
        <v>186</v>
      </c>
      <c r="AR3254">
        <v>8.3000000000000007</v>
      </c>
      <c r="BO3254">
        <v>20916309</v>
      </c>
      <c r="BP3254">
        <v>40000000</v>
      </c>
      <c r="BR3254">
        <f t="shared" si="117"/>
        <v>-19083691</v>
      </c>
      <c r="BS3254" t="str">
        <f>_xlfn.XLOOKUP(BO3254,I:I,L:L)</f>
        <v>ShortsÂ </v>
      </c>
    </row>
    <row r="3255" spans="1:71" x14ac:dyDescent="0.25">
      <c r="A3255" t="s">
        <v>33</v>
      </c>
      <c r="B3255" t="s">
        <v>5357</v>
      </c>
      <c r="C3255">
        <v>405</v>
      </c>
      <c r="D3255">
        <v>109</v>
      </c>
      <c r="E3255">
        <v>0</v>
      </c>
      <c r="F3255">
        <v>48</v>
      </c>
      <c r="G3255" t="s">
        <v>16281</v>
      </c>
      <c r="H3255">
        <v>140</v>
      </c>
      <c r="I3255">
        <v>8114507</v>
      </c>
      <c r="J3255" t="s">
        <v>210</v>
      </c>
      <c r="K3255" t="s">
        <v>16282</v>
      </c>
      <c r="L3255" t="s">
        <v>9844</v>
      </c>
      <c r="M3255">
        <v>95362</v>
      </c>
      <c r="N3255">
        <v>328</v>
      </c>
      <c r="O3255" t="s">
        <v>16283</v>
      </c>
      <c r="P3255">
        <v>1</v>
      </c>
      <c r="Q3255" t="s">
        <v>16284</v>
      </c>
      <c r="R3255" t="s">
        <v>16285</v>
      </c>
      <c r="S3255">
        <v>270</v>
      </c>
      <c r="T3255" t="s">
        <v>42</v>
      </c>
      <c r="U3255" t="s">
        <v>43</v>
      </c>
      <c r="V3255" t="s">
        <v>811</v>
      </c>
      <c r="W3255">
        <v>3000000</v>
      </c>
      <c r="X3255">
        <v>2013</v>
      </c>
      <c r="Y3255">
        <v>63</v>
      </c>
      <c r="Z3255" s="2">
        <v>7.9</v>
      </c>
      <c r="AA3255">
        <v>1.85</v>
      </c>
      <c r="AB3255">
        <v>62000</v>
      </c>
      <c r="AQ3255">
        <v>99</v>
      </c>
      <c r="AR3255">
        <v>3</v>
      </c>
      <c r="BO3255">
        <v>8888143</v>
      </c>
      <c r="BP3255">
        <v>28000000</v>
      </c>
      <c r="BR3255">
        <f t="shared" si="117"/>
        <v>-19111857</v>
      </c>
      <c r="BS3255" t="str">
        <f>_xlfn.XLOOKUP(BO3255,I:I,L:L)</f>
        <v>Mystery, AlaskaÂ </v>
      </c>
    </row>
    <row r="3256" spans="1:71" x14ac:dyDescent="0.25">
      <c r="A3256" t="s">
        <v>33</v>
      </c>
      <c r="B3256" t="s">
        <v>9975</v>
      </c>
      <c r="C3256">
        <v>29</v>
      </c>
      <c r="D3256">
        <v>95</v>
      </c>
      <c r="E3256">
        <v>4</v>
      </c>
      <c r="F3256">
        <v>152</v>
      </c>
      <c r="G3256" t="s">
        <v>16286</v>
      </c>
      <c r="H3256">
        <v>641</v>
      </c>
      <c r="I3256">
        <v>7888703</v>
      </c>
      <c r="J3256" t="s">
        <v>2645</v>
      </c>
      <c r="K3256" t="s">
        <v>16287</v>
      </c>
      <c r="L3256" t="s">
        <v>9910</v>
      </c>
      <c r="M3256">
        <v>8465</v>
      </c>
      <c r="N3256">
        <v>1389</v>
      </c>
      <c r="O3256" t="s">
        <v>15754</v>
      </c>
      <c r="P3256">
        <v>1</v>
      </c>
      <c r="Q3256" t="s">
        <v>16288</v>
      </c>
      <c r="R3256" t="s">
        <v>16289</v>
      </c>
      <c r="S3256">
        <v>65</v>
      </c>
      <c r="T3256" t="s">
        <v>42</v>
      </c>
      <c r="U3256" t="s">
        <v>43</v>
      </c>
      <c r="V3256" t="s">
        <v>115</v>
      </c>
      <c r="W3256">
        <v>3000000</v>
      </c>
      <c r="X3256">
        <v>1987</v>
      </c>
      <c r="Y3256">
        <v>168</v>
      </c>
      <c r="Z3256" s="2">
        <v>3.2</v>
      </c>
      <c r="AA3256">
        <v>1.85</v>
      </c>
      <c r="AB3256">
        <v>491</v>
      </c>
      <c r="AQ3256">
        <v>109</v>
      </c>
      <c r="AR3256">
        <v>7.9</v>
      </c>
      <c r="BO3256">
        <v>10880926</v>
      </c>
      <c r="BP3256">
        <v>30000000</v>
      </c>
      <c r="BR3256">
        <f t="shared" si="117"/>
        <v>-19119074</v>
      </c>
      <c r="BS3256" t="str">
        <f>_xlfn.XLOOKUP(BO3256,I:I,L:L)</f>
        <v>Dead Man DownÂ </v>
      </c>
    </row>
    <row r="3257" spans="1:71" x14ac:dyDescent="0.25">
      <c r="A3257" t="s">
        <v>33</v>
      </c>
      <c r="B3257" t="s">
        <v>9371</v>
      </c>
      <c r="C3257">
        <v>81</v>
      </c>
      <c r="D3257">
        <v>97</v>
      </c>
      <c r="E3257">
        <v>152</v>
      </c>
      <c r="F3257">
        <v>135</v>
      </c>
      <c r="G3257" t="s">
        <v>16290</v>
      </c>
      <c r="H3257">
        <v>674</v>
      </c>
      <c r="I3257">
        <v>7282851</v>
      </c>
      <c r="J3257" t="s">
        <v>2367</v>
      </c>
      <c r="K3257" t="s">
        <v>16291</v>
      </c>
      <c r="L3257" t="s">
        <v>10035</v>
      </c>
      <c r="M3257">
        <v>9502</v>
      </c>
      <c r="N3257">
        <v>1395</v>
      </c>
      <c r="O3257" t="s">
        <v>16292</v>
      </c>
      <c r="P3257">
        <v>1</v>
      </c>
      <c r="Q3257" t="s">
        <v>16293</v>
      </c>
      <c r="R3257" t="s">
        <v>16294</v>
      </c>
      <c r="S3257">
        <v>100</v>
      </c>
      <c r="T3257" t="s">
        <v>42</v>
      </c>
      <c r="U3257" t="s">
        <v>43</v>
      </c>
      <c r="V3257" t="s">
        <v>811</v>
      </c>
      <c r="W3257">
        <v>3000000</v>
      </c>
      <c r="X3257">
        <v>1988</v>
      </c>
      <c r="Y3257">
        <v>174</v>
      </c>
      <c r="Z3257" s="2">
        <v>6.5</v>
      </c>
      <c r="AA3257">
        <v>1.85</v>
      </c>
      <c r="AB3257">
        <v>812</v>
      </c>
      <c r="AQ3257">
        <v>95</v>
      </c>
      <c r="AR3257">
        <v>3.2</v>
      </c>
      <c r="BO3257">
        <v>11854694</v>
      </c>
      <c r="BP3257">
        <v>31000000</v>
      </c>
      <c r="BR3257">
        <f t="shared" si="117"/>
        <v>-19145306</v>
      </c>
      <c r="BS3257" t="str">
        <f>_xlfn.XLOOKUP(BO3257,I:I,L:L)</f>
        <v>Extraordinary MeasuresÂ </v>
      </c>
    </row>
    <row r="3258" spans="1:71" x14ac:dyDescent="0.25">
      <c r="A3258" t="s">
        <v>33</v>
      </c>
      <c r="B3258" t="s">
        <v>9977</v>
      </c>
      <c r="C3258">
        <v>75</v>
      </c>
      <c r="D3258">
        <v>90</v>
      </c>
      <c r="E3258">
        <v>15</v>
      </c>
      <c r="F3258">
        <v>453</v>
      </c>
      <c r="G3258" t="s">
        <v>6179</v>
      </c>
      <c r="H3258">
        <v>953</v>
      </c>
      <c r="I3258">
        <v>5844929</v>
      </c>
      <c r="J3258" t="s">
        <v>1544</v>
      </c>
      <c r="K3258" t="s">
        <v>797</v>
      </c>
      <c r="L3258" t="s">
        <v>10358</v>
      </c>
      <c r="M3258">
        <v>6000</v>
      </c>
      <c r="N3258">
        <v>2510</v>
      </c>
      <c r="O3258" t="s">
        <v>10198</v>
      </c>
      <c r="P3258">
        <v>1</v>
      </c>
      <c r="Q3258" t="s">
        <v>16295</v>
      </c>
      <c r="R3258" t="s">
        <v>16296</v>
      </c>
      <c r="S3258">
        <v>109</v>
      </c>
      <c r="T3258" t="s">
        <v>42</v>
      </c>
      <c r="U3258" t="s">
        <v>43</v>
      </c>
      <c r="V3258" t="s">
        <v>44</v>
      </c>
      <c r="W3258">
        <v>3000000</v>
      </c>
      <c r="X3258">
        <v>2002</v>
      </c>
      <c r="Y3258">
        <v>625</v>
      </c>
      <c r="Z3258" s="2">
        <v>7</v>
      </c>
      <c r="AA3258">
        <v>1.85</v>
      </c>
      <c r="AB3258">
        <v>595</v>
      </c>
      <c r="AQ3258">
        <v>97</v>
      </c>
      <c r="AR3258">
        <v>6.5</v>
      </c>
      <c r="BO3258">
        <v>4710455</v>
      </c>
      <c r="BP3258">
        <v>24000000</v>
      </c>
      <c r="BR3258">
        <f t="shared" si="117"/>
        <v>-19289545</v>
      </c>
      <c r="BS3258" t="str">
        <f>_xlfn.XLOOKUP(BO3258,I:I,L:L)</f>
        <v>Howl's Moving CastleÂ </v>
      </c>
    </row>
    <row r="3259" spans="1:71" x14ac:dyDescent="0.25">
      <c r="A3259" t="s">
        <v>33</v>
      </c>
      <c r="B3259" t="s">
        <v>9980</v>
      </c>
      <c r="C3259">
        <v>82</v>
      </c>
      <c r="D3259">
        <v>96</v>
      </c>
      <c r="E3259">
        <v>70</v>
      </c>
      <c r="F3259">
        <v>163</v>
      </c>
      <c r="G3259" t="s">
        <v>14364</v>
      </c>
      <c r="H3259">
        <v>883</v>
      </c>
      <c r="I3259">
        <v>4170647</v>
      </c>
      <c r="J3259" t="s">
        <v>1544</v>
      </c>
      <c r="K3259" t="s">
        <v>1881</v>
      </c>
      <c r="L3259" t="s">
        <v>10558</v>
      </c>
      <c r="M3259">
        <v>14548</v>
      </c>
      <c r="N3259">
        <v>1616</v>
      </c>
      <c r="O3259" t="s">
        <v>5829</v>
      </c>
      <c r="P3259">
        <v>0</v>
      </c>
      <c r="Q3259" t="s">
        <v>16297</v>
      </c>
      <c r="R3259" t="s">
        <v>16298</v>
      </c>
      <c r="S3259">
        <v>161</v>
      </c>
      <c r="T3259" t="s">
        <v>42</v>
      </c>
      <c r="U3259" t="s">
        <v>74</v>
      </c>
      <c r="V3259" t="s">
        <v>811</v>
      </c>
      <c r="W3259">
        <v>1900000</v>
      </c>
      <c r="X3259">
        <v>1999</v>
      </c>
      <c r="Y3259">
        <v>183</v>
      </c>
      <c r="Z3259" s="2">
        <v>6.9</v>
      </c>
      <c r="AA3259">
        <v>1.85</v>
      </c>
      <c r="AB3259">
        <v>1000</v>
      </c>
      <c r="AQ3259">
        <v>90</v>
      </c>
      <c r="AR3259">
        <v>7</v>
      </c>
      <c r="BO3259">
        <v>35707327</v>
      </c>
      <c r="BP3259">
        <v>55000000</v>
      </c>
      <c r="BR3259">
        <f t="shared" si="117"/>
        <v>-19292673</v>
      </c>
      <c r="BS3259" t="str">
        <f>_xlfn.XLOOKUP(BO3259,I:I,L:L)</f>
        <v>ChangelingÂ </v>
      </c>
    </row>
    <row r="3260" spans="1:71" x14ac:dyDescent="0.25">
      <c r="A3260" t="s">
        <v>33</v>
      </c>
      <c r="B3260" t="s">
        <v>9982</v>
      </c>
      <c r="C3260">
        <v>48</v>
      </c>
      <c r="D3260">
        <v>82</v>
      </c>
      <c r="E3260">
        <v>0</v>
      </c>
      <c r="F3260">
        <v>51</v>
      </c>
      <c r="G3260" t="s">
        <v>8751</v>
      </c>
      <c r="H3260">
        <v>472</v>
      </c>
      <c r="I3260">
        <v>4142507</v>
      </c>
      <c r="J3260" t="s">
        <v>1027</v>
      </c>
      <c r="K3260" t="s">
        <v>16299</v>
      </c>
      <c r="L3260" t="s">
        <v>10848</v>
      </c>
      <c r="M3260">
        <v>3665</v>
      </c>
      <c r="N3260">
        <v>858</v>
      </c>
      <c r="O3260" t="s">
        <v>16300</v>
      </c>
      <c r="P3260">
        <v>1</v>
      </c>
      <c r="Q3260" t="s">
        <v>16301</v>
      </c>
      <c r="R3260" t="s">
        <v>16302</v>
      </c>
      <c r="S3260">
        <v>81</v>
      </c>
      <c r="T3260" t="s">
        <v>42</v>
      </c>
      <c r="U3260" t="s">
        <v>43</v>
      </c>
      <c r="V3260" t="s">
        <v>811</v>
      </c>
      <c r="W3260">
        <v>3000000</v>
      </c>
      <c r="X3260">
        <v>2000</v>
      </c>
      <c r="Y3260">
        <v>324</v>
      </c>
      <c r="Z3260" s="2">
        <v>4.4000000000000004</v>
      </c>
      <c r="AA3260">
        <v>1.85</v>
      </c>
      <c r="AB3260">
        <v>131</v>
      </c>
      <c r="AQ3260">
        <v>96</v>
      </c>
      <c r="AR3260">
        <v>6.9</v>
      </c>
      <c r="BO3260">
        <v>100685880</v>
      </c>
      <c r="BP3260">
        <v>120000000</v>
      </c>
      <c r="BR3260">
        <f t="shared" si="117"/>
        <v>-19314120</v>
      </c>
      <c r="BS3260" t="str">
        <f>_xlfn.XLOOKUP(BO3260,I:I,L:L)</f>
        <v>Charlie's Angels: Full ThrottleÂ </v>
      </c>
    </row>
    <row r="3261" spans="1:71" x14ac:dyDescent="0.25">
      <c r="A3261" t="s">
        <v>33</v>
      </c>
      <c r="B3261" t="s">
        <v>5959</v>
      </c>
      <c r="C3261">
        <v>33</v>
      </c>
      <c r="D3261">
        <v>109</v>
      </c>
      <c r="E3261">
        <v>300</v>
      </c>
      <c r="F3261">
        <v>200</v>
      </c>
      <c r="G3261" t="s">
        <v>13838</v>
      </c>
      <c r="H3261">
        <v>729</v>
      </c>
      <c r="I3261">
        <v>4109095</v>
      </c>
      <c r="J3261" t="s">
        <v>5418</v>
      </c>
      <c r="K3261" t="s">
        <v>4361</v>
      </c>
      <c r="L3261" t="s">
        <v>10854</v>
      </c>
      <c r="M3261">
        <v>8239</v>
      </c>
      <c r="N3261">
        <v>1292</v>
      </c>
      <c r="O3261" t="s">
        <v>16303</v>
      </c>
      <c r="P3261">
        <v>0</v>
      </c>
      <c r="Q3261" t="s">
        <v>16304</v>
      </c>
      <c r="R3261" t="s">
        <v>16305</v>
      </c>
      <c r="S3261">
        <v>92</v>
      </c>
      <c r="T3261" t="s">
        <v>42</v>
      </c>
      <c r="U3261" t="s">
        <v>43</v>
      </c>
      <c r="V3261" t="s">
        <v>811</v>
      </c>
      <c r="W3261">
        <v>3000000</v>
      </c>
      <c r="X3261">
        <v>1996</v>
      </c>
      <c r="Y3261">
        <v>257</v>
      </c>
      <c r="Z3261" s="2">
        <v>6</v>
      </c>
      <c r="AA3261">
        <v>1.85</v>
      </c>
      <c r="AB3261">
        <v>0</v>
      </c>
      <c r="AQ3261">
        <v>82</v>
      </c>
      <c r="AR3261">
        <v>4.4000000000000004</v>
      </c>
      <c r="BO3261">
        <v>5654777</v>
      </c>
      <c r="BP3261">
        <v>25000000</v>
      </c>
      <c r="BR3261">
        <f t="shared" si="117"/>
        <v>-19345223</v>
      </c>
      <c r="BS3261" t="str">
        <f>_xlfn.XLOOKUP(BO3261,I:I,L:L)</f>
        <v>UnderclassmanÂ </v>
      </c>
    </row>
    <row r="3262" spans="1:71" x14ac:dyDescent="0.25">
      <c r="A3262" t="s">
        <v>33</v>
      </c>
      <c r="B3262" t="s">
        <v>9984</v>
      </c>
      <c r="C3262">
        <v>22</v>
      </c>
      <c r="D3262">
        <v>98</v>
      </c>
      <c r="E3262">
        <v>16</v>
      </c>
      <c r="F3262">
        <v>222</v>
      </c>
      <c r="G3262" t="s">
        <v>14259</v>
      </c>
      <c r="H3262">
        <v>687</v>
      </c>
      <c r="I3262">
        <v>3902679</v>
      </c>
      <c r="J3262" t="s">
        <v>3370</v>
      </c>
      <c r="K3262" t="s">
        <v>7426</v>
      </c>
      <c r="L3262" t="s">
        <v>10920</v>
      </c>
      <c r="M3262">
        <v>3943</v>
      </c>
      <c r="N3262">
        <v>1806</v>
      </c>
      <c r="O3262" t="s">
        <v>16306</v>
      </c>
      <c r="P3262">
        <v>0</v>
      </c>
      <c r="Q3262" t="s">
        <v>16307</v>
      </c>
      <c r="R3262" t="s">
        <v>16308</v>
      </c>
      <c r="S3262">
        <v>49</v>
      </c>
      <c r="T3262" t="s">
        <v>42</v>
      </c>
      <c r="U3262" t="s">
        <v>43</v>
      </c>
      <c r="V3262" t="s">
        <v>811</v>
      </c>
      <c r="W3262">
        <v>3000000</v>
      </c>
      <c r="X3262">
        <v>1993</v>
      </c>
      <c r="Y3262">
        <v>233</v>
      </c>
      <c r="Z3262" s="2">
        <v>5.3</v>
      </c>
      <c r="AA3262">
        <v>1.66</v>
      </c>
      <c r="AB3262">
        <v>217</v>
      </c>
      <c r="AQ3262">
        <v>109</v>
      </c>
      <c r="AR3262">
        <v>6</v>
      </c>
      <c r="BO3262">
        <v>18653746</v>
      </c>
      <c r="BP3262">
        <v>38000000</v>
      </c>
      <c r="BR3262">
        <f t="shared" si="117"/>
        <v>-19346254</v>
      </c>
      <c r="BS3262" t="str">
        <f>_xlfn.XLOOKUP(BO3262,I:I,L:L)</f>
        <v>The Ninth GateÂ </v>
      </c>
    </row>
    <row r="3263" spans="1:71" x14ac:dyDescent="0.25">
      <c r="A3263" t="s">
        <v>33</v>
      </c>
      <c r="B3263" t="s">
        <v>9990</v>
      </c>
      <c r="C3263">
        <v>30</v>
      </c>
      <c r="D3263">
        <v>95</v>
      </c>
      <c r="E3263">
        <v>45</v>
      </c>
      <c r="F3263">
        <v>267</v>
      </c>
      <c r="G3263" t="s">
        <v>16309</v>
      </c>
      <c r="H3263">
        <v>578</v>
      </c>
      <c r="I3263">
        <v>3559990</v>
      </c>
      <c r="J3263" t="s">
        <v>635</v>
      </c>
      <c r="K3263" t="s">
        <v>7130</v>
      </c>
      <c r="L3263" t="s">
        <v>11079</v>
      </c>
      <c r="M3263">
        <v>8005</v>
      </c>
      <c r="N3263">
        <v>1363</v>
      </c>
      <c r="O3263" t="s">
        <v>5082</v>
      </c>
      <c r="P3263">
        <v>0</v>
      </c>
      <c r="Q3263" t="s">
        <v>16310</v>
      </c>
      <c r="R3263" t="s">
        <v>16311</v>
      </c>
      <c r="S3263">
        <v>49</v>
      </c>
      <c r="T3263" t="s">
        <v>42</v>
      </c>
      <c r="U3263" t="s">
        <v>43</v>
      </c>
      <c r="V3263" t="s">
        <v>811</v>
      </c>
      <c r="W3263">
        <v>3000000</v>
      </c>
      <c r="X3263">
        <v>1997</v>
      </c>
      <c r="Y3263">
        <v>341</v>
      </c>
      <c r="Z3263" s="2">
        <v>5.3</v>
      </c>
      <c r="AA3263">
        <v>1.85</v>
      </c>
      <c r="AB3263">
        <v>417</v>
      </c>
      <c r="AQ3263">
        <v>98</v>
      </c>
      <c r="AR3263">
        <v>5.3</v>
      </c>
      <c r="BO3263">
        <v>40559930</v>
      </c>
      <c r="BP3263">
        <v>60000000</v>
      </c>
      <c r="BR3263">
        <f t="shared" si="117"/>
        <v>-19440070</v>
      </c>
      <c r="BS3263" t="str">
        <f>_xlfn.XLOOKUP(BO3263,I:I,L:L)</f>
        <v>DuplicityÂ </v>
      </c>
    </row>
    <row r="3264" spans="1:71" x14ac:dyDescent="0.25">
      <c r="A3264" t="s">
        <v>33</v>
      </c>
      <c r="B3264" t="s">
        <v>9996</v>
      </c>
      <c r="C3264">
        <v>79</v>
      </c>
      <c r="D3264">
        <v>104</v>
      </c>
      <c r="E3264">
        <v>11</v>
      </c>
      <c r="F3264">
        <v>194</v>
      </c>
      <c r="G3264" t="s">
        <v>16312</v>
      </c>
      <c r="H3264">
        <v>11000</v>
      </c>
      <c r="I3264">
        <v>3287435</v>
      </c>
      <c r="J3264" t="s">
        <v>2007</v>
      </c>
      <c r="K3264" t="s">
        <v>821</v>
      </c>
      <c r="L3264" t="s">
        <v>12552</v>
      </c>
      <c r="M3264">
        <v>8603</v>
      </c>
      <c r="N3264">
        <v>12250</v>
      </c>
      <c r="O3264" t="s">
        <v>14006</v>
      </c>
      <c r="P3264">
        <v>2</v>
      </c>
      <c r="Q3264" t="s">
        <v>16313</v>
      </c>
      <c r="R3264" t="s">
        <v>16314</v>
      </c>
      <c r="S3264">
        <v>115</v>
      </c>
      <c r="T3264" t="s">
        <v>42</v>
      </c>
      <c r="U3264" t="s">
        <v>43</v>
      </c>
      <c r="V3264" t="s">
        <v>811</v>
      </c>
      <c r="W3264">
        <v>4500000</v>
      </c>
      <c r="X3264">
        <v>2001</v>
      </c>
      <c r="Y3264">
        <v>813</v>
      </c>
      <c r="Z3264" s="2">
        <v>7.1</v>
      </c>
      <c r="AA3264">
        <v>1.85</v>
      </c>
      <c r="AB3264">
        <v>430</v>
      </c>
      <c r="AQ3264">
        <v>94</v>
      </c>
      <c r="AR3264">
        <v>8</v>
      </c>
      <c r="BO3264">
        <v>60507228</v>
      </c>
      <c r="BP3264">
        <v>80000000</v>
      </c>
      <c r="BR3264">
        <f t="shared" si="117"/>
        <v>-19492772</v>
      </c>
      <c r="BS3264" t="str">
        <f>_xlfn.XLOOKUP(BO3264,I:I,L:L)</f>
        <v>Fantasia 2000Â </v>
      </c>
    </row>
    <row r="3265" spans="1:71" x14ac:dyDescent="0.25">
      <c r="A3265" t="s">
        <v>33</v>
      </c>
      <c r="B3265" t="s">
        <v>10000</v>
      </c>
      <c r="C3265">
        <v>42</v>
      </c>
      <c r="D3265">
        <v>108</v>
      </c>
      <c r="E3265">
        <v>232</v>
      </c>
      <c r="F3265">
        <v>353</v>
      </c>
      <c r="G3265" t="s">
        <v>2335</v>
      </c>
      <c r="H3265">
        <v>10000</v>
      </c>
      <c r="I3265">
        <v>2961991</v>
      </c>
      <c r="J3265" t="s">
        <v>948</v>
      </c>
      <c r="K3265" t="s">
        <v>566</v>
      </c>
      <c r="L3265" t="s">
        <v>11817</v>
      </c>
      <c r="M3265">
        <v>15885</v>
      </c>
      <c r="N3265">
        <v>11459</v>
      </c>
      <c r="O3265" t="s">
        <v>16315</v>
      </c>
      <c r="P3265">
        <v>4</v>
      </c>
      <c r="Q3265" t="s">
        <v>16316</v>
      </c>
      <c r="R3265" t="s">
        <v>16317</v>
      </c>
      <c r="S3265">
        <v>78</v>
      </c>
      <c r="T3265" t="s">
        <v>42</v>
      </c>
      <c r="U3265" t="s">
        <v>43</v>
      </c>
      <c r="V3265" t="s">
        <v>811</v>
      </c>
      <c r="W3265">
        <v>3300000</v>
      </c>
      <c r="X3265">
        <v>1996</v>
      </c>
      <c r="Y3265">
        <v>721</v>
      </c>
      <c r="Z3265" s="2">
        <v>6.9</v>
      </c>
      <c r="AA3265">
        <v>1.85</v>
      </c>
      <c r="AB3265">
        <v>0</v>
      </c>
      <c r="AQ3265">
        <v>104</v>
      </c>
      <c r="AR3265">
        <v>7.1</v>
      </c>
      <c r="BP3265">
        <v>19500000</v>
      </c>
      <c r="BR3265">
        <f t="shared" si="117"/>
        <v>-19500000</v>
      </c>
      <c r="BS3265">
        <f>_xlfn.XLOOKUP(BO3265,I:I,L:L)</f>
        <v>0</v>
      </c>
    </row>
    <row r="3266" spans="1:71" x14ac:dyDescent="0.25">
      <c r="A3266" t="s">
        <v>33</v>
      </c>
      <c r="B3266" t="s">
        <v>707</v>
      </c>
      <c r="C3266">
        <v>152</v>
      </c>
      <c r="D3266">
        <v>94</v>
      </c>
      <c r="E3266">
        <v>151</v>
      </c>
      <c r="F3266">
        <v>29</v>
      </c>
      <c r="G3266" t="s">
        <v>16318</v>
      </c>
      <c r="H3266">
        <v>113</v>
      </c>
      <c r="I3266">
        <v>2912363</v>
      </c>
      <c r="J3266" t="s">
        <v>1212</v>
      </c>
      <c r="K3266" t="s">
        <v>9100</v>
      </c>
      <c r="L3266" t="s">
        <v>11533</v>
      </c>
      <c r="M3266">
        <v>25063</v>
      </c>
      <c r="N3266">
        <v>278</v>
      </c>
      <c r="O3266" t="s">
        <v>16319</v>
      </c>
      <c r="P3266">
        <v>1</v>
      </c>
      <c r="Q3266" t="s">
        <v>16320</v>
      </c>
      <c r="R3266" t="s">
        <v>16321</v>
      </c>
      <c r="S3266">
        <v>177</v>
      </c>
      <c r="T3266" t="s">
        <v>347</v>
      </c>
      <c r="U3266" t="s">
        <v>74</v>
      </c>
      <c r="V3266" t="s">
        <v>811</v>
      </c>
      <c r="W3266">
        <v>3000000</v>
      </c>
      <c r="X3266">
        <v>2005</v>
      </c>
      <c r="Y3266">
        <v>64</v>
      </c>
      <c r="Z3266" s="2">
        <v>7.3</v>
      </c>
      <c r="AA3266">
        <v>2.35</v>
      </c>
      <c r="AB3266">
        <v>0</v>
      </c>
      <c r="AQ3266">
        <v>108</v>
      </c>
      <c r="AR3266">
        <v>6.9</v>
      </c>
      <c r="BO3266">
        <v>7486906</v>
      </c>
      <c r="BP3266">
        <v>27000000</v>
      </c>
      <c r="BR3266">
        <f t="shared" si="117"/>
        <v>-19513094</v>
      </c>
      <c r="BS3266" t="str">
        <f>_xlfn.XLOOKUP(BO3266,I:I,L:L)</f>
        <v>Martian ChildÂ </v>
      </c>
    </row>
    <row r="3267" spans="1:71" x14ac:dyDescent="0.25">
      <c r="A3267" t="s">
        <v>33</v>
      </c>
      <c r="B3267" t="s">
        <v>5869</v>
      </c>
      <c r="C3267">
        <v>23</v>
      </c>
      <c r="D3267">
        <v>89</v>
      </c>
      <c r="E3267">
        <v>269</v>
      </c>
      <c r="F3267">
        <v>24</v>
      </c>
      <c r="G3267" t="s">
        <v>16322</v>
      </c>
      <c r="H3267">
        <v>489</v>
      </c>
      <c r="I3267">
        <v>2223990</v>
      </c>
      <c r="J3267" t="s">
        <v>5202</v>
      </c>
      <c r="K3267" t="s">
        <v>10730</v>
      </c>
      <c r="L3267" t="s">
        <v>12241</v>
      </c>
      <c r="M3267">
        <v>761</v>
      </c>
      <c r="N3267">
        <v>539</v>
      </c>
      <c r="O3267" t="s">
        <v>16323</v>
      </c>
      <c r="P3267">
        <v>1</v>
      </c>
      <c r="Q3267" t="s">
        <v>16324</v>
      </c>
      <c r="R3267" t="s">
        <v>16325</v>
      </c>
      <c r="S3267">
        <v>14</v>
      </c>
      <c r="T3267" t="s">
        <v>42</v>
      </c>
      <c r="U3267" t="s">
        <v>43</v>
      </c>
      <c r="V3267" t="s">
        <v>811</v>
      </c>
      <c r="W3267">
        <v>3000000</v>
      </c>
      <c r="X3267">
        <v>2003</v>
      </c>
      <c r="Y3267">
        <v>26</v>
      </c>
      <c r="Z3267" s="2">
        <v>6.6</v>
      </c>
      <c r="AA3267">
        <v>1.85</v>
      </c>
      <c r="AB3267">
        <v>26</v>
      </c>
      <c r="AQ3267">
        <v>94</v>
      </c>
      <c r="AR3267">
        <v>7.3</v>
      </c>
      <c r="BO3267">
        <v>476270</v>
      </c>
      <c r="BP3267">
        <v>20000000</v>
      </c>
      <c r="BR3267">
        <f t="shared" si="117"/>
        <v>-19523730</v>
      </c>
      <c r="BS3267" t="str">
        <f>_xlfn.XLOOKUP(BO3267,I:I,L:L)</f>
        <v>The Baader Meinhof ComplexÂ </v>
      </c>
    </row>
    <row r="3268" spans="1:71" x14ac:dyDescent="0.25">
      <c r="A3268" t="s">
        <v>33</v>
      </c>
      <c r="B3268" t="s">
        <v>7838</v>
      </c>
      <c r="C3268">
        <v>305</v>
      </c>
      <c r="D3268">
        <v>120</v>
      </c>
      <c r="E3268">
        <v>0</v>
      </c>
      <c r="F3268">
        <v>38</v>
      </c>
      <c r="G3268" t="s">
        <v>16326</v>
      </c>
      <c r="H3268">
        <v>717</v>
      </c>
      <c r="I3268">
        <v>2181290</v>
      </c>
      <c r="J3268" t="s">
        <v>1195</v>
      </c>
      <c r="K3268" t="s">
        <v>16327</v>
      </c>
      <c r="L3268" t="s">
        <v>12286</v>
      </c>
      <c r="M3268">
        <v>356181</v>
      </c>
      <c r="N3268">
        <v>852</v>
      </c>
      <c r="O3268" t="s">
        <v>16328</v>
      </c>
      <c r="P3268">
        <v>0</v>
      </c>
      <c r="Q3268" t="s">
        <v>16329</v>
      </c>
      <c r="R3268" t="s">
        <v>16330</v>
      </c>
      <c r="S3268">
        <v>809</v>
      </c>
      <c r="T3268" t="s">
        <v>259</v>
      </c>
      <c r="U3268" t="s">
        <v>6863</v>
      </c>
      <c r="V3268" t="s">
        <v>811</v>
      </c>
      <c r="W3268">
        <v>3000000</v>
      </c>
      <c r="X3268">
        <v>2003</v>
      </c>
      <c r="Y3268">
        <v>78</v>
      </c>
      <c r="Z3268" s="2">
        <v>8.4</v>
      </c>
      <c r="AA3268">
        <v>2.35</v>
      </c>
      <c r="AB3268">
        <v>43000</v>
      </c>
      <c r="AQ3268">
        <v>89</v>
      </c>
      <c r="AR3268">
        <v>6.6</v>
      </c>
      <c r="BO3268">
        <v>8434601</v>
      </c>
      <c r="BP3268">
        <v>28000000</v>
      </c>
      <c r="BR3268">
        <f t="shared" si="117"/>
        <v>-19565399</v>
      </c>
      <c r="BS3268" t="str">
        <f>_xlfn.XLOOKUP(BO3268,I:I,L:L)</f>
        <v>Ghosts of MarsÂ </v>
      </c>
    </row>
    <row r="3269" spans="1:71" x14ac:dyDescent="0.25">
      <c r="A3269" t="s">
        <v>33</v>
      </c>
      <c r="B3269" t="s">
        <v>10007</v>
      </c>
      <c r="C3269">
        <v>19</v>
      </c>
      <c r="D3269">
        <v>110</v>
      </c>
      <c r="E3269">
        <v>13</v>
      </c>
      <c r="F3269">
        <v>221</v>
      </c>
      <c r="G3269" t="s">
        <v>16331</v>
      </c>
      <c r="H3269">
        <v>439</v>
      </c>
      <c r="I3269">
        <v>2848578</v>
      </c>
      <c r="J3269" t="s">
        <v>3306</v>
      </c>
      <c r="K3269" t="s">
        <v>16332</v>
      </c>
      <c r="L3269" t="s">
        <v>12122</v>
      </c>
      <c r="M3269">
        <v>3942</v>
      </c>
      <c r="N3269">
        <v>1567</v>
      </c>
      <c r="O3269" t="s">
        <v>16333</v>
      </c>
      <c r="P3269">
        <v>0</v>
      </c>
      <c r="Q3269" t="s">
        <v>16334</v>
      </c>
      <c r="R3269" t="s">
        <v>16335</v>
      </c>
      <c r="S3269">
        <v>65</v>
      </c>
      <c r="T3269" t="s">
        <v>42</v>
      </c>
      <c r="U3269" t="s">
        <v>43</v>
      </c>
      <c r="V3269" t="s">
        <v>115</v>
      </c>
      <c r="W3269">
        <v>3500000</v>
      </c>
      <c r="X3269">
        <v>2010</v>
      </c>
      <c r="Y3269">
        <v>399</v>
      </c>
      <c r="Z3269" s="2">
        <v>6.3</v>
      </c>
      <c r="AA3269">
        <v>1.78</v>
      </c>
      <c r="AB3269">
        <v>0</v>
      </c>
      <c r="AQ3269">
        <v>120</v>
      </c>
      <c r="AR3269">
        <v>8.4</v>
      </c>
      <c r="BO3269">
        <v>403932</v>
      </c>
      <c r="BP3269">
        <v>20000000</v>
      </c>
      <c r="BR3269">
        <f t="shared" si="117"/>
        <v>-19596068</v>
      </c>
      <c r="BS3269" t="str">
        <f>_xlfn.XLOOKUP(BO3269,I:I,L:L)</f>
        <v>The ClaimÂ </v>
      </c>
    </row>
    <row r="3270" spans="1:71" x14ac:dyDescent="0.25">
      <c r="A3270" t="s">
        <v>33</v>
      </c>
      <c r="B3270" t="s">
        <v>1869</v>
      </c>
      <c r="C3270">
        <v>82</v>
      </c>
      <c r="D3270">
        <v>93</v>
      </c>
      <c r="E3270">
        <v>78</v>
      </c>
      <c r="F3270">
        <v>197</v>
      </c>
      <c r="G3270" t="s">
        <v>6614</v>
      </c>
      <c r="H3270">
        <v>536</v>
      </c>
      <c r="I3270">
        <v>200803</v>
      </c>
      <c r="J3270" t="s">
        <v>1247</v>
      </c>
      <c r="K3270" t="s">
        <v>16336</v>
      </c>
      <c r="L3270" t="s">
        <v>13381</v>
      </c>
      <c r="M3270">
        <v>7988</v>
      </c>
      <c r="N3270">
        <v>1467</v>
      </c>
      <c r="O3270" t="s">
        <v>16337</v>
      </c>
      <c r="P3270">
        <v>3</v>
      </c>
      <c r="Q3270" t="s">
        <v>16338</v>
      </c>
      <c r="R3270" t="s">
        <v>16339</v>
      </c>
      <c r="S3270">
        <v>71</v>
      </c>
      <c r="T3270" t="s">
        <v>42</v>
      </c>
      <c r="U3270" t="s">
        <v>43</v>
      </c>
      <c r="V3270" t="s">
        <v>811</v>
      </c>
      <c r="W3270">
        <v>3000000</v>
      </c>
      <c r="X3270">
        <v>2012</v>
      </c>
      <c r="Y3270">
        <v>317</v>
      </c>
      <c r="Z3270" s="2">
        <v>5.3</v>
      </c>
      <c r="AA3270">
        <v>1.78</v>
      </c>
      <c r="AB3270">
        <v>0</v>
      </c>
      <c r="AQ3270">
        <v>102</v>
      </c>
      <c r="AR3270">
        <v>6.9</v>
      </c>
      <c r="BO3270">
        <v>252652</v>
      </c>
      <c r="BP3270">
        <v>19900000</v>
      </c>
      <c r="BR3270">
        <f t="shared" si="117"/>
        <v>-19647348</v>
      </c>
      <c r="BS3270" t="str">
        <f>_xlfn.XLOOKUP(BO3270,I:I,L:L)</f>
        <v>TrollhunterÂ </v>
      </c>
    </row>
    <row r="3271" spans="1:71" x14ac:dyDescent="0.25">
      <c r="A3271" t="s">
        <v>33</v>
      </c>
      <c r="B3271" t="s">
        <v>1536</v>
      </c>
      <c r="C3271">
        <v>175</v>
      </c>
      <c r="D3271">
        <v>111</v>
      </c>
      <c r="E3271">
        <v>81</v>
      </c>
      <c r="F3271">
        <v>81</v>
      </c>
      <c r="G3271" t="s">
        <v>10840</v>
      </c>
      <c r="H3271">
        <v>3000</v>
      </c>
      <c r="I3271">
        <v>33631221</v>
      </c>
      <c r="J3271" t="s">
        <v>1338</v>
      </c>
      <c r="K3271" t="s">
        <v>9306</v>
      </c>
      <c r="L3271" t="s">
        <v>9194</v>
      </c>
      <c r="M3271">
        <v>48562</v>
      </c>
      <c r="N3271">
        <v>3784</v>
      </c>
      <c r="O3271" t="s">
        <v>10841</v>
      </c>
      <c r="P3271">
        <v>1</v>
      </c>
      <c r="Q3271" t="s">
        <v>10842</v>
      </c>
      <c r="R3271" t="s">
        <v>10843</v>
      </c>
      <c r="S3271">
        <v>145</v>
      </c>
      <c r="T3271" t="s">
        <v>42</v>
      </c>
      <c r="U3271" t="s">
        <v>43</v>
      </c>
      <c r="V3271" t="s">
        <v>811</v>
      </c>
      <c r="W3271">
        <v>25000000</v>
      </c>
      <c r="X3271">
        <v>2014</v>
      </c>
      <c r="Y3271">
        <v>571</v>
      </c>
      <c r="Z3271" s="2">
        <v>6</v>
      </c>
      <c r="AA3271">
        <v>2.35</v>
      </c>
      <c r="AB3271">
        <v>0</v>
      </c>
      <c r="AQ3271">
        <v>93</v>
      </c>
      <c r="AR3271">
        <v>5.3</v>
      </c>
      <c r="BO3271">
        <v>4308981</v>
      </c>
      <c r="BP3271">
        <v>24000000</v>
      </c>
      <c r="BR3271">
        <f t="shared" si="117"/>
        <v>-19691019</v>
      </c>
      <c r="BS3271" t="str">
        <f>_xlfn.XLOOKUP(BO3271,I:I,L:L)</f>
        <v>Meet the DeedlesÂ </v>
      </c>
    </row>
    <row r="3272" spans="1:71" x14ac:dyDescent="0.25">
      <c r="A3272" t="s">
        <v>33</v>
      </c>
      <c r="B3272" t="s">
        <v>7862</v>
      </c>
      <c r="C3272">
        <v>40</v>
      </c>
      <c r="D3272">
        <v>98</v>
      </c>
      <c r="E3272">
        <v>7</v>
      </c>
      <c r="F3272">
        <v>17</v>
      </c>
      <c r="G3272" t="s">
        <v>16340</v>
      </c>
      <c r="H3272">
        <v>289</v>
      </c>
      <c r="I3272">
        <v>95016</v>
      </c>
      <c r="J3272" t="s">
        <v>2472</v>
      </c>
      <c r="K3272" t="s">
        <v>14199</v>
      </c>
      <c r="L3272" t="s">
        <v>13309</v>
      </c>
      <c r="M3272">
        <v>11074</v>
      </c>
      <c r="N3272">
        <v>362</v>
      </c>
      <c r="O3272" t="s">
        <v>16341</v>
      </c>
      <c r="P3272">
        <v>0</v>
      </c>
      <c r="Q3272" t="s">
        <v>16342</v>
      </c>
      <c r="R3272" t="s">
        <v>16343</v>
      </c>
      <c r="S3272">
        <v>56</v>
      </c>
      <c r="T3272" t="s">
        <v>211</v>
      </c>
      <c r="U3272" t="s">
        <v>939</v>
      </c>
      <c r="V3272" t="s">
        <v>811</v>
      </c>
      <c r="W3272">
        <v>2700000</v>
      </c>
      <c r="X3272">
        <v>2004</v>
      </c>
      <c r="Y3272">
        <v>38</v>
      </c>
      <c r="Z3272" s="2">
        <v>7.4</v>
      </c>
      <c r="AA3272">
        <v>1.85</v>
      </c>
      <c r="AB3272">
        <v>442</v>
      </c>
      <c r="AQ3272">
        <v>111</v>
      </c>
      <c r="AR3272">
        <v>6</v>
      </c>
      <c r="BO3272">
        <v>30306268</v>
      </c>
      <c r="BP3272">
        <v>50000000</v>
      </c>
      <c r="BR3272">
        <f t="shared" si="117"/>
        <v>-19693732</v>
      </c>
      <c r="BS3272" t="str">
        <f>_xlfn.XLOOKUP(BO3272,I:I,L:L)</f>
        <v>AssassinsÂ </v>
      </c>
    </row>
    <row r="3273" spans="1:71" x14ac:dyDescent="0.25">
      <c r="A3273" t="s">
        <v>33</v>
      </c>
      <c r="B3273" t="s">
        <v>10018</v>
      </c>
      <c r="C3273">
        <v>8</v>
      </c>
      <c r="D3273">
        <v>100</v>
      </c>
      <c r="E3273">
        <v>27</v>
      </c>
      <c r="F3273">
        <v>847</v>
      </c>
      <c r="G3273" t="s">
        <v>6949</v>
      </c>
      <c r="H3273">
        <v>1000</v>
      </c>
      <c r="I3273">
        <v>73678</v>
      </c>
      <c r="J3273" t="s">
        <v>1239</v>
      </c>
      <c r="K3273" t="s">
        <v>16344</v>
      </c>
      <c r="L3273" t="s">
        <v>13432</v>
      </c>
      <c r="M3273">
        <v>266</v>
      </c>
      <c r="N3273">
        <v>4374</v>
      </c>
      <c r="O3273" t="s">
        <v>11311</v>
      </c>
      <c r="P3273">
        <v>1</v>
      </c>
      <c r="R3273" t="s">
        <v>16345</v>
      </c>
      <c r="S3273">
        <v>8</v>
      </c>
      <c r="T3273" t="s">
        <v>42</v>
      </c>
      <c r="U3273" t="s">
        <v>43</v>
      </c>
      <c r="V3273" t="s">
        <v>811</v>
      </c>
      <c r="W3273">
        <v>3000000</v>
      </c>
      <c r="X3273">
        <v>2011</v>
      </c>
      <c r="Y3273">
        <v>902</v>
      </c>
      <c r="Z3273" s="2">
        <v>5.9</v>
      </c>
      <c r="AB3273">
        <v>348</v>
      </c>
      <c r="AQ3273">
        <v>98</v>
      </c>
      <c r="AR3273">
        <v>7.4</v>
      </c>
      <c r="BO3273">
        <v>305070</v>
      </c>
      <c r="BP3273">
        <v>20000000</v>
      </c>
      <c r="BR3273">
        <f t="shared" si="117"/>
        <v>-19694930</v>
      </c>
      <c r="BS3273" t="str">
        <f>_xlfn.XLOOKUP(BO3273,I:I,L:L)</f>
        <v>Rapa NuiÂ </v>
      </c>
    </row>
    <row r="3274" spans="1:71" x14ac:dyDescent="0.25">
      <c r="A3274" t="s">
        <v>33</v>
      </c>
      <c r="B3274" t="s">
        <v>10021</v>
      </c>
      <c r="C3274">
        <v>63</v>
      </c>
      <c r="D3274">
        <v>88</v>
      </c>
      <c r="E3274">
        <v>26</v>
      </c>
      <c r="F3274">
        <v>236</v>
      </c>
      <c r="G3274" t="s">
        <v>12775</v>
      </c>
      <c r="H3274">
        <v>487</v>
      </c>
      <c r="I3274">
        <v>143000</v>
      </c>
      <c r="J3274" t="s">
        <v>2795</v>
      </c>
      <c r="K3274" t="s">
        <v>16346</v>
      </c>
      <c r="L3274" t="s">
        <v>14153</v>
      </c>
      <c r="M3274">
        <v>4122</v>
      </c>
      <c r="N3274">
        <v>1495</v>
      </c>
      <c r="O3274" t="s">
        <v>16347</v>
      </c>
      <c r="P3274">
        <v>0</v>
      </c>
      <c r="Q3274" t="s">
        <v>16348</v>
      </c>
      <c r="R3274" t="s">
        <v>16349</v>
      </c>
      <c r="S3274">
        <v>48</v>
      </c>
      <c r="T3274" t="s">
        <v>42</v>
      </c>
      <c r="U3274" t="s">
        <v>43</v>
      </c>
      <c r="V3274" t="s">
        <v>811</v>
      </c>
      <c r="W3274">
        <v>5000000</v>
      </c>
      <c r="X3274">
        <v>2009</v>
      </c>
      <c r="Y3274">
        <v>298</v>
      </c>
      <c r="Z3274" s="2">
        <v>4.0999999999999996</v>
      </c>
      <c r="AA3274">
        <v>2.35</v>
      </c>
      <c r="AB3274">
        <v>0</v>
      </c>
      <c r="AQ3274">
        <v>100</v>
      </c>
      <c r="AR3274">
        <v>5.9</v>
      </c>
      <c r="BO3274">
        <v>20300000</v>
      </c>
      <c r="BP3274">
        <v>40000000</v>
      </c>
      <c r="BR3274">
        <f t="shared" si="117"/>
        <v>-19700000</v>
      </c>
      <c r="BS3274" t="str">
        <f>_xlfn.XLOOKUP(BO3274,I:I,L:L)</f>
        <v>City HallÂ </v>
      </c>
    </row>
    <row r="3275" spans="1:71" x14ac:dyDescent="0.25">
      <c r="A3275" t="s">
        <v>33</v>
      </c>
      <c r="B3275" t="s">
        <v>279</v>
      </c>
      <c r="C3275">
        <v>451</v>
      </c>
      <c r="D3275">
        <v>108</v>
      </c>
      <c r="E3275">
        <v>13000</v>
      </c>
      <c r="F3275">
        <v>11000</v>
      </c>
      <c r="G3275" t="s">
        <v>129</v>
      </c>
      <c r="H3275">
        <v>40000</v>
      </c>
      <c r="I3275">
        <v>334185206</v>
      </c>
      <c r="J3275" t="s">
        <v>195</v>
      </c>
      <c r="K3275" t="s">
        <v>60</v>
      </c>
      <c r="L3275" t="s">
        <v>342</v>
      </c>
      <c r="M3275">
        <v>306336</v>
      </c>
      <c r="N3275">
        <v>79957</v>
      </c>
      <c r="O3275" t="s">
        <v>343</v>
      </c>
      <c r="P3275">
        <v>0</v>
      </c>
      <c r="Q3275" t="s">
        <v>344</v>
      </c>
      <c r="R3275" t="s">
        <v>345</v>
      </c>
      <c r="S3275">
        <v>736</v>
      </c>
      <c r="T3275" t="s">
        <v>42</v>
      </c>
      <c r="U3275" t="s">
        <v>43</v>
      </c>
      <c r="V3275" t="s">
        <v>115</v>
      </c>
      <c r="W3275">
        <v>200000000</v>
      </c>
      <c r="X3275">
        <v>2010</v>
      </c>
      <c r="Y3275">
        <v>25000</v>
      </c>
      <c r="Z3275" s="2">
        <v>6.5</v>
      </c>
      <c r="AA3275">
        <v>1.85</v>
      </c>
      <c r="AB3275">
        <v>24000</v>
      </c>
      <c r="AQ3275">
        <v>80</v>
      </c>
      <c r="AR3275">
        <v>3.3</v>
      </c>
      <c r="BO3275">
        <v>10134754</v>
      </c>
      <c r="BP3275">
        <v>30000000</v>
      </c>
      <c r="BR3275">
        <f t="shared" si="117"/>
        <v>-19865246</v>
      </c>
      <c r="BS3275" t="str">
        <f>_xlfn.XLOOKUP(BO3275,I:I,L:L)</f>
        <v>Hoodwinked Too! Hood vs. EvilÂ </v>
      </c>
    </row>
    <row r="3276" spans="1:71" x14ac:dyDescent="0.25">
      <c r="A3276" t="s">
        <v>33</v>
      </c>
      <c r="B3276" t="s">
        <v>10041</v>
      </c>
      <c r="C3276">
        <v>21</v>
      </c>
      <c r="D3276">
        <v>96</v>
      </c>
      <c r="E3276">
        <v>15</v>
      </c>
      <c r="F3276">
        <v>357</v>
      </c>
      <c r="G3276" t="s">
        <v>1490</v>
      </c>
      <c r="H3276">
        <v>433</v>
      </c>
      <c r="I3276">
        <v>5005</v>
      </c>
      <c r="J3276" t="s">
        <v>2007</v>
      </c>
      <c r="K3276" t="s">
        <v>1147</v>
      </c>
      <c r="L3276" t="s">
        <v>13453</v>
      </c>
      <c r="M3276">
        <v>2280</v>
      </c>
      <c r="N3276">
        <v>1929</v>
      </c>
      <c r="O3276" t="s">
        <v>12780</v>
      </c>
      <c r="P3276">
        <v>2</v>
      </c>
      <c r="Q3276" t="s">
        <v>16350</v>
      </c>
      <c r="R3276" t="s">
        <v>16351</v>
      </c>
      <c r="S3276">
        <v>14</v>
      </c>
      <c r="T3276" t="s">
        <v>42</v>
      </c>
      <c r="U3276" t="s">
        <v>43</v>
      </c>
      <c r="V3276" t="s">
        <v>811</v>
      </c>
      <c r="W3276">
        <v>3000000</v>
      </c>
      <c r="X3276">
        <v>2009</v>
      </c>
      <c r="Y3276">
        <v>396</v>
      </c>
      <c r="Z3276" s="2">
        <v>5.9</v>
      </c>
      <c r="AB3276">
        <v>448</v>
      </c>
      <c r="AQ3276">
        <v>90</v>
      </c>
      <c r="AR3276">
        <v>6.2</v>
      </c>
      <c r="BO3276">
        <v>8119205</v>
      </c>
      <c r="BP3276">
        <v>28000000</v>
      </c>
      <c r="BR3276">
        <f t="shared" si="117"/>
        <v>-19880795</v>
      </c>
      <c r="BS3276" t="str">
        <f>_xlfn.XLOOKUP(BO3276,I:I,L:L)</f>
        <v>A Simple WishÂ </v>
      </c>
    </row>
    <row r="3277" spans="1:71" x14ac:dyDescent="0.25">
      <c r="A3277" t="s">
        <v>33</v>
      </c>
      <c r="B3277" t="s">
        <v>736</v>
      </c>
      <c r="C3277">
        <v>343</v>
      </c>
      <c r="D3277">
        <v>105</v>
      </c>
      <c r="E3277">
        <v>0</v>
      </c>
      <c r="F3277">
        <v>502</v>
      </c>
      <c r="G3277" t="s">
        <v>2491</v>
      </c>
      <c r="H3277">
        <v>2000</v>
      </c>
      <c r="I3277">
        <v>201148159</v>
      </c>
      <c r="J3277" t="s">
        <v>1263</v>
      </c>
      <c r="K3277" t="s">
        <v>1356</v>
      </c>
      <c r="L3277" t="s">
        <v>1647</v>
      </c>
      <c r="M3277">
        <v>103749</v>
      </c>
      <c r="N3277">
        <v>4671</v>
      </c>
      <c r="O3277" t="s">
        <v>1078</v>
      </c>
      <c r="P3277">
        <v>1</v>
      </c>
      <c r="Q3277" t="s">
        <v>2492</v>
      </c>
      <c r="R3277" t="s">
        <v>2493</v>
      </c>
      <c r="S3277">
        <v>323</v>
      </c>
      <c r="T3277" t="s">
        <v>42</v>
      </c>
      <c r="U3277" t="s">
        <v>43</v>
      </c>
      <c r="V3277" t="s">
        <v>115</v>
      </c>
      <c r="W3277">
        <v>95000000</v>
      </c>
      <c r="X3277">
        <v>2015</v>
      </c>
      <c r="Y3277">
        <v>520</v>
      </c>
      <c r="Z3277" s="2">
        <v>7</v>
      </c>
      <c r="AA3277">
        <v>2.35</v>
      </c>
      <c r="AB3277">
        <v>56000</v>
      </c>
      <c r="AQ3277">
        <v>97</v>
      </c>
      <c r="AR3277">
        <v>6.2</v>
      </c>
      <c r="BP3277">
        <v>20000000</v>
      </c>
      <c r="BR3277">
        <f t="shared" ref="BR3277:BR3318" si="118">BO3277-BP3277</f>
        <v>-20000000</v>
      </c>
      <c r="BS3277">
        <f>_xlfn.XLOOKUP(BO3277,I:I,L:L)</f>
        <v>0</v>
      </c>
    </row>
    <row r="3278" spans="1:71" x14ac:dyDescent="0.25">
      <c r="A3278" t="s">
        <v>33</v>
      </c>
      <c r="B3278" t="s">
        <v>2820</v>
      </c>
      <c r="C3278">
        <v>71</v>
      </c>
      <c r="D3278">
        <v>113</v>
      </c>
      <c r="E3278">
        <v>179</v>
      </c>
      <c r="F3278">
        <v>11</v>
      </c>
      <c r="G3278" t="s">
        <v>16353</v>
      </c>
      <c r="H3278">
        <v>119</v>
      </c>
      <c r="I3278">
        <v>5595428</v>
      </c>
      <c r="J3278" t="s">
        <v>2007</v>
      </c>
      <c r="K3278" t="s">
        <v>16139</v>
      </c>
      <c r="L3278" t="s">
        <v>10410</v>
      </c>
      <c r="M3278">
        <v>28951</v>
      </c>
      <c r="N3278">
        <v>167</v>
      </c>
      <c r="O3278" t="s">
        <v>16354</v>
      </c>
      <c r="P3278">
        <v>0</v>
      </c>
      <c r="Q3278" t="s">
        <v>16355</v>
      </c>
      <c r="R3278" t="s">
        <v>16356</v>
      </c>
      <c r="S3278">
        <v>257</v>
      </c>
      <c r="T3278" t="s">
        <v>323</v>
      </c>
      <c r="U3278" t="s">
        <v>15376</v>
      </c>
      <c r="V3278" t="s">
        <v>811</v>
      </c>
      <c r="W3278">
        <v>2900000</v>
      </c>
      <c r="X3278">
        <v>1998</v>
      </c>
      <c r="Y3278">
        <v>14</v>
      </c>
      <c r="Z3278" s="2">
        <v>8</v>
      </c>
      <c r="AA3278">
        <v>2.35</v>
      </c>
      <c r="AB3278">
        <v>0</v>
      </c>
      <c r="AQ3278">
        <v>94</v>
      </c>
      <c r="AR3278">
        <v>6.2</v>
      </c>
      <c r="BP3278">
        <v>20000000</v>
      </c>
      <c r="BR3278">
        <f t="shared" si="118"/>
        <v>-20000000</v>
      </c>
      <c r="BS3278">
        <f>_xlfn.XLOOKUP(BO3278,I:I,L:L)</f>
        <v>0</v>
      </c>
    </row>
    <row r="3279" spans="1:71" x14ac:dyDescent="0.25">
      <c r="A3279" t="s">
        <v>33</v>
      </c>
      <c r="B3279" t="s">
        <v>10077</v>
      </c>
      <c r="C3279">
        <v>35</v>
      </c>
      <c r="D3279">
        <v>105</v>
      </c>
      <c r="E3279">
        <v>39</v>
      </c>
      <c r="F3279">
        <v>183</v>
      </c>
      <c r="G3279" t="s">
        <v>7256</v>
      </c>
      <c r="H3279">
        <v>267</v>
      </c>
      <c r="I3279">
        <v>3123749</v>
      </c>
      <c r="J3279" t="s">
        <v>1027</v>
      </c>
      <c r="K3279" t="s">
        <v>5082</v>
      </c>
      <c r="L3279" t="s">
        <v>10725</v>
      </c>
      <c r="M3279">
        <v>746</v>
      </c>
      <c r="N3279">
        <v>1231</v>
      </c>
      <c r="O3279" t="s">
        <v>16152</v>
      </c>
      <c r="P3279">
        <v>8</v>
      </c>
      <c r="Q3279" t="s">
        <v>16357</v>
      </c>
      <c r="R3279" t="s">
        <v>16358</v>
      </c>
      <c r="S3279">
        <v>27</v>
      </c>
      <c r="T3279" t="s">
        <v>42</v>
      </c>
      <c r="U3279" t="s">
        <v>43</v>
      </c>
      <c r="V3279" t="s">
        <v>811</v>
      </c>
      <c r="W3279">
        <v>1500000</v>
      </c>
      <c r="X3279">
        <v>2005</v>
      </c>
      <c r="Y3279">
        <v>225</v>
      </c>
      <c r="Z3279" s="2">
        <v>6.5</v>
      </c>
      <c r="AA3279">
        <v>1.85</v>
      </c>
      <c r="AB3279">
        <v>88</v>
      </c>
      <c r="AQ3279">
        <v>80</v>
      </c>
      <c r="AR3279">
        <v>4.9000000000000004</v>
      </c>
      <c r="BP3279">
        <v>20000000</v>
      </c>
      <c r="BR3279">
        <f t="shared" si="118"/>
        <v>-20000000</v>
      </c>
      <c r="BS3279">
        <f>_xlfn.XLOOKUP(BO3279,I:I,L:L)</f>
        <v>0</v>
      </c>
    </row>
    <row r="3280" spans="1:71" x14ac:dyDescent="0.25">
      <c r="A3280" t="s">
        <v>33</v>
      </c>
      <c r="B3280" t="s">
        <v>10082</v>
      </c>
      <c r="C3280">
        <v>73</v>
      </c>
      <c r="D3280">
        <v>93</v>
      </c>
      <c r="E3280">
        <v>4</v>
      </c>
      <c r="F3280">
        <v>394</v>
      </c>
      <c r="G3280" t="s">
        <v>6240</v>
      </c>
      <c r="H3280">
        <v>875</v>
      </c>
      <c r="I3280">
        <v>100675</v>
      </c>
      <c r="J3280" t="s">
        <v>3743</v>
      </c>
      <c r="K3280" t="s">
        <v>16359</v>
      </c>
      <c r="L3280" t="s">
        <v>13425</v>
      </c>
      <c r="M3280">
        <v>5695</v>
      </c>
      <c r="N3280">
        <v>2305</v>
      </c>
      <c r="O3280" t="s">
        <v>16360</v>
      </c>
      <c r="P3280">
        <v>0</v>
      </c>
      <c r="Q3280" t="s">
        <v>16361</v>
      </c>
      <c r="R3280" t="s">
        <v>16362</v>
      </c>
      <c r="S3280">
        <v>23</v>
      </c>
      <c r="T3280" t="s">
        <v>42</v>
      </c>
      <c r="U3280" t="s">
        <v>43</v>
      </c>
      <c r="V3280" t="s">
        <v>44</v>
      </c>
      <c r="W3280">
        <v>3000000</v>
      </c>
      <c r="X3280">
        <v>2010</v>
      </c>
      <c r="Y3280">
        <v>412</v>
      </c>
      <c r="Z3280" s="2">
        <v>6.4</v>
      </c>
      <c r="AB3280">
        <v>0</v>
      </c>
      <c r="AQ3280">
        <v>90</v>
      </c>
      <c r="AR3280">
        <v>4.3</v>
      </c>
      <c r="BP3280">
        <v>20000000</v>
      </c>
      <c r="BR3280">
        <f t="shared" si="118"/>
        <v>-20000000</v>
      </c>
      <c r="BS3280">
        <f>_xlfn.XLOOKUP(BO3280,I:I,L:L)</f>
        <v>0</v>
      </c>
    </row>
    <row r="3281" spans="1:71" x14ac:dyDescent="0.25">
      <c r="A3281" t="s">
        <v>33</v>
      </c>
      <c r="B3281" t="s">
        <v>4444</v>
      </c>
      <c r="C3281">
        <v>251</v>
      </c>
      <c r="D3281">
        <v>89</v>
      </c>
      <c r="E3281">
        <v>192</v>
      </c>
      <c r="F3281">
        <v>142</v>
      </c>
      <c r="G3281" t="s">
        <v>16363</v>
      </c>
      <c r="H3281">
        <v>447</v>
      </c>
      <c r="I3281">
        <v>3645438</v>
      </c>
      <c r="J3281" t="s">
        <v>3105</v>
      </c>
      <c r="K3281" t="s">
        <v>2025</v>
      </c>
      <c r="L3281" t="s">
        <v>10752</v>
      </c>
      <c r="M3281">
        <v>55040</v>
      </c>
      <c r="N3281">
        <v>923</v>
      </c>
      <c r="O3281" t="s">
        <v>16364</v>
      </c>
      <c r="P3281">
        <v>1</v>
      </c>
      <c r="Q3281" t="s">
        <v>16365</v>
      </c>
      <c r="R3281" t="s">
        <v>16366</v>
      </c>
      <c r="S3281">
        <v>539</v>
      </c>
      <c r="T3281" t="s">
        <v>75</v>
      </c>
      <c r="U3281" t="s">
        <v>1816</v>
      </c>
      <c r="V3281" t="s">
        <v>6993</v>
      </c>
      <c r="W3281">
        <v>2200000</v>
      </c>
      <c r="X3281">
        <v>2003</v>
      </c>
      <c r="Y3281">
        <v>236</v>
      </c>
      <c r="Z3281" s="2">
        <v>6.8</v>
      </c>
      <c r="AA3281">
        <v>2.35</v>
      </c>
      <c r="AB3281">
        <v>0</v>
      </c>
      <c r="AQ3281">
        <v>107</v>
      </c>
      <c r="AR3281">
        <v>7.6</v>
      </c>
      <c r="BO3281">
        <v>14998070</v>
      </c>
      <c r="BP3281">
        <v>35000000</v>
      </c>
      <c r="BR3281">
        <f t="shared" si="118"/>
        <v>-20001930</v>
      </c>
      <c r="BS3281" t="str">
        <f>_xlfn.XLOOKUP(BO3281,I:I,L:L)</f>
        <v>Lions for LambsÂ </v>
      </c>
    </row>
    <row r="3282" spans="1:71" x14ac:dyDescent="0.25">
      <c r="A3282" t="s">
        <v>33</v>
      </c>
      <c r="B3282" t="s">
        <v>7217</v>
      </c>
      <c r="C3282">
        <v>159</v>
      </c>
      <c r="D3282">
        <v>116</v>
      </c>
      <c r="E3282">
        <v>153</v>
      </c>
      <c r="F3282">
        <v>165</v>
      </c>
      <c r="G3282" t="s">
        <v>16367</v>
      </c>
      <c r="H3282">
        <v>275</v>
      </c>
      <c r="I3282">
        <v>22201636</v>
      </c>
      <c r="J3282" t="s">
        <v>2819</v>
      </c>
      <c r="K3282" t="s">
        <v>16368</v>
      </c>
      <c r="L3282" t="s">
        <v>8158</v>
      </c>
      <c r="M3282">
        <v>33567</v>
      </c>
      <c r="N3282">
        <v>727</v>
      </c>
      <c r="O3282" t="s">
        <v>16369</v>
      </c>
      <c r="P3282">
        <v>1</v>
      </c>
      <c r="Q3282" t="s">
        <v>16370</v>
      </c>
      <c r="R3282" t="s">
        <v>16371</v>
      </c>
      <c r="S3282">
        <v>206</v>
      </c>
      <c r="T3282" t="s">
        <v>42</v>
      </c>
      <c r="U3282" t="s">
        <v>43</v>
      </c>
      <c r="V3282" t="s">
        <v>811</v>
      </c>
      <c r="W3282">
        <v>8000000</v>
      </c>
      <c r="X3282">
        <v>2005</v>
      </c>
      <c r="Y3282">
        <v>247</v>
      </c>
      <c r="Z3282" s="2">
        <v>7.4</v>
      </c>
      <c r="AA3282">
        <v>1.85</v>
      </c>
      <c r="AB3282">
        <v>0</v>
      </c>
      <c r="AQ3282">
        <v>89</v>
      </c>
      <c r="AR3282">
        <v>4</v>
      </c>
      <c r="BO3282">
        <v>64933670</v>
      </c>
      <c r="BP3282">
        <v>85000000</v>
      </c>
      <c r="BR3282">
        <f t="shared" si="118"/>
        <v>-20066330</v>
      </c>
      <c r="BS3282" t="str">
        <f>_xlfn.XLOOKUP(BO3282,I:I,L:L)</f>
        <v>Mirror MirrorÂ </v>
      </c>
    </row>
    <row r="3283" spans="1:71" x14ac:dyDescent="0.25">
      <c r="A3283" t="s">
        <v>33</v>
      </c>
      <c r="B3283" t="s">
        <v>10090</v>
      </c>
      <c r="C3283">
        <v>110</v>
      </c>
      <c r="D3283">
        <v>88</v>
      </c>
      <c r="E3283">
        <v>152</v>
      </c>
      <c r="F3283">
        <v>181</v>
      </c>
      <c r="G3283" t="s">
        <v>16372</v>
      </c>
      <c r="H3283">
        <v>935</v>
      </c>
      <c r="I3283">
        <v>19170001</v>
      </c>
      <c r="J3283" t="s">
        <v>3105</v>
      </c>
      <c r="K3283" t="s">
        <v>13598</v>
      </c>
      <c r="L3283" t="s">
        <v>7750</v>
      </c>
      <c r="M3283">
        <v>21359</v>
      </c>
      <c r="N3283">
        <v>1855</v>
      </c>
      <c r="O3283" t="s">
        <v>16373</v>
      </c>
      <c r="P3283">
        <v>0</v>
      </c>
      <c r="Q3283" t="s">
        <v>16374</v>
      </c>
      <c r="R3283" t="s">
        <v>16375</v>
      </c>
      <c r="S3283">
        <v>270</v>
      </c>
      <c r="T3283" t="s">
        <v>42</v>
      </c>
      <c r="U3283" t="s">
        <v>43</v>
      </c>
      <c r="V3283" t="s">
        <v>811</v>
      </c>
      <c r="W3283">
        <v>2800000</v>
      </c>
      <c r="X3283">
        <v>1988</v>
      </c>
      <c r="Y3283">
        <v>448</v>
      </c>
      <c r="Z3283" s="2">
        <v>5.3</v>
      </c>
      <c r="AA3283">
        <v>1.85</v>
      </c>
      <c r="AB3283">
        <v>0</v>
      </c>
      <c r="AQ3283">
        <v>116</v>
      </c>
      <c r="AR3283">
        <v>7.4</v>
      </c>
      <c r="BO3283">
        <v>1796024</v>
      </c>
      <c r="BP3283">
        <v>22000000</v>
      </c>
      <c r="BR3283">
        <f t="shared" si="118"/>
        <v>-20203976</v>
      </c>
      <c r="BS3283" t="str">
        <f>_xlfn.XLOOKUP(BO3283,I:I,L:L)</f>
        <v>StoneÂ </v>
      </c>
    </row>
    <row r="3284" spans="1:71" x14ac:dyDescent="0.25">
      <c r="A3284" t="s">
        <v>917</v>
      </c>
      <c r="B3284" t="s">
        <v>9767</v>
      </c>
      <c r="C3284">
        <v>213</v>
      </c>
      <c r="D3284">
        <v>102</v>
      </c>
      <c r="E3284">
        <v>149</v>
      </c>
      <c r="F3284">
        <v>357</v>
      </c>
      <c r="G3284" t="s">
        <v>16376</v>
      </c>
      <c r="H3284">
        <v>695</v>
      </c>
      <c r="I3284">
        <v>22202612</v>
      </c>
      <c r="J3284" t="s">
        <v>3974</v>
      </c>
      <c r="K3284" t="s">
        <v>16377</v>
      </c>
      <c r="L3284" t="s">
        <v>7265</v>
      </c>
      <c r="M3284">
        <v>291875</v>
      </c>
      <c r="N3284">
        <v>2509</v>
      </c>
      <c r="O3284" t="s">
        <v>16378</v>
      </c>
      <c r="P3284">
        <v>3</v>
      </c>
      <c r="Q3284" t="s">
        <v>16379</v>
      </c>
      <c r="R3284" t="s">
        <v>16380</v>
      </c>
      <c r="S3284">
        <v>533</v>
      </c>
      <c r="T3284" t="s">
        <v>42</v>
      </c>
      <c r="U3284" t="s">
        <v>43</v>
      </c>
      <c r="V3284" t="s">
        <v>15008</v>
      </c>
      <c r="W3284">
        <v>2800000</v>
      </c>
      <c r="X3284">
        <v>1939</v>
      </c>
      <c r="Y3284">
        <v>421</v>
      </c>
      <c r="Z3284" s="2">
        <v>8.1</v>
      </c>
      <c r="AA3284">
        <v>1.37</v>
      </c>
      <c r="AB3284">
        <v>14000</v>
      </c>
      <c r="AQ3284">
        <v>88</v>
      </c>
      <c r="AR3284">
        <v>5.3</v>
      </c>
      <c r="BO3284">
        <v>79711678</v>
      </c>
      <c r="BP3284">
        <v>100000000</v>
      </c>
      <c r="BR3284">
        <f t="shared" si="118"/>
        <v>-20288322</v>
      </c>
      <c r="BS3284" t="str">
        <f>_xlfn.XLOOKUP(BO3284,I:I,L:L)</f>
        <v>Dark ShadowsÂ </v>
      </c>
    </row>
    <row r="3285" spans="1:71" x14ac:dyDescent="0.25">
      <c r="A3285" t="s">
        <v>917</v>
      </c>
      <c r="B3285" t="s">
        <v>5963</v>
      </c>
      <c r="C3285">
        <v>129</v>
      </c>
      <c r="D3285">
        <v>106</v>
      </c>
      <c r="E3285">
        <v>0</v>
      </c>
      <c r="F3285">
        <v>481</v>
      </c>
      <c r="G3285" t="s">
        <v>4051</v>
      </c>
      <c r="H3285">
        <v>1000</v>
      </c>
      <c r="I3285">
        <v>86300000</v>
      </c>
      <c r="J3285" t="s">
        <v>1247</v>
      </c>
      <c r="K3285" t="s">
        <v>6968</v>
      </c>
      <c r="L3285" t="s">
        <v>2190</v>
      </c>
      <c r="M3285">
        <v>112671</v>
      </c>
      <c r="N3285">
        <v>2703</v>
      </c>
      <c r="O3285" t="s">
        <v>11692</v>
      </c>
      <c r="P3285">
        <v>0</v>
      </c>
      <c r="Q3285" t="s">
        <v>16381</v>
      </c>
      <c r="R3285" t="s">
        <v>16382</v>
      </c>
      <c r="S3285">
        <v>315</v>
      </c>
      <c r="T3285" t="s">
        <v>42</v>
      </c>
      <c r="U3285" t="s">
        <v>43</v>
      </c>
      <c r="V3285" t="s">
        <v>115</v>
      </c>
      <c r="W3285">
        <v>2800000</v>
      </c>
      <c r="X3285">
        <v>1974</v>
      </c>
      <c r="Y3285">
        <v>595</v>
      </c>
      <c r="Z3285" s="2">
        <v>8</v>
      </c>
      <c r="AA3285">
        <v>1.85</v>
      </c>
      <c r="AB3285">
        <v>14000</v>
      </c>
      <c r="AQ3285">
        <v>102</v>
      </c>
      <c r="AR3285">
        <v>8.1</v>
      </c>
      <c r="BO3285">
        <v>2708188</v>
      </c>
      <c r="BP3285">
        <v>23000000</v>
      </c>
      <c r="BR3285">
        <f t="shared" si="118"/>
        <v>-20291812</v>
      </c>
      <c r="BS3285" t="str">
        <f>_xlfn.XLOOKUP(BO3285,I:I,L:L)</f>
        <v>ChÃ©riÂ </v>
      </c>
    </row>
    <row r="3286" spans="1:71" x14ac:dyDescent="0.25">
      <c r="A3286" t="s">
        <v>33</v>
      </c>
      <c r="B3286" t="s">
        <v>1788</v>
      </c>
      <c r="C3286">
        <v>280</v>
      </c>
      <c r="D3286">
        <v>95</v>
      </c>
      <c r="E3286">
        <v>0</v>
      </c>
      <c r="F3286">
        <v>192</v>
      </c>
      <c r="G3286" t="s">
        <v>5568</v>
      </c>
      <c r="H3286">
        <v>569</v>
      </c>
      <c r="I3286">
        <v>952620</v>
      </c>
      <c r="J3286" t="s">
        <v>3105</v>
      </c>
      <c r="K3286" t="s">
        <v>6226</v>
      </c>
      <c r="L3286" t="s">
        <v>12461</v>
      </c>
      <c r="M3286">
        <v>40800</v>
      </c>
      <c r="N3286">
        <v>1797</v>
      </c>
      <c r="O3286" t="s">
        <v>16383</v>
      </c>
      <c r="P3286">
        <v>0</v>
      </c>
      <c r="Q3286" t="s">
        <v>16384</v>
      </c>
      <c r="R3286" t="s">
        <v>16385</v>
      </c>
      <c r="S3286">
        <v>332</v>
      </c>
      <c r="T3286" t="s">
        <v>42</v>
      </c>
      <c r="U3286" t="s">
        <v>43</v>
      </c>
      <c r="V3286" t="s">
        <v>811</v>
      </c>
      <c r="W3286">
        <v>2000000</v>
      </c>
      <c r="X3286">
        <v>2007</v>
      </c>
      <c r="Y3286">
        <v>529</v>
      </c>
      <c r="Z3286" s="2">
        <v>5.7</v>
      </c>
      <c r="AA3286">
        <v>1.85</v>
      </c>
      <c r="AB3286">
        <v>0</v>
      </c>
      <c r="AQ3286">
        <v>106</v>
      </c>
      <c r="AR3286">
        <v>8</v>
      </c>
      <c r="BO3286">
        <v>14587732</v>
      </c>
      <c r="BP3286">
        <v>35000000</v>
      </c>
      <c r="BR3286">
        <f t="shared" si="118"/>
        <v>-20412268</v>
      </c>
      <c r="BS3286" t="str">
        <f>_xlfn.XLOOKUP(BO3286,I:I,L:L)</f>
        <v>Flight of the IntruderÂ </v>
      </c>
    </row>
    <row r="3287" spans="1:71" x14ac:dyDescent="0.25">
      <c r="A3287" t="s">
        <v>33</v>
      </c>
      <c r="B3287" t="s">
        <v>10096</v>
      </c>
      <c r="C3287">
        <v>61</v>
      </c>
      <c r="D3287">
        <v>113</v>
      </c>
      <c r="E3287">
        <v>9</v>
      </c>
      <c r="F3287">
        <v>42</v>
      </c>
      <c r="G3287" t="s">
        <v>16386</v>
      </c>
      <c r="H3287">
        <v>402</v>
      </c>
      <c r="I3287">
        <v>9054736</v>
      </c>
      <c r="J3287" t="s">
        <v>2007</v>
      </c>
      <c r="K3287" t="s">
        <v>1691</v>
      </c>
      <c r="L3287" t="s">
        <v>9620</v>
      </c>
      <c r="M3287">
        <v>5744</v>
      </c>
      <c r="N3287">
        <v>787</v>
      </c>
      <c r="O3287" t="s">
        <v>16387</v>
      </c>
      <c r="P3287">
        <v>1</v>
      </c>
      <c r="Q3287" t="s">
        <v>16388</v>
      </c>
      <c r="R3287" t="s">
        <v>16389</v>
      </c>
      <c r="S3287">
        <v>57</v>
      </c>
      <c r="T3287" t="s">
        <v>42</v>
      </c>
      <c r="U3287" t="s">
        <v>43</v>
      </c>
      <c r="V3287" t="s">
        <v>811</v>
      </c>
      <c r="W3287">
        <v>2700000</v>
      </c>
      <c r="X3287">
        <v>1997</v>
      </c>
      <c r="Y3287">
        <v>222</v>
      </c>
      <c r="Z3287" s="2">
        <v>7.1</v>
      </c>
      <c r="AA3287">
        <v>1.66</v>
      </c>
      <c r="AB3287">
        <v>381</v>
      </c>
      <c r="AQ3287">
        <v>144</v>
      </c>
      <c r="AR3287">
        <v>8.1999999999999993</v>
      </c>
      <c r="BO3287">
        <v>480314</v>
      </c>
      <c r="BP3287">
        <v>21000000</v>
      </c>
      <c r="BR3287">
        <f t="shared" si="118"/>
        <v>-20519686</v>
      </c>
      <c r="BS3287" t="str">
        <f>_xlfn.XLOOKUP(BO3287,I:I,L:L)</f>
        <v>DOA: Dead or AliveÂ </v>
      </c>
    </row>
    <row r="3288" spans="1:71" x14ac:dyDescent="0.25">
      <c r="A3288" t="s">
        <v>33</v>
      </c>
      <c r="B3288" t="s">
        <v>5963</v>
      </c>
      <c r="C3288">
        <v>121</v>
      </c>
      <c r="D3288">
        <v>93</v>
      </c>
      <c r="E3288">
        <v>0</v>
      </c>
      <c r="F3288">
        <v>628</v>
      </c>
      <c r="G3288" t="s">
        <v>15895</v>
      </c>
      <c r="H3288">
        <v>1000</v>
      </c>
      <c r="I3288">
        <v>119500000</v>
      </c>
      <c r="J3288" t="s">
        <v>3131</v>
      </c>
      <c r="K3288" t="s">
        <v>6968</v>
      </c>
      <c r="L3288" t="s">
        <v>1346</v>
      </c>
      <c r="M3288">
        <v>95294</v>
      </c>
      <c r="N3288">
        <v>4701</v>
      </c>
      <c r="O3288" t="s">
        <v>5123</v>
      </c>
      <c r="P3288">
        <v>0</v>
      </c>
      <c r="Q3288" t="s">
        <v>16390</v>
      </c>
      <c r="R3288" t="s">
        <v>16391</v>
      </c>
      <c r="S3288">
        <v>363</v>
      </c>
      <c r="T3288" t="s">
        <v>42</v>
      </c>
      <c r="U3288" t="s">
        <v>43</v>
      </c>
      <c r="V3288" t="s">
        <v>811</v>
      </c>
      <c r="W3288">
        <v>2600000</v>
      </c>
      <c r="X3288">
        <v>1974</v>
      </c>
      <c r="Y3288">
        <v>1000</v>
      </c>
      <c r="Z3288" s="2">
        <v>7.8</v>
      </c>
      <c r="AA3288">
        <v>2.35</v>
      </c>
      <c r="AB3288">
        <v>12000</v>
      </c>
      <c r="AQ3288">
        <v>122</v>
      </c>
      <c r="AR3288">
        <v>7</v>
      </c>
      <c r="BO3288">
        <v>17305211</v>
      </c>
      <c r="BP3288">
        <v>38000000</v>
      </c>
      <c r="BR3288">
        <f t="shared" si="118"/>
        <v>-20694789</v>
      </c>
      <c r="BS3288" t="str">
        <f>_xlfn.XLOOKUP(BO3288,I:I,L:L)</f>
        <v>Extreme MeasuresÂ </v>
      </c>
    </row>
    <row r="3289" spans="1:71" x14ac:dyDescent="0.25">
      <c r="A3289" t="s">
        <v>33</v>
      </c>
      <c r="B3289" t="s">
        <v>8149</v>
      </c>
      <c r="C3289">
        <v>166</v>
      </c>
      <c r="D3289">
        <v>97</v>
      </c>
      <c r="E3289">
        <v>17</v>
      </c>
      <c r="F3289">
        <v>74</v>
      </c>
      <c r="G3289" t="s">
        <v>16392</v>
      </c>
      <c r="H3289">
        <v>158</v>
      </c>
      <c r="I3289">
        <v>32600000</v>
      </c>
      <c r="J3289" t="s">
        <v>2795</v>
      </c>
      <c r="K3289" t="s">
        <v>16393</v>
      </c>
      <c r="L3289" t="s">
        <v>5766</v>
      </c>
      <c r="M3289">
        <v>29488</v>
      </c>
      <c r="N3289">
        <v>467</v>
      </c>
      <c r="O3289" t="s">
        <v>16394</v>
      </c>
      <c r="P3289">
        <v>0</v>
      </c>
      <c r="Q3289" t="s">
        <v>16395</v>
      </c>
      <c r="R3289" t="s">
        <v>16396</v>
      </c>
      <c r="S3289">
        <v>326</v>
      </c>
      <c r="T3289" t="s">
        <v>42</v>
      </c>
      <c r="U3289" t="s">
        <v>43</v>
      </c>
      <c r="V3289" t="s">
        <v>811</v>
      </c>
      <c r="W3289">
        <v>1800000</v>
      </c>
      <c r="X3289">
        <v>1984</v>
      </c>
      <c r="Y3289">
        <v>84</v>
      </c>
      <c r="Z3289" s="2">
        <v>5.9</v>
      </c>
      <c r="AA3289">
        <v>1.85</v>
      </c>
      <c r="AB3289">
        <v>0</v>
      </c>
      <c r="AQ3289">
        <v>93</v>
      </c>
      <c r="AR3289">
        <v>7.8</v>
      </c>
      <c r="BO3289">
        <v>34238611</v>
      </c>
      <c r="BP3289">
        <v>55000000</v>
      </c>
      <c r="BR3289">
        <f t="shared" si="118"/>
        <v>-20761389</v>
      </c>
      <c r="BS3289" t="str">
        <f>_xlfn.XLOOKUP(BO3289,I:I,L:L)</f>
        <v>The HuntedÂ </v>
      </c>
    </row>
    <row r="3290" spans="1:71" x14ac:dyDescent="0.25">
      <c r="A3290" t="s">
        <v>33</v>
      </c>
      <c r="B3290" t="s">
        <v>6948</v>
      </c>
      <c r="C3290">
        <v>29</v>
      </c>
      <c r="D3290">
        <v>140</v>
      </c>
      <c r="E3290">
        <v>133</v>
      </c>
      <c r="F3290">
        <v>239</v>
      </c>
      <c r="G3290" t="s">
        <v>15808</v>
      </c>
      <c r="H3290">
        <v>443</v>
      </c>
      <c r="I3290">
        <v>3130592</v>
      </c>
      <c r="J3290" t="s">
        <v>210</v>
      </c>
      <c r="K3290" t="s">
        <v>6301</v>
      </c>
      <c r="L3290" t="s">
        <v>11090</v>
      </c>
      <c r="M3290">
        <v>10755</v>
      </c>
      <c r="N3290">
        <v>1269</v>
      </c>
      <c r="O3290" t="s">
        <v>9320</v>
      </c>
      <c r="P3290">
        <v>1</v>
      </c>
      <c r="Q3290" t="s">
        <v>16397</v>
      </c>
      <c r="R3290" t="s">
        <v>16398</v>
      </c>
      <c r="S3290">
        <v>69</v>
      </c>
      <c r="T3290" t="s">
        <v>42</v>
      </c>
      <c r="U3290" t="s">
        <v>74</v>
      </c>
      <c r="V3290" t="s">
        <v>811</v>
      </c>
      <c r="W3290">
        <v>2600000</v>
      </c>
      <c r="X3290">
        <v>1987</v>
      </c>
      <c r="Y3290">
        <v>249</v>
      </c>
      <c r="Z3290" s="2">
        <v>7.8</v>
      </c>
      <c r="AA3290">
        <v>1.66</v>
      </c>
      <c r="AB3290">
        <v>963</v>
      </c>
      <c r="AQ3290">
        <v>97</v>
      </c>
      <c r="AR3290">
        <v>5.9</v>
      </c>
      <c r="BO3290">
        <v>19151864</v>
      </c>
      <c r="BP3290">
        <v>40000000</v>
      </c>
      <c r="BR3290">
        <f t="shared" si="118"/>
        <v>-20848136</v>
      </c>
      <c r="BS3290" t="str">
        <f>_xlfn.XLOOKUP(BO3290,I:I,L:L)</f>
        <v>My Best Friend's GirlÂ </v>
      </c>
    </row>
    <row r="3291" spans="1:71" x14ac:dyDescent="0.25">
      <c r="A3291" t="s">
        <v>33</v>
      </c>
      <c r="B3291" t="s">
        <v>10104</v>
      </c>
      <c r="C3291">
        <v>20</v>
      </c>
      <c r="D3291">
        <v>86</v>
      </c>
      <c r="E3291">
        <v>3</v>
      </c>
      <c r="F3291">
        <v>327</v>
      </c>
      <c r="G3291" t="s">
        <v>16399</v>
      </c>
      <c r="H3291">
        <v>833</v>
      </c>
      <c r="I3291">
        <v>475000</v>
      </c>
      <c r="J3291" t="s">
        <v>2233</v>
      </c>
      <c r="K3291" t="s">
        <v>776</v>
      </c>
      <c r="L3291" t="s">
        <v>13171</v>
      </c>
      <c r="M3291">
        <v>6930</v>
      </c>
      <c r="N3291">
        <v>2753</v>
      </c>
      <c r="O3291" t="s">
        <v>5865</v>
      </c>
      <c r="P3291">
        <v>2</v>
      </c>
      <c r="Q3291" t="s">
        <v>16400</v>
      </c>
      <c r="R3291" t="s">
        <v>16401</v>
      </c>
      <c r="S3291">
        <v>53</v>
      </c>
      <c r="T3291" t="s">
        <v>42</v>
      </c>
      <c r="U3291" t="s">
        <v>43</v>
      </c>
      <c r="V3291" t="s">
        <v>811</v>
      </c>
      <c r="W3291">
        <v>2800000</v>
      </c>
      <c r="X3291">
        <v>2006</v>
      </c>
      <c r="Y3291">
        <v>549</v>
      </c>
      <c r="Z3291" s="2">
        <v>6</v>
      </c>
      <c r="AB3291">
        <v>323</v>
      </c>
      <c r="AQ3291">
        <v>140</v>
      </c>
      <c r="AR3291">
        <v>7.8</v>
      </c>
      <c r="BO3291">
        <v>19118247</v>
      </c>
      <c r="BP3291">
        <v>40000000</v>
      </c>
      <c r="BR3291">
        <f t="shared" si="118"/>
        <v>-20881753</v>
      </c>
      <c r="BS3291" t="str">
        <f>_xlfn.XLOOKUP(BO3291,I:I,L:L)</f>
        <v>Man of the HouseÂ </v>
      </c>
    </row>
    <row r="3292" spans="1:71" x14ac:dyDescent="0.25">
      <c r="A3292" t="s">
        <v>33</v>
      </c>
      <c r="B3292" t="s">
        <v>10111</v>
      </c>
      <c r="C3292">
        <v>173</v>
      </c>
      <c r="D3292">
        <v>66</v>
      </c>
      <c r="E3292">
        <v>76</v>
      </c>
      <c r="F3292">
        <v>36</v>
      </c>
      <c r="G3292" t="s">
        <v>10111</v>
      </c>
      <c r="H3292">
        <v>123</v>
      </c>
      <c r="I3292">
        <v>38108</v>
      </c>
      <c r="J3292" t="s">
        <v>2338</v>
      </c>
      <c r="K3292" t="s">
        <v>16402</v>
      </c>
      <c r="L3292" t="s">
        <v>13293</v>
      </c>
      <c r="M3292">
        <v>40878</v>
      </c>
      <c r="N3292">
        <v>239</v>
      </c>
      <c r="O3292" t="s">
        <v>16403</v>
      </c>
      <c r="P3292">
        <v>0</v>
      </c>
      <c r="Q3292" t="s">
        <v>16404</v>
      </c>
      <c r="R3292" t="s">
        <v>16405</v>
      </c>
      <c r="S3292">
        <v>124</v>
      </c>
      <c r="T3292" t="s">
        <v>105</v>
      </c>
      <c r="U3292" t="s">
        <v>4430</v>
      </c>
      <c r="V3292" t="s">
        <v>811</v>
      </c>
      <c r="W3292">
        <v>2600000</v>
      </c>
      <c r="X3292">
        <v>2007</v>
      </c>
      <c r="Y3292">
        <v>76</v>
      </c>
      <c r="Z3292" s="2">
        <v>7.2</v>
      </c>
      <c r="AA3292">
        <v>1.85</v>
      </c>
      <c r="AB3292">
        <v>0</v>
      </c>
      <c r="AQ3292">
        <v>86</v>
      </c>
      <c r="AR3292">
        <v>6</v>
      </c>
      <c r="BO3292">
        <v>34098563</v>
      </c>
      <c r="BP3292">
        <v>55000000</v>
      </c>
      <c r="BR3292">
        <f t="shared" si="118"/>
        <v>-20901437</v>
      </c>
      <c r="BS3292" t="str">
        <f>_xlfn.XLOOKUP(BO3292,I:I,L:L)</f>
        <v>InstinctÂ </v>
      </c>
    </row>
    <row r="3293" spans="1:71" x14ac:dyDescent="0.25">
      <c r="A3293" t="s">
        <v>33</v>
      </c>
      <c r="B3293" t="s">
        <v>9631</v>
      </c>
      <c r="C3293">
        <v>129</v>
      </c>
      <c r="D3293">
        <v>86</v>
      </c>
      <c r="E3293">
        <v>89</v>
      </c>
      <c r="F3293">
        <v>555</v>
      </c>
      <c r="G3293" t="s">
        <v>12476</v>
      </c>
      <c r="H3293">
        <v>713</v>
      </c>
      <c r="I3293">
        <v>40041683</v>
      </c>
      <c r="J3293" t="s">
        <v>2645</v>
      </c>
      <c r="K3293" t="s">
        <v>10822</v>
      </c>
      <c r="L3293" t="s">
        <v>4907</v>
      </c>
      <c r="M3293">
        <v>34620</v>
      </c>
      <c r="N3293">
        <v>3421</v>
      </c>
      <c r="O3293" t="s">
        <v>14052</v>
      </c>
      <c r="P3293">
        <v>6</v>
      </c>
      <c r="Q3293" t="s">
        <v>16406</v>
      </c>
      <c r="R3293" t="s">
        <v>16407</v>
      </c>
      <c r="S3293">
        <v>107</v>
      </c>
      <c r="T3293" t="s">
        <v>42</v>
      </c>
      <c r="U3293" t="s">
        <v>43</v>
      </c>
      <c r="V3293" t="s">
        <v>811</v>
      </c>
      <c r="W3293">
        <v>2500000</v>
      </c>
      <c r="X3293">
        <v>2013</v>
      </c>
      <c r="Y3293">
        <v>584</v>
      </c>
      <c r="Z3293" s="2">
        <v>5.0999999999999996</v>
      </c>
      <c r="AA3293">
        <v>1.85</v>
      </c>
      <c r="AB3293">
        <v>0</v>
      </c>
      <c r="AQ3293">
        <v>97</v>
      </c>
      <c r="AR3293">
        <v>7.6</v>
      </c>
      <c r="BO3293">
        <v>6998324</v>
      </c>
      <c r="BP3293">
        <v>28000000</v>
      </c>
      <c r="BR3293">
        <f t="shared" si="118"/>
        <v>-21001676</v>
      </c>
      <c r="BS3293" t="str">
        <f>_xlfn.XLOOKUP(BO3293,I:I,L:L)</f>
        <v>Our Brand Is CrisisÂ </v>
      </c>
    </row>
    <row r="3294" spans="1:71" x14ac:dyDescent="0.25">
      <c r="A3294" t="s">
        <v>33</v>
      </c>
      <c r="B3294" t="s">
        <v>10138</v>
      </c>
      <c r="C3294">
        <v>30</v>
      </c>
      <c r="D3294">
        <v>87</v>
      </c>
      <c r="E3294">
        <v>67</v>
      </c>
      <c r="F3294">
        <v>67</v>
      </c>
      <c r="G3294" t="s">
        <v>16408</v>
      </c>
      <c r="H3294">
        <v>871</v>
      </c>
      <c r="I3294">
        <v>33349949</v>
      </c>
      <c r="J3294" t="s">
        <v>3743</v>
      </c>
      <c r="K3294" t="s">
        <v>16409</v>
      </c>
      <c r="L3294" t="s">
        <v>5752</v>
      </c>
      <c r="M3294">
        <v>9010</v>
      </c>
      <c r="N3294">
        <v>1111</v>
      </c>
      <c r="O3294" t="s">
        <v>10138</v>
      </c>
      <c r="P3294">
        <v>0</v>
      </c>
      <c r="Q3294" t="s">
        <v>16410</v>
      </c>
      <c r="R3294" t="s">
        <v>16411</v>
      </c>
      <c r="S3294">
        <v>199</v>
      </c>
      <c r="T3294" t="s">
        <v>42</v>
      </c>
      <c r="U3294" t="s">
        <v>43</v>
      </c>
      <c r="V3294" t="s">
        <v>115</v>
      </c>
      <c r="W3294">
        <v>2500000</v>
      </c>
      <c r="X3294">
        <v>2012</v>
      </c>
      <c r="Y3294">
        <v>118</v>
      </c>
      <c r="Z3294" s="2">
        <v>5.0999999999999996</v>
      </c>
      <c r="AA3294">
        <v>1.85</v>
      </c>
      <c r="AB3294">
        <v>0</v>
      </c>
      <c r="AQ3294">
        <v>86</v>
      </c>
      <c r="AR3294">
        <v>5.0999999999999996</v>
      </c>
      <c r="BO3294">
        <v>43982842</v>
      </c>
      <c r="BP3294">
        <v>65000000</v>
      </c>
      <c r="BR3294">
        <f t="shared" si="118"/>
        <v>-21017158</v>
      </c>
      <c r="BS3294" t="str">
        <f>_xlfn.XLOOKUP(BO3294,I:I,L:L)</f>
        <v>The Lovely BonesÂ </v>
      </c>
    </row>
    <row r="3295" spans="1:71" x14ac:dyDescent="0.25">
      <c r="A3295" t="s">
        <v>33</v>
      </c>
      <c r="B3295" t="s">
        <v>7063</v>
      </c>
      <c r="C3295">
        <v>220</v>
      </c>
      <c r="D3295">
        <v>119</v>
      </c>
      <c r="E3295">
        <v>0</v>
      </c>
      <c r="F3295">
        <v>593</v>
      </c>
      <c r="G3295" t="s">
        <v>3706</v>
      </c>
      <c r="H3295">
        <v>908</v>
      </c>
      <c r="I3295">
        <v>33386128</v>
      </c>
      <c r="J3295" t="s">
        <v>3105</v>
      </c>
      <c r="K3295" t="s">
        <v>11131</v>
      </c>
      <c r="L3295" t="s">
        <v>7432</v>
      </c>
      <c r="M3295">
        <v>36372</v>
      </c>
      <c r="N3295">
        <v>3226</v>
      </c>
      <c r="O3295" t="s">
        <v>5660</v>
      </c>
      <c r="P3295">
        <v>0</v>
      </c>
      <c r="Q3295" t="s">
        <v>13185</v>
      </c>
      <c r="R3295" t="s">
        <v>13186</v>
      </c>
      <c r="S3295">
        <v>491</v>
      </c>
      <c r="T3295" t="s">
        <v>42</v>
      </c>
      <c r="U3295" t="s">
        <v>43</v>
      </c>
      <c r="V3295" t="s">
        <v>811</v>
      </c>
      <c r="W3295">
        <v>15000000</v>
      </c>
      <c r="X3295">
        <v>2009</v>
      </c>
      <c r="Y3295">
        <v>764</v>
      </c>
      <c r="Z3295" s="2">
        <v>4.9000000000000004</v>
      </c>
      <c r="AA3295">
        <v>1.85</v>
      </c>
      <c r="AB3295">
        <v>3000</v>
      </c>
      <c r="AQ3295">
        <v>87</v>
      </c>
      <c r="AR3295">
        <v>5.0999999999999996</v>
      </c>
      <c r="BO3295">
        <v>43982842</v>
      </c>
      <c r="BP3295">
        <v>65000000</v>
      </c>
      <c r="BR3295">
        <f t="shared" si="118"/>
        <v>-21017158</v>
      </c>
      <c r="BS3295" t="str">
        <f>_xlfn.XLOOKUP(BO3295,I:I,L:L)</f>
        <v>The Lovely BonesÂ </v>
      </c>
    </row>
    <row r="3296" spans="1:71" x14ac:dyDescent="0.25">
      <c r="A3296" t="s">
        <v>33</v>
      </c>
      <c r="B3296" t="s">
        <v>434</v>
      </c>
      <c r="C3296">
        <v>75</v>
      </c>
      <c r="D3296">
        <v>149</v>
      </c>
      <c r="E3296">
        <v>15000</v>
      </c>
      <c r="F3296">
        <v>982</v>
      </c>
      <c r="G3296" t="s">
        <v>1037</v>
      </c>
      <c r="H3296">
        <v>15000</v>
      </c>
      <c r="I3296">
        <v>25809813</v>
      </c>
      <c r="J3296" t="s">
        <v>3709</v>
      </c>
      <c r="K3296" t="s">
        <v>434</v>
      </c>
      <c r="L3296" t="s">
        <v>11662</v>
      </c>
      <c r="M3296">
        <v>50311</v>
      </c>
      <c r="N3296">
        <v>28713</v>
      </c>
      <c r="O3296" t="s">
        <v>3295</v>
      </c>
      <c r="P3296">
        <v>6</v>
      </c>
      <c r="Q3296" t="s">
        <v>16412</v>
      </c>
      <c r="R3296" t="s">
        <v>16413</v>
      </c>
      <c r="S3296">
        <v>212</v>
      </c>
      <c r="T3296" t="s">
        <v>42</v>
      </c>
      <c r="U3296" t="s">
        <v>43</v>
      </c>
      <c r="V3296" t="s">
        <v>115</v>
      </c>
      <c r="W3296">
        <v>26000000</v>
      </c>
      <c r="X3296">
        <v>1996</v>
      </c>
      <c r="Y3296">
        <v>9000</v>
      </c>
      <c r="Z3296" s="2">
        <v>6.9</v>
      </c>
      <c r="AA3296">
        <v>1.37</v>
      </c>
      <c r="AB3296">
        <v>0</v>
      </c>
      <c r="AQ3296">
        <v>119</v>
      </c>
      <c r="AR3296">
        <v>4.9000000000000004</v>
      </c>
      <c r="BO3296">
        <v>20915465</v>
      </c>
      <c r="BP3296">
        <v>42000000</v>
      </c>
      <c r="BR3296">
        <f t="shared" si="118"/>
        <v>-21084535</v>
      </c>
      <c r="BS3296" t="str">
        <f>_xlfn.XLOOKUP(BO3296,I:I,L:L)</f>
        <v>Super Mario Bros.Â </v>
      </c>
    </row>
    <row r="3297" spans="1:71" x14ac:dyDescent="0.25">
      <c r="A3297" t="s">
        <v>33</v>
      </c>
      <c r="B3297" t="s">
        <v>10142</v>
      </c>
      <c r="C3297">
        <v>162</v>
      </c>
      <c r="D3297">
        <v>98</v>
      </c>
      <c r="E3297">
        <v>24</v>
      </c>
      <c r="F3297">
        <v>67</v>
      </c>
      <c r="G3297" t="s">
        <v>11141</v>
      </c>
      <c r="H3297">
        <v>381</v>
      </c>
      <c r="I3297">
        <v>14400000</v>
      </c>
      <c r="J3297" t="s">
        <v>3277</v>
      </c>
      <c r="K3297" t="s">
        <v>15487</v>
      </c>
      <c r="L3297" t="s">
        <v>8555</v>
      </c>
      <c r="M3297">
        <v>28589</v>
      </c>
      <c r="N3297">
        <v>684</v>
      </c>
      <c r="O3297" t="s">
        <v>16414</v>
      </c>
      <c r="P3297">
        <v>0</v>
      </c>
      <c r="Q3297" t="s">
        <v>16415</v>
      </c>
      <c r="R3297" t="s">
        <v>16416</v>
      </c>
      <c r="S3297">
        <v>532</v>
      </c>
      <c r="T3297" t="s">
        <v>42</v>
      </c>
      <c r="U3297" t="s">
        <v>43</v>
      </c>
      <c r="V3297" t="s">
        <v>811</v>
      </c>
      <c r="W3297">
        <v>2500000</v>
      </c>
      <c r="X3297">
        <v>1982</v>
      </c>
      <c r="Y3297">
        <v>128</v>
      </c>
      <c r="Z3297" s="2">
        <v>4.5999999999999996</v>
      </c>
      <c r="AA3297">
        <v>2.35</v>
      </c>
      <c r="AB3297">
        <v>0</v>
      </c>
      <c r="AQ3297">
        <v>149</v>
      </c>
      <c r="AR3297">
        <v>6.9</v>
      </c>
      <c r="BO3297">
        <v>28837115</v>
      </c>
      <c r="BP3297">
        <v>50000000</v>
      </c>
      <c r="BR3297">
        <f t="shared" si="118"/>
        <v>-21162885</v>
      </c>
      <c r="BS3297" t="str">
        <f>_xlfn.XLOOKUP(BO3297,I:I,L:L)</f>
        <v>Zoolander 2Â </v>
      </c>
    </row>
    <row r="3298" spans="1:71" x14ac:dyDescent="0.25">
      <c r="A3298" t="s">
        <v>33</v>
      </c>
      <c r="B3298" t="s">
        <v>3757</v>
      </c>
      <c r="C3298">
        <v>63</v>
      </c>
      <c r="D3298">
        <v>104</v>
      </c>
      <c r="E3298">
        <v>835</v>
      </c>
      <c r="F3298">
        <v>535</v>
      </c>
      <c r="G3298" t="s">
        <v>2272</v>
      </c>
      <c r="H3298">
        <v>18000</v>
      </c>
      <c r="I3298">
        <v>6401336</v>
      </c>
      <c r="J3298" t="s">
        <v>2007</v>
      </c>
      <c r="K3298" t="s">
        <v>739</v>
      </c>
      <c r="L3298" t="s">
        <v>10097</v>
      </c>
      <c r="M3298">
        <v>36996</v>
      </c>
      <c r="N3298">
        <v>19923</v>
      </c>
      <c r="O3298" t="s">
        <v>10721</v>
      </c>
      <c r="P3298">
        <v>2</v>
      </c>
      <c r="Q3298" t="s">
        <v>16417</v>
      </c>
      <c r="R3298" t="s">
        <v>16418</v>
      </c>
      <c r="S3298">
        <v>153</v>
      </c>
      <c r="T3298" t="s">
        <v>42</v>
      </c>
      <c r="U3298" t="s">
        <v>43</v>
      </c>
      <c r="V3298" t="s">
        <v>811</v>
      </c>
      <c r="W3298">
        <v>2500000</v>
      </c>
      <c r="X3298">
        <v>1991</v>
      </c>
      <c r="Y3298">
        <v>595</v>
      </c>
      <c r="Z3298" s="2">
        <v>7.1</v>
      </c>
      <c r="AA3298">
        <v>1.78</v>
      </c>
      <c r="AB3298">
        <v>0</v>
      </c>
      <c r="AQ3298">
        <v>112</v>
      </c>
      <c r="AR3298">
        <v>7.9</v>
      </c>
      <c r="BO3298">
        <v>78616689</v>
      </c>
      <c r="BP3298">
        <v>100000000</v>
      </c>
      <c r="BR3298">
        <f t="shared" si="118"/>
        <v>-21383311</v>
      </c>
      <c r="BS3298" t="str">
        <f>_xlfn.XLOOKUP(BO3298,I:I,L:L)</f>
        <v>A.I. Artificial IntelligenceÂ </v>
      </c>
    </row>
    <row r="3299" spans="1:71" x14ac:dyDescent="0.25">
      <c r="A3299" t="s">
        <v>33</v>
      </c>
      <c r="B3299" t="s">
        <v>10150</v>
      </c>
      <c r="C3299">
        <v>205</v>
      </c>
      <c r="D3299">
        <v>102</v>
      </c>
      <c r="E3299">
        <v>0</v>
      </c>
      <c r="F3299">
        <v>294</v>
      </c>
      <c r="G3299" t="s">
        <v>6099</v>
      </c>
      <c r="H3299">
        <v>625</v>
      </c>
      <c r="I3299">
        <v>26781723</v>
      </c>
      <c r="J3299" t="s">
        <v>881</v>
      </c>
      <c r="K3299" t="s">
        <v>2228</v>
      </c>
      <c r="L3299" t="s">
        <v>6495</v>
      </c>
      <c r="M3299">
        <v>187595</v>
      </c>
      <c r="N3299">
        <v>1655</v>
      </c>
      <c r="O3299" t="s">
        <v>16419</v>
      </c>
      <c r="P3299">
        <v>3</v>
      </c>
      <c r="Q3299" t="s">
        <v>16420</v>
      </c>
      <c r="R3299" t="s">
        <v>16421</v>
      </c>
      <c r="S3299">
        <v>978</v>
      </c>
      <c r="T3299" t="s">
        <v>42</v>
      </c>
      <c r="U3299" t="s">
        <v>43</v>
      </c>
      <c r="V3299" t="s">
        <v>811</v>
      </c>
      <c r="W3299">
        <v>2500000</v>
      </c>
      <c r="X3299">
        <v>2004</v>
      </c>
      <c r="Y3299">
        <v>379</v>
      </c>
      <c r="Z3299" s="2">
        <v>7.6</v>
      </c>
      <c r="AA3299">
        <v>2.35</v>
      </c>
      <c r="AB3299">
        <v>0</v>
      </c>
      <c r="AQ3299">
        <v>104</v>
      </c>
      <c r="AR3299">
        <v>7.1</v>
      </c>
      <c r="BO3299">
        <v>68558662</v>
      </c>
      <c r="BP3299">
        <v>90000000</v>
      </c>
      <c r="BR3299">
        <f t="shared" si="118"/>
        <v>-21441338</v>
      </c>
      <c r="BS3299" t="str">
        <f>_xlfn.XLOOKUP(BO3299,I:I,L:L)</f>
        <v>Percy Jackson: Sea of MonstersÂ </v>
      </c>
    </row>
    <row r="3300" spans="1:71" x14ac:dyDescent="0.25">
      <c r="A3300" t="s">
        <v>33</v>
      </c>
      <c r="B3300" t="s">
        <v>5357</v>
      </c>
      <c r="C3300">
        <v>121</v>
      </c>
      <c r="D3300">
        <v>105</v>
      </c>
      <c r="E3300">
        <v>0</v>
      </c>
      <c r="F3300">
        <v>4</v>
      </c>
      <c r="G3300" t="s">
        <v>16422</v>
      </c>
      <c r="H3300">
        <v>15</v>
      </c>
      <c r="I3300">
        <v>5400000</v>
      </c>
      <c r="J3300" t="s">
        <v>210</v>
      </c>
      <c r="K3300" t="s">
        <v>16423</v>
      </c>
      <c r="L3300" t="s">
        <v>10330</v>
      </c>
      <c r="M3300">
        <v>183288</v>
      </c>
      <c r="N3300">
        <v>36</v>
      </c>
      <c r="O3300" t="s">
        <v>16424</v>
      </c>
      <c r="P3300">
        <v>1</v>
      </c>
      <c r="Q3300" t="s">
        <v>16425</v>
      </c>
      <c r="R3300" t="s">
        <v>16426</v>
      </c>
      <c r="S3300">
        <v>395</v>
      </c>
      <c r="T3300" t="s">
        <v>42</v>
      </c>
      <c r="U3300" t="s">
        <v>43</v>
      </c>
      <c r="V3300" t="s">
        <v>811</v>
      </c>
      <c r="W3300">
        <v>2500000</v>
      </c>
      <c r="X3300">
        <v>1995</v>
      </c>
      <c r="Y3300">
        <v>12</v>
      </c>
      <c r="Z3300" s="2">
        <v>8.1</v>
      </c>
      <c r="AA3300">
        <v>1.85</v>
      </c>
      <c r="AB3300">
        <v>22000</v>
      </c>
      <c r="AQ3300">
        <v>102</v>
      </c>
      <c r="AR3300">
        <v>7.6</v>
      </c>
      <c r="BO3300">
        <v>8535575</v>
      </c>
      <c r="BP3300">
        <v>30000000</v>
      </c>
      <c r="BR3300">
        <f t="shared" si="118"/>
        <v>-21464425</v>
      </c>
      <c r="BS3300" t="str">
        <f>_xlfn.XLOOKUP(BO3300,I:I,L:L)</f>
        <v>An Unfinished LifeÂ </v>
      </c>
    </row>
    <row r="3301" spans="1:71" x14ac:dyDescent="0.25">
      <c r="A3301" t="s">
        <v>33</v>
      </c>
      <c r="B3301" t="s">
        <v>10156</v>
      </c>
      <c r="C3301">
        <v>74</v>
      </c>
      <c r="D3301">
        <v>107</v>
      </c>
      <c r="E3301">
        <v>7</v>
      </c>
      <c r="F3301">
        <v>442</v>
      </c>
      <c r="G3301" t="s">
        <v>88</v>
      </c>
      <c r="H3301">
        <v>745</v>
      </c>
      <c r="I3301">
        <v>1282084</v>
      </c>
      <c r="J3301" t="s">
        <v>2007</v>
      </c>
      <c r="K3301" t="s">
        <v>1308</v>
      </c>
      <c r="L3301" t="s">
        <v>12561</v>
      </c>
      <c r="M3301">
        <v>6221</v>
      </c>
      <c r="N3301">
        <v>2125</v>
      </c>
      <c r="O3301" t="s">
        <v>12338</v>
      </c>
      <c r="P3301">
        <v>1</v>
      </c>
      <c r="Q3301" t="s">
        <v>16427</v>
      </c>
      <c r="R3301" t="s">
        <v>16428</v>
      </c>
      <c r="S3301">
        <v>87</v>
      </c>
      <c r="T3301" t="s">
        <v>42</v>
      </c>
      <c r="U3301" t="s">
        <v>43</v>
      </c>
      <c r="V3301" t="s">
        <v>811</v>
      </c>
      <c r="W3301">
        <v>2500000</v>
      </c>
      <c r="X3301">
        <v>1999</v>
      </c>
      <c r="Y3301">
        <v>631</v>
      </c>
      <c r="Z3301" s="2">
        <v>7</v>
      </c>
      <c r="AA3301">
        <v>2.35</v>
      </c>
      <c r="AB3301">
        <v>500</v>
      </c>
      <c r="AQ3301">
        <v>105</v>
      </c>
      <c r="AR3301">
        <v>8.1</v>
      </c>
      <c r="BO3301">
        <v>43532294</v>
      </c>
      <c r="BP3301">
        <v>65000000</v>
      </c>
      <c r="BR3301">
        <f t="shared" si="118"/>
        <v>-21467706</v>
      </c>
      <c r="BS3301" t="str">
        <f>_xlfn.XLOOKUP(BO3301,I:I,L:L)</f>
        <v>We Are MarshallÂ </v>
      </c>
    </row>
    <row r="3302" spans="1:71" x14ac:dyDescent="0.25">
      <c r="A3302" t="s">
        <v>33</v>
      </c>
      <c r="B3302" t="s">
        <v>7749</v>
      </c>
      <c r="C3302">
        <v>252</v>
      </c>
      <c r="D3302">
        <v>89</v>
      </c>
      <c r="E3302">
        <v>14</v>
      </c>
      <c r="F3302">
        <v>215</v>
      </c>
      <c r="G3302" t="s">
        <v>16429</v>
      </c>
      <c r="H3302">
        <v>902</v>
      </c>
      <c r="I3302">
        <v>3325638</v>
      </c>
      <c r="J3302" t="s">
        <v>5459</v>
      </c>
      <c r="K3302" t="s">
        <v>150</v>
      </c>
      <c r="L3302" t="s">
        <v>10944</v>
      </c>
      <c r="M3302">
        <v>52509</v>
      </c>
      <c r="N3302">
        <v>1980</v>
      </c>
      <c r="O3302" t="s">
        <v>16430</v>
      </c>
      <c r="P3302">
        <v>3</v>
      </c>
      <c r="Q3302" t="s">
        <v>16431</v>
      </c>
      <c r="R3302" t="s">
        <v>16432</v>
      </c>
      <c r="S3302">
        <v>84</v>
      </c>
      <c r="T3302" t="s">
        <v>42</v>
      </c>
      <c r="U3302" t="s">
        <v>43</v>
      </c>
      <c r="V3302" t="s">
        <v>44</v>
      </c>
      <c r="W3302">
        <v>2500000</v>
      </c>
      <c r="X3302">
        <v>2012</v>
      </c>
      <c r="Y3302">
        <v>291</v>
      </c>
      <c r="Z3302" s="2">
        <v>7.1</v>
      </c>
      <c r="AA3302">
        <v>2.35</v>
      </c>
      <c r="AB3302">
        <v>13000</v>
      </c>
      <c r="AQ3302">
        <v>107</v>
      </c>
      <c r="AR3302">
        <v>7</v>
      </c>
      <c r="BO3302">
        <v>3517797</v>
      </c>
      <c r="BP3302">
        <v>25000000</v>
      </c>
      <c r="BR3302">
        <f t="shared" si="118"/>
        <v>-21482203</v>
      </c>
      <c r="BS3302" t="str">
        <f>_xlfn.XLOOKUP(BO3302,I:I,L:L)</f>
        <v>The Good ThiefÂ </v>
      </c>
    </row>
    <row r="3303" spans="1:71" x14ac:dyDescent="0.25">
      <c r="A3303" t="s">
        <v>33</v>
      </c>
      <c r="B3303" t="s">
        <v>10160</v>
      </c>
      <c r="C3303">
        <v>72</v>
      </c>
      <c r="D3303">
        <v>106</v>
      </c>
      <c r="E3303">
        <v>148</v>
      </c>
      <c r="F3303">
        <v>471</v>
      </c>
      <c r="G3303" t="s">
        <v>9240</v>
      </c>
      <c r="H3303">
        <v>900</v>
      </c>
      <c r="I3303">
        <v>395592</v>
      </c>
      <c r="J3303" t="s">
        <v>210</v>
      </c>
      <c r="K3303" t="s">
        <v>9815</v>
      </c>
      <c r="L3303" t="s">
        <v>12833</v>
      </c>
      <c r="M3303">
        <v>21202</v>
      </c>
      <c r="N3303">
        <v>2972</v>
      </c>
      <c r="O3303" t="s">
        <v>16433</v>
      </c>
      <c r="P3303">
        <v>1</v>
      </c>
      <c r="Q3303" t="s">
        <v>16434</v>
      </c>
      <c r="R3303" t="s">
        <v>16435</v>
      </c>
      <c r="S3303">
        <v>134</v>
      </c>
      <c r="T3303" t="s">
        <v>42</v>
      </c>
      <c r="U3303" t="s">
        <v>4430</v>
      </c>
      <c r="V3303" t="s">
        <v>811</v>
      </c>
      <c r="W3303">
        <v>2000000</v>
      </c>
      <c r="X3303">
        <v>2003</v>
      </c>
      <c r="Y3303">
        <v>648</v>
      </c>
      <c r="Z3303" s="2">
        <v>7.6</v>
      </c>
      <c r="AA3303">
        <v>1.85</v>
      </c>
      <c r="AB3303">
        <v>0</v>
      </c>
      <c r="AQ3303">
        <v>89</v>
      </c>
      <c r="AR3303">
        <v>7.1</v>
      </c>
      <c r="BO3303">
        <v>33472850</v>
      </c>
      <c r="BP3303">
        <v>55000000</v>
      </c>
      <c r="BR3303">
        <f t="shared" si="118"/>
        <v>-21527150</v>
      </c>
      <c r="BS3303" t="str">
        <f>_xlfn.XLOOKUP(BO3303,I:I,L:L)</f>
        <v>Semi-ProÂ </v>
      </c>
    </row>
    <row r="3304" spans="1:71" x14ac:dyDescent="0.25">
      <c r="A3304" t="s">
        <v>33</v>
      </c>
      <c r="B3304" t="s">
        <v>10167</v>
      </c>
      <c r="C3304">
        <v>220</v>
      </c>
      <c r="D3304">
        <v>95</v>
      </c>
      <c r="E3304">
        <v>53</v>
      </c>
      <c r="F3304">
        <v>478</v>
      </c>
      <c r="G3304" t="s">
        <v>3272</v>
      </c>
      <c r="H3304">
        <v>8000</v>
      </c>
      <c r="I3304">
        <v>6851969</v>
      </c>
      <c r="J3304" t="s">
        <v>881</v>
      </c>
      <c r="K3304" t="s">
        <v>11743</v>
      </c>
      <c r="L3304" t="s">
        <v>10012</v>
      </c>
      <c r="M3304">
        <v>105591</v>
      </c>
      <c r="N3304">
        <v>10040</v>
      </c>
      <c r="O3304" t="s">
        <v>16436</v>
      </c>
      <c r="P3304">
        <v>1</v>
      </c>
      <c r="Q3304" t="s">
        <v>16437</v>
      </c>
      <c r="R3304" t="s">
        <v>16438</v>
      </c>
      <c r="S3304">
        <v>178</v>
      </c>
      <c r="T3304" t="s">
        <v>42</v>
      </c>
      <c r="U3304" t="s">
        <v>43</v>
      </c>
      <c r="V3304" t="s">
        <v>811</v>
      </c>
      <c r="W3304">
        <v>2500000</v>
      </c>
      <c r="X3304">
        <v>2013</v>
      </c>
      <c r="Y3304">
        <v>1000</v>
      </c>
      <c r="Z3304" s="2">
        <v>7.1</v>
      </c>
      <c r="AA3304">
        <v>2.35</v>
      </c>
      <c r="AB3304">
        <v>10000</v>
      </c>
      <c r="AQ3304">
        <v>106</v>
      </c>
      <c r="AR3304">
        <v>7.6</v>
      </c>
      <c r="BO3304">
        <v>18438149</v>
      </c>
      <c r="BP3304">
        <v>40000000</v>
      </c>
      <c r="BR3304">
        <f t="shared" si="118"/>
        <v>-21561851</v>
      </c>
      <c r="BS3304" t="str">
        <f>_xlfn.XLOOKUP(BO3304,I:I,L:L)</f>
        <v>A Thousand WordsÂ </v>
      </c>
    </row>
    <row r="3305" spans="1:71" x14ac:dyDescent="0.25">
      <c r="A3305" t="s">
        <v>33</v>
      </c>
      <c r="B3305" t="s">
        <v>9413</v>
      </c>
      <c r="C3305">
        <v>1</v>
      </c>
      <c r="D3305">
        <v>34</v>
      </c>
      <c r="E3305">
        <v>19</v>
      </c>
      <c r="F3305">
        <v>362</v>
      </c>
      <c r="G3305" t="s">
        <v>9730</v>
      </c>
      <c r="H3305">
        <v>882</v>
      </c>
      <c r="I3305">
        <v>333658</v>
      </c>
      <c r="J3305" t="s">
        <v>5466</v>
      </c>
      <c r="K3305" t="s">
        <v>245</v>
      </c>
      <c r="L3305" t="s">
        <v>11181</v>
      </c>
      <c r="M3305">
        <v>97</v>
      </c>
      <c r="N3305">
        <v>1967</v>
      </c>
      <c r="O3305" t="s">
        <v>16439</v>
      </c>
      <c r="P3305">
        <v>0</v>
      </c>
      <c r="Q3305" t="s">
        <v>16440</v>
      </c>
      <c r="R3305" t="s">
        <v>16441</v>
      </c>
      <c r="S3305">
        <v>2</v>
      </c>
      <c r="T3305" t="s">
        <v>42</v>
      </c>
      <c r="U3305" t="s">
        <v>43</v>
      </c>
      <c r="W3305">
        <v>34000</v>
      </c>
      <c r="X3305">
        <v>1990</v>
      </c>
      <c r="Y3305">
        <v>577</v>
      </c>
      <c r="Z3305" s="2">
        <v>7.1</v>
      </c>
      <c r="AB3305">
        <v>16</v>
      </c>
      <c r="AQ3305">
        <v>95</v>
      </c>
      <c r="AR3305">
        <v>7.1</v>
      </c>
      <c r="BO3305">
        <v>48430355</v>
      </c>
      <c r="BP3305">
        <v>70000000</v>
      </c>
      <c r="BR3305">
        <f t="shared" si="118"/>
        <v>-21569645</v>
      </c>
      <c r="BS3305" t="str">
        <f>_xlfn.XLOOKUP(BO3305,I:I,L:L)</f>
        <v>The DilemmaÂ </v>
      </c>
    </row>
    <row r="3306" spans="1:71" x14ac:dyDescent="0.25">
      <c r="A3306" t="s">
        <v>33</v>
      </c>
      <c r="B3306" t="s">
        <v>2427</v>
      </c>
      <c r="C3306">
        <v>197</v>
      </c>
      <c r="D3306">
        <v>101</v>
      </c>
      <c r="E3306">
        <v>119</v>
      </c>
      <c r="F3306">
        <v>0</v>
      </c>
      <c r="G3306" t="s">
        <v>16442</v>
      </c>
      <c r="H3306">
        <v>334</v>
      </c>
      <c r="I3306">
        <v>12995673</v>
      </c>
      <c r="J3306" t="s">
        <v>5474</v>
      </c>
      <c r="K3306" t="s">
        <v>16443</v>
      </c>
      <c r="L3306" t="s">
        <v>8805</v>
      </c>
      <c r="M3306">
        <v>52286</v>
      </c>
      <c r="N3306">
        <v>338</v>
      </c>
      <c r="O3306" t="s">
        <v>16444</v>
      </c>
      <c r="P3306">
        <v>1</v>
      </c>
      <c r="Q3306" t="s">
        <v>16445</v>
      </c>
      <c r="R3306" t="s">
        <v>16446</v>
      </c>
      <c r="S3306">
        <v>345</v>
      </c>
      <c r="T3306" t="s">
        <v>42</v>
      </c>
      <c r="U3306" t="s">
        <v>43</v>
      </c>
      <c r="V3306" t="s">
        <v>811</v>
      </c>
      <c r="W3306">
        <v>2500000</v>
      </c>
      <c r="X3306">
        <v>2008</v>
      </c>
      <c r="Y3306">
        <v>4</v>
      </c>
      <c r="Z3306" s="2">
        <v>7.7</v>
      </c>
      <c r="AA3306">
        <v>1.78</v>
      </c>
      <c r="AB3306">
        <v>24000</v>
      </c>
      <c r="AQ3306">
        <v>34</v>
      </c>
      <c r="AR3306">
        <v>7.1</v>
      </c>
      <c r="BO3306">
        <v>13401683</v>
      </c>
      <c r="BP3306">
        <v>35000000</v>
      </c>
      <c r="BR3306">
        <f t="shared" si="118"/>
        <v>-21598317</v>
      </c>
      <c r="BS3306" t="str">
        <f>_xlfn.XLOOKUP(BO3306,I:I,L:L)</f>
        <v>DreddÂ </v>
      </c>
    </row>
    <row r="3307" spans="1:71" x14ac:dyDescent="0.25">
      <c r="A3307" t="s">
        <v>33</v>
      </c>
      <c r="B3307" t="s">
        <v>10172</v>
      </c>
      <c r="C3307">
        <v>14</v>
      </c>
      <c r="D3307">
        <v>112</v>
      </c>
      <c r="E3307">
        <v>9</v>
      </c>
      <c r="F3307">
        <v>125</v>
      </c>
      <c r="G3307" t="s">
        <v>16447</v>
      </c>
      <c r="H3307">
        <v>860</v>
      </c>
      <c r="I3307">
        <v>173783</v>
      </c>
      <c r="J3307" t="s">
        <v>3743</v>
      </c>
      <c r="K3307" t="s">
        <v>13336</v>
      </c>
      <c r="L3307" t="s">
        <v>13174</v>
      </c>
      <c r="M3307">
        <v>578</v>
      </c>
      <c r="N3307">
        <v>1252</v>
      </c>
      <c r="O3307" t="s">
        <v>16448</v>
      </c>
      <c r="P3307">
        <v>0</v>
      </c>
      <c r="Q3307" t="s">
        <v>16449</v>
      </c>
      <c r="R3307" t="s">
        <v>16450</v>
      </c>
      <c r="S3307">
        <v>34</v>
      </c>
      <c r="T3307" t="s">
        <v>42</v>
      </c>
      <c r="U3307" t="s">
        <v>43</v>
      </c>
      <c r="V3307" t="s">
        <v>5962</v>
      </c>
      <c r="W3307">
        <v>2500000</v>
      </c>
      <c r="X3307">
        <v>2008</v>
      </c>
      <c r="Y3307">
        <v>130</v>
      </c>
      <c r="Z3307" s="2">
        <v>7.6</v>
      </c>
      <c r="AA3307">
        <v>1.85</v>
      </c>
      <c r="AB3307">
        <v>588</v>
      </c>
      <c r="AQ3307">
        <v>101</v>
      </c>
      <c r="AR3307">
        <v>7.7</v>
      </c>
      <c r="BO3307">
        <v>14378353</v>
      </c>
      <c r="BP3307">
        <v>36000000</v>
      </c>
      <c r="BR3307">
        <f t="shared" si="118"/>
        <v>-21621647</v>
      </c>
      <c r="BS3307" t="str">
        <f>_xlfn.XLOOKUP(BO3307,I:I,L:L)</f>
        <v>Snow Falling on CedarsÂ </v>
      </c>
    </row>
    <row r="3308" spans="1:71" x14ac:dyDescent="0.25">
      <c r="A3308" t="s">
        <v>33</v>
      </c>
      <c r="B3308" t="s">
        <v>10178</v>
      </c>
      <c r="C3308">
        <v>3</v>
      </c>
      <c r="D3308">
        <v>100</v>
      </c>
      <c r="E3308">
        <v>10</v>
      </c>
      <c r="F3308">
        <v>107</v>
      </c>
      <c r="G3308" t="s">
        <v>15731</v>
      </c>
      <c r="H3308">
        <v>655</v>
      </c>
      <c r="I3308">
        <v>118666</v>
      </c>
      <c r="J3308" t="s">
        <v>2007</v>
      </c>
      <c r="K3308" t="s">
        <v>2865</v>
      </c>
      <c r="L3308" t="s">
        <v>13179</v>
      </c>
      <c r="M3308">
        <v>91</v>
      </c>
      <c r="N3308">
        <v>1064</v>
      </c>
      <c r="O3308" t="s">
        <v>16451</v>
      </c>
      <c r="P3308">
        <v>7</v>
      </c>
      <c r="R3308" t="s">
        <v>16452</v>
      </c>
      <c r="S3308">
        <v>3</v>
      </c>
      <c r="T3308" t="s">
        <v>42</v>
      </c>
      <c r="U3308" t="s">
        <v>43</v>
      </c>
      <c r="W3308">
        <v>2500000</v>
      </c>
      <c r="X3308">
        <v>2006</v>
      </c>
      <c r="Y3308">
        <v>157</v>
      </c>
      <c r="Z3308" s="2">
        <v>6.6</v>
      </c>
      <c r="AA3308">
        <v>1.85</v>
      </c>
      <c r="AB3308">
        <v>144</v>
      </c>
      <c r="AQ3308">
        <v>112</v>
      </c>
      <c r="AR3308">
        <v>7.6</v>
      </c>
      <c r="BO3308">
        <v>13264986</v>
      </c>
      <c r="BP3308">
        <v>35000000</v>
      </c>
      <c r="BR3308">
        <f t="shared" si="118"/>
        <v>-21735014</v>
      </c>
      <c r="BS3308" t="str">
        <f>_xlfn.XLOOKUP(BO3308,I:I,L:L)</f>
        <v>American OutlawsÂ </v>
      </c>
    </row>
    <row r="3309" spans="1:71" x14ac:dyDescent="0.25">
      <c r="A3309" t="s">
        <v>917</v>
      </c>
      <c r="B3309" t="s">
        <v>3163</v>
      </c>
      <c r="C3309">
        <v>191</v>
      </c>
      <c r="D3309">
        <v>92</v>
      </c>
      <c r="E3309">
        <v>43</v>
      </c>
      <c r="F3309">
        <v>936</v>
      </c>
      <c r="G3309" t="s">
        <v>1423</v>
      </c>
      <c r="H3309">
        <v>989</v>
      </c>
      <c r="I3309">
        <v>114324072</v>
      </c>
      <c r="J3309" t="s">
        <v>2233</v>
      </c>
      <c r="K3309" t="s">
        <v>3984</v>
      </c>
      <c r="L3309" t="s">
        <v>1901</v>
      </c>
      <c r="M3309">
        <v>185345</v>
      </c>
      <c r="N3309">
        <v>4730</v>
      </c>
      <c r="O3309" t="s">
        <v>35</v>
      </c>
      <c r="P3309">
        <v>0</v>
      </c>
      <c r="Q3309" t="s">
        <v>9411</v>
      </c>
      <c r="R3309" t="s">
        <v>9412</v>
      </c>
      <c r="S3309">
        <v>392</v>
      </c>
      <c r="T3309" t="s">
        <v>42</v>
      </c>
      <c r="U3309" t="s">
        <v>43</v>
      </c>
      <c r="V3309" t="s">
        <v>44</v>
      </c>
      <c r="W3309">
        <v>20000000</v>
      </c>
      <c r="X3309">
        <v>2004</v>
      </c>
      <c r="Y3309">
        <v>939</v>
      </c>
      <c r="Z3309" s="2">
        <v>6.7</v>
      </c>
      <c r="AA3309">
        <v>2.35</v>
      </c>
      <c r="AB3309">
        <v>0</v>
      </c>
      <c r="AQ3309">
        <v>100</v>
      </c>
      <c r="AR3309">
        <v>6.6</v>
      </c>
      <c r="BO3309">
        <v>63224849</v>
      </c>
      <c r="BP3309">
        <v>85000000</v>
      </c>
      <c r="BR3309">
        <f t="shared" si="118"/>
        <v>-21775151</v>
      </c>
      <c r="BS3309" t="str">
        <f>_xlfn.XLOOKUP(BO3309,I:I,L:L)</f>
        <v>The HolidayÂ </v>
      </c>
    </row>
    <row r="3310" spans="1:71" x14ac:dyDescent="0.25">
      <c r="A3310" t="s">
        <v>33</v>
      </c>
      <c r="B3310" t="s">
        <v>10184</v>
      </c>
      <c r="C3310">
        <v>18</v>
      </c>
      <c r="D3310">
        <v>100</v>
      </c>
      <c r="E3310">
        <v>0</v>
      </c>
      <c r="F3310">
        <v>249</v>
      </c>
      <c r="G3310" t="s">
        <v>14924</v>
      </c>
      <c r="H3310">
        <v>640</v>
      </c>
      <c r="I3310">
        <v>71904</v>
      </c>
      <c r="J3310" t="s">
        <v>2241</v>
      </c>
      <c r="K3310" t="s">
        <v>15450</v>
      </c>
      <c r="L3310" t="s">
        <v>13200</v>
      </c>
      <c r="M3310">
        <v>806</v>
      </c>
      <c r="N3310">
        <v>1491</v>
      </c>
      <c r="O3310" t="s">
        <v>2770</v>
      </c>
      <c r="P3310">
        <v>1</v>
      </c>
      <c r="Q3310" t="s">
        <v>16453</v>
      </c>
      <c r="R3310" t="s">
        <v>16454</v>
      </c>
      <c r="S3310">
        <v>18</v>
      </c>
      <c r="T3310" t="s">
        <v>42</v>
      </c>
      <c r="U3310" t="s">
        <v>43</v>
      </c>
      <c r="V3310" t="s">
        <v>44</v>
      </c>
      <c r="W3310">
        <v>2500000</v>
      </c>
      <c r="X3310">
        <v>2006</v>
      </c>
      <c r="Y3310">
        <v>261</v>
      </c>
      <c r="Z3310" s="2">
        <v>5.7</v>
      </c>
      <c r="AA3310">
        <v>1.85</v>
      </c>
      <c r="AB3310">
        <v>140</v>
      </c>
      <c r="AQ3310">
        <v>92</v>
      </c>
      <c r="AR3310">
        <v>6.7</v>
      </c>
      <c r="BO3310">
        <v>73209340</v>
      </c>
      <c r="BP3310">
        <v>95000000</v>
      </c>
      <c r="BR3310">
        <f t="shared" si="118"/>
        <v>-21790660</v>
      </c>
      <c r="BS3310" t="str">
        <f>_xlfn.XLOOKUP(BO3310,I:I,L:L)</f>
        <v>Hollow ManÂ </v>
      </c>
    </row>
    <row r="3311" spans="1:71" x14ac:dyDescent="0.25">
      <c r="A3311" t="s">
        <v>33</v>
      </c>
      <c r="B3311" t="s">
        <v>10190</v>
      </c>
      <c r="C3311">
        <v>28</v>
      </c>
      <c r="D3311">
        <v>80</v>
      </c>
      <c r="E3311">
        <v>0</v>
      </c>
      <c r="F3311">
        <v>5</v>
      </c>
      <c r="G3311" t="s">
        <v>16455</v>
      </c>
      <c r="H3311">
        <v>191</v>
      </c>
      <c r="I3311">
        <v>99851</v>
      </c>
      <c r="J3311" t="s">
        <v>3743</v>
      </c>
      <c r="K3311" t="s">
        <v>16456</v>
      </c>
      <c r="L3311" t="s">
        <v>13189</v>
      </c>
      <c r="M3311">
        <v>1138</v>
      </c>
      <c r="N3311">
        <v>210</v>
      </c>
      <c r="O3311" t="s">
        <v>16457</v>
      </c>
      <c r="P3311">
        <v>0</v>
      </c>
      <c r="Q3311" t="s">
        <v>16458</v>
      </c>
      <c r="R3311" t="s">
        <v>16459</v>
      </c>
      <c r="S3311">
        <v>30</v>
      </c>
      <c r="T3311" t="s">
        <v>42</v>
      </c>
      <c r="U3311" t="s">
        <v>43</v>
      </c>
      <c r="V3311" t="s">
        <v>811</v>
      </c>
      <c r="W3311">
        <v>2500000</v>
      </c>
      <c r="X3311">
        <v>2010</v>
      </c>
      <c r="Y3311">
        <v>12</v>
      </c>
      <c r="Z3311" s="2">
        <v>7.1</v>
      </c>
      <c r="AA3311">
        <v>1.78</v>
      </c>
      <c r="AB3311">
        <v>0</v>
      </c>
      <c r="AQ3311">
        <v>100</v>
      </c>
      <c r="AR3311">
        <v>5.7</v>
      </c>
      <c r="BO3311">
        <v>28133159</v>
      </c>
      <c r="BP3311">
        <v>50000000</v>
      </c>
      <c r="BR3311">
        <f t="shared" si="118"/>
        <v>-21866841</v>
      </c>
      <c r="BS3311" t="str">
        <f>_xlfn.XLOOKUP(BO3311,I:I,L:L)</f>
        <v>The Ant BullyÂ </v>
      </c>
    </row>
    <row r="3312" spans="1:71" x14ac:dyDescent="0.25">
      <c r="A3312" t="s">
        <v>33</v>
      </c>
      <c r="B3312" t="s">
        <v>10196</v>
      </c>
      <c r="C3312">
        <v>22</v>
      </c>
      <c r="D3312">
        <v>106</v>
      </c>
      <c r="E3312">
        <v>8</v>
      </c>
      <c r="F3312">
        <v>315</v>
      </c>
      <c r="G3312" t="s">
        <v>15287</v>
      </c>
      <c r="H3312">
        <v>611</v>
      </c>
      <c r="I3312">
        <v>115504</v>
      </c>
      <c r="J3312" t="s">
        <v>881</v>
      </c>
      <c r="K3312" t="s">
        <v>3092</v>
      </c>
      <c r="L3312" t="s">
        <v>15856</v>
      </c>
      <c r="M3312">
        <v>4820</v>
      </c>
      <c r="N3312">
        <v>1739</v>
      </c>
      <c r="O3312" t="s">
        <v>16460</v>
      </c>
      <c r="P3312">
        <v>2</v>
      </c>
      <c r="Q3312" t="s">
        <v>16461</v>
      </c>
      <c r="R3312" t="s">
        <v>16462</v>
      </c>
      <c r="S3312">
        <v>26</v>
      </c>
      <c r="T3312" t="s">
        <v>42</v>
      </c>
      <c r="U3312" t="s">
        <v>74</v>
      </c>
      <c r="V3312" t="s">
        <v>44</v>
      </c>
      <c r="W3312">
        <v>14000000</v>
      </c>
      <c r="X3312">
        <v>2008</v>
      </c>
      <c r="Y3312">
        <v>397</v>
      </c>
      <c r="Z3312" s="2">
        <v>6.2</v>
      </c>
      <c r="AA3312">
        <v>2.35</v>
      </c>
      <c r="AB3312">
        <v>0</v>
      </c>
      <c r="AQ3312">
        <v>80</v>
      </c>
      <c r="AR3312">
        <v>7.1</v>
      </c>
      <c r="BO3312">
        <v>121972</v>
      </c>
      <c r="BP3312">
        <v>22000000</v>
      </c>
      <c r="BR3312">
        <f t="shared" si="118"/>
        <v>-21878028</v>
      </c>
      <c r="BS3312" t="str">
        <f>_xlfn.XLOOKUP(BO3312,I:I,L:L)</f>
        <v>People I KnowÂ </v>
      </c>
    </row>
    <row r="3313" spans="1:71" x14ac:dyDescent="0.25">
      <c r="A3313" t="s">
        <v>33</v>
      </c>
      <c r="B3313" t="s">
        <v>7341</v>
      </c>
      <c r="C3313">
        <v>62</v>
      </c>
      <c r="D3313">
        <v>103</v>
      </c>
      <c r="E3313">
        <v>24</v>
      </c>
      <c r="F3313">
        <v>10</v>
      </c>
      <c r="G3313" t="s">
        <v>16463</v>
      </c>
      <c r="H3313">
        <v>127</v>
      </c>
      <c r="I3313">
        <v>5725</v>
      </c>
      <c r="J3313" t="s">
        <v>2795</v>
      </c>
      <c r="K3313" t="s">
        <v>8966</v>
      </c>
      <c r="L3313" t="s">
        <v>14966</v>
      </c>
      <c r="M3313">
        <v>10220</v>
      </c>
      <c r="N3313">
        <v>163</v>
      </c>
      <c r="O3313" t="s">
        <v>16464</v>
      </c>
      <c r="P3313">
        <v>0</v>
      </c>
      <c r="Q3313" t="s">
        <v>16465</v>
      </c>
      <c r="R3313" t="s">
        <v>16466</v>
      </c>
      <c r="S3313">
        <v>110</v>
      </c>
      <c r="T3313" t="s">
        <v>211</v>
      </c>
      <c r="U3313" t="s">
        <v>939</v>
      </c>
      <c r="V3313" t="s">
        <v>811</v>
      </c>
      <c r="W3313">
        <v>8400000</v>
      </c>
      <c r="X3313">
        <v>2000</v>
      </c>
      <c r="Y3313">
        <v>10</v>
      </c>
      <c r="Z3313" s="2">
        <v>6.1</v>
      </c>
      <c r="AA3313">
        <v>2.35</v>
      </c>
      <c r="AB3313">
        <v>560</v>
      </c>
      <c r="AQ3313">
        <v>106</v>
      </c>
      <c r="AR3313">
        <v>6.2</v>
      </c>
      <c r="BO3313">
        <v>13101142</v>
      </c>
      <c r="BP3313">
        <v>35000000</v>
      </c>
      <c r="BR3313">
        <f t="shared" si="118"/>
        <v>-21898858</v>
      </c>
      <c r="BS3313" t="str">
        <f>_xlfn.XLOOKUP(BO3313,I:I,L:L)</f>
        <v>Playing for KeepsÂ </v>
      </c>
    </row>
    <row r="3314" spans="1:71" x14ac:dyDescent="0.25">
      <c r="A3314" t="s">
        <v>33</v>
      </c>
      <c r="B3314" t="s">
        <v>10201</v>
      </c>
      <c r="C3314">
        <v>47</v>
      </c>
      <c r="D3314">
        <v>90</v>
      </c>
      <c r="E3314">
        <v>8</v>
      </c>
      <c r="F3314">
        <v>35</v>
      </c>
      <c r="G3314" t="s">
        <v>6700</v>
      </c>
      <c r="H3314">
        <v>426</v>
      </c>
      <c r="I3314">
        <v>75727</v>
      </c>
      <c r="J3314" t="s">
        <v>5480</v>
      </c>
      <c r="K3314" t="s">
        <v>16467</v>
      </c>
      <c r="L3314" t="s">
        <v>13196</v>
      </c>
      <c r="M3314">
        <v>5699</v>
      </c>
      <c r="N3314">
        <v>862</v>
      </c>
      <c r="O3314" t="s">
        <v>16468</v>
      </c>
      <c r="P3314">
        <v>0</v>
      </c>
      <c r="Q3314" t="s">
        <v>16469</v>
      </c>
      <c r="R3314" t="s">
        <v>16470</v>
      </c>
      <c r="S3314">
        <v>40</v>
      </c>
      <c r="T3314" t="s">
        <v>105</v>
      </c>
      <c r="U3314" t="s">
        <v>43</v>
      </c>
      <c r="V3314" t="s">
        <v>44</v>
      </c>
      <c r="W3314">
        <v>2500000</v>
      </c>
      <c r="X3314">
        <v>2008</v>
      </c>
      <c r="Y3314">
        <v>399</v>
      </c>
      <c r="Z3314" s="2">
        <v>5.9</v>
      </c>
      <c r="AA3314">
        <v>1.85</v>
      </c>
      <c r="AB3314">
        <v>0</v>
      </c>
      <c r="AQ3314">
        <v>103</v>
      </c>
      <c r="AR3314">
        <v>6.1</v>
      </c>
      <c r="BO3314">
        <v>3073392</v>
      </c>
      <c r="BP3314">
        <v>25000000</v>
      </c>
      <c r="BR3314">
        <f t="shared" si="118"/>
        <v>-21926608</v>
      </c>
      <c r="BS3314" t="str">
        <f>_xlfn.XLOOKUP(BO3314,I:I,L:L)</f>
        <v>BlindnessÂ </v>
      </c>
    </row>
    <row r="3315" spans="1:71" x14ac:dyDescent="0.25">
      <c r="A3315" t="s">
        <v>33</v>
      </c>
      <c r="B3315" t="s">
        <v>607</v>
      </c>
      <c r="C3315">
        <v>238</v>
      </c>
      <c r="D3315">
        <v>96</v>
      </c>
      <c r="E3315">
        <v>571</v>
      </c>
      <c r="F3315">
        <v>370</v>
      </c>
      <c r="G3315" t="s">
        <v>617</v>
      </c>
      <c r="H3315">
        <v>2000</v>
      </c>
      <c r="I3315">
        <v>322157</v>
      </c>
      <c r="J3315" t="s">
        <v>3795</v>
      </c>
      <c r="K3315" t="s">
        <v>3100</v>
      </c>
      <c r="L3315" t="s">
        <v>13129</v>
      </c>
      <c r="M3315">
        <v>61787</v>
      </c>
      <c r="N3315">
        <v>4590</v>
      </c>
      <c r="O3315" t="s">
        <v>16471</v>
      </c>
      <c r="P3315">
        <v>0</v>
      </c>
      <c r="Q3315" t="s">
        <v>16472</v>
      </c>
      <c r="R3315" t="s">
        <v>16473</v>
      </c>
      <c r="S3315">
        <v>203</v>
      </c>
      <c r="T3315" t="s">
        <v>42</v>
      </c>
      <c r="U3315" t="s">
        <v>43</v>
      </c>
      <c r="V3315" t="s">
        <v>811</v>
      </c>
      <c r="W3315">
        <v>2500000</v>
      </c>
      <c r="X3315">
        <v>2010</v>
      </c>
      <c r="Y3315">
        <v>973</v>
      </c>
      <c r="Z3315" s="2">
        <v>6.8</v>
      </c>
      <c r="AA3315">
        <v>1.85</v>
      </c>
      <c r="AB3315">
        <v>19000</v>
      </c>
      <c r="AQ3315">
        <v>90</v>
      </c>
      <c r="AR3315">
        <v>5.9</v>
      </c>
      <c r="BO3315">
        <v>93050117</v>
      </c>
      <c r="BP3315">
        <v>115000000</v>
      </c>
      <c r="BR3315">
        <f t="shared" si="118"/>
        <v>-21949883</v>
      </c>
      <c r="BS3315" t="str">
        <f>_xlfn.XLOOKUP(BO3315,I:I,L:L)</f>
        <v>ElysiumÂ </v>
      </c>
    </row>
    <row r="3316" spans="1:71" x14ac:dyDescent="0.25">
      <c r="A3316" t="s">
        <v>33</v>
      </c>
      <c r="B3316" t="s">
        <v>3169</v>
      </c>
      <c r="C3316">
        <v>28</v>
      </c>
      <c r="D3316">
        <v>120</v>
      </c>
      <c r="E3316">
        <v>0</v>
      </c>
      <c r="F3316">
        <v>702</v>
      </c>
      <c r="G3316" t="s">
        <v>182</v>
      </c>
      <c r="H3316">
        <v>1000</v>
      </c>
      <c r="I3316">
        <v>5731103</v>
      </c>
      <c r="J3316" t="s">
        <v>3124</v>
      </c>
      <c r="K3316" t="s">
        <v>981</v>
      </c>
      <c r="L3316" t="s">
        <v>10230</v>
      </c>
      <c r="M3316">
        <v>4100</v>
      </c>
      <c r="N3316">
        <v>5963</v>
      </c>
      <c r="O3316" t="s">
        <v>872</v>
      </c>
      <c r="P3316">
        <v>10</v>
      </c>
      <c r="Q3316" t="s">
        <v>16474</v>
      </c>
      <c r="R3316" t="s">
        <v>16475</v>
      </c>
      <c r="S3316">
        <v>35</v>
      </c>
      <c r="T3316" t="s">
        <v>42</v>
      </c>
      <c r="U3316" t="s">
        <v>43</v>
      </c>
      <c r="V3316" t="s">
        <v>811</v>
      </c>
      <c r="W3316">
        <v>2400000</v>
      </c>
      <c r="X3316">
        <v>1996</v>
      </c>
      <c r="Y3316">
        <v>748</v>
      </c>
      <c r="Z3316" s="2">
        <v>6.8</v>
      </c>
      <c r="AA3316">
        <v>1.85</v>
      </c>
      <c r="AB3316">
        <v>352</v>
      </c>
      <c r="AQ3316">
        <v>87</v>
      </c>
      <c r="AR3316">
        <v>5</v>
      </c>
      <c r="BP3316">
        <v>22000000</v>
      </c>
      <c r="BR3316">
        <f t="shared" si="118"/>
        <v>-22000000</v>
      </c>
      <c r="BS3316">
        <f>_xlfn.XLOOKUP(BO3316,I:I,L:L)</f>
        <v>0</v>
      </c>
    </row>
    <row r="3317" spans="1:71" x14ac:dyDescent="0.25">
      <c r="A3317" t="s">
        <v>33</v>
      </c>
      <c r="B3317" t="s">
        <v>10216</v>
      </c>
      <c r="C3317">
        <v>25</v>
      </c>
      <c r="D3317">
        <v>101</v>
      </c>
      <c r="E3317">
        <v>9</v>
      </c>
      <c r="F3317">
        <v>201</v>
      </c>
      <c r="G3317" t="s">
        <v>3667</v>
      </c>
      <c r="H3317">
        <v>973</v>
      </c>
      <c r="I3317">
        <v>978908</v>
      </c>
      <c r="J3317" t="s">
        <v>3015</v>
      </c>
      <c r="K3317" t="s">
        <v>1765</v>
      </c>
      <c r="L3317" t="s">
        <v>12713</v>
      </c>
      <c r="M3317">
        <v>4057</v>
      </c>
      <c r="N3317">
        <v>2306</v>
      </c>
      <c r="O3317" t="s">
        <v>16476</v>
      </c>
      <c r="P3317">
        <v>0</v>
      </c>
      <c r="Q3317" t="s">
        <v>16477</v>
      </c>
      <c r="R3317" t="s">
        <v>16478</v>
      </c>
      <c r="S3317">
        <v>90</v>
      </c>
      <c r="T3317" t="s">
        <v>42</v>
      </c>
      <c r="U3317" t="s">
        <v>16479</v>
      </c>
      <c r="V3317" t="s">
        <v>44</v>
      </c>
      <c r="W3317">
        <v>2400000</v>
      </c>
      <c r="X3317">
        <v>2006</v>
      </c>
      <c r="Y3317">
        <v>872</v>
      </c>
      <c r="Z3317" s="2">
        <v>5.0999999999999996</v>
      </c>
      <c r="AA3317">
        <v>2.35</v>
      </c>
      <c r="AB3317">
        <v>250</v>
      </c>
      <c r="AQ3317">
        <v>120</v>
      </c>
      <c r="AR3317">
        <v>6.8</v>
      </c>
      <c r="BO3317">
        <v>763044</v>
      </c>
      <c r="BP3317">
        <v>23000000</v>
      </c>
      <c r="BR3317">
        <f t="shared" si="118"/>
        <v>-22236956</v>
      </c>
      <c r="BS3317" t="str">
        <f>_xlfn.XLOOKUP(BO3317,I:I,L:L)</f>
        <v>The StatementÂ </v>
      </c>
    </row>
    <row r="3318" spans="1:71" x14ac:dyDescent="0.25">
      <c r="A3318" t="s">
        <v>33</v>
      </c>
      <c r="B3318" t="s">
        <v>10229</v>
      </c>
      <c r="C3318">
        <v>172</v>
      </c>
      <c r="D3318">
        <v>101</v>
      </c>
      <c r="E3318">
        <v>222</v>
      </c>
      <c r="F3318">
        <v>698</v>
      </c>
      <c r="G3318" t="s">
        <v>3535</v>
      </c>
      <c r="H3318">
        <v>1000</v>
      </c>
      <c r="I3318">
        <v>327919</v>
      </c>
      <c r="J3318" t="s">
        <v>1212</v>
      </c>
      <c r="K3318" t="s">
        <v>207</v>
      </c>
      <c r="L3318" t="s">
        <v>12511</v>
      </c>
      <c r="M3318">
        <v>99177</v>
      </c>
      <c r="N3318">
        <v>3282</v>
      </c>
      <c r="O3318" t="s">
        <v>4559</v>
      </c>
      <c r="P3318">
        <v>0</v>
      </c>
      <c r="Q3318" t="s">
        <v>16480</v>
      </c>
      <c r="R3318" t="s">
        <v>16481</v>
      </c>
      <c r="S3318">
        <v>192</v>
      </c>
      <c r="T3318" t="s">
        <v>42</v>
      </c>
      <c r="U3318" t="s">
        <v>74</v>
      </c>
      <c r="V3318" t="s">
        <v>6993</v>
      </c>
      <c r="W3318">
        <v>1500000</v>
      </c>
      <c r="X3318">
        <v>2006</v>
      </c>
      <c r="Y3318">
        <v>788</v>
      </c>
      <c r="Z3318" s="2">
        <v>7.7</v>
      </c>
      <c r="AA3318">
        <v>1.85</v>
      </c>
      <c r="AB3318">
        <v>11000</v>
      </c>
      <c r="AQ3318">
        <v>110</v>
      </c>
      <c r="AR3318">
        <v>5</v>
      </c>
      <c r="BO3318">
        <v>3675072</v>
      </c>
      <c r="BP3318">
        <v>26000000</v>
      </c>
      <c r="BR3318">
        <f t="shared" si="118"/>
        <v>-22324928</v>
      </c>
      <c r="BS3318" t="str">
        <f>_xlfn.XLOOKUP(BO3318,I:I,L:L)</f>
        <v>SunshineÂ </v>
      </c>
    </row>
    <row r="3319" spans="1:71" x14ac:dyDescent="0.25">
      <c r="A3319" t="s">
        <v>33</v>
      </c>
      <c r="B3319" t="s">
        <v>1908</v>
      </c>
      <c r="C3319">
        <v>99</v>
      </c>
      <c r="D3319">
        <v>120</v>
      </c>
      <c r="E3319">
        <v>11</v>
      </c>
      <c r="G3319" t="s">
        <v>16482</v>
      </c>
      <c r="H3319">
        <v>16</v>
      </c>
      <c r="I3319">
        <v>76400000</v>
      </c>
      <c r="J3319" t="s">
        <v>1653</v>
      </c>
      <c r="K3319" t="s">
        <v>16483</v>
      </c>
      <c r="L3319" t="s">
        <v>16484</v>
      </c>
      <c r="M3319">
        <v>71321</v>
      </c>
      <c r="N3319">
        <v>16</v>
      </c>
      <c r="P3319">
        <v>0</v>
      </c>
      <c r="Q3319" t="s">
        <v>16485</v>
      </c>
      <c r="R3319" t="s">
        <v>16486</v>
      </c>
      <c r="S3319">
        <v>230</v>
      </c>
      <c r="T3319" t="s">
        <v>42</v>
      </c>
      <c r="U3319" t="s">
        <v>43</v>
      </c>
      <c r="V3319" t="s">
        <v>366</v>
      </c>
      <c r="W3319">
        <v>2280000</v>
      </c>
      <c r="X3319">
        <v>1940</v>
      </c>
      <c r="Y3319">
        <v>0</v>
      </c>
      <c r="Z3319" s="2">
        <v>7.8</v>
      </c>
      <c r="AA3319">
        <v>1.37</v>
      </c>
      <c r="AB3319">
        <v>3000</v>
      </c>
      <c r="AQ3319">
        <v>90</v>
      </c>
      <c r="AR3319">
        <v>7.3</v>
      </c>
      <c r="BO3319">
        <v>62494975</v>
      </c>
      <c r="BP3319">
        <v>85000000</v>
      </c>
      <c r="BR3319">
        <f t="shared" ref="BR3319:BR3362" si="119">BO3319-BP3319</f>
        <v>-22505025</v>
      </c>
      <c r="BS3319" t="str">
        <f>_xlfn.XLOOKUP(BO3319,I:I,L:L)</f>
        <v>The Fast and the Furious: Tokyo DriftÂ </v>
      </c>
    </row>
    <row r="3320" spans="1:71" x14ac:dyDescent="0.25">
      <c r="A3320" t="s">
        <v>33</v>
      </c>
      <c r="B3320" t="s">
        <v>5331</v>
      </c>
      <c r="C3320">
        <v>235</v>
      </c>
      <c r="D3320">
        <v>91</v>
      </c>
      <c r="E3320">
        <v>49</v>
      </c>
      <c r="F3320">
        <v>20</v>
      </c>
      <c r="G3320" t="s">
        <v>16487</v>
      </c>
      <c r="H3320">
        <v>72</v>
      </c>
      <c r="I3320">
        <v>36200000</v>
      </c>
      <c r="J3320" t="s">
        <v>2795</v>
      </c>
      <c r="K3320" t="s">
        <v>16488</v>
      </c>
      <c r="L3320" t="s">
        <v>16489</v>
      </c>
      <c r="M3320">
        <v>31952</v>
      </c>
      <c r="N3320">
        <v>174</v>
      </c>
      <c r="O3320" t="s">
        <v>16490</v>
      </c>
      <c r="P3320">
        <v>0</v>
      </c>
      <c r="Q3320" t="s">
        <v>16491</v>
      </c>
      <c r="R3320" t="s">
        <v>16492</v>
      </c>
      <c r="S3320">
        <v>372</v>
      </c>
      <c r="T3320" t="s">
        <v>42</v>
      </c>
      <c r="U3320" t="s">
        <v>43</v>
      </c>
      <c r="V3320" t="s">
        <v>811</v>
      </c>
      <c r="W3320">
        <v>4000000</v>
      </c>
      <c r="X3320">
        <v>1982</v>
      </c>
      <c r="Y3320">
        <v>31</v>
      </c>
      <c r="Z3320" s="2">
        <v>5.7</v>
      </c>
      <c r="AA3320">
        <v>2.35</v>
      </c>
      <c r="AB3320">
        <v>0</v>
      </c>
      <c r="AQ3320">
        <v>90</v>
      </c>
      <c r="AR3320">
        <v>6.9</v>
      </c>
      <c r="BO3320">
        <v>21471685</v>
      </c>
      <c r="BP3320">
        <v>44000000</v>
      </c>
      <c r="BR3320">
        <f t="shared" si="119"/>
        <v>-22528315</v>
      </c>
      <c r="BS3320" t="str">
        <f>_xlfn.XLOOKUP(BO3320,I:I,L:L)</f>
        <v>Battlefield EarthÂ </v>
      </c>
    </row>
    <row r="3321" spans="1:71" x14ac:dyDescent="0.25">
      <c r="A3321" t="s">
        <v>33</v>
      </c>
      <c r="B3321" t="s">
        <v>10247</v>
      </c>
      <c r="C3321">
        <v>160</v>
      </c>
      <c r="D3321">
        <v>92</v>
      </c>
      <c r="E3321">
        <v>13</v>
      </c>
      <c r="F3321">
        <v>17</v>
      </c>
      <c r="G3321" t="s">
        <v>16493</v>
      </c>
      <c r="H3321">
        <v>42</v>
      </c>
      <c r="I3321">
        <v>21300000</v>
      </c>
      <c r="J3321" t="s">
        <v>1776</v>
      </c>
      <c r="K3321" t="s">
        <v>16494</v>
      </c>
      <c r="L3321" t="s">
        <v>7348</v>
      </c>
      <c r="M3321">
        <v>22521</v>
      </c>
      <c r="N3321">
        <v>170</v>
      </c>
      <c r="O3321" t="s">
        <v>16495</v>
      </c>
      <c r="P3321">
        <v>0</v>
      </c>
      <c r="Q3321" t="s">
        <v>16496</v>
      </c>
      <c r="R3321" t="s">
        <v>16497</v>
      </c>
      <c r="S3321">
        <v>342</v>
      </c>
      <c r="T3321" t="s">
        <v>42</v>
      </c>
      <c r="U3321" t="s">
        <v>43</v>
      </c>
      <c r="V3321" t="s">
        <v>811</v>
      </c>
      <c r="W3321">
        <v>2200000</v>
      </c>
      <c r="X3321">
        <v>1985</v>
      </c>
      <c r="Y3321">
        <v>27</v>
      </c>
      <c r="Z3321" s="2">
        <v>4.7</v>
      </c>
      <c r="AA3321">
        <v>1.85</v>
      </c>
      <c r="AB3321">
        <v>1000</v>
      </c>
      <c r="AQ3321">
        <v>91</v>
      </c>
      <c r="AR3321">
        <v>5.7</v>
      </c>
      <c r="BO3321">
        <v>7443007</v>
      </c>
      <c r="BP3321">
        <v>30000000</v>
      </c>
      <c r="BR3321">
        <f t="shared" si="119"/>
        <v>-22556993</v>
      </c>
      <c r="BS3321" t="str">
        <f>_xlfn.XLOOKUP(BO3321,I:I,L:L)</f>
        <v>Taking WoodstockÂ </v>
      </c>
    </row>
    <row r="3322" spans="1:71" x14ac:dyDescent="0.25">
      <c r="A3322" t="s">
        <v>33</v>
      </c>
      <c r="B3322" t="s">
        <v>10254</v>
      </c>
      <c r="C3322">
        <v>18</v>
      </c>
      <c r="D3322">
        <v>117</v>
      </c>
      <c r="E3322">
        <v>84</v>
      </c>
      <c r="F3322">
        <v>275</v>
      </c>
      <c r="G3322" t="s">
        <v>14314</v>
      </c>
      <c r="H3322">
        <v>861</v>
      </c>
      <c r="I3322">
        <v>379643</v>
      </c>
      <c r="J3322" t="s">
        <v>2007</v>
      </c>
      <c r="K3322" t="s">
        <v>7135</v>
      </c>
      <c r="L3322" t="s">
        <v>12932</v>
      </c>
      <c r="M3322">
        <v>1573</v>
      </c>
      <c r="N3322">
        <v>2161</v>
      </c>
      <c r="O3322" t="s">
        <v>13414</v>
      </c>
      <c r="P3322">
        <v>0</v>
      </c>
      <c r="Q3322" t="s">
        <v>16498</v>
      </c>
      <c r="R3322" t="s">
        <v>16499</v>
      </c>
      <c r="S3322">
        <v>29</v>
      </c>
      <c r="T3322" t="s">
        <v>42</v>
      </c>
      <c r="U3322" t="s">
        <v>43</v>
      </c>
      <c r="V3322" t="s">
        <v>44</v>
      </c>
      <c r="W3322">
        <v>2200000</v>
      </c>
      <c r="X3322">
        <v>2007</v>
      </c>
      <c r="Y3322">
        <v>425</v>
      </c>
      <c r="Z3322" s="2">
        <v>5.9</v>
      </c>
      <c r="AA3322">
        <v>1.85</v>
      </c>
      <c r="AB3322">
        <v>285</v>
      </c>
      <c r="AQ3322">
        <v>92</v>
      </c>
      <c r="AR3322">
        <v>4.7</v>
      </c>
      <c r="BO3322">
        <v>47379090</v>
      </c>
      <c r="BP3322">
        <v>70000000</v>
      </c>
      <c r="BR3322">
        <f t="shared" si="119"/>
        <v>-22620910</v>
      </c>
      <c r="BS3322" t="str">
        <f>_xlfn.XLOOKUP(BO3322,I:I,L:L)</f>
        <v>MunichÂ </v>
      </c>
    </row>
    <row r="3323" spans="1:71" x14ac:dyDescent="0.25">
      <c r="A3323" t="s">
        <v>33</v>
      </c>
      <c r="B3323" t="s">
        <v>10258</v>
      </c>
      <c r="C3323">
        <v>11</v>
      </c>
      <c r="D3323">
        <v>120</v>
      </c>
      <c r="E3323">
        <v>16</v>
      </c>
      <c r="F3323">
        <v>835</v>
      </c>
      <c r="G3323" t="s">
        <v>609</v>
      </c>
      <c r="H3323">
        <v>2000</v>
      </c>
      <c r="I3323">
        <v>12985267</v>
      </c>
      <c r="J3323" t="s">
        <v>2007</v>
      </c>
      <c r="K3323" t="s">
        <v>7091</v>
      </c>
      <c r="L3323" t="s">
        <v>8778</v>
      </c>
      <c r="M3323">
        <v>4977</v>
      </c>
      <c r="N3323">
        <v>6752</v>
      </c>
      <c r="O3323" t="s">
        <v>5974</v>
      </c>
      <c r="P3323">
        <v>5</v>
      </c>
      <c r="Q3323" t="s">
        <v>16500</v>
      </c>
      <c r="R3323" t="s">
        <v>16501</v>
      </c>
      <c r="S3323">
        <v>63</v>
      </c>
      <c r="T3323" t="s">
        <v>42</v>
      </c>
      <c r="U3323" t="s">
        <v>43</v>
      </c>
      <c r="V3323" t="s">
        <v>44</v>
      </c>
      <c r="W3323">
        <v>2300000</v>
      </c>
      <c r="X3323">
        <v>2015</v>
      </c>
      <c r="Y3323">
        <v>848</v>
      </c>
      <c r="Z3323" s="2">
        <v>5.9</v>
      </c>
      <c r="AB3323">
        <v>13000</v>
      </c>
      <c r="AQ3323">
        <v>117</v>
      </c>
      <c r="AR3323">
        <v>5.9</v>
      </c>
      <c r="BO3323">
        <v>42345531</v>
      </c>
      <c r="BP3323">
        <v>65000000</v>
      </c>
      <c r="BR3323">
        <f t="shared" si="119"/>
        <v>-22654469</v>
      </c>
      <c r="BS3323" t="str">
        <f>_xlfn.XLOOKUP(BO3323,I:I,L:L)</f>
        <v>Resident Evil: RetributionÂ </v>
      </c>
    </row>
    <row r="3324" spans="1:71" x14ac:dyDescent="0.25">
      <c r="A3324" t="s">
        <v>917</v>
      </c>
      <c r="B3324" t="s">
        <v>10276</v>
      </c>
      <c r="C3324">
        <v>97</v>
      </c>
      <c r="D3324">
        <v>172</v>
      </c>
      <c r="E3324">
        <v>355</v>
      </c>
      <c r="F3324">
        <v>188</v>
      </c>
      <c r="G3324" t="s">
        <v>15662</v>
      </c>
      <c r="H3324">
        <v>749</v>
      </c>
      <c r="I3324">
        <v>23650000</v>
      </c>
      <c r="J3324" t="s">
        <v>3342</v>
      </c>
      <c r="K3324" t="s">
        <v>16502</v>
      </c>
      <c r="L3324" t="s">
        <v>6893</v>
      </c>
      <c r="M3324">
        <v>40359</v>
      </c>
      <c r="N3324">
        <v>1941</v>
      </c>
      <c r="O3324" t="s">
        <v>16503</v>
      </c>
      <c r="P3324">
        <v>5</v>
      </c>
      <c r="Q3324" t="s">
        <v>16504</v>
      </c>
      <c r="R3324" t="s">
        <v>16505</v>
      </c>
      <c r="S3324">
        <v>235</v>
      </c>
      <c r="T3324" t="s">
        <v>42</v>
      </c>
      <c r="U3324" t="s">
        <v>43</v>
      </c>
      <c r="V3324" t="s">
        <v>5962</v>
      </c>
      <c r="W3324">
        <v>2100000</v>
      </c>
      <c r="X3324">
        <v>1946</v>
      </c>
      <c r="Y3324">
        <v>208</v>
      </c>
      <c r="Z3324" s="2">
        <v>8.1</v>
      </c>
      <c r="AA3324">
        <v>1.37</v>
      </c>
      <c r="AB3324">
        <v>0</v>
      </c>
      <c r="AQ3324">
        <v>90</v>
      </c>
      <c r="AR3324">
        <v>6</v>
      </c>
      <c r="BO3324">
        <v>77222184</v>
      </c>
      <c r="BP3324">
        <v>100000000</v>
      </c>
      <c r="BR3324">
        <f t="shared" si="119"/>
        <v>-22777816</v>
      </c>
      <c r="BS3324" t="str">
        <f>_xlfn.XLOOKUP(BO3324,I:I,L:L)</f>
        <v>Where the Wild Things AreÂ </v>
      </c>
    </row>
    <row r="3325" spans="1:71" x14ac:dyDescent="0.25">
      <c r="A3325" t="s">
        <v>33</v>
      </c>
      <c r="B3325" t="s">
        <v>10281</v>
      </c>
      <c r="C3325">
        <v>67</v>
      </c>
      <c r="D3325">
        <v>89</v>
      </c>
      <c r="E3325">
        <v>16</v>
      </c>
      <c r="F3325">
        <v>14</v>
      </c>
      <c r="G3325" t="s">
        <v>16506</v>
      </c>
      <c r="H3325">
        <v>117</v>
      </c>
      <c r="I3325">
        <v>313436</v>
      </c>
      <c r="J3325" t="s">
        <v>1544</v>
      </c>
      <c r="K3325" t="s">
        <v>16507</v>
      </c>
      <c r="L3325" t="s">
        <v>16025</v>
      </c>
      <c r="M3325">
        <v>12244</v>
      </c>
      <c r="N3325">
        <v>155</v>
      </c>
      <c r="O3325" t="s">
        <v>16508</v>
      </c>
      <c r="P3325">
        <v>0</v>
      </c>
      <c r="Q3325" t="s">
        <v>16509</v>
      </c>
      <c r="R3325" t="s">
        <v>16510</v>
      </c>
      <c r="S3325">
        <v>95</v>
      </c>
      <c r="T3325" t="s">
        <v>330</v>
      </c>
      <c r="U3325" t="s">
        <v>14982</v>
      </c>
      <c r="V3325" t="s">
        <v>811</v>
      </c>
      <c r="W3325">
        <v>15500000</v>
      </c>
      <c r="X3325">
        <v>2001</v>
      </c>
      <c r="Y3325">
        <v>21</v>
      </c>
      <c r="Z3325" s="2">
        <v>7.6</v>
      </c>
      <c r="AA3325">
        <v>1.85</v>
      </c>
      <c r="AB3325">
        <v>0</v>
      </c>
      <c r="AQ3325">
        <v>172</v>
      </c>
      <c r="AR3325">
        <v>8.1</v>
      </c>
      <c r="BO3325">
        <v>5204007</v>
      </c>
      <c r="BP3325">
        <v>28000000</v>
      </c>
      <c r="BR3325">
        <f t="shared" si="119"/>
        <v>-22795993</v>
      </c>
      <c r="BS3325" t="str">
        <f>_xlfn.XLOOKUP(BO3325,I:I,L:L)</f>
        <v>Formula 51Â </v>
      </c>
    </row>
    <row r="3326" spans="1:71" x14ac:dyDescent="0.25">
      <c r="A3326" t="s">
        <v>33</v>
      </c>
      <c r="B3326" t="s">
        <v>10284</v>
      </c>
      <c r="C3326">
        <v>4</v>
      </c>
      <c r="D3326">
        <v>125</v>
      </c>
      <c r="E3326">
        <v>7</v>
      </c>
      <c r="F3326">
        <v>17</v>
      </c>
      <c r="G3326" t="s">
        <v>16511</v>
      </c>
      <c r="H3326">
        <v>128</v>
      </c>
      <c r="I3326">
        <v>3330</v>
      </c>
      <c r="J3326" t="s">
        <v>1212</v>
      </c>
      <c r="K3326" t="s">
        <v>16512</v>
      </c>
      <c r="L3326" t="s">
        <v>13111</v>
      </c>
      <c r="M3326">
        <v>22</v>
      </c>
      <c r="N3326">
        <v>214</v>
      </c>
      <c r="O3326" t="s">
        <v>16513</v>
      </c>
      <c r="P3326">
        <v>0</v>
      </c>
      <c r="R3326" t="s">
        <v>16514</v>
      </c>
      <c r="S3326">
        <v>1</v>
      </c>
      <c r="T3326" t="s">
        <v>42</v>
      </c>
      <c r="U3326" t="s">
        <v>43</v>
      </c>
      <c r="V3326" t="s">
        <v>811</v>
      </c>
      <c r="W3326">
        <v>2100000</v>
      </c>
      <c r="X3326">
        <v>2015</v>
      </c>
      <c r="Y3326">
        <v>22</v>
      </c>
      <c r="Z3326" s="2">
        <v>7.2</v>
      </c>
      <c r="AA3326">
        <v>2.35</v>
      </c>
      <c r="AB3326">
        <v>305</v>
      </c>
      <c r="AQ3326">
        <v>89</v>
      </c>
      <c r="AR3326">
        <v>7.6</v>
      </c>
      <c r="BO3326">
        <v>27067160</v>
      </c>
      <c r="BP3326">
        <v>50000000</v>
      </c>
      <c r="BR3326">
        <f t="shared" si="119"/>
        <v>-22932840</v>
      </c>
      <c r="BS3326" t="str">
        <f>_xlfn.XLOOKUP(BO3326,I:I,L:L)</f>
        <v>The Story of UsÂ </v>
      </c>
    </row>
    <row r="3327" spans="1:71" x14ac:dyDescent="0.25">
      <c r="A3327" t="s">
        <v>33</v>
      </c>
      <c r="B3327" t="s">
        <v>3534</v>
      </c>
      <c r="C3327">
        <v>167</v>
      </c>
      <c r="D3327">
        <v>115</v>
      </c>
      <c r="E3327">
        <v>92</v>
      </c>
      <c r="F3327">
        <v>177</v>
      </c>
      <c r="G3327" t="s">
        <v>16515</v>
      </c>
      <c r="H3327">
        <v>559</v>
      </c>
      <c r="I3327">
        <v>24800000</v>
      </c>
      <c r="J3327" t="s">
        <v>68</v>
      </c>
      <c r="K3327" t="s">
        <v>15604</v>
      </c>
      <c r="L3327" t="s">
        <v>6705</v>
      </c>
      <c r="M3327">
        <v>89403</v>
      </c>
      <c r="N3327">
        <v>1456</v>
      </c>
      <c r="O3327" t="s">
        <v>5961</v>
      </c>
      <c r="P3327">
        <v>0</v>
      </c>
      <c r="Q3327" t="s">
        <v>16516</v>
      </c>
      <c r="R3327" t="s">
        <v>16517</v>
      </c>
      <c r="S3327">
        <v>358</v>
      </c>
      <c r="T3327" t="s">
        <v>42</v>
      </c>
      <c r="U3327" t="s">
        <v>74</v>
      </c>
      <c r="V3327" t="s">
        <v>7234</v>
      </c>
      <c r="W3327">
        <v>2000000</v>
      </c>
      <c r="X3327">
        <v>1963</v>
      </c>
      <c r="Y3327">
        <v>201</v>
      </c>
      <c r="Z3327" s="2">
        <v>7.5</v>
      </c>
      <c r="AA3327">
        <v>1.37</v>
      </c>
      <c r="AB3327">
        <v>0</v>
      </c>
      <c r="AQ3327">
        <v>81</v>
      </c>
      <c r="AR3327">
        <v>5.5</v>
      </c>
      <c r="BO3327">
        <v>882710</v>
      </c>
      <c r="BP3327">
        <v>24000000</v>
      </c>
      <c r="BR3327">
        <f t="shared" si="119"/>
        <v>-23117290</v>
      </c>
      <c r="BS3327" t="str">
        <f>_xlfn.XLOOKUP(BO3327,I:I,L:L)</f>
        <v>The YardsÂ </v>
      </c>
    </row>
    <row r="3328" spans="1:71" x14ac:dyDescent="0.25">
      <c r="A3328" t="s">
        <v>33</v>
      </c>
      <c r="B3328" t="s">
        <v>10293</v>
      </c>
      <c r="C3328">
        <v>49</v>
      </c>
      <c r="D3328">
        <v>96</v>
      </c>
      <c r="E3328">
        <v>6</v>
      </c>
      <c r="F3328">
        <v>14</v>
      </c>
      <c r="G3328" t="s">
        <v>16518</v>
      </c>
      <c r="H3328">
        <v>40</v>
      </c>
      <c r="I3328">
        <v>792966</v>
      </c>
      <c r="J3328" t="s">
        <v>5488</v>
      </c>
      <c r="K3328" t="s">
        <v>16519</v>
      </c>
      <c r="L3328" t="s">
        <v>12795</v>
      </c>
      <c r="M3328">
        <v>4663</v>
      </c>
      <c r="N3328">
        <v>99</v>
      </c>
      <c r="O3328" t="s">
        <v>16520</v>
      </c>
      <c r="P3328">
        <v>2</v>
      </c>
      <c r="Q3328" t="s">
        <v>16521</v>
      </c>
      <c r="R3328" t="s">
        <v>16522</v>
      </c>
      <c r="S3328">
        <v>40</v>
      </c>
      <c r="T3328" t="s">
        <v>42</v>
      </c>
      <c r="U3328" t="s">
        <v>43</v>
      </c>
      <c r="V3328" t="s">
        <v>811</v>
      </c>
      <c r="W3328">
        <v>2300000</v>
      </c>
      <c r="X3328">
        <v>1989</v>
      </c>
      <c r="Y3328">
        <v>30</v>
      </c>
      <c r="Z3328" s="2">
        <v>5.0999999999999996</v>
      </c>
      <c r="AA3328">
        <v>1.33</v>
      </c>
      <c r="AB3328">
        <v>321</v>
      </c>
      <c r="AQ3328">
        <v>115</v>
      </c>
      <c r="AR3328">
        <v>7.5</v>
      </c>
      <c r="BO3328">
        <v>51814190</v>
      </c>
      <c r="BP3328">
        <v>75000000</v>
      </c>
      <c r="BR3328">
        <f t="shared" si="119"/>
        <v>-23185810</v>
      </c>
      <c r="BS3328" t="str">
        <f>_xlfn.XLOOKUP(BO3328,I:I,L:L)</f>
        <v>Funny PeopleÂ </v>
      </c>
    </row>
    <row r="3329" spans="1:71" x14ac:dyDescent="0.25">
      <c r="A3329" t="s">
        <v>33</v>
      </c>
      <c r="B3329" t="s">
        <v>10298</v>
      </c>
      <c r="C3329">
        <v>533</v>
      </c>
      <c r="D3329">
        <v>100</v>
      </c>
      <c r="E3329">
        <v>421</v>
      </c>
      <c r="F3329">
        <v>159</v>
      </c>
      <c r="G3329" t="s">
        <v>16523</v>
      </c>
      <c r="H3329">
        <v>314</v>
      </c>
      <c r="I3329">
        <v>14673301</v>
      </c>
      <c r="J3329" t="s">
        <v>3057</v>
      </c>
      <c r="K3329" t="s">
        <v>16524</v>
      </c>
      <c r="L3329" t="s">
        <v>8444</v>
      </c>
      <c r="M3329">
        <v>112899</v>
      </c>
      <c r="N3329">
        <v>1062</v>
      </c>
      <c r="O3329" t="s">
        <v>16525</v>
      </c>
      <c r="P3329">
        <v>0</v>
      </c>
      <c r="Q3329" t="s">
        <v>16526</v>
      </c>
      <c r="R3329" t="s">
        <v>16527</v>
      </c>
      <c r="S3329">
        <v>631</v>
      </c>
      <c r="T3329" t="s">
        <v>42</v>
      </c>
      <c r="U3329" t="s">
        <v>43</v>
      </c>
      <c r="V3329" t="s">
        <v>811</v>
      </c>
      <c r="W3329">
        <v>2000000</v>
      </c>
      <c r="X3329">
        <v>2014</v>
      </c>
      <c r="Y3329">
        <v>189</v>
      </c>
      <c r="Z3329" s="2">
        <v>6.9</v>
      </c>
      <c r="AA3329">
        <v>2.35</v>
      </c>
      <c r="AB3329">
        <v>45000</v>
      </c>
      <c r="AQ3329">
        <v>89</v>
      </c>
      <c r="AR3329">
        <v>7.3</v>
      </c>
      <c r="BO3329">
        <v>10654581</v>
      </c>
      <c r="BP3329">
        <v>34000000</v>
      </c>
      <c r="BR3329">
        <f t="shared" si="119"/>
        <v>-23345419</v>
      </c>
      <c r="BS3329" t="str">
        <f>_xlfn.XLOOKUP(BO3329,I:I,L:L)</f>
        <v>The Astronaut's WifeÂ </v>
      </c>
    </row>
    <row r="3330" spans="1:71" x14ac:dyDescent="0.25">
      <c r="A3330" t="s">
        <v>917</v>
      </c>
      <c r="B3330" t="s">
        <v>720</v>
      </c>
      <c r="C3330">
        <v>177</v>
      </c>
      <c r="D3330">
        <v>87</v>
      </c>
      <c r="E3330">
        <v>750</v>
      </c>
      <c r="F3330">
        <v>41</v>
      </c>
      <c r="G3330" t="s">
        <v>909</v>
      </c>
      <c r="H3330">
        <v>745</v>
      </c>
      <c r="I3330">
        <v>9003011</v>
      </c>
      <c r="J3330" t="s">
        <v>220</v>
      </c>
      <c r="K3330" t="s">
        <v>14485</v>
      </c>
      <c r="L3330" t="s">
        <v>9519</v>
      </c>
      <c r="M3330">
        <v>133966</v>
      </c>
      <c r="N3330">
        <v>1396</v>
      </c>
      <c r="O3330" t="s">
        <v>16528</v>
      </c>
      <c r="P3330">
        <v>0</v>
      </c>
      <c r="Q3330" t="s">
        <v>16529</v>
      </c>
      <c r="R3330" t="s">
        <v>16530</v>
      </c>
      <c r="S3330">
        <v>294</v>
      </c>
      <c r="T3330" t="s">
        <v>42</v>
      </c>
      <c r="U3330" t="s">
        <v>490</v>
      </c>
      <c r="V3330" t="s">
        <v>811</v>
      </c>
      <c r="W3330">
        <v>2000000</v>
      </c>
      <c r="X3330">
        <v>1981</v>
      </c>
      <c r="Y3330">
        <v>531</v>
      </c>
      <c r="Z3330" s="2">
        <v>7.6</v>
      </c>
      <c r="AA3330">
        <v>2.35</v>
      </c>
      <c r="AB3330">
        <v>0</v>
      </c>
      <c r="AQ3330">
        <v>129</v>
      </c>
      <c r="AR3330">
        <v>8.4</v>
      </c>
      <c r="BO3330">
        <v>126597121</v>
      </c>
      <c r="BP3330">
        <v>150000000</v>
      </c>
      <c r="BR3330">
        <f t="shared" si="119"/>
        <v>-23402879</v>
      </c>
      <c r="BS3330" t="str">
        <f>_xlfn.XLOOKUP(BO3330,I:I,L:L)</f>
        <v>Bee MovieÂ </v>
      </c>
    </row>
    <row r="3331" spans="1:71" x14ac:dyDescent="0.25">
      <c r="A3331" t="s">
        <v>33</v>
      </c>
      <c r="B3331" t="s">
        <v>10309</v>
      </c>
      <c r="C3331">
        <v>77</v>
      </c>
      <c r="D3331">
        <v>102</v>
      </c>
      <c r="E3331">
        <v>32</v>
      </c>
      <c r="F3331">
        <v>75</v>
      </c>
      <c r="G3331" t="s">
        <v>15169</v>
      </c>
      <c r="H3331">
        <v>483</v>
      </c>
      <c r="I3331">
        <v>11546543</v>
      </c>
      <c r="J3331" t="s">
        <v>1352</v>
      </c>
      <c r="K3331" t="s">
        <v>8167</v>
      </c>
      <c r="L3331" t="s">
        <v>8994</v>
      </c>
      <c r="M3331">
        <v>34520</v>
      </c>
      <c r="N3331">
        <v>768</v>
      </c>
      <c r="O3331" t="s">
        <v>16531</v>
      </c>
      <c r="P3331">
        <v>1</v>
      </c>
      <c r="Q3331" t="s">
        <v>16532</v>
      </c>
      <c r="R3331" t="s">
        <v>16533</v>
      </c>
      <c r="S3331">
        <v>146</v>
      </c>
      <c r="T3331" t="s">
        <v>163</v>
      </c>
      <c r="U3331" t="s">
        <v>4790</v>
      </c>
      <c r="V3331" t="s">
        <v>811</v>
      </c>
      <c r="W3331">
        <v>2000000</v>
      </c>
      <c r="X3331">
        <v>1994</v>
      </c>
      <c r="Y3331">
        <v>147</v>
      </c>
      <c r="Z3331" s="2">
        <v>7.6</v>
      </c>
      <c r="AA3331">
        <v>2.35</v>
      </c>
      <c r="AB3331">
        <v>0</v>
      </c>
      <c r="AQ3331">
        <v>87</v>
      </c>
      <c r="AR3331">
        <v>7.6</v>
      </c>
      <c r="BO3331">
        <v>4554569</v>
      </c>
      <c r="BP3331">
        <v>28000000</v>
      </c>
      <c r="BR3331">
        <f t="shared" si="119"/>
        <v>-23445431</v>
      </c>
      <c r="BS3331" t="str">
        <f>_xlfn.XLOOKUP(BO3331,I:I,L:L)</f>
        <v>MumfordÂ </v>
      </c>
    </row>
    <row r="3332" spans="1:71" x14ac:dyDescent="0.25">
      <c r="A3332" t="s">
        <v>33</v>
      </c>
      <c r="B3332" t="s">
        <v>4930</v>
      </c>
      <c r="C3332">
        <v>123</v>
      </c>
      <c r="D3332">
        <v>118</v>
      </c>
      <c r="E3332">
        <v>108</v>
      </c>
      <c r="F3332">
        <v>103</v>
      </c>
      <c r="G3332" t="s">
        <v>12154</v>
      </c>
      <c r="H3332">
        <v>173</v>
      </c>
      <c r="I3332">
        <v>11533945</v>
      </c>
      <c r="J3332" t="s">
        <v>4905</v>
      </c>
      <c r="K3332" t="s">
        <v>16534</v>
      </c>
      <c r="L3332" t="s">
        <v>9004</v>
      </c>
      <c r="M3332">
        <v>77551</v>
      </c>
      <c r="N3332">
        <v>563</v>
      </c>
      <c r="O3332" t="s">
        <v>16535</v>
      </c>
      <c r="P3332">
        <v>0</v>
      </c>
      <c r="Q3332" t="s">
        <v>16536</v>
      </c>
      <c r="R3332" t="s">
        <v>16537</v>
      </c>
      <c r="S3332">
        <v>434</v>
      </c>
      <c r="T3332" t="s">
        <v>42</v>
      </c>
      <c r="U3332" t="s">
        <v>43</v>
      </c>
      <c r="V3332" t="s">
        <v>811</v>
      </c>
      <c r="W3332">
        <v>2000000</v>
      </c>
      <c r="X3332">
        <v>1999</v>
      </c>
      <c r="Y3332">
        <v>148</v>
      </c>
      <c r="Z3332" s="2">
        <v>7.6</v>
      </c>
      <c r="AA3332">
        <v>1.85</v>
      </c>
      <c r="AB3332">
        <v>0</v>
      </c>
      <c r="AQ3332">
        <v>152</v>
      </c>
      <c r="AR3332">
        <v>7.7</v>
      </c>
      <c r="BO3332">
        <v>26536120</v>
      </c>
      <c r="BP3332">
        <v>50000000</v>
      </c>
      <c r="BR3332">
        <f t="shared" si="119"/>
        <v>-23463880</v>
      </c>
      <c r="BS3332" t="str">
        <f>_xlfn.XLOOKUP(BO3332,I:I,L:L)</f>
        <v>BasicÂ </v>
      </c>
    </row>
    <row r="3333" spans="1:71" x14ac:dyDescent="0.25">
      <c r="A3333" t="s">
        <v>33</v>
      </c>
      <c r="B3333" t="s">
        <v>10314</v>
      </c>
      <c r="C3333">
        <v>218</v>
      </c>
      <c r="D3333">
        <v>86</v>
      </c>
      <c r="E3333">
        <v>9</v>
      </c>
      <c r="F3333">
        <v>32</v>
      </c>
      <c r="G3333" t="s">
        <v>16538</v>
      </c>
      <c r="H3333">
        <v>120</v>
      </c>
      <c r="I3333">
        <v>12555230</v>
      </c>
      <c r="J3333" t="s">
        <v>3015</v>
      </c>
      <c r="K3333" t="s">
        <v>16539</v>
      </c>
      <c r="L3333" t="s">
        <v>8794</v>
      </c>
      <c r="M3333">
        <v>18566</v>
      </c>
      <c r="N3333">
        <v>218</v>
      </c>
      <c r="O3333" t="s">
        <v>16540</v>
      </c>
      <c r="P3333">
        <v>0</v>
      </c>
      <c r="Q3333" t="s">
        <v>16541</v>
      </c>
      <c r="R3333" t="s">
        <v>16542</v>
      </c>
      <c r="S3333">
        <v>154</v>
      </c>
      <c r="T3333" t="s">
        <v>42</v>
      </c>
      <c r="U3333" t="s">
        <v>1816</v>
      </c>
      <c r="V3333" t="s">
        <v>811</v>
      </c>
      <c r="W3333">
        <v>2000000</v>
      </c>
      <c r="X3333">
        <v>2011</v>
      </c>
      <c r="Y3333">
        <v>44</v>
      </c>
      <c r="Z3333" s="2">
        <v>5.3</v>
      </c>
      <c r="AA3333">
        <v>1.85</v>
      </c>
      <c r="AB3333">
        <v>0</v>
      </c>
      <c r="AQ3333">
        <v>118</v>
      </c>
      <c r="AR3333">
        <v>7.6</v>
      </c>
      <c r="BO3333">
        <v>1512815</v>
      </c>
      <c r="BP3333">
        <v>25000000</v>
      </c>
      <c r="BR3333">
        <f t="shared" si="119"/>
        <v>-23487185</v>
      </c>
      <c r="BS3333" t="str">
        <f>_xlfn.XLOOKUP(BO3333,I:I,L:L)</f>
        <v>Jane Got a GunÂ </v>
      </c>
    </row>
    <row r="3334" spans="1:71" x14ac:dyDescent="0.25">
      <c r="A3334" t="s">
        <v>33</v>
      </c>
      <c r="B3334" t="s">
        <v>1396</v>
      </c>
      <c r="C3334">
        <v>215</v>
      </c>
      <c r="D3334">
        <v>137</v>
      </c>
      <c r="E3334">
        <v>207</v>
      </c>
      <c r="F3334">
        <v>155</v>
      </c>
      <c r="G3334" t="s">
        <v>13651</v>
      </c>
      <c r="H3334">
        <v>380</v>
      </c>
      <c r="I3334">
        <v>11284657</v>
      </c>
      <c r="J3334" t="s">
        <v>2275</v>
      </c>
      <c r="K3334" t="s">
        <v>11562</v>
      </c>
      <c r="L3334" t="s">
        <v>9043</v>
      </c>
      <c r="M3334">
        <v>259379</v>
      </c>
      <c r="N3334">
        <v>927</v>
      </c>
      <c r="O3334" t="s">
        <v>12359</v>
      </c>
      <c r="P3334">
        <v>3</v>
      </c>
      <c r="Q3334" t="s">
        <v>16543</v>
      </c>
      <c r="R3334" t="s">
        <v>16544</v>
      </c>
      <c r="S3334">
        <v>407</v>
      </c>
      <c r="T3334" t="s">
        <v>211</v>
      </c>
      <c r="U3334" t="s">
        <v>939</v>
      </c>
      <c r="V3334" t="s">
        <v>811</v>
      </c>
      <c r="W3334">
        <v>2000000</v>
      </c>
      <c r="X3334">
        <v>2006</v>
      </c>
      <c r="Y3334">
        <v>284</v>
      </c>
      <c r="Z3334" s="2">
        <v>8.5</v>
      </c>
      <c r="AA3334">
        <v>2.35</v>
      </c>
      <c r="AB3334">
        <v>39000</v>
      </c>
      <c r="AQ3334">
        <v>86</v>
      </c>
      <c r="AR3334">
        <v>5.3</v>
      </c>
      <c r="BO3334">
        <v>26442251</v>
      </c>
      <c r="BP3334">
        <v>50000000</v>
      </c>
      <c r="BR3334">
        <f t="shared" si="119"/>
        <v>-23557749</v>
      </c>
      <c r="BS3334" t="str">
        <f>_xlfn.XLOOKUP(BO3334,I:I,L:L)</f>
        <v>Run All NightÂ </v>
      </c>
    </row>
    <row r="3335" spans="1:71" x14ac:dyDescent="0.25">
      <c r="A3335" t="s">
        <v>33</v>
      </c>
      <c r="B3335" t="s">
        <v>10318</v>
      </c>
      <c r="C3335">
        <v>34</v>
      </c>
      <c r="D3335">
        <v>129</v>
      </c>
      <c r="E3335">
        <v>589</v>
      </c>
      <c r="F3335">
        <v>341</v>
      </c>
      <c r="G3335" t="s">
        <v>10318</v>
      </c>
      <c r="H3335">
        <v>690</v>
      </c>
      <c r="I3335">
        <v>34522221</v>
      </c>
      <c r="J3335" t="s">
        <v>2007</v>
      </c>
      <c r="K3335" t="s">
        <v>16545</v>
      </c>
      <c r="L3335" t="s">
        <v>5497</v>
      </c>
      <c r="M3335">
        <v>15401</v>
      </c>
      <c r="N3335">
        <v>2300</v>
      </c>
      <c r="O3335" t="s">
        <v>16546</v>
      </c>
      <c r="P3335">
        <v>7</v>
      </c>
      <c r="Q3335" t="s">
        <v>16547</v>
      </c>
      <c r="R3335" t="s">
        <v>16548</v>
      </c>
      <c r="S3335">
        <v>175</v>
      </c>
      <c r="T3335" t="s">
        <v>42</v>
      </c>
      <c r="U3335" t="s">
        <v>43</v>
      </c>
      <c r="V3335" t="s">
        <v>44</v>
      </c>
      <c r="W3335">
        <v>2000000</v>
      </c>
      <c r="X3335">
        <v>2011</v>
      </c>
      <c r="Y3335">
        <v>589</v>
      </c>
      <c r="Z3335" s="2">
        <v>7</v>
      </c>
      <c r="AA3335">
        <v>2.35</v>
      </c>
      <c r="AB3335">
        <v>10000</v>
      </c>
      <c r="AQ3335">
        <v>137</v>
      </c>
      <c r="AR3335">
        <v>8.5</v>
      </c>
      <c r="BO3335">
        <v>11405825</v>
      </c>
      <c r="BP3335">
        <v>35000000</v>
      </c>
      <c r="BR3335">
        <f t="shared" si="119"/>
        <v>-23594175</v>
      </c>
      <c r="BS3335" t="str">
        <f>_xlfn.XLOOKUP(BO3335,I:I,L:L)</f>
        <v>The Shipping NewsÂ </v>
      </c>
    </row>
    <row r="3336" spans="1:71" x14ac:dyDescent="0.25">
      <c r="A3336" t="s">
        <v>33</v>
      </c>
      <c r="B3336" t="s">
        <v>10329</v>
      </c>
      <c r="C3336">
        <v>56</v>
      </c>
      <c r="D3336">
        <v>89</v>
      </c>
      <c r="E3336">
        <v>149</v>
      </c>
      <c r="F3336">
        <v>580</v>
      </c>
      <c r="G3336" t="s">
        <v>5654</v>
      </c>
      <c r="H3336">
        <v>912</v>
      </c>
      <c r="I3336">
        <v>6719300</v>
      </c>
      <c r="J3336" t="s">
        <v>1544</v>
      </c>
      <c r="K3336" t="s">
        <v>9860</v>
      </c>
      <c r="L3336" t="s">
        <v>9967</v>
      </c>
      <c r="M3336">
        <v>8224</v>
      </c>
      <c r="N3336">
        <v>3163</v>
      </c>
      <c r="O3336" t="s">
        <v>4398</v>
      </c>
      <c r="P3336">
        <v>3</v>
      </c>
      <c r="Q3336" t="s">
        <v>16549</v>
      </c>
      <c r="R3336" t="s">
        <v>16550</v>
      </c>
      <c r="S3336">
        <v>132</v>
      </c>
      <c r="T3336" t="s">
        <v>42</v>
      </c>
      <c r="U3336" t="s">
        <v>356</v>
      </c>
      <c r="V3336" t="s">
        <v>44</v>
      </c>
      <c r="W3336">
        <v>2000000</v>
      </c>
      <c r="X3336">
        <v>1998</v>
      </c>
      <c r="Y3336">
        <v>752</v>
      </c>
      <c r="Z3336" s="2">
        <v>7.2</v>
      </c>
      <c r="AA3336">
        <v>1.85</v>
      </c>
      <c r="AB3336">
        <v>0</v>
      </c>
      <c r="AQ3336">
        <v>119</v>
      </c>
      <c r="AR3336">
        <v>7.1</v>
      </c>
      <c r="BO3336">
        <v>36279230</v>
      </c>
      <c r="BP3336">
        <v>60000000</v>
      </c>
      <c r="BR3336">
        <f t="shared" si="119"/>
        <v>-23720770</v>
      </c>
      <c r="BS3336" t="str">
        <f>_xlfn.XLOOKUP(BO3336,I:I,L:L)</f>
        <v>The SentinelÂ </v>
      </c>
    </row>
    <row r="3337" spans="1:71" x14ac:dyDescent="0.25">
      <c r="A3337" t="s">
        <v>33</v>
      </c>
      <c r="B3337" t="s">
        <v>5357</v>
      </c>
      <c r="C3337">
        <v>211</v>
      </c>
      <c r="D3337">
        <v>80</v>
      </c>
      <c r="E3337">
        <v>0</v>
      </c>
      <c r="F3337">
        <v>3</v>
      </c>
      <c r="G3337" t="s">
        <v>16551</v>
      </c>
      <c r="H3337">
        <v>50</v>
      </c>
      <c r="I3337">
        <v>5792822</v>
      </c>
      <c r="J3337" t="s">
        <v>210</v>
      </c>
      <c r="K3337" t="s">
        <v>11549</v>
      </c>
      <c r="L3337" t="s">
        <v>10289</v>
      </c>
      <c r="M3337">
        <v>168398</v>
      </c>
      <c r="N3337">
        <v>65</v>
      </c>
      <c r="O3337" t="s">
        <v>16552</v>
      </c>
      <c r="P3337">
        <v>0</v>
      </c>
      <c r="Q3337" t="s">
        <v>16553</v>
      </c>
      <c r="R3337" t="s">
        <v>16554</v>
      </c>
      <c r="S3337">
        <v>492</v>
      </c>
      <c r="T3337" t="s">
        <v>42</v>
      </c>
      <c r="U3337" t="s">
        <v>43</v>
      </c>
      <c r="V3337" t="s">
        <v>811</v>
      </c>
      <c r="W3337">
        <v>2700000</v>
      </c>
      <c r="X3337">
        <v>2004</v>
      </c>
      <c r="Y3337">
        <v>8</v>
      </c>
      <c r="Z3337" s="2">
        <v>8</v>
      </c>
      <c r="AA3337">
        <v>1.85</v>
      </c>
      <c r="AB3337">
        <v>13000</v>
      </c>
      <c r="AQ3337">
        <v>89</v>
      </c>
      <c r="AR3337">
        <v>7.2</v>
      </c>
      <c r="BO3337">
        <v>26199517</v>
      </c>
      <c r="BP3337">
        <v>50000000</v>
      </c>
      <c r="BR3337">
        <f t="shared" si="119"/>
        <v>-23800483</v>
      </c>
      <c r="BS3337" t="str">
        <f>_xlfn.XLOOKUP(BO3337,I:I,L:L)</f>
        <v>Blood WorkÂ </v>
      </c>
    </row>
    <row r="3338" spans="1:71" x14ac:dyDescent="0.25">
      <c r="A3338" t="s">
        <v>33</v>
      </c>
      <c r="B3338" t="s">
        <v>957</v>
      </c>
      <c r="C3338">
        <v>157</v>
      </c>
      <c r="D3338">
        <v>115</v>
      </c>
      <c r="E3338">
        <v>0</v>
      </c>
      <c r="F3338">
        <v>35</v>
      </c>
      <c r="G3338" t="s">
        <v>16555</v>
      </c>
      <c r="H3338">
        <v>85</v>
      </c>
      <c r="I3338">
        <v>5383834</v>
      </c>
      <c r="J3338" t="s">
        <v>2275</v>
      </c>
      <c r="K3338" t="s">
        <v>16086</v>
      </c>
      <c r="L3338" t="s">
        <v>10211</v>
      </c>
      <c r="M3338">
        <v>173551</v>
      </c>
      <c r="N3338">
        <v>318</v>
      </c>
      <c r="O3338" t="s">
        <v>16556</v>
      </c>
      <c r="P3338">
        <v>0</v>
      </c>
      <c r="Q3338" t="s">
        <v>16557</v>
      </c>
      <c r="R3338" t="s">
        <v>16558</v>
      </c>
      <c r="S3338">
        <v>361</v>
      </c>
      <c r="T3338" t="s">
        <v>105</v>
      </c>
      <c r="U3338" t="s">
        <v>3584</v>
      </c>
      <c r="V3338" t="s">
        <v>811</v>
      </c>
      <c r="W3338">
        <v>2000000</v>
      </c>
      <c r="X3338">
        <v>2000</v>
      </c>
      <c r="Y3338">
        <v>79</v>
      </c>
      <c r="Z3338" s="2">
        <v>8.1</v>
      </c>
      <c r="AA3338">
        <v>1.85</v>
      </c>
      <c r="AB3338">
        <v>11000</v>
      </c>
      <c r="AQ3338">
        <v>80</v>
      </c>
      <c r="AR3338">
        <v>8</v>
      </c>
      <c r="BO3338">
        <v>1186957</v>
      </c>
      <c r="BP3338">
        <v>25000000</v>
      </c>
      <c r="BR3338">
        <f t="shared" si="119"/>
        <v>-23813043</v>
      </c>
      <c r="BS3338" t="str">
        <f>_xlfn.XLOOKUP(BO3338,I:I,L:L)</f>
        <v>Me and Orson WellesÂ </v>
      </c>
    </row>
    <row r="3339" spans="1:71" x14ac:dyDescent="0.25">
      <c r="A3339" t="s">
        <v>33</v>
      </c>
      <c r="B3339" t="s">
        <v>3816</v>
      </c>
      <c r="C3339">
        <v>126</v>
      </c>
      <c r="D3339">
        <v>100</v>
      </c>
      <c r="E3339">
        <v>308</v>
      </c>
      <c r="F3339">
        <v>374</v>
      </c>
      <c r="G3339" t="s">
        <v>16559</v>
      </c>
      <c r="H3339">
        <v>1000</v>
      </c>
      <c r="I3339">
        <v>4599680</v>
      </c>
      <c r="J3339" t="s">
        <v>2007</v>
      </c>
      <c r="K3339" t="s">
        <v>2579</v>
      </c>
      <c r="L3339" t="s">
        <v>10285</v>
      </c>
      <c r="M3339">
        <v>68222</v>
      </c>
      <c r="N3339">
        <v>2186</v>
      </c>
      <c r="O3339" t="s">
        <v>14769</v>
      </c>
      <c r="P3339">
        <v>2</v>
      </c>
      <c r="Q3339" t="s">
        <v>16560</v>
      </c>
      <c r="R3339" t="s">
        <v>16561</v>
      </c>
      <c r="S3339">
        <v>545</v>
      </c>
      <c r="T3339" t="s">
        <v>42</v>
      </c>
      <c r="U3339" t="s">
        <v>43</v>
      </c>
      <c r="V3339" t="s">
        <v>811</v>
      </c>
      <c r="W3339">
        <v>1500000</v>
      </c>
      <c r="X3339">
        <v>2003</v>
      </c>
      <c r="Y3339">
        <v>482</v>
      </c>
      <c r="Z3339" s="2">
        <v>6.8</v>
      </c>
      <c r="AA3339">
        <v>1.85</v>
      </c>
      <c r="AB3339">
        <v>0</v>
      </c>
      <c r="AQ3339">
        <v>115</v>
      </c>
      <c r="AR3339">
        <v>8.1</v>
      </c>
      <c r="BO3339">
        <v>101160529</v>
      </c>
      <c r="BP3339">
        <v>125000000</v>
      </c>
      <c r="BR3339">
        <f t="shared" si="119"/>
        <v>-23839471</v>
      </c>
      <c r="BS3339" t="str">
        <f>_xlfn.XLOOKUP(BO3339,I:I,L:L)</f>
        <v>NoahÂ </v>
      </c>
    </row>
    <row r="3340" spans="1:71" x14ac:dyDescent="0.25">
      <c r="A3340" t="s">
        <v>33</v>
      </c>
      <c r="B3340" t="s">
        <v>10339</v>
      </c>
      <c r="C3340">
        <v>365</v>
      </c>
      <c r="D3340">
        <v>100</v>
      </c>
      <c r="E3340">
        <v>81</v>
      </c>
      <c r="F3340">
        <v>179</v>
      </c>
      <c r="G3340" t="s">
        <v>16562</v>
      </c>
      <c r="H3340">
        <v>34000</v>
      </c>
      <c r="I3340">
        <v>6531491</v>
      </c>
      <c r="J3340" t="s">
        <v>2007</v>
      </c>
      <c r="K3340" t="s">
        <v>462</v>
      </c>
      <c r="L3340" t="s">
        <v>9991</v>
      </c>
      <c r="M3340">
        <v>111658</v>
      </c>
      <c r="N3340">
        <v>34446</v>
      </c>
      <c r="O3340" t="s">
        <v>16563</v>
      </c>
      <c r="P3340">
        <v>2</v>
      </c>
      <c r="Q3340" t="s">
        <v>16564</v>
      </c>
      <c r="R3340" t="s">
        <v>16565</v>
      </c>
      <c r="S3340">
        <v>297</v>
      </c>
      <c r="T3340" t="s">
        <v>42</v>
      </c>
      <c r="U3340" t="s">
        <v>43</v>
      </c>
      <c r="V3340" t="s">
        <v>811</v>
      </c>
      <c r="W3340">
        <v>2000000</v>
      </c>
      <c r="X3340">
        <v>2010</v>
      </c>
      <c r="Y3340">
        <v>248</v>
      </c>
      <c r="Z3340" s="2">
        <v>7.2</v>
      </c>
      <c r="AA3340">
        <v>1.85</v>
      </c>
      <c r="AB3340">
        <v>20000</v>
      </c>
      <c r="AQ3340">
        <v>118</v>
      </c>
      <c r="AR3340">
        <v>7.4</v>
      </c>
      <c r="BO3340">
        <v>31051126</v>
      </c>
      <c r="BP3340">
        <v>55000000</v>
      </c>
      <c r="BR3340">
        <f t="shared" si="119"/>
        <v>-23948874</v>
      </c>
      <c r="BS3340" t="str">
        <f>_xlfn.XLOOKUP(BO3340,I:I,L:L)</f>
        <v>The Pirates! Band of MisfitsÂ </v>
      </c>
    </row>
    <row r="3341" spans="1:71" x14ac:dyDescent="0.25">
      <c r="A3341" t="s">
        <v>33</v>
      </c>
      <c r="B3341" t="s">
        <v>10346</v>
      </c>
      <c r="C3341">
        <v>151</v>
      </c>
      <c r="D3341">
        <v>91</v>
      </c>
      <c r="E3341">
        <v>244</v>
      </c>
      <c r="F3341">
        <v>244</v>
      </c>
      <c r="G3341" t="s">
        <v>13002</v>
      </c>
      <c r="H3341">
        <v>538</v>
      </c>
      <c r="I3341">
        <v>3885134</v>
      </c>
      <c r="J3341" t="s">
        <v>1544</v>
      </c>
      <c r="K3341" t="s">
        <v>16566</v>
      </c>
      <c r="L3341" t="s">
        <v>10676</v>
      </c>
      <c r="M3341">
        <v>31130</v>
      </c>
      <c r="N3341">
        <v>1349</v>
      </c>
      <c r="O3341" t="s">
        <v>10346</v>
      </c>
      <c r="P3341">
        <v>0</v>
      </c>
      <c r="Q3341" t="s">
        <v>16567</v>
      </c>
      <c r="R3341" t="s">
        <v>16568</v>
      </c>
      <c r="S3341">
        <v>243</v>
      </c>
      <c r="T3341" t="s">
        <v>42</v>
      </c>
      <c r="U3341" t="s">
        <v>43</v>
      </c>
      <c r="V3341" t="s">
        <v>811</v>
      </c>
      <c r="W3341">
        <v>2000000</v>
      </c>
      <c r="X3341">
        <v>2005</v>
      </c>
      <c r="Y3341">
        <v>363</v>
      </c>
      <c r="Z3341" s="2">
        <v>7.4</v>
      </c>
      <c r="AA3341">
        <v>1.85</v>
      </c>
      <c r="AB3341">
        <v>0</v>
      </c>
      <c r="AQ3341">
        <v>106</v>
      </c>
      <c r="AR3341">
        <v>7</v>
      </c>
      <c r="BO3341">
        <v>36037909</v>
      </c>
      <c r="BP3341">
        <v>60000000</v>
      </c>
      <c r="BR3341">
        <f t="shared" si="119"/>
        <v>-23962091</v>
      </c>
      <c r="BS3341" t="str">
        <f>_xlfn.XLOOKUP(BO3341,I:I,L:L)</f>
        <v>Hanging UpÂ </v>
      </c>
    </row>
    <row r="3342" spans="1:71" x14ac:dyDescent="0.25">
      <c r="A3342" t="s">
        <v>33</v>
      </c>
      <c r="B3342" t="s">
        <v>10352</v>
      </c>
      <c r="C3342">
        <v>158</v>
      </c>
      <c r="D3342">
        <v>96</v>
      </c>
      <c r="E3342">
        <v>31</v>
      </c>
      <c r="F3342">
        <v>328</v>
      </c>
      <c r="G3342" t="s">
        <v>4902</v>
      </c>
      <c r="H3342">
        <v>804</v>
      </c>
      <c r="I3342">
        <v>3590010</v>
      </c>
      <c r="J3342" t="s">
        <v>3468</v>
      </c>
      <c r="K3342" t="s">
        <v>14558</v>
      </c>
      <c r="L3342" t="s">
        <v>10733</v>
      </c>
      <c r="M3342">
        <v>20885</v>
      </c>
      <c r="N3342">
        <v>3013</v>
      </c>
      <c r="O3342" t="s">
        <v>14106</v>
      </c>
      <c r="P3342">
        <v>0</v>
      </c>
      <c r="Q3342" t="s">
        <v>16569</v>
      </c>
      <c r="R3342" t="s">
        <v>16570</v>
      </c>
      <c r="S3342">
        <v>60</v>
      </c>
      <c r="T3342" t="s">
        <v>42</v>
      </c>
      <c r="U3342" t="s">
        <v>74</v>
      </c>
      <c r="V3342" t="s">
        <v>811</v>
      </c>
      <c r="W3342">
        <v>2000000</v>
      </c>
      <c r="X3342">
        <v>2015</v>
      </c>
      <c r="Y3342">
        <v>625</v>
      </c>
      <c r="Z3342" s="2">
        <v>6.1</v>
      </c>
      <c r="AA3342">
        <v>1.85</v>
      </c>
      <c r="AB3342">
        <v>0</v>
      </c>
      <c r="AQ3342">
        <v>91</v>
      </c>
      <c r="AR3342">
        <v>7.4</v>
      </c>
      <c r="BO3342">
        <v>20218</v>
      </c>
      <c r="BP3342">
        <v>24000000</v>
      </c>
      <c r="BR3342">
        <f t="shared" si="119"/>
        <v>-23979782</v>
      </c>
      <c r="BS3342" t="str">
        <f>_xlfn.XLOOKUP(BO3342,I:I,L:L)</f>
        <v>Double TakeÂ </v>
      </c>
    </row>
    <row r="3343" spans="1:71" x14ac:dyDescent="0.25">
      <c r="A3343" t="s">
        <v>33</v>
      </c>
      <c r="B3343" t="s">
        <v>484</v>
      </c>
      <c r="C3343">
        <v>118</v>
      </c>
      <c r="D3343">
        <v>116</v>
      </c>
      <c r="E3343">
        <v>453</v>
      </c>
      <c r="F3343">
        <v>2000</v>
      </c>
      <c r="G3343" t="s">
        <v>78</v>
      </c>
      <c r="H3343">
        <v>24000</v>
      </c>
      <c r="I3343">
        <v>3335839</v>
      </c>
      <c r="J3343" t="s">
        <v>313</v>
      </c>
      <c r="K3343" t="s">
        <v>100</v>
      </c>
      <c r="L3343" t="s">
        <v>10776</v>
      </c>
      <c r="M3343">
        <v>54657</v>
      </c>
      <c r="N3343">
        <v>50313</v>
      </c>
      <c r="O3343" t="s">
        <v>6897</v>
      </c>
      <c r="P3343">
        <v>2</v>
      </c>
      <c r="Q3343" t="s">
        <v>16571</v>
      </c>
      <c r="R3343" t="s">
        <v>16572</v>
      </c>
      <c r="S3343">
        <v>222</v>
      </c>
      <c r="T3343" t="s">
        <v>42</v>
      </c>
      <c r="U3343" t="s">
        <v>43</v>
      </c>
      <c r="V3343" t="s">
        <v>811</v>
      </c>
      <c r="W3343">
        <v>2000000</v>
      </c>
      <c r="X3343">
        <v>2005</v>
      </c>
      <c r="Y3343">
        <v>23000</v>
      </c>
      <c r="Z3343" s="2">
        <v>7</v>
      </c>
      <c r="AA3343">
        <v>1.85</v>
      </c>
      <c r="AB3343">
        <v>0</v>
      </c>
      <c r="AQ3343">
        <v>96</v>
      </c>
      <c r="AR3343">
        <v>6.1</v>
      </c>
      <c r="BO3343">
        <v>21009180</v>
      </c>
      <c r="BP3343">
        <v>45000000</v>
      </c>
      <c r="BR3343">
        <f t="shared" si="119"/>
        <v>-23990820</v>
      </c>
      <c r="BS3343" t="str">
        <f>_xlfn.XLOOKUP(BO3343,I:I,L:L)</f>
        <v>Flight of the PhoenixÂ </v>
      </c>
    </row>
    <row r="3344" spans="1:71" x14ac:dyDescent="0.25">
      <c r="A3344" t="s">
        <v>33</v>
      </c>
      <c r="B3344" t="s">
        <v>4111</v>
      </c>
      <c r="C3344">
        <v>39</v>
      </c>
      <c r="D3344">
        <v>97</v>
      </c>
      <c r="E3344">
        <v>5</v>
      </c>
      <c r="F3344">
        <v>349</v>
      </c>
      <c r="G3344" t="s">
        <v>16467</v>
      </c>
      <c r="H3344">
        <v>1000</v>
      </c>
      <c r="I3344">
        <v>2557668</v>
      </c>
      <c r="J3344" t="s">
        <v>1338</v>
      </c>
      <c r="K3344" t="s">
        <v>2550</v>
      </c>
      <c r="L3344" t="s">
        <v>11083</v>
      </c>
      <c r="M3344">
        <v>3911</v>
      </c>
      <c r="N3344">
        <v>2739</v>
      </c>
      <c r="O3344" t="s">
        <v>16573</v>
      </c>
      <c r="P3344">
        <v>1</v>
      </c>
      <c r="Q3344" t="s">
        <v>16574</v>
      </c>
      <c r="R3344" t="s">
        <v>16575</v>
      </c>
      <c r="S3344">
        <v>22</v>
      </c>
      <c r="T3344" t="s">
        <v>42</v>
      </c>
      <c r="U3344" t="s">
        <v>43</v>
      </c>
      <c r="V3344" t="s">
        <v>44</v>
      </c>
      <c r="W3344">
        <v>2000000</v>
      </c>
      <c r="X3344">
        <v>2015</v>
      </c>
      <c r="Y3344">
        <v>426</v>
      </c>
      <c r="Z3344" s="2">
        <v>5.3</v>
      </c>
      <c r="AA3344">
        <v>1.85</v>
      </c>
      <c r="AB3344">
        <v>0</v>
      </c>
      <c r="AQ3344">
        <v>116</v>
      </c>
      <c r="AR3344">
        <v>7</v>
      </c>
      <c r="BP3344">
        <v>24000000</v>
      </c>
      <c r="BR3344">
        <f t="shared" si="119"/>
        <v>-24000000</v>
      </c>
      <c r="BS3344">
        <f>_xlfn.XLOOKUP(BO3344,I:I,L:L)</f>
        <v>0</v>
      </c>
    </row>
    <row r="3345" spans="1:71" x14ac:dyDescent="0.25">
      <c r="A3345" t="s">
        <v>33</v>
      </c>
      <c r="B3345" t="s">
        <v>1220</v>
      </c>
      <c r="C3345">
        <v>108</v>
      </c>
      <c r="D3345">
        <v>101</v>
      </c>
      <c r="E3345">
        <v>0</v>
      </c>
      <c r="F3345">
        <v>685</v>
      </c>
      <c r="G3345" t="s">
        <v>6921</v>
      </c>
      <c r="H3345">
        <v>8000</v>
      </c>
      <c r="I3345">
        <v>2506446</v>
      </c>
      <c r="J3345" t="s">
        <v>1027</v>
      </c>
      <c r="K3345" t="s">
        <v>1902</v>
      </c>
      <c r="L3345" t="s">
        <v>11105</v>
      </c>
      <c r="M3345">
        <v>8662</v>
      </c>
      <c r="N3345">
        <v>11327</v>
      </c>
      <c r="O3345" t="s">
        <v>8489</v>
      </c>
      <c r="P3345">
        <v>0</v>
      </c>
      <c r="Q3345" t="s">
        <v>16576</v>
      </c>
      <c r="R3345" t="s">
        <v>16577</v>
      </c>
      <c r="S3345">
        <v>172</v>
      </c>
      <c r="T3345" t="s">
        <v>42</v>
      </c>
      <c r="U3345" t="s">
        <v>43</v>
      </c>
      <c r="V3345" t="s">
        <v>811</v>
      </c>
      <c r="W3345">
        <v>2000000</v>
      </c>
      <c r="X3345">
        <v>2002</v>
      </c>
      <c r="Y3345">
        <v>724</v>
      </c>
      <c r="Z3345" s="2">
        <v>4.7</v>
      </c>
      <c r="AA3345">
        <v>1.85</v>
      </c>
      <c r="AB3345">
        <v>134</v>
      </c>
      <c r="AQ3345">
        <v>97</v>
      </c>
      <c r="AR3345">
        <v>5.3</v>
      </c>
      <c r="BP3345">
        <v>24000000</v>
      </c>
      <c r="BR3345">
        <f t="shared" si="119"/>
        <v>-24000000</v>
      </c>
      <c r="BS3345">
        <f>_xlfn.XLOOKUP(BO3345,I:I,L:L)</f>
        <v>0</v>
      </c>
    </row>
    <row r="3346" spans="1:71" x14ac:dyDescent="0.25">
      <c r="A3346" t="s">
        <v>33</v>
      </c>
      <c r="B3346" t="s">
        <v>10357</v>
      </c>
      <c r="C3346">
        <v>65</v>
      </c>
      <c r="D3346">
        <v>98</v>
      </c>
      <c r="E3346">
        <v>85</v>
      </c>
      <c r="F3346">
        <v>186</v>
      </c>
      <c r="G3346" t="s">
        <v>16578</v>
      </c>
      <c r="H3346">
        <v>265</v>
      </c>
      <c r="I3346">
        <v>7369373</v>
      </c>
      <c r="J3346" t="s">
        <v>1776</v>
      </c>
      <c r="K3346" t="s">
        <v>11209</v>
      </c>
      <c r="L3346" t="s">
        <v>9798</v>
      </c>
      <c r="M3346">
        <v>4288</v>
      </c>
      <c r="N3346">
        <v>901</v>
      </c>
      <c r="O3346" t="s">
        <v>16579</v>
      </c>
      <c r="P3346">
        <v>1</v>
      </c>
      <c r="Q3346" t="s">
        <v>16580</v>
      </c>
      <c r="R3346" t="s">
        <v>16581</v>
      </c>
      <c r="S3346">
        <v>74</v>
      </c>
      <c r="T3346" t="s">
        <v>42</v>
      </c>
      <c r="U3346" t="s">
        <v>74</v>
      </c>
      <c r="V3346" t="s">
        <v>811</v>
      </c>
      <c r="W3346">
        <v>2000000</v>
      </c>
      <c r="X3346">
        <v>1986</v>
      </c>
      <c r="Y3346">
        <v>194</v>
      </c>
      <c r="Z3346" s="2">
        <v>5.7</v>
      </c>
      <c r="AA3346">
        <v>1.85</v>
      </c>
      <c r="AB3346">
        <v>0</v>
      </c>
      <c r="AQ3346">
        <v>101</v>
      </c>
      <c r="AR3346">
        <v>4.7</v>
      </c>
      <c r="BO3346">
        <v>10991381</v>
      </c>
      <c r="BP3346">
        <v>35000000</v>
      </c>
      <c r="BR3346">
        <f t="shared" si="119"/>
        <v>-24008619</v>
      </c>
      <c r="BS3346" t="str">
        <f>_xlfn.XLOOKUP(BO3346,I:I,L:L)</f>
        <v>The Young VictoriaÂ </v>
      </c>
    </row>
    <row r="3347" spans="1:71" x14ac:dyDescent="0.25">
      <c r="A3347" t="s">
        <v>33</v>
      </c>
      <c r="B3347" t="s">
        <v>736</v>
      </c>
      <c r="C3347">
        <v>85</v>
      </c>
      <c r="D3347">
        <v>150</v>
      </c>
      <c r="E3347">
        <v>0</v>
      </c>
      <c r="F3347">
        <v>401</v>
      </c>
      <c r="G3347" t="s">
        <v>936</v>
      </c>
      <c r="H3347">
        <v>597</v>
      </c>
      <c r="I3347">
        <v>4414535</v>
      </c>
      <c r="J3347" t="s">
        <v>2007</v>
      </c>
      <c r="K3347" t="s">
        <v>14269</v>
      </c>
      <c r="L3347" t="s">
        <v>15835</v>
      </c>
      <c r="M3347">
        <v>30618</v>
      </c>
      <c r="N3347">
        <v>1645</v>
      </c>
      <c r="O3347" t="s">
        <v>10817</v>
      </c>
      <c r="P3347">
        <v>0</v>
      </c>
      <c r="Q3347" t="s">
        <v>16582</v>
      </c>
      <c r="R3347" t="s">
        <v>16583</v>
      </c>
      <c r="S3347">
        <v>224</v>
      </c>
      <c r="T3347" t="s">
        <v>42</v>
      </c>
      <c r="U3347" t="s">
        <v>74</v>
      </c>
      <c r="V3347" t="s">
        <v>44</v>
      </c>
      <c r="W3347">
        <v>18000000</v>
      </c>
      <c r="X3347">
        <v>1996</v>
      </c>
      <c r="Y3347">
        <v>591</v>
      </c>
      <c r="Z3347" s="2">
        <v>7.8</v>
      </c>
      <c r="AA3347">
        <v>2.2000000000000002</v>
      </c>
      <c r="AB3347">
        <v>0</v>
      </c>
      <c r="AQ3347">
        <v>98</v>
      </c>
      <c r="AR3347">
        <v>5.7</v>
      </c>
      <c r="BO3347">
        <v>15962471</v>
      </c>
      <c r="BP3347">
        <v>40000000</v>
      </c>
      <c r="BR3347">
        <f t="shared" si="119"/>
        <v>-24037529</v>
      </c>
      <c r="BS3347" t="str">
        <f>_xlfn.XLOOKUP(BO3347,I:I,L:L)</f>
        <v>Marie AntoinetteÂ </v>
      </c>
    </row>
    <row r="3348" spans="1:71" x14ac:dyDescent="0.25">
      <c r="A3348" t="s">
        <v>33</v>
      </c>
      <c r="B3348" t="s">
        <v>9128</v>
      </c>
      <c r="C3348">
        <v>160</v>
      </c>
      <c r="D3348">
        <v>101</v>
      </c>
      <c r="E3348">
        <v>263</v>
      </c>
      <c r="F3348">
        <v>37</v>
      </c>
      <c r="G3348" t="s">
        <v>16584</v>
      </c>
      <c r="H3348">
        <v>71</v>
      </c>
      <c r="I3348">
        <v>1984378</v>
      </c>
      <c r="J3348" t="s">
        <v>881</v>
      </c>
      <c r="K3348" t="s">
        <v>16585</v>
      </c>
      <c r="L3348" t="s">
        <v>11383</v>
      </c>
      <c r="M3348">
        <v>27346</v>
      </c>
      <c r="N3348">
        <v>226</v>
      </c>
      <c r="O3348" t="s">
        <v>16586</v>
      </c>
      <c r="P3348">
        <v>3</v>
      </c>
      <c r="Q3348" t="s">
        <v>16587</v>
      </c>
      <c r="R3348" t="s">
        <v>16588</v>
      </c>
      <c r="S3348">
        <v>206</v>
      </c>
      <c r="T3348" t="s">
        <v>42</v>
      </c>
      <c r="U3348" t="s">
        <v>43</v>
      </c>
      <c r="V3348" t="s">
        <v>6993</v>
      </c>
      <c r="W3348">
        <v>2000000</v>
      </c>
      <c r="X3348">
        <v>2006</v>
      </c>
      <c r="Y3348">
        <v>51</v>
      </c>
      <c r="Z3348" s="2">
        <v>6.5</v>
      </c>
      <c r="AA3348">
        <v>1.78</v>
      </c>
      <c r="AB3348">
        <v>0</v>
      </c>
      <c r="AQ3348">
        <v>150</v>
      </c>
      <c r="AR3348">
        <v>7.8</v>
      </c>
      <c r="BO3348">
        <v>10956379</v>
      </c>
      <c r="BP3348">
        <v>35000000</v>
      </c>
      <c r="BR3348">
        <f t="shared" si="119"/>
        <v>-24043621</v>
      </c>
      <c r="BS3348" t="str">
        <f>_xlfn.XLOOKUP(BO3348,I:I,L:L)</f>
        <v>Dragon Wars: D-WarÂ </v>
      </c>
    </row>
    <row r="3349" spans="1:71" x14ac:dyDescent="0.25">
      <c r="A3349" t="s">
        <v>33</v>
      </c>
      <c r="B3349" t="s">
        <v>10362</v>
      </c>
      <c r="C3349">
        <v>231</v>
      </c>
      <c r="D3349">
        <v>90</v>
      </c>
      <c r="E3349">
        <v>56</v>
      </c>
      <c r="F3349">
        <v>0</v>
      </c>
      <c r="G3349" t="s">
        <v>16589</v>
      </c>
      <c r="H3349">
        <v>56</v>
      </c>
      <c r="I3349">
        <v>2283276</v>
      </c>
      <c r="J3349" t="s">
        <v>5503</v>
      </c>
      <c r="K3349" t="s">
        <v>10362</v>
      </c>
      <c r="L3349" t="s">
        <v>10982</v>
      </c>
      <c r="M3349">
        <v>46107</v>
      </c>
      <c r="N3349">
        <v>56</v>
      </c>
      <c r="O3349" t="s">
        <v>16590</v>
      </c>
      <c r="P3349">
        <v>0</v>
      </c>
      <c r="Q3349" t="s">
        <v>16591</v>
      </c>
      <c r="R3349" t="s">
        <v>16592</v>
      </c>
      <c r="S3349">
        <v>156</v>
      </c>
      <c r="T3349" t="s">
        <v>368</v>
      </c>
      <c r="U3349" t="s">
        <v>16593</v>
      </c>
      <c r="V3349" t="s">
        <v>811</v>
      </c>
      <c r="W3349">
        <v>1500000</v>
      </c>
      <c r="X3349">
        <v>2008</v>
      </c>
      <c r="Y3349">
        <v>0</v>
      </c>
      <c r="Z3349" s="2">
        <v>8</v>
      </c>
      <c r="AA3349">
        <v>1.85</v>
      </c>
      <c r="AB3349">
        <v>0</v>
      </c>
      <c r="AQ3349">
        <v>101</v>
      </c>
      <c r="AR3349">
        <v>6.5</v>
      </c>
      <c r="BO3349">
        <v>876671</v>
      </c>
      <c r="BP3349">
        <v>25000000</v>
      </c>
      <c r="BR3349">
        <f t="shared" si="119"/>
        <v>-24123329</v>
      </c>
      <c r="BS3349" t="str">
        <f>_xlfn.XLOOKUP(BO3349,I:I,L:L)</f>
        <v>The Hunting PartyÂ </v>
      </c>
    </row>
    <row r="3350" spans="1:71" x14ac:dyDescent="0.25">
      <c r="A3350" t="s">
        <v>33</v>
      </c>
      <c r="B3350" t="s">
        <v>10366</v>
      </c>
      <c r="C3350">
        <v>7</v>
      </c>
      <c r="D3350">
        <v>120</v>
      </c>
      <c r="E3350">
        <v>0</v>
      </c>
      <c r="F3350">
        <v>40</v>
      </c>
      <c r="G3350" t="s">
        <v>16594</v>
      </c>
      <c r="H3350">
        <v>178</v>
      </c>
      <c r="I3350">
        <v>1098224</v>
      </c>
      <c r="J3350" t="s">
        <v>606</v>
      </c>
      <c r="K3350" t="s">
        <v>16595</v>
      </c>
      <c r="L3350" t="s">
        <v>12341</v>
      </c>
      <c r="M3350">
        <v>397</v>
      </c>
      <c r="N3350">
        <v>359</v>
      </c>
      <c r="O3350" t="s">
        <v>16596</v>
      </c>
      <c r="P3350">
        <v>1</v>
      </c>
      <c r="Q3350" t="s">
        <v>16597</v>
      </c>
      <c r="R3350" t="s">
        <v>16598</v>
      </c>
      <c r="S3350">
        <v>30</v>
      </c>
      <c r="T3350" t="s">
        <v>42</v>
      </c>
      <c r="U3350" t="s">
        <v>43</v>
      </c>
      <c r="V3350" t="s">
        <v>44</v>
      </c>
      <c r="W3350">
        <v>2000000</v>
      </c>
      <c r="X3350">
        <v>2003</v>
      </c>
      <c r="Y3350">
        <v>69</v>
      </c>
      <c r="Z3350" s="2">
        <v>3.3</v>
      </c>
      <c r="AA3350">
        <v>1.85</v>
      </c>
      <c r="AB3350">
        <v>32</v>
      </c>
      <c r="AQ3350">
        <v>90</v>
      </c>
      <c r="AR3350">
        <v>8</v>
      </c>
      <c r="BO3350">
        <v>871527</v>
      </c>
      <c r="BP3350">
        <v>25000000</v>
      </c>
      <c r="BR3350">
        <f t="shared" si="119"/>
        <v>-24128473</v>
      </c>
      <c r="BS3350" t="str">
        <f>_xlfn.XLOOKUP(BO3350,I:I,L:L)</f>
        <v>Where the Truth LiesÂ </v>
      </c>
    </row>
    <row r="3351" spans="1:71" x14ac:dyDescent="0.25">
      <c r="A3351" t="s">
        <v>33</v>
      </c>
      <c r="B3351" t="s">
        <v>9890</v>
      </c>
      <c r="C3351">
        <v>79</v>
      </c>
      <c r="D3351">
        <v>102</v>
      </c>
      <c r="E3351">
        <v>117</v>
      </c>
      <c r="F3351">
        <v>17</v>
      </c>
      <c r="G3351" t="s">
        <v>16599</v>
      </c>
      <c r="H3351">
        <v>393</v>
      </c>
      <c r="I3351">
        <v>1430185</v>
      </c>
      <c r="J3351" t="s">
        <v>5510</v>
      </c>
      <c r="K3351" t="s">
        <v>2404</v>
      </c>
      <c r="L3351" t="s">
        <v>12045</v>
      </c>
      <c r="M3351">
        <v>7314</v>
      </c>
      <c r="N3351">
        <v>446</v>
      </c>
      <c r="O3351" t="s">
        <v>16600</v>
      </c>
      <c r="P3351">
        <v>0</v>
      </c>
      <c r="Q3351" t="s">
        <v>16601</v>
      </c>
      <c r="R3351" t="s">
        <v>16602</v>
      </c>
      <c r="S3351">
        <v>55</v>
      </c>
      <c r="T3351" t="s">
        <v>42</v>
      </c>
      <c r="U3351" t="s">
        <v>43</v>
      </c>
      <c r="W3351">
        <v>2000000</v>
      </c>
      <c r="X3351">
        <v>2007</v>
      </c>
      <c r="Y3351">
        <v>21</v>
      </c>
      <c r="Z3351" s="2">
        <v>8.3000000000000007</v>
      </c>
      <c r="AA3351">
        <v>1.85</v>
      </c>
      <c r="AB3351">
        <v>0</v>
      </c>
      <c r="AQ3351">
        <v>120</v>
      </c>
      <c r="AR3351">
        <v>3.3</v>
      </c>
      <c r="BO3351">
        <v>777423</v>
      </c>
      <c r="BP3351">
        <v>25000000</v>
      </c>
      <c r="BR3351">
        <f t="shared" si="119"/>
        <v>-24222577</v>
      </c>
      <c r="BS3351" t="str">
        <f>_xlfn.XLOOKUP(BO3351,I:I,L:L)</f>
        <v>Without LimitsÂ </v>
      </c>
    </row>
    <row r="3352" spans="1:71" x14ac:dyDescent="0.25">
      <c r="A3352" t="s">
        <v>33</v>
      </c>
      <c r="B3352" t="s">
        <v>10370</v>
      </c>
      <c r="C3352">
        <v>168</v>
      </c>
      <c r="D3352">
        <v>102</v>
      </c>
      <c r="E3352">
        <v>22</v>
      </c>
      <c r="F3352">
        <v>80</v>
      </c>
      <c r="G3352" t="s">
        <v>7892</v>
      </c>
      <c r="H3352">
        <v>10000</v>
      </c>
      <c r="I3352">
        <v>1477002</v>
      </c>
      <c r="J3352" t="s">
        <v>210</v>
      </c>
      <c r="K3352" t="s">
        <v>298</v>
      </c>
      <c r="L3352" t="s">
        <v>12010</v>
      </c>
      <c r="M3352">
        <v>16645</v>
      </c>
      <c r="N3352">
        <v>11184</v>
      </c>
      <c r="O3352" t="s">
        <v>16603</v>
      </c>
      <c r="P3352">
        <v>3</v>
      </c>
      <c r="Q3352" t="s">
        <v>16604</v>
      </c>
      <c r="R3352" t="s">
        <v>16605</v>
      </c>
      <c r="S3352">
        <v>72</v>
      </c>
      <c r="T3352" t="s">
        <v>42</v>
      </c>
      <c r="U3352" t="s">
        <v>43</v>
      </c>
      <c r="V3352" t="s">
        <v>811</v>
      </c>
      <c r="W3352">
        <v>2000000</v>
      </c>
      <c r="X3352">
        <v>2015</v>
      </c>
      <c r="Y3352">
        <v>1000</v>
      </c>
      <c r="Z3352" s="2">
        <v>6.9</v>
      </c>
      <c r="AA3352">
        <v>2.35</v>
      </c>
      <c r="AB3352">
        <v>0</v>
      </c>
      <c r="AQ3352">
        <v>102</v>
      </c>
      <c r="AR3352">
        <v>8.3000000000000007</v>
      </c>
      <c r="BO3352">
        <v>2775593</v>
      </c>
      <c r="BP3352">
        <v>27000000</v>
      </c>
      <c r="BR3352">
        <f t="shared" si="119"/>
        <v>-24224407</v>
      </c>
      <c r="BS3352" t="str">
        <f>_xlfn.XLOOKUP(BO3352,I:I,L:L)</f>
        <v>How to Lose Friends &amp; Alienate PeopleÂ </v>
      </c>
    </row>
    <row r="3353" spans="1:71" x14ac:dyDescent="0.25">
      <c r="A3353" t="s">
        <v>917</v>
      </c>
      <c r="B3353" t="s">
        <v>10376</v>
      </c>
      <c r="C3353">
        <v>107</v>
      </c>
      <c r="D3353">
        <v>100</v>
      </c>
      <c r="E3353">
        <v>90</v>
      </c>
      <c r="F3353">
        <v>65</v>
      </c>
      <c r="G3353" t="s">
        <v>16606</v>
      </c>
      <c r="H3353">
        <v>168</v>
      </c>
      <c r="I3353">
        <v>1134049</v>
      </c>
      <c r="J3353" t="s">
        <v>5519</v>
      </c>
      <c r="K3353" t="s">
        <v>16607</v>
      </c>
      <c r="L3353" t="s">
        <v>12311</v>
      </c>
      <c r="M3353">
        <v>5475</v>
      </c>
      <c r="N3353">
        <v>408</v>
      </c>
      <c r="O3353" t="s">
        <v>16608</v>
      </c>
      <c r="P3353">
        <v>0</v>
      </c>
      <c r="Q3353" t="s">
        <v>16609</v>
      </c>
      <c r="R3353" t="s">
        <v>16610</v>
      </c>
      <c r="S3353">
        <v>44</v>
      </c>
      <c r="T3353" t="s">
        <v>42</v>
      </c>
      <c r="U3353" t="s">
        <v>74</v>
      </c>
      <c r="V3353" t="s">
        <v>115</v>
      </c>
      <c r="W3353">
        <v>2000000</v>
      </c>
      <c r="X3353">
        <v>2007</v>
      </c>
      <c r="Y3353">
        <v>142</v>
      </c>
      <c r="Z3353" s="2">
        <v>8.1</v>
      </c>
      <c r="AA3353">
        <v>1.85</v>
      </c>
      <c r="AB3353">
        <v>0</v>
      </c>
      <c r="AQ3353">
        <v>102</v>
      </c>
      <c r="AR3353">
        <v>6.9</v>
      </c>
      <c r="BO3353">
        <v>717753</v>
      </c>
      <c r="BP3353">
        <v>25000000</v>
      </c>
      <c r="BR3353">
        <f t="shared" si="119"/>
        <v>-24282247</v>
      </c>
      <c r="BS3353" t="str">
        <f>_xlfn.XLOOKUP(BO3353,I:I,L:L)</f>
        <v>On the RoadÂ </v>
      </c>
    </row>
    <row r="3354" spans="1:71" x14ac:dyDescent="0.25">
      <c r="A3354" t="s">
        <v>917</v>
      </c>
      <c r="B3354" t="s">
        <v>9429</v>
      </c>
      <c r="C3354">
        <v>123</v>
      </c>
      <c r="D3354">
        <v>89</v>
      </c>
      <c r="E3354">
        <v>13</v>
      </c>
      <c r="F3354">
        <v>218</v>
      </c>
      <c r="G3354" t="s">
        <v>16443</v>
      </c>
      <c r="H3354">
        <v>373</v>
      </c>
      <c r="I3354">
        <v>653621</v>
      </c>
      <c r="J3354" t="s">
        <v>5525</v>
      </c>
      <c r="K3354" t="s">
        <v>15526</v>
      </c>
      <c r="L3354" t="s">
        <v>12676</v>
      </c>
      <c r="M3354">
        <v>5615</v>
      </c>
      <c r="N3354">
        <v>1136</v>
      </c>
      <c r="O3354" t="s">
        <v>16611</v>
      </c>
      <c r="P3354">
        <v>0</v>
      </c>
      <c r="Q3354" t="s">
        <v>16612</v>
      </c>
      <c r="R3354" t="s">
        <v>16613</v>
      </c>
      <c r="S3354">
        <v>64</v>
      </c>
      <c r="T3354" t="s">
        <v>42</v>
      </c>
      <c r="U3354" t="s">
        <v>43</v>
      </c>
      <c r="V3354" t="s">
        <v>7987</v>
      </c>
      <c r="W3354">
        <v>2000000</v>
      </c>
      <c r="X3354">
        <v>2005</v>
      </c>
      <c r="Y3354">
        <v>334</v>
      </c>
      <c r="Z3354" s="2">
        <v>6.8</v>
      </c>
      <c r="AA3354">
        <v>1.85</v>
      </c>
      <c r="AB3354">
        <v>592</v>
      </c>
      <c r="AQ3354">
        <v>100</v>
      </c>
      <c r="AR3354">
        <v>8.1</v>
      </c>
      <c r="BO3354">
        <v>55673333</v>
      </c>
      <c r="BP3354">
        <v>80000000</v>
      </c>
      <c r="BR3354">
        <f t="shared" si="119"/>
        <v>-24326667</v>
      </c>
      <c r="BS3354" t="str">
        <f>_xlfn.XLOOKUP(BO3354,I:I,L:L)</f>
        <v>Legend of the Guardians: The Owls of Ga'HooleÂ </v>
      </c>
    </row>
    <row r="3355" spans="1:71" x14ac:dyDescent="0.25">
      <c r="A3355" t="s">
        <v>33</v>
      </c>
      <c r="B3355" t="s">
        <v>10381</v>
      </c>
      <c r="C3355">
        <v>46</v>
      </c>
      <c r="D3355">
        <v>86</v>
      </c>
      <c r="E3355">
        <v>10</v>
      </c>
      <c r="F3355">
        <v>126</v>
      </c>
      <c r="G3355" t="s">
        <v>16614</v>
      </c>
      <c r="H3355">
        <v>189</v>
      </c>
      <c r="I3355">
        <v>535249</v>
      </c>
      <c r="J3355" t="s">
        <v>1247</v>
      </c>
      <c r="K3355" t="s">
        <v>16615</v>
      </c>
      <c r="L3355" t="s">
        <v>13408</v>
      </c>
      <c r="M3355">
        <v>3467</v>
      </c>
      <c r="N3355">
        <v>768</v>
      </c>
      <c r="O3355" t="s">
        <v>16616</v>
      </c>
      <c r="P3355">
        <v>0</v>
      </c>
      <c r="Q3355" t="s">
        <v>16617</v>
      </c>
      <c r="R3355" t="s">
        <v>16618</v>
      </c>
      <c r="S3355">
        <v>13</v>
      </c>
      <c r="T3355" t="s">
        <v>42</v>
      </c>
      <c r="U3355" t="s">
        <v>43</v>
      </c>
      <c r="V3355" t="s">
        <v>811</v>
      </c>
      <c r="W3355">
        <v>3400000</v>
      </c>
      <c r="X3355">
        <v>2010</v>
      </c>
      <c r="Y3355">
        <v>131</v>
      </c>
      <c r="Z3355" s="2">
        <v>4.5999999999999996</v>
      </c>
      <c r="AA3355">
        <v>1.85</v>
      </c>
      <c r="AB3355">
        <v>974</v>
      </c>
      <c r="AQ3355">
        <v>89</v>
      </c>
      <c r="AR3355">
        <v>6.8</v>
      </c>
      <c r="BO3355">
        <v>10499968</v>
      </c>
      <c r="BP3355">
        <v>35000000</v>
      </c>
      <c r="BR3355">
        <f t="shared" si="119"/>
        <v>-24500032</v>
      </c>
      <c r="BS3355" t="str">
        <f>_xlfn.XLOOKUP(BO3355,I:I,L:L)</f>
        <v>SabotageÂ </v>
      </c>
    </row>
    <row r="3356" spans="1:71" x14ac:dyDescent="0.25">
      <c r="A3356" t="s">
        <v>33</v>
      </c>
      <c r="B3356" t="s">
        <v>10387</v>
      </c>
      <c r="C3356">
        <v>46</v>
      </c>
      <c r="D3356">
        <v>96</v>
      </c>
      <c r="E3356">
        <v>0</v>
      </c>
      <c r="F3356">
        <v>902</v>
      </c>
      <c r="G3356" t="s">
        <v>2270</v>
      </c>
      <c r="H3356">
        <v>49000</v>
      </c>
      <c r="I3356">
        <v>371081</v>
      </c>
      <c r="J3356" t="s">
        <v>1544</v>
      </c>
      <c r="K3356" t="s">
        <v>989</v>
      </c>
      <c r="L3356" t="s">
        <v>14382</v>
      </c>
      <c r="M3356">
        <v>7479</v>
      </c>
      <c r="N3356">
        <v>51441</v>
      </c>
      <c r="O3356" t="s">
        <v>150</v>
      </c>
      <c r="P3356">
        <v>2</v>
      </c>
      <c r="Q3356" t="s">
        <v>16619</v>
      </c>
      <c r="R3356" t="s">
        <v>16620</v>
      </c>
      <c r="S3356">
        <v>86</v>
      </c>
      <c r="T3356" t="s">
        <v>42</v>
      </c>
      <c r="U3356" t="s">
        <v>43</v>
      </c>
      <c r="V3356" t="s">
        <v>44</v>
      </c>
      <c r="W3356">
        <v>6000000</v>
      </c>
      <c r="X3356">
        <v>2004</v>
      </c>
      <c r="Y3356">
        <v>1000</v>
      </c>
      <c r="Z3356" s="2">
        <v>7</v>
      </c>
      <c r="AA3356">
        <v>1.85</v>
      </c>
      <c r="AB3356">
        <v>857</v>
      </c>
      <c r="AQ3356">
        <v>86</v>
      </c>
      <c r="AR3356">
        <v>4.5999999999999996</v>
      </c>
      <c r="BO3356">
        <v>10499968</v>
      </c>
      <c r="BP3356">
        <v>35000000</v>
      </c>
      <c r="BR3356">
        <f t="shared" si="119"/>
        <v>-24500032</v>
      </c>
      <c r="BS3356" t="str">
        <f>_xlfn.XLOOKUP(BO3356,I:I,L:L)</f>
        <v>SabotageÂ </v>
      </c>
    </row>
    <row r="3357" spans="1:71" x14ac:dyDescent="0.25">
      <c r="A3357" t="s">
        <v>33</v>
      </c>
      <c r="B3357" t="s">
        <v>10391</v>
      </c>
      <c r="C3357">
        <v>51</v>
      </c>
      <c r="D3357">
        <v>91</v>
      </c>
      <c r="E3357">
        <v>4</v>
      </c>
      <c r="F3357">
        <v>0</v>
      </c>
      <c r="G3357" t="s">
        <v>16621</v>
      </c>
      <c r="H3357">
        <v>33</v>
      </c>
      <c r="I3357">
        <v>124494</v>
      </c>
      <c r="J3357" t="s">
        <v>5532</v>
      </c>
      <c r="K3357" t="s">
        <v>16622</v>
      </c>
      <c r="L3357" t="s">
        <v>12946</v>
      </c>
      <c r="M3357">
        <v>5613</v>
      </c>
      <c r="N3357">
        <v>36</v>
      </c>
      <c r="O3357" t="s">
        <v>16623</v>
      </c>
      <c r="P3357">
        <v>1</v>
      </c>
      <c r="Q3357" t="s">
        <v>16624</v>
      </c>
      <c r="R3357" t="s">
        <v>16625</v>
      </c>
      <c r="S3357">
        <v>102</v>
      </c>
      <c r="T3357" t="s">
        <v>42</v>
      </c>
      <c r="U3357" t="s">
        <v>43</v>
      </c>
      <c r="V3357" t="s">
        <v>44</v>
      </c>
      <c r="W3357">
        <v>2000000</v>
      </c>
      <c r="X3357">
        <v>1998</v>
      </c>
      <c r="Y3357">
        <v>3</v>
      </c>
      <c r="Z3357" s="2">
        <v>6.7</v>
      </c>
      <c r="AA3357">
        <v>1.85</v>
      </c>
      <c r="AB3357">
        <v>0</v>
      </c>
      <c r="AQ3357">
        <v>96</v>
      </c>
      <c r="AR3357">
        <v>7</v>
      </c>
      <c r="BO3357">
        <v>85463309</v>
      </c>
      <c r="BP3357">
        <v>110000000</v>
      </c>
      <c r="BR3357">
        <f t="shared" si="119"/>
        <v>-24536691</v>
      </c>
      <c r="BS3357" t="str">
        <f>_xlfn.XLOOKUP(BO3357,I:I,L:L)</f>
        <v>Real SteelÂ </v>
      </c>
    </row>
    <row r="3358" spans="1:71" x14ac:dyDescent="0.25">
      <c r="A3358" t="s">
        <v>33</v>
      </c>
      <c r="B3358" t="s">
        <v>10397</v>
      </c>
      <c r="C3358">
        <v>45</v>
      </c>
      <c r="D3358">
        <v>85</v>
      </c>
      <c r="E3358">
        <v>0</v>
      </c>
      <c r="F3358">
        <v>966</v>
      </c>
      <c r="G3358" t="s">
        <v>361</v>
      </c>
      <c r="H3358">
        <v>22000</v>
      </c>
      <c r="I3358">
        <v>100669</v>
      </c>
      <c r="J3358" t="s">
        <v>1544</v>
      </c>
      <c r="K3358" t="s">
        <v>190</v>
      </c>
      <c r="L3358" t="s">
        <v>13750</v>
      </c>
      <c r="M3358">
        <v>2522</v>
      </c>
      <c r="N3358">
        <v>36885</v>
      </c>
      <c r="O3358" t="s">
        <v>4841</v>
      </c>
      <c r="P3358">
        <v>1</v>
      </c>
      <c r="Q3358" t="s">
        <v>16626</v>
      </c>
      <c r="R3358" t="s">
        <v>16627</v>
      </c>
      <c r="S3358">
        <v>11</v>
      </c>
      <c r="T3358" t="s">
        <v>42</v>
      </c>
      <c r="U3358" t="s">
        <v>43</v>
      </c>
      <c r="V3358" t="s">
        <v>811</v>
      </c>
      <c r="W3358">
        <v>3800000</v>
      </c>
      <c r="X3358">
        <v>2009</v>
      </c>
      <c r="Y3358">
        <v>12000</v>
      </c>
      <c r="Z3358" s="2">
        <v>5.8</v>
      </c>
      <c r="AA3358">
        <v>2.35</v>
      </c>
      <c r="AB3358">
        <v>407</v>
      </c>
      <c r="AQ3358">
        <v>91</v>
      </c>
      <c r="AR3358">
        <v>6.7</v>
      </c>
      <c r="BO3358">
        <v>25450527</v>
      </c>
      <c r="BP3358">
        <v>50000000</v>
      </c>
      <c r="BR3358">
        <f t="shared" si="119"/>
        <v>-24549473</v>
      </c>
      <c r="BS3358" t="str">
        <f>_xlfn.XLOOKUP(BO3358,I:I,L:L)</f>
        <v>The InternationalÂ </v>
      </c>
    </row>
    <row r="3359" spans="1:71" x14ac:dyDescent="0.25">
      <c r="A3359" t="s">
        <v>33</v>
      </c>
      <c r="B3359" t="s">
        <v>422</v>
      </c>
      <c r="C3359">
        <v>74</v>
      </c>
      <c r="D3359">
        <v>129</v>
      </c>
      <c r="E3359">
        <v>776</v>
      </c>
      <c r="F3359">
        <v>256</v>
      </c>
      <c r="G3359" t="s">
        <v>16628</v>
      </c>
      <c r="H3359">
        <v>25000</v>
      </c>
      <c r="I3359">
        <v>186354</v>
      </c>
      <c r="J3359" t="s">
        <v>2007</v>
      </c>
      <c r="K3359" t="s">
        <v>4200</v>
      </c>
      <c r="L3359" t="s">
        <v>15793</v>
      </c>
      <c r="M3359">
        <v>1758</v>
      </c>
      <c r="N3359">
        <v>26176</v>
      </c>
      <c r="O3359" t="s">
        <v>1138</v>
      </c>
      <c r="P3359">
        <v>0</v>
      </c>
      <c r="Q3359" t="s">
        <v>16629</v>
      </c>
      <c r="R3359" t="s">
        <v>16630</v>
      </c>
      <c r="S3359">
        <v>30</v>
      </c>
      <c r="T3359" t="s">
        <v>42</v>
      </c>
      <c r="U3359" t="s">
        <v>43</v>
      </c>
      <c r="V3359" t="s">
        <v>811</v>
      </c>
      <c r="W3359">
        <v>13500000</v>
      </c>
      <c r="X3359">
        <v>2015</v>
      </c>
      <c r="Y3359">
        <v>463</v>
      </c>
      <c r="Z3359" s="2">
        <v>4.5</v>
      </c>
      <c r="AA3359">
        <v>2.35</v>
      </c>
      <c r="AB3359">
        <v>0</v>
      </c>
      <c r="AQ3359">
        <v>85</v>
      </c>
      <c r="AR3359">
        <v>5.8</v>
      </c>
      <c r="BO3359">
        <v>25407250</v>
      </c>
      <c r="BP3359">
        <v>50000000</v>
      </c>
      <c r="BR3359">
        <f t="shared" si="119"/>
        <v>-24592750</v>
      </c>
      <c r="BS3359" t="str">
        <f>_xlfn.XLOOKUP(BO3359,I:I,L:L)</f>
        <v>Escape from L.A.Â </v>
      </c>
    </row>
    <row r="3360" spans="1:71" x14ac:dyDescent="0.25">
      <c r="A3360" t="s">
        <v>33</v>
      </c>
      <c r="B3360" t="s">
        <v>10398</v>
      </c>
      <c r="C3360">
        <v>66</v>
      </c>
      <c r="D3360">
        <v>95</v>
      </c>
      <c r="E3360">
        <v>8</v>
      </c>
      <c r="F3360">
        <v>399</v>
      </c>
      <c r="G3360" t="s">
        <v>6856</v>
      </c>
      <c r="H3360">
        <v>529</v>
      </c>
      <c r="I3360">
        <v>17580</v>
      </c>
      <c r="J3360" t="s">
        <v>2007</v>
      </c>
      <c r="K3360" t="s">
        <v>4057</v>
      </c>
      <c r="L3360" t="s">
        <v>12740</v>
      </c>
      <c r="M3360">
        <v>1268</v>
      </c>
      <c r="N3360">
        <v>2749</v>
      </c>
      <c r="O3360" t="s">
        <v>5310</v>
      </c>
      <c r="P3360">
        <v>3</v>
      </c>
      <c r="Q3360" t="s">
        <v>16631</v>
      </c>
      <c r="R3360" t="s">
        <v>16632</v>
      </c>
      <c r="S3360">
        <v>23</v>
      </c>
      <c r="T3360" t="s">
        <v>42</v>
      </c>
      <c r="U3360" t="s">
        <v>43</v>
      </c>
      <c r="W3360">
        <v>1500000</v>
      </c>
      <c r="X3360">
        <v>2009</v>
      </c>
      <c r="Y3360">
        <v>423</v>
      </c>
      <c r="Z3360" s="2">
        <v>6.2</v>
      </c>
      <c r="AA3360">
        <v>1.85</v>
      </c>
      <c r="AB3360">
        <v>195</v>
      </c>
      <c r="AQ3360">
        <v>129</v>
      </c>
      <c r="AR3360">
        <v>4.5</v>
      </c>
      <c r="BO3360">
        <v>20400913</v>
      </c>
      <c r="BP3360">
        <v>45000000</v>
      </c>
      <c r="BR3360">
        <f t="shared" si="119"/>
        <v>-24599087</v>
      </c>
      <c r="BS3360" t="str">
        <f>_xlfn.XLOOKUP(BO3360,I:I,L:L)</f>
        <v>The Glimmer ManÂ </v>
      </c>
    </row>
    <row r="3361" spans="1:71" x14ac:dyDescent="0.25">
      <c r="A3361" t="s">
        <v>33</v>
      </c>
      <c r="B3361" t="s">
        <v>10404</v>
      </c>
      <c r="C3361">
        <v>34</v>
      </c>
      <c r="D3361">
        <v>92</v>
      </c>
      <c r="E3361">
        <v>11</v>
      </c>
      <c r="F3361">
        <v>1000</v>
      </c>
      <c r="G3361" t="s">
        <v>291</v>
      </c>
      <c r="H3361">
        <v>26000</v>
      </c>
      <c r="I3361">
        <v>12667</v>
      </c>
      <c r="J3361" t="s">
        <v>210</v>
      </c>
      <c r="K3361" t="s">
        <v>447</v>
      </c>
      <c r="L3361" t="s">
        <v>11345</v>
      </c>
      <c r="M3361">
        <v>19336</v>
      </c>
      <c r="N3361">
        <v>39518</v>
      </c>
      <c r="O3361" t="s">
        <v>7972</v>
      </c>
      <c r="P3361">
        <v>2</v>
      </c>
      <c r="Q3361" t="s">
        <v>16633</v>
      </c>
      <c r="R3361" t="s">
        <v>16634</v>
      </c>
      <c r="S3361">
        <v>90</v>
      </c>
      <c r="T3361" t="s">
        <v>42</v>
      </c>
      <c r="U3361" t="s">
        <v>74</v>
      </c>
      <c r="V3361" t="s">
        <v>811</v>
      </c>
      <c r="W3361">
        <v>14000</v>
      </c>
      <c r="X3361">
        <v>2005</v>
      </c>
      <c r="Y3361">
        <v>11000</v>
      </c>
      <c r="Z3361" s="2">
        <v>6.6</v>
      </c>
      <c r="AA3361">
        <v>2.35</v>
      </c>
      <c r="AB3361">
        <v>0</v>
      </c>
      <c r="AQ3361">
        <v>95</v>
      </c>
      <c r="AR3361">
        <v>6.2</v>
      </c>
      <c r="BO3361">
        <v>67344392</v>
      </c>
      <c r="BP3361">
        <v>92000000</v>
      </c>
      <c r="BR3361">
        <f t="shared" si="119"/>
        <v>-24655608</v>
      </c>
      <c r="BS3361" t="str">
        <f>_xlfn.XLOOKUP(BO3361,I:I,L:L)</f>
        <v>A Good Day to Die HardÂ </v>
      </c>
    </row>
    <row r="3362" spans="1:71" x14ac:dyDescent="0.25">
      <c r="A3362" t="s">
        <v>33</v>
      </c>
      <c r="B3362" t="s">
        <v>10409</v>
      </c>
      <c r="C3362">
        <v>78</v>
      </c>
      <c r="D3362">
        <v>96</v>
      </c>
      <c r="E3362">
        <v>38</v>
      </c>
      <c r="F3362">
        <v>85</v>
      </c>
      <c r="G3362" t="s">
        <v>10998</v>
      </c>
      <c r="H3362">
        <v>363</v>
      </c>
      <c r="I3362">
        <v>198407</v>
      </c>
      <c r="J3362" t="s">
        <v>2007</v>
      </c>
      <c r="K3362" t="s">
        <v>13002</v>
      </c>
      <c r="L3362" t="s">
        <v>12923</v>
      </c>
      <c r="M3362">
        <v>10282</v>
      </c>
      <c r="N3362">
        <v>774</v>
      </c>
      <c r="O3362" t="s">
        <v>16635</v>
      </c>
      <c r="P3362">
        <v>1</v>
      </c>
      <c r="Q3362" t="s">
        <v>16636</v>
      </c>
      <c r="R3362" t="s">
        <v>16637</v>
      </c>
      <c r="S3362">
        <v>78</v>
      </c>
      <c r="T3362" t="s">
        <v>42</v>
      </c>
      <c r="U3362" t="s">
        <v>43</v>
      </c>
      <c r="V3362" t="s">
        <v>811</v>
      </c>
      <c r="W3362">
        <v>2000000</v>
      </c>
      <c r="X3362">
        <v>2006</v>
      </c>
      <c r="Y3362">
        <v>223</v>
      </c>
      <c r="Z3362" s="2">
        <v>6.6</v>
      </c>
      <c r="AA3362">
        <v>1.85</v>
      </c>
      <c r="AB3362">
        <v>474</v>
      </c>
      <c r="AQ3362">
        <v>92</v>
      </c>
      <c r="AR3362">
        <v>6.6</v>
      </c>
      <c r="BO3362">
        <v>8326035</v>
      </c>
      <c r="BP3362">
        <v>33000000</v>
      </c>
      <c r="BR3362">
        <f t="shared" si="119"/>
        <v>-24673965</v>
      </c>
      <c r="BS3362" t="str">
        <f>_xlfn.XLOOKUP(BO3362,I:I,L:L)</f>
        <v>The ManÂ </v>
      </c>
    </row>
    <row r="3363" spans="1:71" x14ac:dyDescent="0.25">
      <c r="A3363" t="s">
        <v>33</v>
      </c>
      <c r="B3363" t="s">
        <v>5693</v>
      </c>
      <c r="C3363">
        <v>52</v>
      </c>
      <c r="D3363">
        <v>85</v>
      </c>
      <c r="E3363">
        <v>54</v>
      </c>
      <c r="F3363">
        <v>455</v>
      </c>
      <c r="G3363" t="s">
        <v>3919</v>
      </c>
      <c r="H3363">
        <v>985</v>
      </c>
      <c r="I3363">
        <v>13973532</v>
      </c>
      <c r="J3363" t="s">
        <v>635</v>
      </c>
      <c r="K3363" t="s">
        <v>10255</v>
      </c>
      <c r="L3363" t="s">
        <v>10959</v>
      </c>
      <c r="M3363">
        <v>11211</v>
      </c>
      <c r="N3363">
        <v>3065</v>
      </c>
      <c r="O3363" t="s">
        <v>5602</v>
      </c>
      <c r="P3363">
        <v>1</v>
      </c>
      <c r="Q3363" t="s">
        <v>10960</v>
      </c>
      <c r="R3363" t="s">
        <v>10961</v>
      </c>
      <c r="S3363">
        <v>92</v>
      </c>
      <c r="T3363" t="s">
        <v>42</v>
      </c>
      <c r="U3363" t="s">
        <v>43</v>
      </c>
      <c r="V3363" t="s">
        <v>44</v>
      </c>
      <c r="W3363">
        <v>25000000</v>
      </c>
      <c r="X3363">
        <v>2002</v>
      </c>
      <c r="Y3363">
        <v>637</v>
      </c>
      <c r="Z3363" s="2">
        <v>5.0999999999999996</v>
      </c>
      <c r="AA3363">
        <v>1.85</v>
      </c>
      <c r="AB3363">
        <v>215</v>
      </c>
      <c r="AQ3363">
        <v>96</v>
      </c>
      <c r="AR3363">
        <v>6.6</v>
      </c>
      <c r="BO3363">
        <v>20302961</v>
      </c>
      <c r="BP3363">
        <v>45000000</v>
      </c>
      <c r="BR3363">
        <f t="shared" ref="BR3363:BR3397" si="120">BO3363-BP3363</f>
        <v>-24697039</v>
      </c>
      <c r="BS3363" t="str">
        <f>_xlfn.XLOOKUP(BO3363,I:I,L:L)</f>
        <v>ShowgirlsÂ </v>
      </c>
    </row>
    <row r="3364" spans="1:71" x14ac:dyDescent="0.25">
      <c r="A3364" t="s">
        <v>33</v>
      </c>
      <c r="B3364" t="s">
        <v>10414</v>
      </c>
      <c r="C3364">
        <v>30</v>
      </c>
      <c r="D3364">
        <v>119</v>
      </c>
      <c r="E3364">
        <v>5</v>
      </c>
      <c r="F3364">
        <v>12</v>
      </c>
      <c r="G3364" t="s">
        <v>16638</v>
      </c>
      <c r="H3364">
        <v>29</v>
      </c>
      <c r="I3364">
        <v>4958</v>
      </c>
      <c r="J3364" t="s">
        <v>4924</v>
      </c>
      <c r="K3364" t="s">
        <v>16319</v>
      </c>
      <c r="L3364" t="s">
        <v>13007</v>
      </c>
      <c r="M3364">
        <v>9689</v>
      </c>
      <c r="N3364">
        <v>86</v>
      </c>
      <c r="O3364" t="s">
        <v>16639</v>
      </c>
      <c r="P3364">
        <v>2</v>
      </c>
      <c r="Q3364" t="s">
        <v>16640</v>
      </c>
      <c r="R3364" t="s">
        <v>16641</v>
      </c>
      <c r="S3364">
        <v>23</v>
      </c>
      <c r="T3364" t="s">
        <v>42</v>
      </c>
      <c r="U3364" t="s">
        <v>9437</v>
      </c>
      <c r="V3364" t="s">
        <v>811</v>
      </c>
      <c r="W3364">
        <v>2000000</v>
      </c>
      <c r="X3364">
        <v>2008</v>
      </c>
      <c r="Y3364">
        <v>18</v>
      </c>
      <c r="Z3364" s="2">
        <v>7.8</v>
      </c>
      <c r="AA3364">
        <v>2.35</v>
      </c>
      <c r="AB3364">
        <v>1000</v>
      </c>
      <c r="AQ3364">
        <v>85</v>
      </c>
      <c r="AR3364">
        <v>5.0999999999999996</v>
      </c>
      <c r="BO3364">
        <v>5300000</v>
      </c>
      <c r="BP3364">
        <v>30000000</v>
      </c>
      <c r="BR3364">
        <f t="shared" si="120"/>
        <v>-24700000</v>
      </c>
      <c r="BS3364" t="str">
        <f>_xlfn.XLOOKUP(BO3364,I:I,L:L)</f>
        <v>Once Upon a Time in AmericaÂ </v>
      </c>
    </row>
    <row r="3365" spans="1:71" x14ac:dyDescent="0.25">
      <c r="A3365" t="s">
        <v>917</v>
      </c>
      <c r="B3365" t="s">
        <v>10428</v>
      </c>
      <c r="C3365">
        <v>90</v>
      </c>
      <c r="D3365">
        <v>92</v>
      </c>
      <c r="E3365">
        <v>0</v>
      </c>
      <c r="F3365">
        <v>18</v>
      </c>
      <c r="G3365" t="s">
        <v>16642</v>
      </c>
      <c r="H3365">
        <v>1000</v>
      </c>
      <c r="I3365">
        <v>7927</v>
      </c>
      <c r="J3365" t="s">
        <v>5540</v>
      </c>
      <c r="K3365" t="s">
        <v>16643</v>
      </c>
      <c r="L3365" t="s">
        <v>13156</v>
      </c>
      <c r="M3365">
        <v>19236</v>
      </c>
      <c r="N3365">
        <v>1055</v>
      </c>
      <c r="O3365" t="s">
        <v>16644</v>
      </c>
      <c r="P3365">
        <v>1</v>
      </c>
      <c r="Q3365" t="s">
        <v>16645</v>
      </c>
      <c r="R3365" t="s">
        <v>16646</v>
      </c>
      <c r="S3365">
        <v>175</v>
      </c>
      <c r="T3365" t="s">
        <v>42</v>
      </c>
      <c r="U3365" t="s">
        <v>43</v>
      </c>
      <c r="V3365" t="s">
        <v>5962</v>
      </c>
      <c r="W3365">
        <v>2300000</v>
      </c>
      <c r="X3365">
        <v>1947</v>
      </c>
      <c r="Y3365">
        <v>29</v>
      </c>
      <c r="Z3365" s="2">
        <v>7.7</v>
      </c>
      <c r="AA3365">
        <v>1.37</v>
      </c>
      <c r="AB3365">
        <v>0</v>
      </c>
      <c r="AQ3365">
        <v>82</v>
      </c>
      <c r="AR3365">
        <v>7.1</v>
      </c>
      <c r="BO3365">
        <v>10214013</v>
      </c>
      <c r="BP3365">
        <v>35000000</v>
      </c>
      <c r="BR3365">
        <f t="shared" si="120"/>
        <v>-24785987</v>
      </c>
      <c r="BS3365" t="str">
        <f>_xlfn.XLOOKUP(BO3365,I:I,L:L)</f>
        <v>Unfinished BusinessÂ </v>
      </c>
    </row>
    <row r="3366" spans="1:71" x14ac:dyDescent="0.25">
      <c r="A3366" t="s">
        <v>917</v>
      </c>
      <c r="B3366" t="s">
        <v>10443</v>
      </c>
      <c r="C3366">
        <v>94</v>
      </c>
      <c r="D3366">
        <v>106</v>
      </c>
      <c r="E3366">
        <v>5</v>
      </c>
      <c r="F3366">
        <v>356</v>
      </c>
      <c r="G3366" t="s">
        <v>16647</v>
      </c>
      <c r="H3366">
        <v>416</v>
      </c>
      <c r="I3366">
        <v>2436</v>
      </c>
      <c r="J3366" t="s">
        <v>5549</v>
      </c>
      <c r="K3366" t="s">
        <v>16648</v>
      </c>
      <c r="L3366" t="s">
        <v>13011</v>
      </c>
      <c r="M3366">
        <v>344</v>
      </c>
      <c r="N3366">
        <v>1611</v>
      </c>
      <c r="O3366" t="s">
        <v>16649</v>
      </c>
      <c r="P3366">
        <v>2</v>
      </c>
      <c r="Q3366" t="s">
        <v>16650</v>
      </c>
      <c r="R3366" t="s">
        <v>16651</v>
      </c>
      <c r="S3366">
        <v>19</v>
      </c>
      <c r="T3366" t="s">
        <v>42</v>
      </c>
      <c r="U3366" t="s">
        <v>43</v>
      </c>
      <c r="V3366" t="s">
        <v>5962</v>
      </c>
      <c r="W3366">
        <v>2000000</v>
      </c>
      <c r="X3366">
        <v>2012</v>
      </c>
      <c r="Y3366">
        <v>403</v>
      </c>
      <c r="Z3366" s="2">
        <v>5.7</v>
      </c>
      <c r="AA3366">
        <v>2.35</v>
      </c>
      <c r="AB3366">
        <v>655</v>
      </c>
      <c r="AQ3366">
        <v>87</v>
      </c>
      <c r="AR3366">
        <v>6.6</v>
      </c>
      <c r="BO3366">
        <v>134904</v>
      </c>
      <c r="BP3366">
        <v>25000000</v>
      </c>
      <c r="BR3366">
        <f t="shared" si="120"/>
        <v>-24865096</v>
      </c>
      <c r="BS3366" t="str">
        <f>_xlfn.XLOOKUP(BO3366,I:I,L:L)</f>
        <v>Love RanchÂ </v>
      </c>
    </row>
    <row r="3367" spans="1:71" x14ac:dyDescent="0.25">
      <c r="A3367" t="s">
        <v>917</v>
      </c>
      <c r="B3367" t="s">
        <v>10463</v>
      </c>
      <c r="C3367">
        <v>45</v>
      </c>
      <c r="D3367">
        <v>99</v>
      </c>
      <c r="E3367">
        <v>28</v>
      </c>
      <c r="F3367">
        <v>223</v>
      </c>
      <c r="G3367" t="s">
        <v>7205</v>
      </c>
      <c r="H3367">
        <v>18000</v>
      </c>
      <c r="I3367">
        <v>4600000</v>
      </c>
      <c r="J3367" t="s">
        <v>1212</v>
      </c>
      <c r="K3367" t="s">
        <v>739</v>
      </c>
      <c r="L3367" t="s">
        <v>10405</v>
      </c>
      <c r="M3367">
        <v>11763</v>
      </c>
      <c r="N3367">
        <v>19649</v>
      </c>
      <c r="O3367" t="s">
        <v>7849</v>
      </c>
      <c r="P3367">
        <v>2</v>
      </c>
      <c r="Q3367" t="s">
        <v>16652</v>
      </c>
      <c r="R3367" t="s">
        <v>16653</v>
      </c>
      <c r="S3367">
        <v>111</v>
      </c>
      <c r="T3367" t="s">
        <v>42</v>
      </c>
      <c r="U3367" t="s">
        <v>43</v>
      </c>
      <c r="V3367" t="s">
        <v>811</v>
      </c>
      <c r="W3367">
        <v>1900000</v>
      </c>
      <c r="X3367">
        <v>1986</v>
      </c>
      <c r="Y3367">
        <v>1000</v>
      </c>
      <c r="Z3367" s="2">
        <v>7.1</v>
      </c>
      <c r="AA3367">
        <v>1.85</v>
      </c>
      <c r="AB3367">
        <v>0</v>
      </c>
      <c r="AQ3367">
        <v>89</v>
      </c>
      <c r="AR3367">
        <v>4.5</v>
      </c>
      <c r="BO3367">
        <v>56692</v>
      </c>
      <c r="BP3367">
        <v>25000000</v>
      </c>
      <c r="BR3367">
        <f t="shared" si="120"/>
        <v>-24943308</v>
      </c>
      <c r="BS3367" t="str">
        <f>_xlfn.XLOOKUP(BO3367,I:I,L:L)</f>
        <v>The RoadÂ </v>
      </c>
    </row>
    <row r="3368" spans="1:71" x14ac:dyDescent="0.25">
      <c r="A3368" t="s">
        <v>33</v>
      </c>
      <c r="B3368" t="s">
        <v>7548</v>
      </c>
      <c r="C3368">
        <v>60</v>
      </c>
      <c r="D3368">
        <v>103</v>
      </c>
      <c r="E3368">
        <v>35</v>
      </c>
      <c r="F3368">
        <v>482</v>
      </c>
      <c r="G3368" t="s">
        <v>3142</v>
      </c>
      <c r="H3368">
        <v>548</v>
      </c>
      <c r="I3368">
        <v>1420578</v>
      </c>
      <c r="J3368" t="s">
        <v>2725</v>
      </c>
      <c r="K3368" t="s">
        <v>3955</v>
      </c>
      <c r="L3368" t="s">
        <v>11941</v>
      </c>
      <c r="M3368">
        <v>4894</v>
      </c>
      <c r="N3368">
        <v>2389</v>
      </c>
      <c r="O3368" t="s">
        <v>6780</v>
      </c>
      <c r="P3368">
        <v>0</v>
      </c>
      <c r="Q3368" t="s">
        <v>16654</v>
      </c>
      <c r="R3368" t="s">
        <v>16655</v>
      </c>
      <c r="S3368">
        <v>122</v>
      </c>
      <c r="T3368" t="s">
        <v>42</v>
      </c>
      <c r="U3368" t="s">
        <v>43</v>
      </c>
      <c r="V3368" t="s">
        <v>44</v>
      </c>
      <c r="W3368">
        <v>1900000</v>
      </c>
      <c r="X3368">
        <v>2003</v>
      </c>
      <c r="Y3368">
        <v>495</v>
      </c>
      <c r="Z3368" s="2">
        <v>6.4</v>
      </c>
      <c r="AA3368">
        <v>2.35</v>
      </c>
      <c r="AB3368">
        <v>298</v>
      </c>
      <c r="AQ3368">
        <v>99</v>
      </c>
      <c r="AR3368">
        <v>7.1</v>
      </c>
      <c r="BO3368">
        <v>75030163</v>
      </c>
      <c r="BP3368">
        <v>100000000</v>
      </c>
      <c r="BR3368">
        <f t="shared" si="120"/>
        <v>-24969837</v>
      </c>
      <c r="BS3368" t="str">
        <f>_xlfn.XLOOKUP(BO3368,I:I,L:L)</f>
        <v>EragonÂ </v>
      </c>
    </row>
    <row r="3369" spans="1:71" x14ac:dyDescent="0.25">
      <c r="A3369" t="s">
        <v>33</v>
      </c>
      <c r="B3369" t="s">
        <v>6687</v>
      </c>
      <c r="C3369">
        <v>363</v>
      </c>
      <c r="D3369">
        <v>95</v>
      </c>
      <c r="E3369">
        <v>89</v>
      </c>
      <c r="F3369">
        <v>263</v>
      </c>
      <c r="G3369" t="s">
        <v>4581</v>
      </c>
      <c r="H3369">
        <v>16000</v>
      </c>
      <c r="I3369">
        <v>1028658</v>
      </c>
      <c r="J3369" t="s">
        <v>1195</v>
      </c>
      <c r="K3369" t="s">
        <v>425</v>
      </c>
      <c r="L3369" t="s">
        <v>12998</v>
      </c>
      <c r="M3369">
        <v>118684</v>
      </c>
      <c r="N3369">
        <v>17471</v>
      </c>
      <c r="O3369" t="s">
        <v>16656</v>
      </c>
      <c r="P3369">
        <v>0</v>
      </c>
      <c r="Q3369" t="s">
        <v>16657</v>
      </c>
      <c r="R3369" t="s">
        <v>16658</v>
      </c>
      <c r="S3369">
        <v>447</v>
      </c>
      <c r="T3369" t="s">
        <v>42</v>
      </c>
      <c r="U3369" t="s">
        <v>4430</v>
      </c>
      <c r="V3369" t="s">
        <v>811</v>
      </c>
      <c r="W3369">
        <v>3000000</v>
      </c>
      <c r="X3369">
        <v>2010</v>
      </c>
      <c r="Y3369">
        <v>517</v>
      </c>
      <c r="Z3369" s="2">
        <v>7</v>
      </c>
      <c r="AA3369">
        <v>2.35</v>
      </c>
      <c r="AB3369">
        <v>24000</v>
      </c>
      <c r="AQ3369">
        <v>90</v>
      </c>
      <c r="AR3369">
        <v>5.2</v>
      </c>
      <c r="BO3369">
        <v>9910</v>
      </c>
      <c r="BP3369">
        <v>25000000</v>
      </c>
      <c r="BR3369">
        <f t="shared" si="120"/>
        <v>-24990090</v>
      </c>
      <c r="BS3369" t="str">
        <f>_xlfn.XLOOKUP(BO3369,I:I,L:L)</f>
        <v>As It Is in HeavenÂ </v>
      </c>
    </row>
    <row r="3370" spans="1:71" x14ac:dyDescent="0.25">
      <c r="A3370" t="s">
        <v>33</v>
      </c>
      <c r="B3370" t="s">
        <v>10470</v>
      </c>
      <c r="C3370">
        <v>14</v>
      </c>
      <c r="D3370">
        <v>95</v>
      </c>
      <c r="E3370">
        <v>0</v>
      </c>
      <c r="F3370">
        <v>164</v>
      </c>
      <c r="G3370" t="s">
        <v>16660</v>
      </c>
      <c r="H3370">
        <v>533</v>
      </c>
      <c r="I3370">
        <v>18435</v>
      </c>
      <c r="J3370" t="s">
        <v>2007</v>
      </c>
      <c r="K3370" t="s">
        <v>16661</v>
      </c>
      <c r="L3370" t="s">
        <v>12696</v>
      </c>
      <c r="M3370">
        <v>1010</v>
      </c>
      <c r="N3370">
        <v>1082</v>
      </c>
      <c r="O3370" t="s">
        <v>16662</v>
      </c>
      <c r="P3370">
        <v>5</v>
      </c>
      <c r="Q3370" t="s">
        <v>16663</v>
      </c>
      <c r="R3370" t="s">
        <v>16664</v>
      </c>
      <c r="S3370">
        <v>15</v>
      </c>
      <c r="T3370" t="s">
        <v>75</v>
      </c>
      <c r="U3370" t="s">
        <v>1816</v>
      </c>
      <c r="V3370" t="s">
        <v>6993</v>
      </c>
      <c r="W3370">
        <v>1400000</v>
      </c>
      <c r="X3370">
        <v>2006</v>
      </c>
      <c r="Y3370">
        <v>323</v>
      </c>
      <c r="Z3370" s="2">
        <v>5.8</v>
      </c>
      <c r="AA3370">
        <v>1.85</v>
      </c>
      <c r="AB3370">
        <v>104</v>
      </c>
      <c r="AQ3370">
        <v>108</v>
      </c>
      <c r="AR3370">
        <v>8.1</v>
      </c>
      <c r="BP3370">
        <v>25000000</v>
      </c>
      <c r="BR3370">
        <f t="shared" si="120"/>
        <v>-25000000</v>
      </c>
      <c r="BS3370">
        <f>_xlfn.XLOOKUP(BO3370,I:I,L:L)</f>
        <v>0</v>
      </c>
    </row>
    <row r="3371" spans="1:71" x14ac:dyDescent="0.25">
      <c r="A3371" t="s">
        <v>33</v>
      </c>
      <c r="B3371" t="s">
        <v>4930</v>
      </c>
      <c r="C3371">
        <v>359</v>
      </c>
      <c r="D3371">
        <v>100</v>
      </c>
      <c r="E3371">
        <v>108</v>
      </c>
      <c r="F3371">
        <v>534</v>
      </c>
      <c r="G3371" t="s">
        <v>308</v>
      </c>
      <c r="H3371">
        <v>17000</v>
      </c>
      <c r="I3371">
        <v>35266619</v>
      </c>
      <c r="J3371" t="s">
        <v>2673</v>
      </c>
      <c r="K3371" t="s">
        <v>631</v>
      </c>
      <c r="L3371" t="s">
        <v>9693</v>
      </c>
      <c r="M3371">
        <v>108248</v>
      </c>
      <c r="N3371">
        <v>20051</v>
      </c>
      <c r="O3371" t="s">
        <v>9218</v>
      </c>
      <c r="P3371">
        <v>1</v>
      </c>
      <c r="Q3371" t="s">
        <v>9694</v>
      </c>
      <c r="R3371" t="s">
        <v>9695</v>
      </c>
      <c r="S3371">
        <v>371</v>
      </c>
      <c r="T3371" t="s">
        <v>42</v>
      </c>
      <c r="U3371" t="s">
        <v>43</v>
      </c>
      <c r="V3371" t="s">
        <v>811</v>
      </c>
      <c r="W3371">
        <v>30000000</v>
      </c>
      <c r="X3371">
        <v>2013</v>
      </c>
      <c r="Y3371">
        <v>2000</v>
      </c>
      <c r="Z3371" s="2">
        <v>5.9</v>
      </c>
      <c r="AA3371">
        <v>2.35</v>
      </c>
      <c r="AB3371">
        <v>39000</v>
      </c>
      <c r="AQ3371">
        <v>95</v>
      </c>
      <c r="AR3371">
        <v>5.8</v>
      </c>
      <c r="BP3371">
        <v>25000000</v>
      </c>
      <c r="BR3371">
        <f t="shared" si="120"/>
        <v>-25000000</v>
      </c>
      <c r="BS3371">
        <f>_xlfn.XLOOKUP(BO3371,I:I,L:L)</f>
        <v>0</v>
      </c>
    </row>
    <row r="3372" spans="1:71" x14ac:dyDescent="0.25">
      <c r="A3372" t="s">
        <v>33</v>
      </c>
      <c r="B3372" t="s">
        <v>3908</v>
      </c>
      <c r="C3372">
        <v>256</v>
      </c>
      <c r="D3372">
        <v>101</v>
      </c>
      <c r="E3372">
        <v>0</v>
      </c>
      <c r="F3372">
        <v>574</v>
      </c>
      <c r="G3372" t="s">
        <v>8605</v>
      </c>
      <c r="H3372">
        <v>40000</v>
      </c>
      <c r="I3372">
        <v>26505000</v>
      </c>
      <c r="J3372" t="s">
        <v>3105</v>
      </c>
      <c r="K3372" t="s">
        <v>60</v>
      </c>
      <c r="L3372" t="s">
        <v>6428</v>
      </c>
      <c r="M3372">
        <v>149293</v>
      </c>
      <c r="N3372">
        <v>42918</v>
      </c>
      <c r="O3372" t="s">
        <v>8606</v>
      </c>
      <c r="P3372">
        <v>1</v>
      </c>
      <c r="Q3372" t="s">
        <v>8607</v>
      </c>
      <c r="R3372" t="s">
        <v>8608</v>
      </c>
      <c r="S3372">
        <v>668</v>
      </c>
      <c r="T3372" t="s">
        <v>42</v>
      </c>
      <c r="U3372" t="s">
        <v>43</v>
      </c>
      <c r="V3372" t="s">
        <v>8609</v>
      </c>
      <c r="W3372">
        <v>1800000</v>
      </c>
      <c r="X3372">
        <v>1984</v>
      </c>
      <c r="Y3372">
        <v>852</v>
      </c>
      <c r="Z3372" s="2">
        <v>7.5</v>
      </c>
      <c r="AA3372">
        <v>1.85</v>
      </c>
      <c r="AB3372">
        <v>10000</v>
      </c>
      <c r="AQ3372">
        <v>100</v>
      </c>
      <c r="AR3372">
        <v>5.9</v>
      </c>
      <c r="BP3372">
        <v>25000000</v>
      </c>
      <c r="BR3372">
        <f t="shared" si="120"/>
        <v>-25000000</v>
      </c>
      <c r="BS3372">
        <f>_xlfn.XLOOKUP(BO3372,I:I,L:L)</f>
        <v>0</v>
      </c>
    </row>
    <row r="3373" spans="1:71" x14ac:dyDescent="0.25">
      <c r="A3373" t="s">
        <v>33</v>
      </c>
      <c r="B3373" t="s">
        <v>7052</v>
      </c>
      <c r="C3373">
        <v>194</v>
      </c>
      <c r="D3373">
        <v>90</v>
      </c>
      <c r="E3373">
        <v>120</v>
      </c>
      <c r="F3373">
        <v>0</v>
      </c>
      <c r="G3373" t="s">
        <v>16665</v>
      </c>
      <c r="H3373">
        <v>41</v>
      </c>
      <c r="I3373">
        <v>2957978</v>
      </c>
      <c r="J3373" t="s">
        <v>5571</v>
      </c>
      <c r="K3373" t="s">
        <v>16666</v>
      </c>
      <c r="L3373" t="s">
        <v>10662</v>
      </c>
      <c r="M3373">
        <v>40481</v>
      </c>
      <c r="N3373">
        <v>68</v>
      </c>
      <c r="O3373" t="s">
        <v>16667</v>
      </c>
      <c r="P3373">
        <v>0</v>
      </c>
      <c r="Q3373" t="s">
        <v>16668</v>
      </c>
      <c r="R3373" t="s">
        <v>16669</v>
      </c>
      <c r="S3373">
        <v>134</v>
      </c>
      <c r="T3373" t="s">
        <v>42</v>
      </c>
      <c r="U3373" t="s">
        <v>74</v>
      </c>
      <c r="V3373" t="s">
        <v>44</v>
      </c>
      <c r="W3373">
        <v>1000000</v>
      </c>
      <c r="X3373">
        <v>2008</v>
      </c>
      <c r="Y3373">
        <v>27</v>
      </c>
      <c r="Z3373" s="2">
        <v>7.8</v>
      </c>
      <c r="AA3373">
        <v>1.85</v>
      </c>
      <c r="AB3373">
        <v>0</v>
      </c>
      <c r="AQ3373">
        <v>101</v>
      </c>
      <c r="AR3373">
        <v>7.5</v>
      </c>
      <c r="BP3373">
        <v>25000000</v>
      </c>
      <c r="BR3373">
        <f t="shared" si="120"/>
        <v>-25000000</v>
      </c>
      <c r="BS3373">
        <f>_xlfn.XLOOKUP(BO3373,I:I,L:L)</f>
        <v>0</v>
      </c>
    </row>
    <row r="3374" spans="1:71" x14ac:dyDescent="0.25">
      <c r="A3374" t="s">
        <v>33</v>
      </c>
      <c r="B3374" t="s">
        <v>10476</v>
      </c>
      <c r="C3374">
        <v>10</v>
      </c>
      <c r="D3374">
        <v>89</v>
      </c>
      <c r="E3374">
        <v>47</v>
      </c>
      <c r="F3374">
        <v>585</v>
      </c>
      <c r="G3374" t="s">
        <v>16670</v>
      </c>
      <c r="H3374">
        <v>628</v>
      </c>
      <c r="I3374">
        <v>444044</v>
      </c>
      <c r="J3374" t="s">
        <v>2007</v>
      </c>
      <c r="K3374" t="s">
        <v>16671</v>
      </c>
      <c r="L3374" t="s">
        <v>12722</v>
      </c>
      <c r="M3374">
        <v>744</v>
      </c>
      <c r="N3374">
        <v>4249</v>
      </c>
      <c r="O3374" t="s">
        <v>6388</v>
      </c>
      <c r="P3374">
        <v>6</v>
      </c>
      <c r="Q3374" t="s">
        <v>16672</v>
      </c>
      <c r="R3374" t="s">
        <v>16673</v>
      </c>
      <c r="S3374">
        <v>19</v>
      </c>
      <c r="T3374" t="s">
        <v>42</v>
      </c>
      <c r="U3374" t="s">
        <v>43</v>
      </c>
      <c r="V3374" t="s">
        <v>811</v>
      </c>
      <c r="W3374">
        <v>1900000</v>
      </c>
      <c r="X3374">
        <v>2015</v>
      </c>
      <c r="Y3374">
        <v>606</v>
      </c>
      <c r="Z3374" s="2">
        <v>7.2</v>
      </c>
      <c r="AA3374">
        <v>1.85</v>
      </c>
      <c r="AB3374">
        <v>1000</v>
      </c>
      <c r="AQ3374">
        <v>90</v>
      </c>
      <c r="AR3374">
        <v>7.8</v>
      </c>
      <c r="BP3374">
        <v>25000000</v>
      </c>
      <c r="BR3374">
        <f t="shared" si="120"/>
        <v>-25000000</v>
      </c>
      <c r="BS3374">
        <f>_xlfn.XLOOKUP(BO3374,I:I,L:L)</f>
        <v>0</v>
      </c>
    </row>
    <row r="3375" spans="1:71" x14ac:dyDescent="0.25">
      <c r="A3375" t="s">
        <v>33</v>
      </c>
      <c r="B3375" t="s">
        <v>10482</v>
      </c>
      <c r="C3375">
        <v>311</v>
      </c>
      <c r="D3375">
        <v>87</v>
      </c>
      <c r="E3375">
        <v>13</v>
      </c>
      <c r="F3375">
        <v>308</v>
      </c>
      <c r="G3375" t="s">
        <v>16014</v>
      </c>
      <c r="H3375">
        <v>463</v>
      </c>
      <c r="I3375">
        <v>40990055</v>
      </c>
      <c r="J3375" t="s">
        <v>2418</v>
      </c>
      <c r="K3375" t="s">
        <v>16628</v>
      </c>
      <c r="L3375" t="s">
        <v>4754</v>
      </c>
      <c r="M3375">
        <v>41509</v>
      </c>
      <c r="N3375">
        <v>1958</v>
      </c>
      <c r="O3375" t="s">
        <v>16674</v>
      </c>
      <c r="P3375">
        <v>0</v>
      </c>
      <c r="Q3375" t="s">
        <v>16675</v>
      </c>
      <c r="R3375" t="s">
        <v>16676</v>
      </c>
      <c r="S3375">
        <v>300</v>
      </c>
      <c r="T3375" t="s">
        <v>42</v>
      </c>
      <c r="U3375" t="s">
        <v>1816</v>
      </c>
      <c r="V3375" t="s">
        <v>44</v>
      </c>
      <c r="W3375">
        <v>1800000</v>
      </c>
      <c r="X3375">
        <v>2010</v>
      </c>
      <c r="Y3375">
        <v>400</v>
      </c>
      <c r="Z3375" s="2">
        <v>5.6</v>
      </c>
      <c r="AA3375">
        <v>1.85</v>
      </c>
      <c r="AB3375">
        <v>0</v>
      </c>
      <c r="AQ3375">
        <v>89</v>
      </c>
      <c r="AR3375">
        <v>7.2</v>
      </c>
      <c r="BP3375">
        <v>25000000</v>
      </c>
      <c r="BR3375">
        <f t="shared" si="120"/>
        <v>-25000000</v>
      </c>
      <c r="BS3375">
        <f>_xlfn.XLOOKUP(BO3375,I:I,L:L)</f>
        <v>0</v>
      </c>
    </row>
    <row r="3376" spans="1:71" x14ac:dyDescent="0.25">
      <c r="A3376" t="s">
        <v>33</v>
      </c>
      <c r="B3376" t="s">
        <v>10485</v>
      </c>
      <c r="C3376">
        <v>85</v>
      </c>
      <c r="D3376">
        <v>118</v>
      </c>
      <c r="E3376">
        <v>12</v>
      </c>
      <c r="F3376">
        <v>67</v>
      </c>
      <c r="G3376" t="s">
        <v>16677</v>
      </c>
      <c r="H3376">
        <v>201</v>
      </c>
      <c r="I3376">
        <v>5709616</v>
      </c>
      <c r="J3376" t="s">
        <v>210</v>
      </c>
      <c r="K3376" t="s">
        <v>192</v>
      </c>
      <c r="L3376" t="s">
        <v>10092</v>
      </c>
      <c r="M3376">
        <v>11088</v>
      </c>
      <c r="N3376">
        <v>546</v>
      </c>
      <c r="O3376" t="s">
        <v>3560</v>
      </c>
      <c r="P3376">
        <v>0</v>
      </c>
      <c r="Q3376" t="s">
        <v>16678</v>
      </c>
      <c r="R3376" t="s">
        <v>16679</v>
      </c>
      <c r="S3376">
        <v>110</v>
      </c>
      <c r="T3376" t="s">
        <v>105</v>
      </c>
      <c r="U3376" t="s">
        <v>3584</v>
      </c>
      <c r="V3376" t="s">
        <v>811</v>
      </c>
      <c r="W3376">
        <v>1800000</v>
      </c>
      <c r="X3376">
        <v>2002</v>
      </c>
      <c r="Y3376">
        <v>163</v>
      </c>
      <c r="Z3376" s="2">
        <v>6.8</v>
      </c>
      <c r="AA3376">
        <v>1.85</v>
      </c>
      <c r="AB3376">
        <v>544</v>
      </c>
      <c r="AQ3376">
        <v>95</v>
      </c>
      <c r="AR3376">
        <v>8.5</v>
      </c>
      <c r="BP3376">
        <v>25000000</v>
      </c>
      <c r="BR3376">
        <f t="shared" si="120"/>
        <v>-25000000</v>
      </c>
      <c r="BS3376">
        <f>_xlfn.XLOOKUP(BO3376,I:I,L:L)</f>
        <v>0</v>
      </c>
    </row>
    <row r="3377" spans="1:71" x14ac:dyDescent="0.25">
      <c r="A3377" t="s">
        <v>33</v>
      </c>
      <c r="B3377" t="s">
        <v>10491</v>
      </c>
      <c r="C3377">
        <v>663</v>
      </c>
      <c r="D3377">
        <v>93</v>
      </c>
      <c r="E3377">
        <v>188</v>
      </c>
      <c r="F3377">
        <v>168</v>
      </c>
      <c r="G3377" t="s">
        <v>16680</v>
      </c>
      <c r="H3377">
        <v>2000</v>
      </c>
      <c r="I3377">
        <v>12784397</v>
      </c>
      <c r="J3377" t="s">
        <v>2725</v>
      </c>
      <c r="K3377" t="s">
        <v>4622</v>
      </c>
      <c r="L3377" t="s">
        <v>8740</v>
      </c>
      <c r="M3377">
        <v>70336</v>
      </c>
      <c r="N3377">
        <v>2658</v>
      </c>
      <c r="O3377" t="s">
        <v>16681</v>
      </c>
      <c r="P3377">
        <v>0</v>
      </c>
      <c r="Q3377" t="s">
        <v>16682</v>
      </c>
      <c r="R3377" t="s">
        <v>16683</v>
      </c>
      <c r="S3377">
        <v>269</v>
      </c>
      <c r="T3377" t="s">
        <v>42</v>
      </c>
      <c r="U3377" t="s">
        <v>43</v>
      </c>
      <c r="V3377" t="s">
        <v>44</v>
      </c>
      <c r="W3377">
        <v>1800000</v>
      </c>
      <c r="X3377">
        <v>2012</v>
      </c>
      <c r="Y3377">
        <v>458</v>
      </c>
      <c r="Z3377" s="2">
        <v>7.3</v>
      </c>
      <c r="AA3377">
        <v>1.85</v>
      </c>
      <c r="AB3377">
        <v>31000</v>
      </c>
      <c r="AQ3377">
        <v>118</v>
      </c>
      <c r="AR3377">
        <v>6.8</v>
      </c>
      <c r="BP3377">
        <v>25000000</v>
      </c>
      <c r="BR3377">
        <f t="shared" si="120"/>
        <v>-25000000</v>
      </c>
      <c r="BS3377">
        <f>_xlfn.XLOOKUP(BO3377,I:I,L:L)</f>
        <v>0</v>
      </c>
    </row>
    <row r="3378" spans="1:71" x14ac:dyDescent="0.25">
      <c r="A3378" t="s">
        <v>33</v>
      </c>
      <c r="B3378" t="s">
        <v>10504</v>
      </c>
      <c r="C3378">
        <v>39</v>
      </c>
      <c r="D3378">
        <v>109</v>
      </c>
      <c r="E3378">
        <v>9</v>
      </c>
      <c r="F3378">
        <v>280</v>
      </c>
      <c r="G3378" t="s">
        <v>6695</v>
      </c>
      <c r="H3378">
        <v>767</v>
      </c>
      <c r="I3378">
        <v>3050934</v>
      </c>
      <c r="J3378" t="s">
        <v>3027</v>
      </c>
      <c r="K3378" t="s">
        <v>7665</v>
      </c>
      <c r="L3378" t="s">
        <v>10789</v>
      </c>
      <c r="M3378">
        <v>2794</v>
      </c>
      <c r="N3378">
        <v>2187</v>
      </c>
      <c r="O3378" t="s">
        <v>13615</v>
      </c>
      <c r="P3378">
        <v>1</v>
      </c>
      <c r="Q3378" t="s">
        <v>16684</v>
      </c>
      <c r="R3378" t="s">
        <v>16685</v>
      </c>
      <c r="S3378">
        <v>78</v>
      </c>
      <c r="T3378" t="s">
        <v>42</v>
      </c>
      <c r="U3378" t="s">
        <v>43</v>
      </c>
      <c r="V3378" t="s">
        <v>44</v>
      </c>
      <c r="W3378">
        <v>1800000</v>
      </c>
      <c r="X3378">
        <v>2000</v>
      </c>
      <c r="Y3378">
        <v>380</v>
      </c>
      <c r="Z3378" s="2">
        <v>7.3</v>
      </c>
      <c r="AA3378">
        <v>1.85</v>
      </c>
      <c r="AB3378">
        <v>0</v>
      </c>
      <c r="AQ3378">
        <v>96</v>
      </c>
      <c r="AR3378">
        <v>5.5</v>
      </c>
      <c r="BP3378">
        <v>25000000</v>
      </c>
      <c r="BR3378">
        <f t="shared" si="120"/>
        <v>-25000000</v>
      </c>
      <c r="BS3378">
        <f>_xlfn.XLOOKUP(BO3378,I:I,L:L)</f>
        <v>0</v>
      </c>
    </row>
    <row r="3379" spans="1:71" x14ac:dyDescent="0.25">
      <c r="A3379" t="s">
        <v>33</v>
      </c>
      <c r="B3379" t="s">
        <v>8176</v>
      </c>
      <c r="C3379">
        <v>130</v>
      </c>
      <c r="D3379">
        <v>90</v>
      </c>
      <c r="E3379">
        <v>293</v>
      </c>
      <c r="F3379">
        <v>808</v>
      </c>
      <c r="G3379" t="s">
        <v>369</v>
      </c>
      <c r="H3379">
        <v>16000</v>
      </c>
      <c r="I3379">
        <v>638476</v>
      </c>
      <c r="J3379" t="s">
        <v>5202</v>
      </c>
      <c r="K3379" t="s">
        <v>1345</v>
      </c>
      <c r="L3379" t="s">
        <v>12306</v>
      </c>
      <c r="M3379">
        <v>13223</v>
      </c>
      <c r="N3379">
        <v>32405</v>
      </c>
      <c r="O3379" t="s">
        <v>16686</v>
      </c>
      <c r="P3379">
        <v>1</v>
      </c>
      <c r="Q3379" t="s">
        <v>16687</v>
      </c>
      <c r="R3379" t="s">
        <v>16688</v>
      </c>
      <c r="S3379">
        <v>45</v>
      </c>
      <c r="T3379" t="s">
        <v>42</v>
      </c>
      <c r="U3379" t="s">
        <v>43</v>
      </c>
      <c r="V3379" t="s">
        <v>44</v>
      </c>
      <c r="W3379">
        <v>1500000</v>
      </c>
      <c r="X3379">
        <v>2011</v>
      </c>
      <c r="Y3379">
        <v>14000</v>
      </c>
      <c r="Z3379" s="2">
        <v>6.6</v>
      </c>
      <c r="AB3379">
        <v>0</v>
      </c>
      <c r="AQ3379">
        <v>109</v>
      </c>
      <c r="AR3379">
        <v>7.3</v>
      </c>
      <c r="BO3379">
        <v>14967182</v>
      </c>
      <c r="BP3379">
        <v>40000000</v>
      </c>
      <c r="BR3379">
        <f t="shared" si="120"/>
        <v>-25032818</v>
      </c>
      <c r="BS3379" t="str">
        <f>_xlfn.XLOOKUP(BO3379,I:I,L:L)</f>
        <v>Get CarterÂ </v>
      </c>
    </row>
    <row r="3380" spans="1:71" x14ac:dyDescent="0.25">
      <c r="A3380" t="s">
        <v>33</v>
      </c>
      <c r="B3380" t="s">
        <v>10512</v>
      </c>
      <c r="C3380">
        <v>44</v>
      </c>
      <c r="D3380">
        <v>108</v>
      </c>
      <c r="E3380">
        <v>28</v>
      </c>
      <c r="F3380">
        <v>0</v>
      </c>
      <c r="G3380" t="s">
        <v>16689</v>
      </c>
      <c r="H3380">
        <v>0</v>
      </c>
      <c r="I3380">
        <v>505295</v>
      </c>
      <c r="J3380" t="s">
        <v>4012</v>
      </c>
      <c r="K3380" t="s">
        <v>16690</v>
      </c>
      <c r="L3380" t="s">
        <v>12608</v>
      </c>
      <c r="M3380">
        <v>1747</v>
      </c>
      <c r="N3380">
        <v>0</v>
      </c>
      <c r="O3380" t="s">
        <v>16691</v>
      </c>
      <c r="P3380">
        <v>0</v>
      </c>
      <c r="Q3380" t="s">
        <v>16692</v>
      </c>
      <c r="R3380" t="s">
        <v>16693</v>
      </c>
      <c r="S3380">
        <v>28</v>
      </c>
      <c r="T3380" t="s">
        <v>378</v>
      </c>
      <c r="U3380" t="s">
        <v>490</v>
      </c>
      <c r="W3380">
        <v>1800000</v>
      </c>
      <c r="X3380">
        <v>2003</v>
      </c>
      <c r="Y3380">
        <v>0</v>
      </c>
      <c r="Z3380" s="2">
        <v>7.5</v>
      </c>
      <c r="AA3380">
        <v>1.85</v>
      </c>
      <c r="AB3380">
        <v>353</v>
      </c>
      <c r="AQ3380">
        <v>93</v>
      </c>
      <c r="AR3380">
        <v>6.1</v>
      </c>
      <c r="BO3380">
        <v>19719930</v>
      </c>
      <c r="BP3380">
        <v>45000000</v>
      </c>
      <c r="BR3380">
        <f t="shared" si="120"/>
        <v>-25280070</v>
      </c>
      <c r="BS3380" t="str">
        <f>_xlfn.XLOOKUP(BO3380,I:I,L:L)</f>
        <v>The PledgeÂ </v>
      </c>
    </row>
    <row r="3381" spans="1:71" x14ac:dyDescent="0.25">
      <c r="A3381" t="s">
        <v>917</v>
      </c>
      <c r="B3381" t="s">
        <v>1412</v>
      </c>
      <c r="C3381">
        <v>181</v>
      </c>
      <c r="D3381">
        <v>81</v>
      </c>
      <c r="E3381">
        <v>670</v>
      </c>
      <c r="F3381">
        <v>34</v>
      </c>
      <c r="G3381" t="s">
        <v>16694</v>
      </c>
      <c r="H3381">
        <v>486</v>
      </c>
      <c r="I3381">
        <v>7267324</v>
      </c>
      <c r="J3381" t="s">
        <v>1212</v>
      </c>
      <c r="K3381" t="s">
        <v>3818</v>
      </c>
      <c r="L3381" t="s">
        <v>10128</v>
      </c>
      <c r="M3381">
        <v>161471</v>
      </c>
      <c r="N3381">
        <v>623</v>
      </c>
      <c r="O3381" t="s">
        <v>16695</v>
      </c>
      <c r="P3381">
        <v>1</v>
      </c>
      <c r="Q3381" t="s">
        <v>16696</v>
      </c>
      <c r="R3381" t="s">
        <v>16697</v>
      </c>
      <c r="S3381">
        <v>709</v>
      </c>
      <c r="T3381" t="s">
        <v>211</v>
      </c>
      <c r="U3381" t="s">
        <v>939</v>
      </c>
      <c r="V3381" t="s">
        <v>811</v>
      </c>
      <c r="W3381">
        <v>3500000</v>
      </c>
      <c r="X3381">
        <v>1998</v>
      </c>
      <c r="Y3381">
        <v>37</v>
      </c>
      <c r="Z3381" s="2">
        <v>7.8</v>
      </c>
      <c r="AA3381">
        <v>1.85</v>
      </c>
      <c r="AB3381">
        <v>0</v>
      </c>
      <c r="AQ3381">
        <v>111</v>
      </c>
      <c r="AR3381">
        <v>5.4</v>
      </c>
      <c r="BO3381">
        <v>14448589</v>
      </c>
      <c r="BP3381">
        <v>40000000</v>
      </c>
      <c r="BR3381">
        <f t="shared" si="120"/>
        <v>-25551411</v>
      </c>
      <c r="BS3381" t="str">
        <f>_xlfn.XLOOKUP(BO3381,I:I,L:L)</f>
        <v>Life or Something Like ItÂ </v>
      </c>
    </row>
    <row r="3382" spans="1:71" x14ac:dyDescent="0.25">
      <c r="A3382" t="s">
        <v>33</v>
      </c>
      <c r="B3382" t="s">
        <v>10522</v>
      </c>
      <c r="C3382">
        <v>114</v>
      </c>
      <c r="D3382">
        <v>93</v>
      </c>
      <c r="E3382">
        <v>75</v>
      </c>
      <c r="F3382">
        <v>446</v>
      </c>
      <c r="G3382" t="s">
        <v>16698</v>
      </c>
      <c r="H3382">
        <v>701</v>
      </c>
      <c r="I3382">
        <v>145540</v>
      </c>
      <c r="J3382" t="s">
        <v>4436</v>
      </c>
      <c r="K3382" t="s">
        <v>16699</v>
      </c>
      <c r="L3382" t="s">
        <v>11847</v>
      </c>
      <c r="M3382">
        <v>26773</v>
      </c>
      <c r="N3382">
        <v>2489</v>
      </c>
      <c r="O3382" t="s">
        <v>12261</v>
      </c>
      <c r="P3382">
        <v>1</v>
      </c>
      <c r="Q3382" t="s">
        <v>16700</v>
      </c>
      <c r="R3382" t="s">
        <v>16701</v>
      </c>
      <c r="S3382">
        <v>277</v>
      </c>
      <c r="T3382" t="s">
        <v>42</v>
      </c>
      <c r="U3382" t="s">
        <v>43</v>
      </c>
      <c r="V3382" t="s">
        <v>811</v>
      </c>
      <c r="W3382">
        <v>500000</v>
      </c>
      <c r="X3382">
        <v>2002</v>
      </c>
      <c r="Y3382">
        <v>461</v>
      </c>
      <c r="Z3382" s="2">
        <v>6.7</v>
      </c>
      <c r="AA3382">
        <v>1.85</v>
      </c>
      <c r="AB3382">
        <v>0</v>
      </c>
      <c r="AQ3382">
        <v>81</v>
      </c>
      <c r="AR3382">
        <v>7.8</v>
      </c>
      <c r="BO3382">
        <v>19377727</v>
      </c>
      <c r="BP3382">
        <v>45000000</v>
      </c>
      <c r="BR3382">
        <f t="shared" si="120"/>
        <v>-25622273</v>
      </c>
      <c r="BS3382" t="str">
        <f>_xlfn.XLOOKUP(BO3382,I:I,L:L)</f>
        <v>The ProducersÂ </v>
      </c>
    </row>
    <row r="3383" spans="1:71" x14ac:dyDescent="0.25">
      <c r="A3383" t="s">
        <v>33</v>
      </c>
      <c r="B3383" t="s">
        <v>10531</v>
      </c>
      <c r="C3383">
        <v>225</v>
      </c>
      <c r="D3383">
        <v>105</v>
      </c>
      <c r="E3383">
        <v>68</v>
      </c>
      <c r="F3383">
        <v>374</v>
      </c>
      <c r="G3383" t="s">
        <v>1260</v>
      </c>
      <c r="H3383">
        <v>635</v>
      </c>
      <c r="I3383">
        <v>92401</v>
      </c>
      <c r="J3383" t="s">
        <v>2795</v>
      </c>
      <c r="K3383" t="s">
        <v>16702</v>
      </c>
      <c r="L3383" t="s">
        <v>12966</v>
      </c>
      <c r="M3383">
        <v>56402</v>
      </c>
      <c r="N3383">
        <v>2423</v>
      </c>
      <c r="O3383" t="s">
        <v>16703</v>
      </c>
      <c r="P3383">
        <v>0</v>
      </c>
      <c r="Q3383" t="s">
        <v>16704</v>
      </c>
      <c r="R3383" t="s">
        <v>16705</v>
      </c>
      <c r="S3383">
        <v>209</v>
      </c>
      <c r="T3383" t="s">
        <v>42</v>
      </c>
      <c r="U3383" t="s">
        <v>43</v>
      </c>
      <c r="V3383" t="s">
        <v>811</v>
      </c>
      <c r="W3383">
        <v>2000000</v>
      </c>
      <c r="X3383">
        <v>2010</v>
      </c>
      <c r="Y3383">
        <v>445</v>
      </c>
      <c r="Z3383" s="2">
        <v>6.3</v>
      </c>
      <c r="AA3383">
        <v>2.35</v>
      </c>
      <c r="AB3383">
        <v>17000</v>
      </c>
      <c r="AQ3383">
        <v>88</v>
      </c>
      <c r="AR3383">
        <v>6.1</v>
      </c>
      <c r="BO3383">
        <v>1260917</v>
      </c>
      <c r="BP3383">
        <v>27000000</v>
      </c>
      <c r="BR3383">
        <f t="shared" si="120"/>
        <v>-25739083</v>
      </c>
      <c r="BS3383" t="str">
        <f>_xlfn.XLOOKUP(BO3383,I:I,L:L)</f>
        <v>MicmacsÂ </v>
      </c>
    </row>
    <row r="3384" spans="1:71" x14ac:dyDescent="0.25">
      <c r="A3384" t="s">
        <v>33</v>
      </c>
      <c r="B3384" t="s">
        <v>10537</v>
      </c>
      <c r="C3384">
        <v>77</v>
      </c>
      <c r="D3384">
        <v>98</v>
      </c>
      <c r="E3384">
        <v>3</v>
      </c>
      <c r="F3384">
        <v>327</v>
      </c>
      <c r="G3384" t="s">
        <v>9228</v>
      </c>
      <c r="H3384">
        <v>349</v>
      </c>
      <c r="I3384">
        <v>1943649</v>
      </c>
      <c r="J3384" t="s">
        <v>2331</v>
      </c>
      <c r="K3384" t="s">
        <v>16706</v>
      </c>
      <c r="L3384" t="s">
        <v>11212</v>
      </c>
      <c r="M3384">
        <v>8697</v>
      </c>
      <c r="N3384">
        <v>2095</v>
      </c>
      <c r="O3384" t="s">
        <v>3646</v>
      </c>
      <c r="P3384">
        <v>3</v>
      </c>
      <c r="Q3384" t="s">
        <v>16707</v>
      </c>
      <c r="R3384" t="s">
        <v>16708</v>
      </c>
      <c r="S3384">
        <v>122</v>
      </c>
      <c r="T3384" t="s">
        <v>42</v>
      </c>
      <c r="U3384" t="s">
        <v>43</v>
      </c>
      <c r="V3384" t="s">
        <v>44</v>
      </c>
      <c r="W3384">
        <v>1700000</v>
      </c>
      <c r="X3384">
        <v>1999</v>
      </c>
      <c r="Y3384">
        <v>347</v>
      </c>
      <c r="Z3384" s="2">
        <v>6.3</v>
      </c>
      <c r="AA3384">
        <v>1.85</v>
      </c>
      <c r="AB3384">
        <v>374</v>
      </c>
      <c r="AQ3384">
        <v>105</v>
      </c>
      <c r="AR3384">
        <v>6.3</v>
      </c>
      <c r="BO3384">
        <v>16252765</v>
      </c>
      <c r="BP3384">
        <v>42000000</v>
      </c>
      <c r="BR3384">
        <f t="shared" si="120"/>
        <v>-25747235</v>
      </c>
      <c r="BS3384" t="str">
        <f>_xlfn.XLOOKUP(BO3384,I:I,L:L)</f>
        <v>Original SinÂ </v>
      </c>
    </row>
    <row r="3385" spans="1:71" x14ac:dyDescent="0.25">
      <c r="A3385" t="s">
        <v>33</v>
      </c>
      <c r="B3385" t="s">
        <v>10542</v>
      </c>
      <c r="C3385">
        <v>124</v>
      </c>
      <c r="D3385">
        <v>86</v>
      </c>
      <c r="E3385">
        <v>84</v>
      </c>
      <c r="F3385">
        <v>34</v>
      </c>
      <c r="G3385" t="s">
        <v>16709</v>
      </c>
      <c r="H3385">
        <v>680</v>
      </c>
      <c r="I3385">
        <v>992238</v>
      </c>
      <c r="J3385" t="s">
        <v>210</v>
      </c>
      <c r="K3385" t="s">
        <v>2866</v>
      </c>
      <c r="L3385" t="s">
        <v>12174</v>
      </c>
      <c r="M3385">
        <v>16349</v>
      </c>
      <c r="N3385">
        <v>763</v>
      </c>
      <c r="O3385" t="s">
        <v>16710</v>
      </c>
      <c r="P3385">
        <v>0</v>
      </c>
      <c r="Q3385" t="s">
        <v>16711</v>
      </c>
      <c r="R3385" t="s">
        <v>16712</v>
      </c>
      <c r="S3385">
        <v>103</v>
      </c>
      <c r="T3385" t="s">
        <v>42</v>
      </c>
      <c r="U3385" t="s">
        <v>74</v>
      </c>
      <c r="V3385" t="s">
        <v>811</v>
      </c>
      <c r="W3385">
        <v>1700000</v>
      </c>
      <c r="X3385">
        <v>2004</v>
      </c>
      <c r="Y3385">
        <v>46</v>
      </c>
      <c r="Z3385" s="2">
        <v>6.8</v>
      </c>
      <c r="AA3385">
        <v>1.85</v>
      </c>
      <c r="AB3385">
        <v>869</v>
      </c>
      <c r="AQ3385">
        <v>98</v>
      </c>
      <c r="AR3385">
        <v>6.3</v>
      </c>
      <c r="BO3385">
        <v>24127895</v>
      </c>
      <c r="BP3385">
        <v>50000000</v>
      </c>
      <c r="BR3385">
        <f t="shared" si="120"/>
        <v>-25872105</v>
      </c>
      <c r="BS3385" t="str">
        <f>_xlfn.XLOOKUP(BO3385,I:I,L:L)</f>
        <v>Lord of WarÂ </v>
      </c>
    </row>
    <row r="3386" spans="1:71" x14ac:dyDescent="0.25">
      <c r="A3386" t="s">
        <v>33</v>
      </c>
      <c r="B3386" t="s">
        <v>10549</v>
      </c>
      <c r="C3386">
        <v>76</v>
      </c>
      <c r="D3386">
        <v>100</v>
      </c>
      <c r="E3386">
        <v>87</v>
      </c>
      <c r="F3386">
        <v>420</v>
      </c>
      <c r="G3386" t="s">
        <v>2910</v>
      </c>
      <c r="H3386">
        <v>887</v>
      </c>
      <c r="I3386">
        <v>396035</v>
      </c>
      <c r="J3386" t="s">
        <v>210</v>
      </c>
      <c r="K3386" t="s">
        <v>2873</v>
      </c>
      <c r="L3386" t="s">
        <v>12073</v>
      </c>
      <c r="M3386">
        <v>2725</v>
      </c>
      <c r="N3386">
        <v>2721</v>
      </c>
      <c r="O3386" t="s">
        <v>16053</v>
      </c>
      <c r="P3386">
        <v>0</v>
      </c>
      <c r="Q3386" t="s">
        <v>16713</v>
      </c>
      <c r="R3386" t="s">
        <v>16714</v>
      </c>
      <c r="S3386">
        <v>48</v>
      </c>
      <c r="T3386" t="s">
        <v>42</v>
      </c>
      <c r="U3386" t="s">
        <v>74</v>
      </c>
      <c r="V3386" t="s">
        <v>811</v>
      </c>
      <c r="W3386">
        <v>1000000</v>
      </c>
      <c r="X3386">
        <v>2004</v>
      </c>
      <c r="Y3386">
        <v>805</v>
      </c>
      <c r="Z3386" s="2">
        <v>6.9</v>
      </c>
      <c r="AA3386">
        <v>1.85</v>
      </c>
      <c r="AB3386">
        <v>305</v>
      </c>
      <c r="AQ3386">
        <v>86</v>
      </c>
      <c r="AR3386">
        <v>6.8</v>
      </c>
      <c r="BO3386">
        <v>118099659</v>
      </c>
      <c r="BP3386">
        <v>144000000</v>
      </c>
      <c r="BR3386">
        <f t="shared" si="120"/>
        <v>-25900341</v>
      </c>
      <c r="BS3386" t="str">
        <f>_xlfn.XLOOKUP(BO3386,I:I,L:L)</f>
        <v>GhostbustersÂ </v>
      </c>
    </row>
    <row r="3387" spans="1:71" x14ac:dyDescent="0.25">
      <c r="A3387" t="s">
        <v>33</v>
      </c>
      <c r="B3387" t="s">
        <v>10553</v>
      </c>
      <c r="C3387">
        <v>16</v>
      </c>
      <c r="D3387">
        <v>84</v>
      </c>
      <c r="E3387">
        <v>11</v>
      </c>
      <c r="F3387">
        <v>249</v>
      </c>
      <c r="G3387" t="s">
        <v>16715</v>
      </c>
      <c r="H3387">
        <v>489</v>
      </c>
      <c r="I3387">
        <v>6026908</v>
      </c>
      <c r="J3387" t="s">
        <v>1544</v>
      </c>
      <c r="K3387" t="s">
        <v>10730</v>
      </c>
      <c r="L3387" t="s">
        <v>10067</v>
      </c>
      <c r="M3387">
        <v>536</v>
      </c>
      <c r="N3387">
        <v>2196</v>
      </c>
      <c r="O3387" t="s">
        <v>16716</v>
      </c>
      <c r="P3387">
        <v>0</v>
      </c>
      <c r="Q3387" t="s">
        <v>16717</v>
      </c>
      <c r="R3387" t="s">
        <v>16718</v>
      </c>
      <c r="S3387">
        <v>13</v>
      </c>
      <c r="T3387" t="s">
        <v>42</v>
      </c>
      <c r="U3387" t="s">
        <v>43</v>
      </c>
      <c r="V3387" t="s">
        <v>811</v>
      </c>
      <c r="W3387">
        <v>2000000</v>
      </c>
      <c r="X3387">
        <v>1999</v>
      </c>
      <c r="Y3387">
        <v>469</v>
      </c>
      <c r="Z3387" s="2">
        <v>4.3</v>
      </c>
      <c r="AB3387">
        <v>43</v>
      </c>
      <c r="AQ3387">
        <v>103</v>
      </c>
      <c r="AR3387">
        <v>7.4</v>
      </c>
      <c r="BP3387">
        <v>26000000</v>
      </c>
      <c r="BR3387">
        <f t="shared" si="120"/>
        <v>-26000000</v>
      </c>
      <c r="BS3387">
        <f>_xlfn.XLOOKUP(BO3387,I:I,L:L)</f>
        <v>0</v>
      </c>
    </row>
    <row r="3388" spans="1:71" x14ac:dyDescent="0.25">
      <c r="A3388" t="s">
        <v>33</v>
      </c>
      <c r="B3388" t="s">
        <v>10557</v>
      </c>
      <c r="C3388">
        <v>109</v>
      </c>
      <c r="D3388">
        <v>95</v>
      </c>
      <c r="E3388">
        <v>0</v>
      </c>
      <c r="F3388">
        <v>0</v>
      </c>
      <c r="G3388" t="s">
        <v>16719</v>
      </c>
      <c r="H3388">
        <v>227</v>
      </c>
      <c r="I3388">
        <v>1060591</v>
      </c>
      <c r="J3388" t="s">
        <v>881</v>
      </c>
      <c r="K3388" t="s">
        <v>16720</v>
      </c>
      <c r="L3388" t="s">
        <v>11730</v>
      </c>
      <c r="M3388">
        <v>9750</v>
      </c>
      <c r="N3388">
        <v>231</v>
      </c>
      <c r="O3388" t="s">
        <v>10557</v>
      </c>
      <c r="P3388">
        <v>0</v>
      </c>
      <c r="Q3388" t="s">
        <v>16721</v>
      </c>
      <c r="R3388" t="s">
        <v>16722</v>
      </c>
      <c r="S3388">
        <v>66</v>
      </c>
      <c r="T3388" t="s">
        <v>314</v>
      </c>
      <c r="U3388" t="s">
        <v>1816</v>
      </c>
      <c r="V3388" t="s">
        <v>115</v>
      </c>
      <c r="W3388">
        <v>1300000</v>
      </c>
      <c r="X3388">
        <v>2007</v>
      </c>
      <c r="Y3388">
        <v>4</v>
      </c>
      <c r="Z3388" s="2">
        <v>7.2</v>
      </c>
      <c r="AA3388">
        <v>1.85</v>
      </c>
      <c r="AB3388">
        <v>0</v>
      </c>
      <c r="AQ3388">
        <v>84</v>
      </c>
      <c r="AR3388">
        <v>4.3</v>
      </c>
      <c r="BP3388">
        <v>26000000</v>
      </c>
      <c r="BR3388">
        <f t="shared" si="120"/>
        <v>-26000000</v>
      </c>
      <c r="BS3388">
        <f>_xlfn.XLOOKUP(BO3388,I:I,L:L)</f>
        <v>0</v>
      </c>
    </row>
    <row r="3389" spans="1:71" x14ac:dyDescent="0.25">
      <c r="A3389" t="s">
        <v>33</v>
      </c>
      <c r="B3389" t="s">
        <v>10563</v>
      </c>
      <c r="C3389">
        <v>51</v>
      </c>
      <c r="D3389">
        <v>90</v>
      </c>
      <c r="E3389">
        <v>21</v>
      </c>
      <c r="F3389">
        <v>27</v>
      </c>
      <c r="G3389" t="s">
        <v>16723</v>
      </c>
      <c r="H3389">
        <v>53</v>
      </c>
      <c r="I3389">
        <v>155972</v>
      </c>
      <c r="J3389" t="s">
        <v>881</v>
      </c>
      <c r="K3389" t="s">
        <v>16724</v>
      </c>
      <c r="L3389" t="s">
        <v>12670</v>
      </c>
      <c r="M3389">
        <v>4702</v>
      </c>
      <c r="N3389">
        <v>137</v>
      </c>
      <c r="O3389" t="s">
        <v>16725</v>
      </c>
      <c r="P3389">
        <v>0</v>
      </c>
      <c r="Q3389" t="s">
        <v>16726</v>
      </c>
      <c r="R3389" t="s">
        <v>16727</v>
      </c>
      <c r="S3389">
        <v>23</v>
      </c>
      <c r="T3389" t="s">
        <v>368</v>
      </c>
      <c r="U3389" t="s">
        <v>16593</v>
      </c>
      <c r="V3389" t="s">
        <v>6993</v>
      </c>
      <c r="W3389">
        <v>1500000</v>
      </c>
      <c r="X3389">
        <v>2006</v>
      </c>
      <c r="Y3389">
        <v>30</v>
      </c>
      <c r="Z3389" s="2">
        <v>7.3</v>
      </c>
      <c r="AB3389">
        <v>0</v>
      </c>
      <c r="AQ3389">
        <v>95</v>
      </c>
      <c r="AR3389">
        <v>7.2</v>
      </c>
      <c r="BP3389">
        <v>26000000</v>
      </c>
      <c r="BR3389">
        <f t="shared" si="120"/>
        <v>-26000000</v>
      </c>
      <c r="BS3389">
        <f>_xlfn.XLOOKUP(BO3389,I:I,L:L)</f>
        <v>0</v>
      </c>
    </row>
    <row r="3390" spans="1:71" x14ac:dyDescent="0.25">
      <c r="A3390" t="s">
        <v>33</v>
      </c>
      <c r="B3390" t="s">
        <v>10568</v>
      </c>
      <c r="C3390">
        <v>35</v>
      </c>
      <c r="D3390">
        <v>123</v>
      </c>
      <c r="E3390">
        <v>0</v>
      </c>
      <c r="F3390">
        <v>21</v>
      </c>
      <c r="G3390" t="s">
        <v>16728</v>
      </c>
      <c r="H3390">
        <v>963</v>
      </c>
      <c r="I3390">
        <v>26893</v>
      </c>
      <c r="J3390" t="s">
        <v>2591</v>
      </c>
      <c r="K3390" t="s">
        <v>7919</v>
      </c>
      <c r="L3390" t="s">
        <v>12814</v>
      </c>
      <c r="M3390">
        <v>4391</v>
      </c>
      <c r="N3390">
        <v>1694</v>
      </c>
      <c r="O3390" t="s">
        <v>16729</v>
      </c>
      <c r="P3390">
        <v>0</v>
      </c>
      <c r="Q3390" t="s">
        <v>16730</v>
      </c>
      <c r="R3390" t="s">
        <v>16731</v>
      </c>
      <c r="S3390">
        <v>26</v>
      </c>
      <c r="T3390" t="s">
        <v>75</v>
      </c>
      <c r="U3390" t="s">
        <v>1816</v>
      </c>
      <c r="V3390" t="s">
        <v>811</v>
      </c>
      <c r="W3390">
        <v>1600000</v>
      </c>
      <c r="X3390">
        <v>1969</v>
      </c>
      <c r="Y3390">
        <v>710</v>
      </c>
      <c r="Z3390" s="2">
        <v>7.2</v>
      </c>
      <c r="AA3390">
        <v>2.35</v>
      </c>
      <c r="AB3390">
        <v>278</v>
      </c>
      <c r="AQ3390">
        <v>90</v>
      </c>
      <c r="AR3390">
        <v>7.3</v>
      </c>
      <c r="BO3390">
        <v>18996755</v>
      </c>
      <c r="BP3390">
        <v>45000000</v>
      </c>
      <c r="BR3390">
        <f t="shared" si="120"/>
        <v>-26003245</v>
      </c>
      <c r="BS3390" t="str">
        <f>_xlfn.XLOOKUP(BO3390,I:I,L:L)</f>
        <v>The ImpossibleÂ </v>
      </c>
    </row>
    <row r="3391" spans="1:71" x14ac:dyDescent="0.25">
      <c r="A3391" t="s">
        <v>33</v>
      </c>
      <c r="B3391" t="s">
        <v>3587</v>
      </c>
      <c r="C3391">
        <v>22</v>
      </c>
      <c r="D3391">
        <v>111</v>
      </c>
      <c r="E3391">
        <v>1000</v>
      </c>
      <c r="F3391">
        <v>127</v>
      </c>
      <c r="G3391" t="s">
        <v>16732</v>
      </c>
      <c r="H3391">
        <v>2000</v>
      </c>
      <c r="I3391">
        <v>2580</v>
      </c>
      <c r="J3391" t="s">
        <v>3549</v>
      </c>
      <c r="K3391" t="s">
        <v>308</v>
      </c>
      <c r="L3391" t="s">
        <v>12851</v>
      </c>
      <c r="M3391">
        <v>1618</v>
      </c>
      <c r="N3391">
        <v>2564</v>
      </c>
      <c r="O3391" t="s">
        <v>14913</v>
      </c>
      <c r="P3391">
        <v>2</v>
      </c>
      <c r="Q3391" t="s">
        <v>16733</v>
      </c>
      <c r="R3391" t="s">
        <v>16734</v>
      </c>
      <c r="S3391">
        <v>40</v>
      </c>
      <c r="T3391" t="s">
        <v>42</v>
      </c>
      <c r="U3391" t="s">
        <v>43</v>
      </c>
      <c r="V3391" t="s">
        <v>811</v>
      </c>
      <c r="W3391">
        <v>1650000</v>
      </c>
      <c r="X3391">
        <v>2003</v>
      </c>
      <c r="Y3391">
        <v>163</v>
      </c>
      <c r="Z3391" s="2">
        <v>5.4</v>
      </c>
      <c r="AA3391">
        <v>2.35</v>
      </c>
      <c r="AB3391">
        <v>63</v>
      </c>
      <c r="AQ3391">
        <v>123</v>
      </c>
      <c r="AR3391">
        <v>7.2</v>
      </c>
      <c r="BO3391">
        <v>38966057</v>
      </c>
      <c r="BP3391">
        <v>65000000</v>
      </c>
      <c r="BR3391">
        <f t="shared" si="120"/>
        <v>-26033943</v>
      </c>
      <c r="BS3391" t="str">
        <f>_xlfn.XLOOKUP(BO3391,I:I,L:L)</f>
        <v>Primary ColorsÂ </v>
      </c>
    </row>
    <row r="3392" spans="1:71" x14ac:dyDescent="0.25">
      <c r="A3392" t="s">
        <v>33</v>
      </c>
      <c r="B3392" t="s">
        <v>136</v>
      </c>
      <c r="C3392">
        <v>287</v>
      </c>
      <c r="D3392">
        <v>110</v>
      </c>
      <c r="E3392">
        <v>0</v>
      </c>
      <c r="F3392">
        <v>1000</v>
      </c>
      <c r="G3392" t="s">
        <v>5428</v>
      </c>
      <c r="H3392">
        <v>3000</v>
      </c>
      <c r="I3392">
        <v>58885635</v>
      </c>
      <c r="J3392" t="s">
        <v>2615</v>
      </c>
      <c r="K3392" t="s">
        <v>1167</v>
      </c>
      <c r="L3392" t="s">
        <v>5427</v>
      </c>
      <c r="M3392">
        <v>194426</v>
      </c>
      <c r="N3392">
        <v>10438</v>
      </c>
      <c r="O3392" t="s">
        <v>1918</v>
      </c>
      <c r="P3392">
        <v>0</v>
      </c>
      <c r="Q3392" t="s">
        <v>10084</v>
      </c>
      <c r="R3392" t="s">
        <v>10085</v>
      </c>
      <c r="S3392">
        <v>1057</v>
      </c>
      <c r="T3392" t="s">
        <v>42</v>
      </c>
      <c r="U3392" t="s">
        <v>43</v>
      </c>
      <c r="V3392" t="s">
        <v>811</v>
      </c>
      <c r="W3392">
        <v>26000000</v>
      </c>
      <c r="X3392">
        <v>2004</v>
      </c>
      <c r="Y3392">
        <v>2000</v>
      </c>
      <c r="Z3392" s="2">
        <v>7.4</v>
      </c>
      <c r="AA3392">
        <v>2.35</v>
      </c>
      <c r="AB3392">
        <v>7000</v>
      </c>
      <c r="AQ3392">
        <v>111</v>
      </c>
      <c r="AR3392">
        <v>5.4</v>
      </c>
      <c r="BO3392">
        <v>3904982</v>
      </c>
      <c r="BP3392">
        <v>30000000</v>
      </c>
      <c r="BR3392">
        <f t="shared" si="120"/>
        <v>-26095018</v>
      </c>
      <c r="BS3392" t="str">
        <f>_xlfn.XLOOKUP(BO3392,I:I,L:L)</f>
        <v>The Assassination of Jesse James by the Coward Robert FordÂ </v>
      </c>
    </row>
    <row r="3393" spans="1:71" x14ac:dyDescent="0.25">
      <c r="A3393" t="s">
        <v>33</v>
      </c>
      <c r="B3393" t="s">
        <v>10577</v>
      </c>
      <c r="C3393">
        <v>173</v>
      </c>
      <c r="D3393">
        <v>108</v>
      </c>
      <c r="E3393">
        <v>191</v>
      </c>
      <c r="F3393">
        <v>336</v>
      </c>
      <c r="G3393" t="s">
        <v>6319</v>
      </c>
      <c r="H3393">
        <v>597</v>
      </c>
      <c r="I3393">
        <v>19067631</v>
      </c>
      <c r="J3393" t="s">
        <v>881</v>
      </c>
      <c r="K3393" t="s">
        <v>10342</v>
      </c>
      <c r="L3393" t="s">
        <v>7612</v>
      </c>
      <c r="M3393">
        <v>37714</v>
      </c>
      <c r="N3393">
        <v>1981</v>
      </c>
      <c r="O3393" t="s">
        <v>9155</v>
      </c>
      <c r="P3393">
        <v>1</v>
      </c>
      <c r="Q3393" t="s">
        <v>16735</v>
      </c>
      <c r="R3393" t="s">
        <v>16736</v>
      </c>
      <c r="S3393">
        <v>204</v>
      </c>
      <c r="T3393" t="s">
        <v>42</v>
      </c>
      <c r="U3393" t="s">
        <v>43</v>
      </c>
      <c r="V3393" t="s">
        <v>44</v>
      </c>
      <c r="W3393">
        <v>2000000</v>
      </c>
      <c r="X3393">
        <v>2007</v>
      </c>
      <c r="Y3393">
        <v>541</v>
      </c>
      <c r="Z3393" s="2">
        <v>7.1</v>
      </c>
      <c r="AA3393">
        <v>1.85</v>
      </c>
      <c r="AB3393">
        <v>0</v>
      </c>
      <c r="AQ3393">
        <v>110</v>
      </c>
      <c r="AR3393">
        <v>7.4</v>
      </c>
      <c r="BO3393">
        <v>13838130</v>
      </c>
      <c r="BP3393">
        <v>40000000</v>
      </c>
      <c r="BR3393">
        <f t="shared" si="120"/>
        <v>-26161870</v>
      </c>
      <c r="BS3393" t="str">
        <f>_xlfn.XLOOKUP(BO3393,I:I,L:L)</f>
        <v>Cirque du Freak: The Vampire's AssistantÂ </v>
      </c>
    </row>
    <row r="3394" spans="1:71" x14ac:dyDescent="0.25">
      <c r="A3394" t="s">
        <v>33</v>
      </c>
      <c r="B3394" t="s">
        <v>10582</v>
      </c>
      <c r="C3394">
        <v>61</v>
      </c>
      <c r="D3394">
        <v>92</v>
      </c>
      <c r="E3394">
        <v>15</v>
      </c>
      <c r="F3394">
        <v>49</v>
      </c>
      <c r="G3394" t="s">
        <v>16737</v>
      </c>
      <c r="H3394">
        <v>633</v>
      </c>
      <c r="I3394">
        <v>11806119</v>
      </c>
      <c r="J3394" t="s">
        <v>3300</v>
      </c>
      <c r="K3394" t="s">
        <v>12951</v>
      </c>
      <c r="L3394" t="s">
        <v>8773</v>
      </c>
      <c r="M3394">
        <v>57578</v>
      </c>
      <c r="N3394">
        <v>1168</v>
      </c>
      <c r="O3394" t="s">
        <v>16738</v>
      </c>
      <c r="P3394">
        <v>1</v>
      </c>
      <c r="Q3394" t="s">
        <v>16739</v>
      </c>
      <c r="R3394" t="s">
        <v>16740</v>
      </c>
      <c r="S3394">
        <v>210</v>
      </c>
      <c r="T3394" t="s">
        <v>42</v>
      </c>
      <c r="U3394" t="s">
        <v>43</v>
      </c>
      <c r="V3394" t="s">
        <v>811</v>
      </c>
      <c r="W3394">
        <v>1100000</v>
      </c>
      <c r="X3394">
        <v>1988</v>
      </c>
      <c r="Y3394">
        <v>403</v>
      </c>
      <c r="Z3394" s="2">
        <v>6.8</v>
      </c>
      <c r="AA3394">
        <v>1.85</v>
      </c>
      <c r="AB3394">
        <v>0</v>
      </c>
      <c r="AQ3394">
        <v>108</v>
      </c>
      <c r="AR3394">
        <v>7.1</v>
      </c>
      <c r="BO3394">
        <v>15738632</v>
      </c>
      <c r="BP3394">
        <v>42000000</v>
      </c>
      <c r="BR3394">
        <f t="shared" si="120"/>
        <v>-26261368</v>
      </c>
      <c r="BS3394" t="str">
        <f>_xlfn.XLOOKUP(BO3394,I:I,L:L)</f>
        <v>3000 Miles to GracelandÂ </v>
      </c>
    </row>
    <row r="3395" spans="1:71" x14ac:dyDescent="0.25">
      <c r="A3395" t="s">
        <v>33</v>
      </c>
      <c r="B3395" t="s">
        <v>10588</v>
      </c>
      <c r="C3395">
        <v>71</v>
      </c>
      <c r="D3395">
        <v>91</v>
      </c>
      <c r="E3395">
        <v>184</v>
      </c>
      <c r="F3395">
        <v>82</v>
      </c>
      <c r="G3395" t="s">
        <v>16741</v>
      </c>
      <c r="H3395">
        <v>3000</v>
      </c>
      <c r="I3395">
        <v>7417210</v>
      </c>
      <c r="J3395" t="s">
        <v>2007</v>
      </c>
      <c r="K3395" t="s">
        <v>1215</v>
      </c>
      <c r="L3395" t="s">
        <v>9688</v>
      </c>
      <c r="M3395">
        <v>59041</v>
      </c>
      <c r="N3395">
        <v>3310</v>
      </c>
      <c r="O3395" t="s">
        <v>16742</v>
      </c>
      <c r="P3395">
        <v>1</v>
      </c>
      <c r="Q3395" t="s">
        <v>16743</v>
      </c>
      <c r="R3395" t="s">
        <v>16744</v>
      </c>
      <c r="S3395">
        <v>408</v>
      </c>
      <c r="T3395" t="s">
        <v>42</v>
      </c>
      <c r="U3395" t="s">
        <v>43</v>
      </c>
      <c r="W3395">
        <v>1500000</v>
      </c>
      <c r="X3395">
        <v>1995</v>
      </c>
      <c r="Y3395">
        <v>202</v>
      </c>
      <c r="Z3395" s="2">
        <v>7</v>
      </c>
      <c r="AA3395">
        <v>1.85</v>
      </c>
      <c r="AB3395">
        <v>0</v>
      </c>
      <c r="AQ3395">
        <v>120</v>
      </c>
      <c r="AR3395">
        <v>8.1999999999999993</v>
      </c>
      <c r="BO3395">
        <v>43426961</v>
      </c>
      <c r="BP3395">
        <v>70000000</v>
      </c>
      <c r="BR3395">
        <f t="shared" si="120"/>
        <v>-26573039</v>
      </c>
      <c r="BS3395" t="str">
        <f>_xlfn.XLOOKUP(BO3395,I:I,L:L)</f>
        <v>Tears of the SunÂ </v>
      </c>
    </row>
    <row r="3396" spans="1:71" x14ac:dyDescent="0.25">
      <c r="A3396" t="s">
        <v>33</v>
      </c>
      <c r="B3396" t="s">
        <v>8301</v>
      </c>
      <c r="C3396">
        <v>110</v>
      </c>
      <c r="D3396">
        <v>88</v>
      </c>
      <c r="E3396">
        <v>387</v>
      </c>
      <c r="F3396">
        <v>18</v>
      </c>
      <c r="G3396" t="s">
        <v>16745</v>
      </c>
      <c r="H3396">
        <v>436</v>
      </c>
      <c r="I3396">
        <v>7362100</v>
      </c>
      <c r="J3396" t="s">
        <v>1544</v>
      </c>
      <c r="K3396" t="s">
        <v>16746</v>
      </c>
      <c r="L3396" t="s">
        <v>9697</v>
      </c>
      <c r="M3396">
        <v>60295</v>
      </c>
      <c r="N3396">
        <v>479</v>
      </c>
      <c r="O3396" t="s">
        <v>16747</v>
      </c>
      <c r="P3396">
        <v>0</v>
      </c>
      <c r="Q3396" t="s">
        <v>16748</v>
      </c>
      <c r="R3396" t="s">
        <v>16749</v>
      </c>
      <c r="S3396">
        <v>232</v>
      </c>
      <c r="T3396" t="s">
        <v>42</v>
      </c>
      <c r="U3396" t="s">
        <v>43</v>
      </c>
      <c r="V3396" t="s">
        <v>811</v>
      </c>
      <c r="W3396">
        <v>1500000</v>
      </c>
      <c r="X3396">
        <v>2005</v>
      </c>
      <c r="Y3396">
        <v>25</v>
      </c>
      <c r="Z3396" s="2">
        <v>7.4</v>
      </c>
      <c r="AA3396">
        <v>1.85</v>
      </c>
      <c r="AB3396">
        <v>0</v>
      </c>
      <c r="AQ3396">
        <v>91</v>
      </c>
      <c r="AR3396">
        <v>7</v>
      </c>
      <c r="BO3396">
        <v>13376506</v>
      </c>
      <c r="BP3396">
        <v>40000000</v>
      </c>
      <c r="BR3396">
        <f t="shared" si="120"/>
        <v>-26623494</v>
      </c>
      <c r="BS3396" t="str">
        <f>_xlfn.XLOOKUP(BO3396,I:I,L:L)</f>
        <v>The Deep End of the OceanÂ </v>
      </c>
    </row>
    <row r="3397" spans="1:71" x14ac:dyDescent="0.25">
      <c r="A3397" t="s">
        <v>33</v>
      </c>
      <c r="B3397" t="s">
        <v>5467</v>
      </c>
      <c r="C3397">
        <v>110</v>
      </c>
      <c r="D3397">
        <v>97</v>
      </c>
      <c r="E3397">
        <v>0</v>
      </c>
      <c r="F3397">
        <v>117</v>
      </c>
      <c r="G3397" t="s">
        <v>16750</v>
      </c>
      <c r="H3397">
        <v>378</v>
      </c>
      <c r="I3397">
        <v>7022940</v>
      </c>
      <c r="J3397" t="s">
        <v>881</v>
      </c>
      <c r="K3397" t="s">
        <v>16751</v>
      </c>
      <c r="L3397" t="s">
        <v>9642</v>
      </c>
      <c r="M3397">
        <v>14018</v>
      </c>
      <c r="N3397">
        <v>1173</v>
      </c>
      <c r="O3397" t="s">
        <v>16752</v>
      </c>
      <c r="P3397">
        <v>1</v>
      </c>
      <c r="Q3397" t="s">
        <v>16753</v>
      </c>
      <c r="R3397" t="s">
        <v>16754</v>
      </c>
      <c r="S3397">
        <v>190</v>
      </c>
      <c r="T3397" t="s">
        <v>42</v>
      </c>
      <c r="U3397" t="s">
        <v>43</v>
      </c>
      <c r="V3397" t="s">
        <v>811</v>
      </c>
      <c r="W3397">
        <v>1000000</v>
      </c>
      <c r="X3397">
        <v>2001</v>
      </c>
      <c r="Y3397">
        <v>321</v>
      </c>
      <c r="Z3397" s="2">
        <v>6.7</v>
      </c>
      <c r="AA3397">
        <v>1.85</v>
      </c>
      <c r="AB3397">
        <v>682</v>
      </c>
      <c r="AQ3397">
        <v>88</v>
      </c>
      <c r="AR3397">
        <v>7.4</v>
      </c>
      <c r="BO3397">
        <v>8324748</v>
      </c>
      <c r="BP3397">
        <v>35000000</v>
      </c>
      <c r="BR3397">
        <f t="shared" si="120"/>
        <v>-26675252</v>
      </c>
      <c r="BS3397" t="str">
        <f>_xlfn.XLOOKUP(BO3397,I:I,L:L)</f>
        <v>Mandela: Long Walk to FreedomÂ </v>
      </c>
    </row>
    <row r="3398" spans="1:71" x14ac:dyDescent="0.25">
      <c r="A3398" t="s">
        <v>33</v>
      </c>
      <c r="B3398" t="s">
        <v>8345</v>
      </c>
      <c r="C3398">
        <v>106</v>
      </c>
      <c r="D3398">
        <v>110</v>
      </c>
      <c r="E3398">
        <v>787</v>
      </c>
      <c r="F3398">
        <v>642</v>
      </c>
      <c r="G3398" t="s">
        <v>8345</v>
      </c>
      <c r="H3398">
        <v>1000</v>
      </c>
      <c r="I3398">
        <v>2365931</v>
      </c>
      <c r="J3398" t="s">
        <v>1825</v>
      </c>
      <c r="K3398" t="s">
        <v>4940</v>
      </c>
      <c r="L3398" t="s">
        <v>10926</v>
      </c>
      <c r="M3398">
        <v>36657</v>
      </c>
      <c r="N3398">
        <v>4762</v>
      </c>
      <c r="O3398" t="s">
        <v>12873</v>
      </c>
      <c r="P3398">
        <v>2</v>
      </c>
      <c r="Q3398" t="s">
        <v>16755</v>
      </c>
      <c r="R3398" t="s">
        <v>16756</v>
      </c>
      <c r="S3398">
        <v>318</v>
      </c>
      <c r="T3398" t="s">
        <v>42</v>
      </c>
      <c r="U3398" t="s">
        <v>43</v>
      </c>
      <c r="V3398" t="s">
        <v>811</v>
      </c>
      <c r="W3398">
        <v>1500000</v>
      </c>
      <c r="X3398">
        <v>1998</v>
      </c>
      <c r="Y3398">
        <v>787</v>
      </c>
      <c r="Z3398" s="2">
        <v>7.5</v>
      </c>
      <c r="AA3398">
        <v>1.85</v>
      </c>
      <c r="AB3398">
        <v>0</v>
      </c>
      <c r="AQ3398">
        <v>97</v>
      </c>
      <c r="AR3398">
        <v>6.7</v>
      </c>
      <c r="BO3398">
        <v>31199215</v>
      </c>
      <c r="BP3398">
        <v>58000000</v>
      </c>
      <c r="BR3398">
        <f t="shared" ref="BR3398:BR3432" si="121">BO3398-BP3398</f>
        <v>-26800785</v>
      </c>
      <c r="BS3398" t="str">
        <f>_xlfn.XLOOKUP(BO3398,I:I,L:L)</f>
        <v>LeatherheadsÂ </v>
      </c>
    </row>
    <row r="3399" spans="1:71" x14ac:dyDescent="0.25">
      <c r="A3399" t="s">
        <v>33</v>
      </c>
      <c r="B3399" t="s">
        <v>10596</v>
      </c>
      <c r="C3399">
        <v>94</v>
      </c>
      <c r="D3399">
        <v>114</v>
      </c>
      <c r="E3399">
        <v>44</v>
      </c>
      <c r="F3399">
        <v>7</v>
      </c>
      <c r="G3399" t="s">
        <v>16757</v>
      </c>
      <c r="H3399">
        <v>827</v>
      </c>
      <c r="I3399">
        <v>1221261</v>
      </c>
      <c r="J3399" t="s">
        <v>1338</v>
      </c>
      <c r="K3399" t="s">
        <v>16179</v>
      </c>
      <c r="L3399" t="s">
        <v>11772</v>
      </c>
      <c r="M3399">
        <v>38215</v>
      </c>
      <c r="N3399">
        <v>856</v>
      </c>
      <c r="O3399" t="s">
        <v>16758</v>
      </c>
      <c r="P3399">
        <v>0</v>
      </c>
      <c r="Q3399" t="s">
        <v>16759</v>
      </c>
      <c r="R3399" t="s">
        <v>16760</v>
      </c>
      <c r="S3399">
        <v>125</v>
      </c>
      <c r="T3399" t="s">
        <v>105</v>
      </c>
      <c r="U3399" t="s">
        <v>16183</v>
      </c>
      <c r="V3399" t="s">
        <v>811</v>
      </c>
      <c r="W3399">
        <v>1500000</v>
      </c>
      <c r="X3399">
        <v>2000</v>
      </c>
      <c r="Y3399">
        <v>22</v>
      </c>
      <c r="Z3399" s="2">
        <v>7.9</v>
      </c>
      <c r="AA3399">
        <v>1.85</v>
      </c>
      <c r="AB3399">
        <v>0</v>
      </c>
      <c r="AQ3399">
        <v>92</v>
      </c>
      <c r="AR3399">
        <v>6.9</v>
      </c>
      <c r="BP3399">
        <v>27000000</v>
      </c>
      <c r="BR3399">
        <f t="shared" si="121"/>
        <v>-27000000</v>
      </c>
      <c r="BS3399">
        <f>_xlfn.XLOOKUP(BO3399,I:I,L:L)</f>
        <v>0</v>
      </c>
    </row>
    <row r="3400" spans="1:71" x14ac:dyDescent="0.25">
      <c r="A3400" t="s">
        <v>33</v>
      </c>
      <c r="B3400" t="s">
        <v>10599</v>
      </c>
      <c r="C3400">
        <v>75</v>
      </c>
      <c r="D3400">
        <v>112</v>
      </c>
      <c r="E3400">
        <v>58</v>
      </c>
      <c r="F3400">
        <v>42</v>
      </c>
      <c r="G3400" t="s">
        <v>5392</v>
      </c>
      <c r="H3400">
        <v>552</v>
      </c>
      <c r="I3400">
        <v>712294</v>
      </c>
      <c r="J3400" t="s">
        <v>2007</v>
      </c>
      <c r="K3400" t="s">
        <v>8698</v>
      </c>
      <c r="L3400" t="s">
        <v>12250</v>
      </c>
      <c r="M3400">
        <v>9408</v>
      </c>
      <c r="N3400">
        <v>859</v>
      </c>
      <c r="O3400" t="s">
        <v>16761</v>
      </c>
      <c r="P3400">
        <v>1</v>
      </c>
      <c r="Q3400" t="s">
        <v>16762</v>
      </c>
      <c r="R3400" t="s">
        <v>16763</v>
      </c>
      <c r="S3400">
        <v>68</v>
      </c>
      <c r="T3400" t="s">
        <v>42</v>
      </c>
      <c r="U3400" t="s">
        <v>43</v>
      </c>
      <c r="V3400" t="s">
        <v>811</v>
      </c>
      <c r="W3400">
        <v>1500000</v>
      </c>
      <c r="X3400">
        <v>2005</v>
      </c>
      <c r="Y3400">
        <v>265</v>
      </c>
      <c r="Z3400" s="2">
        <v>6.7</v>
      </c>
      <c r="AA3400">
        <v>1.66</v>
      </c>
      <c r="AB3400">
        <v>608</v>
      </c>
      <c r="AQ3400">
        <v>114</v>
      </c>
      <c r="AR3400">
        <v>7.9</v>
      </c>
      <c r="BP3400">
        <v>27000000</v>
      </c>
      <c r="BR3400">
        <f t="shared" si="121"/>
        <v>-27000000</v>
      </c>
      <c r="BS3400">
        <f>_xlfn.XLOOKUP(BO3400,I:I,L:L)</f>
        <v>0</v>
      </c>
    </row>
    <row r="3401" spans="1:71" x14ac:dyDescent="0.25">
      <c r="A3401" t="s">
        <v>33</v>
      </c>
      <c r="B3401" t="s">
        <v>10601</v>
      </c>
      <c r="C3401">
        <v>97</v>
      </c>
      <c r="D3401">
        <v>104</v>
      </c>
      <c r="E3401">
        <v>38</v>
      </c>
      <c r="F3401">
        <v>690</v>
      </c>
      <c r="G3401" t="s">
        <v>13320</v>
      </c>
      <c r="H3401">
        <v>801</v>
      </c>
      <c r="I3401">
        <v>3447339</v>
      </c>
      <c r="J3401" t="s">
        <v>1027</v>
      </c>
      <c r="K3401" t="s">
        <v>2075</v>
      </c>
      <c r="L3401" t="s">
        <v>10667</v>
      </c>
      <c r="M3401">
        <v>29517</v>
      </c>
      <c r="N3401">
        <v>2667</v>
      </c>
      <c r="O3401" t="s">
        <v>1748</v>
      </c>
      <c r="P3401">
        <v>7</v>
      </c>
      <c r="Q3401" t="s">
        <v>16764</v>
      </c>
      <c r="R3401" t="s">
        <v>16765</v>
      </c>
      <c r="S3401">
        <v>79</v>
      </c>
      <c r="T3401" t="s">
        <v>42</v>
      </c>
      <c r="U3401" t="s">
        <v>43</v>
      </c>
      <c r="V3401" t="s">
        <v>811</v>
      </c>
      <c r="W3401">
        <v>1500000</v>
      </c>
      <c r="X3401">
        <v>2013</v>
      </c>
      <c r="Y3401">
        <v>727</v>
      </c>
      <c r="Z3401" s="2">
        <v>5.8</v>
      </c>
      <c r="AA3401">
        <v>1.78</v>
      </c>
      <c r="AB3401">
        <v>0</v>
      </c>
      <c r="AQ3401">
        <v>112</v>
      </c>
      <c r="AR3401">
        <v>6.7</v>
      </c>
      <c r="BP3401">
        <v>27000000</v>
      </c>
      <c r="BR3401">
        <f t="shared" si="121"/>
        <v>-27000000</v>
      </c>
      <c r="BS3401">
        <f>_xlfn.XLOOKUP(BO3401,I:I,L:L)</f>
        <v>0</v>
      </c>
    </row>
    <row r="3402" spans="1:71" x14ac:dyDescent="0.25">
      <c r="A3402" t="s">
        <v>33</v>
      </c>
      <c r="B3402" t="s">
        <v>9636</v>
      </c>
      <c r="C3402">
        <v>37</v>
      </c>
      <c r="D3402">
        <v>99</v>
      </c>
      <c r="E3402">
        <v>675</v>
      </c>
      <c r="F3402">
        <v>164</v>
      </c>
      <c r="G3402" t="s">
        <v>16766</v>
      </c>
      <c r="H3402">
        <v>902</v>
      </c>
      <c r="I3402">
        <v>418953</v>
      </c>
      <c r="J3402" t="s">
        <v>1338</v>
      </c>
      <c r="K3402" t="s">
        <v>6949</v>
      </c>
      <c r="L3402" t="s">
        <v>12465</v>
      </c>
      <c r="M3402">
        <v>17322</v>
      </c>
      <c r="N3402">
        <v>1582</v>
      </c>
      <c r="O3402" t="s">
        <v>16767</v>
      </c>
      <c r="P3402">
        <v>0</v>
      </c>
      <c r="Q3402" t="s">
        <v>16768</v>
      </c>
      <c r="R3402" t="s">
        <v>16769</v>
      </c>
      <c r="S3402">
        <v>93</v>
      </c>
      <c r="T3402" t="s">
        <v>42</v>
      </c>
      <c r="U3402" t="s">
        <v>1816</v>
      </c>
      <c r="V3402" t="s">
        <v>811</v>
      </c>
      <c r="W3402">
        <v>1500000</v>
      </c>
      <c r="X3402">
        <v>1993</v>
      </c>
      <c r="Y3402">
        <v>424</v>
      </c>
      <c r="Z3402" s="2">
        <v>6.5</v>
      </c>
      <c r="AA3402">
        <v>1.85</v>
      </c>
      <c r="AB3402">
        <v>853</v>
      </c>
      <c r="AQ3402">
        <v>104</v>
      </c>
      <c r="AR3402">
        <v>5.8</v>
      </c>
      <c r="BO3402">
        <v>2975649</v>
      </c>
      <c r="BP3402">
        <v>30000000</v>
      </c>
      <c r="BR3402">
        <f t="shared" si="121"/>
        <v>-27024351</v>
      </c>
      <c r="BS3402" t="str">
        <f>_xlfn.XLOOKUP(BO3402,I:I,L:L)</f>
        <v>Miss PotterÂ </v>
      </c>
    </row>
    <row r="3403" spans="1:71" x14ac:dyDescent="0.25">
      <c r="A3403" t="s">
        <v>917</v>
      </c>
      <c r="B3403" t="s">
        <v>10606</v>
      </c>
      <c r="C3403">
        <v>84</v>
      </c>
      <c r="D3403">
        <v>98</v>
      </c>
      <c r="E3403">
        <v>21</v>
      </c>
      <c r="F3403">
        <v>76</v>
      </c>
      <c r="G3403" t="s">
        <v>16770</v>
      </c>
      <c r="H3403">
        <v>33000</v>
      </c>
      <c r="I3403">
        <v>406035</v>
      </c>
      <c r="J3403" t="s">
        <v>2007</v>
      </c>
      <c r="K3403" t="s">
        <v>5254</v>
      </c>
      <c r="L3403" t="s">
        <v>12474</v>
      </c>
      <c r="M3403">
        <v>30314</v>
      </c>
      <c r="N3403">
        <v>33441</v>
      </c>
      <c r="O3403" t="s">
        <v>16771</v>
      </c>
      <c r="P3403">
        <v>0</v>
      </c>
      <c r="Q3403" t="s">
        <v>16772</v>
      </c>
      <c r="R3403" t="s">
        <v>16773</v>
      </c>
      <c r="S3403">
        <v>159</v>
      </c>
      <c r="T3403" t="s">
        <v>42</v>
      </c>
      <c r="U3403" t="s">
        <v>43</v>
      </c>
      <c r="V3403" t="s">
        <v>811</v>
      </c>
      <c r="W3403">
        <v>1500000</v>
      </c>
      <c r="X3403">
        <v>2001</v>
      </c>
      <c r="Y3403">
        <v>243</v>
      </c>
      <c r="Z3403" s="2">
        <v>7.2</v>
      </c>
      <c r="AA3403">
        <v>1.66</v>
      </c>
      <c r="AB3403">
        <v>0</v>
      </c>
      <c r="AQ3403">
        <v>99</v>
      </c>
      <c r="AR3403">
        <v>6.5</v>
      </c>
      <c r="BO3403">
        <v>7948159</v>
      </c>
      <c r="BP3403">
        <v>35000000</v>
      </c>
      <c r="BR3403">
        <f t="shared" si="121"/>
        <v>-27051841</v>
      </c>
      <c r="BS3403" t="str">
        <f>_xlfn.XLOOKUP(BO3403,I:I,L:L)</f>
        <v>Punisher: War ZoneÂ </v>
      </c>
    </row>
    <row r="3404" spans="1:71" x14ac:dyDescent="0.25">
      <c r="A3404" t="s">
        <v>33</v>
      </c>
      <c r="B3404" t="s">
        <v>539</v>
      </c>
      <c r="C3404">
        <v>32</v>
      </c>
      <c r="D3404">
        <v>80</v>
      </c>
      <c r="E3404">
        <v>522</v>
      </c>
      <c r="F3404">
        <v>423</v>
      </c>
      <c r="G3404" t="s">
        <v>539</v>
      </c>
      <c r="H3404">
        <v>813</v>
      </c>
      <c r="I3404">
        <v>194568</v>
      </c>
      <c r="J3404" t="s">
        <v>1027</v>
      </c>
      <c r="K3404" t="s">
        <v>16774</v>
      </c>
      <c r="L3404" t="s">
        <v>12630</v>
      </c>
      <c r="M3404">
        <v>2963</v>
      </c>
      <c r="N3404">
        <v>2179</v>
      </c>
      <c r="O3404" t="s">
        <v>2650</v>
      </c>
      <c r="P3404">
        <v>0</v>
      </c>
      <c r="Q3404" t="s">
        <v>16775</v>
      </c>
      <c r="R3404" t="s">
        <v>16776</v>
      </c>
      <c r="S3404">
        <v>28</v>
      </c>
      <c r="T3404" t="s">
        <v>42</v>
      </c>
      <c r="U3404" t="s">
        <v>43</v>
      </c>
      <c r="V3404" t="s">
        <v>811</v>
      </c>
      <c r="W3404">
        <v>1500000</v>
      </c>
      <c r="X3404">
        <v>2006</v>
      </c>
      <c r="Y3404">
        <v>522</v>
      </c>
      <c r="Z3404" s="2">
        <v>6.2</v>
      </c>
      <c r="AA3404">
        <v>1.85</v>
      </c>
      <c r="AB3404">
        <v>0</v>
      </c>
      <c r="AQ3404">
        <v>93</v>
      </c>
      <c r="AR3404">
        <v>5.5</v>
      </c>
      <c r="BO3404">
        <v>32940507</v>
      </c>
      <c r="BP3404">
        <v>60000000</v>
      </c>
      <c r="BR3404">
        <f t="shared" si="121"/>
        <v>-27059493</v>
      </c>
      <c r="BS3404" t="str">
        <f>_xlfn.XLOOKUP(BO3404,I:I,L:L)</f>
        <v>Mercury RisingÂ </v>
      </c>
    </row>
    <row r="3405" spans="1:71" x14ac:dyDescent="0.25">
      <c r="A3405" t="s">
        <v>917</v>
      </c>
      <c r="B3405" t="s">
        <v>10622</v>
      </c>
      <c r="C3405">
        <v>120</v>
      </c>
      <c r="D3405">
        <v>87</v>
      </c>
      <c r="E3405">
        <v>0</v>
      </c>
      <c r="F3405">
        <v>8</v>
      </c>
      <c r="G3405" t="s">
        <v>16777</v>
      </c>
      <c r="H3405">
        <v>309</v>
      </c>
      <c r="I3405">
        <v>163245</v>
      </c>
      <c r="J3405" t="s">
        <v>2241</v>
      </c>
      <c r="K3405" t="s">
        <v>16778</v>
      </c>
      <c r="L3405" t="s">
        <v>12663</v>
      </c>
      <c r="M3405">
        <v>143086</v>
      </c>
      <c r="N3405">
        <v>352</v>
      </c>
      <c r="O3405" t="s">
        <v>16779</v>
      </c>
      <c r="P3405">
        <v>1</v>
      </c>
      <c r="Q3405" t="s">
        <v>16780</v>
      </c>
      <c r="R3405" t="s">
        <v>16781</v>
      </c>
      <c r="S3405">
        <v>211</v>
      </c>
      <c r="T3405" t="s">
        <v>42</v>
      </c>
      <c r="U3405" t="s">
        <v>43</v>
      </c>
      <c r="V3405" t="s">
        <v>366</v>
      </c>
      <c r="W3405">
        <v>1500000</v>
      </c>
      <c r="X3405">
        <v>1936</v>
      </c>
      <c r="Y3405">
        <v>8</v>
      </c>
      <c r="Z3405" s="2">
        <v>8.6</v>
      </c>
      <c r="AA3405">
        <v>1.37</v>
      </c>
      <c r="AB3405">
        <v>0</v>
      </c>
      <c r="AQ3405">
        <v>93</v>
      </c>
      <c r="AR3405">
        <v>5.7</v>
      </c>
      <c r="BP3405">
        <v>27220000</v>
      </c>
      <c r="BR3405">
        <f t="shared" si="121"/>
        <v>-27220000</v>
      </c>
      <c r="BS3405">
        <f>_xlfn.XLOOKUP(BO3405,I:I,L:L)</f>
        <v>0</v>
      </c>
    </row>
    <row r="3406" spans="1:71" x14ac:dyDescent="0.25">
      <c r="A3406" t="s">
        <v>33</v>
      </c>
      <c r="B3406" t="s">
        <v>10627</v>
      </c>
      <c r="C3406">
        <v>31</v>
      </c>
      <c r="D3406">
        <v>91</v>
      </c>
      <c r="E3406">
        <v>18</v>
      </c>
      <c r="F3406">
        <v>597</v>
      </c>
      <c r="G3406" t="s">
        <v>7665</v>
      </c>
      <c r="H3406">
        <v>954</v>
      </c>
      <c r="I3406">
        <v>119841</v>
      </c>
      <c r="J3406" t="s">
        <v>2007</v>
      </c>
      <c r="K3406" t="s">
        <v>968</v>
      </c>
      <c r="L3406" t="s">
        <v>12692</v>
      </c>
      <c r="M3406">
        <v>2419</v>
      </c>
      <c r="N3406">
        <v>3901</v>
      </c>
      <c r="O3406" t="s">
        <v>5848</v>
      </c>
      <c r="P3406">
        <v>1</v>
      </c>
      <c r="Q3406" t="s">
        <v>16782</v>
      </c>
      <c r="R3406" t="s">
        <v>16783</v>
      </c>
      <c r="S3406">
        <v>55</v>
      </c>
      <c r="T3406" t="s">
        <v>42</v>
      </c>
      <c r="U3406" t="s">
        <v>43</v>
      </c>
      <c r="V3406" t="s">
        <v>115</v>
      </c>
      <c r="W3406">
        <v>1500000</v>
      </c>
      <c r="X3406">
        <v>2002</v>
      </c>
      <c r="Y3406">
        <v>767</v>
      </c>
      <c r="Z3406" s="2">
        <v>6.5</v>
      </c>
      <c r="AA3406">
        <v>1.85</v>
      </c>
      <c r="AB3406">
        <v>304</v>
      </c>
      <c r="AQ3406">
        <v>87</v>
      </c>
      <c r="AR3406">
        <v>8.6</v>
      </c>
      <c r="BO3406">
        <v>47748610</v>
      </c>
      <c r="BP3406">
        <v>75000000</v>
      </c>
      <c r="BR3406">
        <f t="shared" si="121"/>
        <v>-27251390</v>
      </c>
      <c r="BS3406" t="str">
        <f>_xlfn.XLOOKUP(BO3406,I:I,L:L)</f>
        <v>Alien: ResurrectionÂ </v>
      </c>
    </row>
    <row r="3407" spans="1:71" x14ac:dyDescent="0.25">
      <c r="A3407" t="s">
        <v>33</v>
      </c>
      <c r="B3407" t="s">
        <v>7462</v>
      </c>
      <c r="C3407">
        <v>100</v>
      </c>
      <c r="D3407">
        <v>84</v>
      </c>
      <c r="E3407">
        <v>0</v>
      </c>
      <c r="F3407">
        <v>158</v>
      </c>
      <c r="G3407" t="s">
        <v>16184</v>
      </c>
      <c r="H3407">
        <v>634</v>
      </c>
      <c r="I3407">
        <v>173066</v>
      </c>
      <c r="J3407" t="s">
        <v>2645</v>
      </c>
      <c r="K3407" t="s">
        <v>14457</v>
      </c>
      <c r="L3407" t="s">
        <v>12648</v>
      </c>
      <c r="M3407">
        <v>21379</v>
      </c>
      <c r="N3407">
        <v>1238</v>
      </c>
      <c r="O3407" t="s">
        <v>16784</v>
      </c>
      <c r="P3407">
        <v>1</v>
      </c>
      <c r="Q3407" t="s">
        <v>16785</v>
      </c>
      <c r="R3407" t="s">
        <v>16786</v>
      </c>
      <c r="S3407">
        <v>88</v>
      </c>
      <c r="T3407" t="s">
        <v>42</v>
      </c>
      <c r="U3407" t="s">
        <v>43</v>
      </c>
      <c r="V3407" t="s">
        <v>811</v>
      </c>
      <c r="W3407">
        <v>1500000</v>
      </c>
      <c r="X3407">
        <v>2007</v>
      </c>
      <c r="Y3407">
        <v>328</v>
      </c>
      <c r="Z3407" s="2">
        <v>6.3</v>
      </c>
      <c r="AA3407">
        <v>1.85</v>
      </c>
      <c r="AB3407">
        <v>0</v>
      </c>
      <c r="AQ3407">
        <v>91</v>
      </c>
      <c r="AR3407">
        <v>6.5</v>
      </c>
      <c r="BO3407">
        <v>669276</v>
      </c>
      <c r="BP3407">
        <v>28000000</v>
      </c>
      <c r="BR3407">
        <f t="shared" si="121"/>
        <v>-27330724</v>
      </c>
      <c r="BS3407" t="str">
        <f>_xlfn.XLOOKUP(BO3407,I:I,L:L)</f>
        <v>The Princess and the CobblerÂ </v>
      </c>
    </row>
    <row r="3408" spans="1:71" x14ac:dyDescent="0.25">
      <c r="A3408" t="s">
        <v>33</v>
      </c>
      <c r="B3408" t="s">
        <v>7544</v>
      </c>
      <c r="C3408">
        <v>14</v>
      </c>
      <c r="D3408">
        <v>90</v>
      </c>
      <c r="E3408">
        <v>7</v>
      </c>
      <c r="F3408">
        <v>424</v>
      </c>
      <c r="G3408" t="s">
        <v>15734</v>
      </c>
      <c r="H3408">
        <v>890</v>
      </c>
      <c r="I3408">
        <v>92362</v>
      </c>
      <c r="J3408" t="s">
        <v>1544</v>
      </c>
      <c r="K3408" t="s">
        <v>790</v>
      </c>
      <c r="L3408" t="s">
        <v>12710</v>
      </c>
      <c r="M3408">
        <v>444</v>
      </c>
      <c r="N3408">
        <v>3138</v>
      </c>
      <c r="O3408" t="s">
        <v>11369</v>
      </c>
      <c r="P3408">
        <v>7</v>
      </c>
      <c r="R3408" t="s">
        <v>16787</v>
      </c>
      <c r="S3408">
        <v>5</v>
      </c>
      <c r="T3408" t="s">
        <v>42</v>
      </c>
      <c r="U3408" t="s">
        <v>43</v>
      </c>
      <c r="V3408" t="s">
        <v>44</v>
      </c>
      <c r="W3408">
        <v>1500000</v>
      </c>
      <c r="X3408">
        <v>2005</v>
      </c>
      <c r="Y3408">
        <v>597</v>
      </c>
      <c r="Z3408" s="2">
        <v>4.3</v>
      </c>
      <c r="AA3408">
        <v>1.85</v>
      </c>
      <c r="AB3408">
        <v>68</v>
      </c>
      <c r="AQ3408">
        <v>84</v>
      </c>
      <c r="AR3408">
        <v>6.3</v>
      </c>
      <c r="BO3408">
        <v>72660029</v>
      </c>
      <c r="BP3408">
        <v>100000000</v>
      </c>
      <c r="BR3408">
        <f t="shared" si="121"/>
        <v>-27339971</v>
      </c>
      <c r="BS3408" t="str">
        <f>_xlfn.XLOOKUP(BO3408,I:I,L:L)</f>
        <v>HerculesÂ </v>
      </c>
    </row>
    <row r="3409" spans="1:71" x14ac:dyDescent="0.25">
      <c r="A3409" t="s">
        <v>33</v>
      </c>
      <c r="B3409" t="s">
        <v>8618</v>
      </c>
      <c r="C3409">
        <v>35</v>
      </c>
      <c r="D3409">
        <v>124</v>
      </c>
      <c r="E3409">
        <v>407</v>
      </c>
      <c r="F3409">
        <v>7</v>
      </c>
      <c r="G3409" t="s">
        <v>16788</v>
      </c>
      <c r="H3409">
        <v>38</v>
      </c>
      <c r="I3409">
        <v>183490</v>
      </c>
      <c r="J3409" t="s">
        <v>1999</v>
      </c>
      <c r="K3409" t="s">
        <v>16789</v>
      </c>
      <c r="L3409" t="s">
        <v>12799</v>
      </c>
      <c r="M3409">
        <v>463</v>
      </c>
      <c r="N3409">
        <v>60</v>
      </c>
      <c r="O3409" t="s">
        <v>16790</v>
      </c>
      <c r="P3409">
        <v>0</v>
      </c>
      <c r="Q3409" t="s">
        <v>16791</v>
      </c>
      <c r="R3409" t="s">
        <v>16792</v>
      </c>
      <c r="S3409">
        <v>8</v>
      </c>
      <c r="T3409" t="s">
        <v>42</v>
      </c>
      <c r="U3409" t="s">
        <v>43</v>
      </c>
      <c r="V3409" t="s">
        <v>811</v>
      </c>
      <c r="W3409">
        <v>1700000</v>
      </c>
      <c r="X3409">
        <v>2010</v>
      </c>
      <c r="Y3409">
        <v>8</v>
      </c>
      <c r="Z3409" s="2">
        <v>5.8</v>
      </c>
      <c r="AB3409">
        <v>594</v>
      </c>
      <c r="AQ3409">
        <v>108</v>
      </c>
      <c r="AR3409">
        <v>6</v>
      </c>
      <c r="BO3409">
        <v>6543194</v>
      </c>
      <c r="BP3409">
        <v>34000000</v>
      </c>
      <c r="BR3409">
        <f t="shared" si="121"/>
        <v>-27456806</v>
      </c>
      <c r="BS3409" t="str">
        <f>_xlfn.XLOOKUP(BO3409,I:I,L:L)</f>
        <v>I Dreamed of AfricaÂ </v>
      </c>
    </row>
    <row r="3410" spans="1:71" x14ac:dyDescent="0.25">
      <c r="A3410" t="s">
        <v>33</v>
      </c>
      <c r="B3410" t="s">
        <v>10635</v>
      </c>
      <c r="C3410">
        <v>178</v>
      </c>
      <c r="D3410">
        <v>95</v>
      </c>
      <c r="E3410">
        <v>49</v>
      </c>
      <c r="F3410">
        <v>57</v>
      </c>
      <c r="G3410" t="s">
        <v>16793</v>
      </c>
      <c r="H3410">
        <v>413</v>
      </c>
      <c r="I3410">
        <v>3478</v>
      </c>
      <c r="J3410" t="s">
        <v>3370</v>
      </c>
      <c r="K3410" t="s">
        <v>1311</v>
      </c>
      <c r="L3410" t="s">
        <v>12745</v>
      </c>
      <c r="M3410">
        <v>22212</v>
      </c>
      <c r="N3410">
        <v>721</v>
      </c>
      <c r="O3410" t="s">
        <v>16794</v>
      </c>
      <c r="P3410">
        <v>0</v>
      </c>
      <c r="Q3410" t="s">
        <v>16795</v>
      </c>
      <c r="R3410" t="s">
        <v>16796</v>
      </c>
      <c r="S3410">
        <v>142</v>
      </c>
      <c r="T3410" t="s">
        <v>42</v>
      </c>
      <c r="U3410" t="s">
        <v>356</v>
      </c>
      <c r="V3410" t="s">
        <v>5962</v>
      </c>
      <c r="W3410">
        <v>1500000</v>
      </c>
      <c r="X3410">
        <v>2008</v>
      </c>
      <c r="Y3410">
        <v>98</v>
      </c>
      <c r="Z3410" s="2">
        <v>6.7</v>
      </c>
      <c r="AA3410">
        <v>2.35</v>
      </c>
      <c r="AB3410">
        <v>0</v>
      </c>
      <c r="AQ3410">
        <v>124</v>
      </c>
      <c r="AR3410">
        <v>5.8</v>
      </c>
      <c r="BO3410">
        <v>32522352</v>
      </c>
      <c r="BP3410">
        <v>60000000</v>
      </c>
      <c r="BR3410">
        <f t="shared" si="121"/>
        <v>-27477648</v>
      </c>
      <c r="BS3410" t="str">
        <f>_xlfn.XLOOKUP(BO3410,I:I,L:L)</f>
        <v>Almost FamousÂ </v>
      </c>
    </row>
    <row r="3411" spans="1:71" x14ac:dyDescent="0.25">
      <c r="A3411" t="s">
        <v>33</v>
      </c>
      <c r="B3411" t="s">
        <v>10640</v>
      </c>
      <c r="C3411">
        <v>46</v>
      </c>
      <c r="D3411">
        <v>90</v>
      </c>
      <c r="E3411">
        <v>7</v>
      </c>
      <c r="F3411">
        <v>711</v>
      </c>
      <c r="G3411" t="s">
        <v>9162</v>
      </c>
      <c r="H3411">
        <v>87000</v>
      </c>
      <c r="I3411">
        <v>52166</v>
      </c>
      <c r="J3411" t="s">
        <v>2007</v>
      </c>
      <c r="K3411" t="s">
        <v>662</v>
      </c>
      <c r="L3411" t="s">
        <v>12981</v>
      </c>
      <c r="M3411">
        <v>2792</v>
      </c>
      <c r="N3411">
        <v>89263</v>
      </c>
      <c r="O3411" t="s">
        <v>10550</v>
      </c>
      <c r="P3411">
        <v>3</v>
      </c>
      <c r="Q3411" t="s">
        <v>16797</v>
      </c>
      <c r="R3411" t="s">
        <v>16798</v>
      </c>
      <c r="S3411">
        <v>22</v>
      </c>
      <c r="T3411" t="s">
        <v>42</v>
      </c>
      <c r="U3411" t="s">
        <v>43</v>
      </c>
      <c r="V3411" t="s">
        <v>811</v>
      </c>
      <c r="W3411">
        <v>2000000</v>
      </c>
      <c r="X3411">
        <v>2008</v>
      </c>
      <c r="Y3411">
        <v>781</v>
      </c>
      <c r="Z3411" s="2">
        <v>6.7</v>
      </c>
      <c r="AA3411">
        <v>2.35</v>
      </c>
      <c r="AB3411">
        <v>371</v>
      </c>
      <c r="AQ3411">
        <v>95</v>
      </c>
      <c r="AR3411">
        <v>6.7</v>
      </c>
      <c r="BO3411">
        <v>22518325</v>
      </c>
      <c r="BP3411">
        <v>50000000</v>
      </c>
      <c r="BR3411">
        <f t="shared" si="121"/>
        <v>-27481675</v>
      </c>
      <c r="BS3411" t="str">
        <f>_xlfn.XLOOKUP(BO3411,I:I,L:L)</f>
        <v>The Black DahliaÂ </v>
      </c>
    </row>
    <row r="3412" spans="1:71" x14ac:dyDescent="0.25">
      <c r="A3412" t="s">
        <v>33</v>
      </c>
      <c r="B3412" t="s">
        <v>7063</v>
      </c>
      <c r="C3412">
        <v>234</v>
      </c>
      <c r="D3412">
        <v>101</v>
      </c>
      <c r="E3412">
        <v>0</v>
      </c>
      <c r="F3412">
        <v>721</v>
      </c>
      <c r="G3412" t="s">
        <v>14419</v>
      </c>
      <c r="H3412">
        <v>1000</v>
      </c>
      <c r="I3412">
        <v>1163508</v>
      </c>
      <c r="J3412" t="s">
        <v>591</v>
      </c>
      <c r="K3412" t="s">
        <v>14000</v>
      </c>
      <c r="L3412" t="s">
        <v>12659</v>
      </c>
      <c r="M3412">
        <v>20376</v>
      </c>
      <c r="N3412">
        <v>5158</v>
      </c>
      <c r="O3412" t="s">
        <v>15548</v>
      </c>
      <c r="P3412">
        <v>1</v>
      </c>
      <c r="Q3412" t="s">
        <v>16799</v>
      </c>
      <c r="R3412" t="s">
        <v>16800</v>
      </c>
      <c r="S3412">
        <v>166</v>
      </c>
      <c r="T3412" t="s">
        <v>42</v>
      </c>
      <c r="U3412" t="s">
        <v>43</v>
      </c>
      <c r="V3412" t="s">
        <v>811</v>
      </c>
      <c r="W3412">
        <v>2500000</v>
      </c>
      <c r="X3412">
        <v>2012</v>
      </c>
      <c r="Y3412">
        <v>725</v>
      </c>
      <c r="Z3412" s="2">
        <v>5.0999999999999996</v>
      </c>
      <c r="AA3412">
        <v>2.35</v>
      </c>
      <c r="AB3412">
        <v>15000</v>
      </c>
      <c r="AQ3412">
        <v>93</v>
      </c>
      <c r="AR3412">
        <v>7.6</v>
      </c>
      <c r="BO3412">
        <v>17300889</v>
      </c>
      <c r="BP3412">
        <v>45000000</v>
      </c>
      <c r="BR3412">
        <f t="shared" si="121"/>
        <v>-27699111</v>
      </c>
      <c r="BS3412" t="str">
        <f>_xlfn.XLOOKUP(BO3412,I:I,L:L)</f>
        <v>The PhantomÂ </v>
      </c>
    </row>
    <row r="3413" spans="1:71" x14ac:dyDescent="0.25">
      <c r="A3413" t="s">
        <v>33</v>
      </c>
      <c r="B3413" t="s">
        <v>771</v>
      </c>
      <c r="C3413">
        <v>387</v>
      </c>
      <c r="D3413">
        <v>130</v>
      </c>
      <c r="E3413">
        <v>188</v>
      </c>
      <c r="F3413">
        <v>1000</v>
      </c>
      <c r="G3413" t="s">
        <v>2097</v>
      </c>
      <c r="H3413">
        <v>10000</v>
      </c>
      <c r="I3413">
        <v>80033643</v>
      </c>
      <c r="J3413" t="s">
        <v>761</v>
      </c>
      <c r="K3413" t="s">
        <v>670</v>
      </c>
      <c r="L3413" t="s">
        <v>5052</v>
      </c>
      <c r="M3413">
        <v>226583</v>
      </c>
      <c r="N3413">
        <v>16385</v>
      </c>
      <c r="O3413" t="s">
        <v>2550</v>
      </c>
      <c r="P3413">
        <v>2</v>
      </c>
      <c r="Q3413" t="s">
        <v>5053</v>
      </c>
      <c r="R3413" t="s">
        <v>5054</v>
      </c>
      <c r="S3413">
        <v>448</v>
      </c>
      <c r="T3413" t="s">
        <v>42</v>
      </c>
      <c r="U3413" t="s">
        <v>43</v>
      </c>
      <c r="V3413" t="s">
        <v>44</v>
      </c>
      <c r="W3413">
        <v>60000000</v>
      </c>
      <c r="X3413">
        <v>2012</v>
      </c>
      <c r="Y3413">
        <v>3000</v>
      </c>
      <c r="Z3413" s="2">
        <v>7</v>
      </c>
      <c r="AA3413">
        <v>2.35</v>
      </c>
      <c r="AB3413">
        <v>38000</v>
      </c>
      <c r="AQ3413">
        <v>97</v>
      </c>
      <c r="AR3413">
        <v>3.1</v>
      </c>
      <c r="BO3413">
        <v>1865774</v>
      </c>
      <c r="BP3413">
        <v>30000000</v>
      </c>
      <c r="BR3413">
        <f t="shared" si="121"/>
        <v>-28134226</v>
      </c>
      <c r="BS3413" t="str">
        <f>_xlfn.XLOOKUP(BO3413,I:I,L:L)</f>
        <v>LegendÂ </v>
      </c>
    </row>
    <row r="3414" spans="1:71" x14ac:dyDescent="0.25">
      <c r="A3414" t="s">
        <v>33</v>
      </c>
      <c r="B3414" t="s">
        <v>10675</v>
      </c>
      <c r="C3414">
        <v>145</v>
      </c>
      <c r="D3414">
        <v>83</v>
      </c>
      <c r="E3414">
        <v>0</v>
      </c>
      <c r="F3414">
        <v>31</v>
      </c>
      <c r="G3414" t="s">
        <v>16801</v>
      </c>
      <c r="H3414">
        <v>82</v>
      </c>
      <c r="I3414">
        <v>184925485</v>
      </c>
      <c r="J3414" t="s">
        <v>2993</v>
      </c>
      <c r="K3414" t="s">
        <v>16802</v>
      </c>
      <c r="L3414" t="s">
        <v>585</v>
      </c>
      <c r="M3414">
        <v>133348</v>
      </c>
      <c r="N3414">
        <v>229</v>
      </c>
      <c r="O3414" t="s">
        <v>16803</v>
      </c>
      <c r="P3414">
        <v>1</v>
      </c>
      <c r="Q3414" t="s">
        <v>16804</v>
      </c>
      <c r="R3414" t="s">
        <v>16805</v>
      </c>
      <c r="S3414">
        <v>204</v>
      </c>
      <c r="T3414" t="s">
        <v>42</v>
      </c>
      <c r="U3414" t="s">
        <v>43</v>
      </c>
      <c r="V3414" t="s">
        <v>7234</v>
      </c>
      <c r="W3414">
        <v>2000000</v>
      </c>
      <c r="X3414">
        <v>1937</v>
      </c>
      <c r="Y3414">
        <v>47</v>
      </c>
      <c r="Z3414" s="2">
        <v>7.7</v>
      </c>
      <c r="AA3414">
        <v>1.37</v>
      </c>
      <c r="AB3414">
        <v>0</v>
      </c>
      <c r="AQ3414">
        <v>93</v>
      </c>
      <c r="AR3414">
        <v>3.6</v>
      </c>
      <c r="BO3414">
        <v>31670931</v>
      </c>
      <c r="BP3414">
        <v>60000000</v>
      </c>
      <c r="BR3414">
        <f t="shared" si="121"/>
        <v>-28329069</v>
      </c>
      <c r="BS3414" t="str">
        <f>_xlfn.XLOOKUP(BO3414,I:I,L:L)</f>
        <v>The SoloistÂ </v>
      </c>
    </row>
    <row r="3415" spans="1:71" x14ac:dyDescent="0.25">
      <c r="A3415" t="s">
        <v>33</v>
      </c>
      <c r="B3415" t="s">
        <v>10679</v>
      </c>
      <c r="C3415">
        <v>78</v>
      </c>
      <c r="D3415">
        <v>106</v>
      </c>
      <c r="E3415">
        <v>33</v>
      </c>
      <c r="F3415">
        <v>3</v>
      </c>
      <c r="G3415" t="s">
        <v>16806</v>
      </c>
      <c r="H3415">
        <v>341</v>
      </c>
      <c r="I3415">
        <v>304124</v>
      </c>
      <c r="J3415" t="s">
        <v>2007</v>
      </c>
      <c r="K3415" t="s">
        <v>15939</v>
      </c>
      <c r="L3415" t="s">
        <v>12479</v>
      </c>
      <c r="M3415">
        <v>2720</v>
      </c>
      <c r="N3415">
        <v>358</v>
      </c>
      <c r="O3415" t="s">
        <v>16807</v>
      </c>
      <c r="P3415">
        <v>0</v>
      </c>
      <c r="Q3415" t="s">
        <v>16808</v>
      </c>
      <c r="R3415" t="s">
        <v>16809</v>
      </c>
      <c r="S3415">
        <v>37</v>
      </c>
      <c r="T3415" t="s">
        <v>105</v>
      </c>
      <c r="U3415" t="s">
        <v>16183</v>
      </c>
      <c r="V3415" t="s">
        <v>811</v>
      </c>
      <c r="W3415">
        <v>1400000</v>
      </c>
      <c r="X3415">
        <v>2004</v>
      </c>
      <c r="Y3415">
        <v>5</v>
      </c>
      <c r="Z3415" s="2">
        <v>6.7</v>
      </c>
      <c r="AA3415">
        <v>1.85</v>
      </c>
      <c r="AB3415">
        <v>57</v>
      </c>
      <c r="AQ3415">
        <v>83</v>
      </c>
      <c r="AR3415">
        <v>7.7</v>
      </c>
      <c r="BO3415">
        <v>21557240</v>
      </c>
      <c r="BP3415">
        <v>49900000</v>
      </c>
      <c r="BR3415">
        <f t="shared" si="121"/>
        <v>-28342760</v>
      </c>
      <c r="BS3415" t="str">
        <f>_xlfn.XLOOKUP(BO3415,I:I,L:L)</f>
        <v>Your HighnessÂ </v>
      </c>
    </row>
    <row r="3416" spans="1:71" x14ac:dyDescent="0.25">
      <c r="A3416" t="s">
        <v>33</v>
      </c>
      <c r="B3416" t="s">
        <v>10683</v>
      </c>
      <c r="C3416">
        <v>60</v>
      </c>
      <c r="D3416">
        <v>94</v>
      </c>
      <c r="E3416">
        <v>87</v>
      </c>
      <c r="F3416">
        <v>37</v>
      </c>
      <c r="G3416" t="s">
        <v>16810</v>
      </c>
      <c r="H3416">
        <v>87</v>
      </c>
      <c r="I3416">
        <v>36830</v>
      </c>
      <c r="J3416" t="s">
        <v>5584</v>
      </c>
      <c r="K3416" t="s">
        <v>10683</v>
      </c>
      <c r="L3416" t="s">
        <v>12685</v>
      </c>
      <c r="M3416">
        <v>3291</v>
      </c>
      <c r="N3416">
        <v>256</v>
      </c>
      <c r="O3416" t="s">
        <v>16811</v>
      </c>
      <c r="P3416">
        <v>0</v>
      </c>
      <c r="Q3416" t="s">
        <v>16812</v>
      </c>
      <c r="R3416" t="s">
        <v>16813</v>
      </c>
      <c r="S3416">
        <v>63</v>
      </c>
      <c r="T3416" t="s">
        <v>42</v>
      </c>
      <c r="U3416" t="s">
        <v>74</v>
      </c>
      <c r="V3416" t="s">
        <v>44</v>
      </c>
      <c r="W3416">
        <v>1400000</v>
      </c>
      <c r="X3416">
        <v>2004</v>
      </c>
      <c r="Y3416">
        <v>70</v>
      </c>
      <c r="Z3416" s="2">
        <v>6.6</v>
      </c>
      <c r="AA3416">
        <v>1.85</v>
      </c>
      <c r="AB3416">
        <v>400</v>
      </c>
      <c r="AQ3416">
        <v>106</v>
      </c>
      <c r="AR3416">
        <v>6.7</v>
      </c>
      <c r="BO3416">
        <v>6592103</v>
      </c>
      <c r="BP3416">
        <v>35000000</v>
      </c>
      <c r="BR3416">
        <f t="shared" si="121"/>
        <v>-28407897</v>
      </c>
      <c r="BS3416" t="str">
        <f>_xlfn.XLOOKUP(BO3416,I:I,L:L)</f>
        <v>Femme FataleÂ </v>
      </c>
    </row>
    <row r="3417" spans="1:71" x14ac:dyDescent="0.25">
      <c r="A3417" t="s">
        <v>33</v>
      </c>
      <c r="B3417" t="s">
        <v>1057</v>
      </c>
      <c r="C3417">
        <v>116</v>
      </c>
      <c r="D3417">
        <v>120</v>
      </c>
      <c r="E3417">
        <v>0</v>
      </c>
      <c r="F3417">
        <v>452</v>
      </c>
      <c r="G3417" t="s">
        <v>1610</v>
      </c>
      <c r="H3417">
        <v>26000</v>
      </c>
      <c r="I3417">
        <v>3650677</v>
      </c>
      <c r="J3417" t="s">
        <v>635</v>
      </c>
      <c r="K3417" t="s">
        <v>447</v>
      </c>
      <c r="L3417" t="s">
        <v>10415</v>
      </c>
      <c r="M3417">
        <v>414976</v>
      </c>
      <c r="N3417">
        <v>28294</v>
      </c>
      <c r="O3417" t="s">
        <v>4268</v>
      </c>
      <c r="P3417">
        <v>1</v>
      </c>
      <c r="Q3417" t="s">
        <v>16815</v>
      </c>
      <c r="R3417" t="s">
        <v>16816</v>
      </c>
      <c r="S3417">
        <v>523</v>
      </c>
      <c r="T3417" t="s">
        <v>42</v>
      </c>
      <c r="U3417" t="s">
        <v>74</v>
      </c>
      <c r="V3417" t="s">
        <v>811</v>
      </c>
      <c r="W3417">
        <v>960000</v>
      </c>
      <c r="X3417">
        <v>1998</v>
      </c>
      <c r="Y3417">
        <v>1000</v>
      </c>
      <c r="Z3417" s="2">
        <v>8.1999999999999993</v>
      </c>
      <c r="AA3417">
        <v>1.85</v>
      </c>
      <c r="AB3417">
        <v>21000</v>
      </c>
      <c r="AQ3417">
        <v>105</v>
      </c>
      <c r="AR3417">
        <v>6.5</v>
      </c>
      <c r="BO3417">
        <v>23324666</v>
      </c>
      <c r="BP3417">
        <v>52000000</v>
      </c>
      <c r="BR3417">
        <f t="shared" si="121"/>
        <v>-28675334</v>
      </c>
      <c r="BS3417" t="str">
        <f>_xlfn.XLOOKUP(BO3417,I:I,L:L)</f>
        <v>From Paris with LoveÂ </v>
      </c>
    </row>
    <row r="3418" spans="1:71" x14ac:dyDescent="0.25">
      <c r="A3418" t="s">
        <v>33</v>
      </c>
      <c r="B3418" t="s">
        <v>8764</v>
      </c>
      <c r="C3418">
        <v>98</v>
      </c>
      <c r="D3418">
        <v>105</v>
      </c>
      <c r="E3418">
        <v>346</v>
      </c>
      <c r="F3418">
        <v>141</v>
      </c>
      <c r="G3418" t="s">
        <v>16817</v>
      </c>
      <c r="H3418">
        <v>280</v>
      </c>
      <c r="I3418">
        <v>1647780</v>
      </c>
      <c r="J3418" t="s">
        <v>2007</v>
      </c>
      <c r="K3418" t="s">
        <v>5463</v>
      </c>
      <c r="L3418" t="s">
        <v>11152</v>
      </c>
      <c r="M3418">
        <v>65951</v>
      </c>
      <c r="N3418">
        <v>821</v>
      </c>
      <c r="O3418" t="s">
        <v>16818</v>
      </c>
      <c r="P3418">
        <v>1</v>
      </c>
      <c r="Q3418" t="s">
        <v>16819</v>
      </c>
      <c r="R3418" t="s">
        <v>16820</v>
      </c>
      <c r="S3418">
        <v>258</v>
      </c>
      <c r="T3418" t="s">
        <v>305</v>
      </c>
      <c r="U3418" t="s">
        <v>9013</v>
      </c>
      <c r="V3418" t="s">
        <v>811</v>
      </c>
      <c r="W3418">
        <v>1300000</v>
      </c>
      <c r="X3418">
        <v>1998</v>
      </c>
      <c r="Y3418">
        <v>278</v>
      </c>
      <c r="Z3418" s="2">
        <v>8.1</v>
      </c>
      <c r="AA3418">
        <v>1.33</v>
      </c>
      <c r="AB3418">
        <v>5000</v>
      </c>
      <c r="AQ3418">
        <v>105</v>
      </c>
      <c r="AR3418">
        <v>7.1</v>
      </c>
      <c r="BO3418">
        <v>31165421</v>
      </c>
      <c r="BP3418">
        <v>60000000</v>
      </c>
      <c r="BR3418">
        <f t="shared" si="121"/>
        <v>-28834579</v>
      </c>
      <c r="BS3418" t="str">
        <f>_xlfn.XLOOKUP(BO3418,I:I,L:L)</f>
        <v>The Mortal Instruments: City of BonesÂ </v>
      </c>
    </row>
    <row r="3419" spans="1:71" x14ac:dyDescent="0.25">
      <c r="A3419" t="s">
        <v>33</v>
      </c>
      <c r="B3419" t="s">
        <v>361</v>
      </c>
      <c r="C3419">
        <v>43</v>
      </c>
      <c r="D3419">
        <v>95</v>
      </c>
      <c r="E3419">
        <v>12000</v>
      </c>
      <c r="F3419">
        <v>636</v>
      </c>
      <c r="G3419" t="s">
        <v>2292</v>
      </c>
      <c r="H3419">
        <v>12000</v>
      </c>
      <c r="I3419">
        <v>695229</v>
      </c>
      <c r="J3419" t="s">
        <v>1544</v>
      </c>
      <c r="K3419" t="s">
        <v>361</v>
      </c>
      <c r="L3419" t="s">
        <v>12077</v>
      </c>
      <c r="M3419">
        <v>11369</v>
      </c>
      <c r="N3419">
        <v>14420</v>
      </c>
      <c r="O3419" t="s">
        <v>8010</v>
      </c>
      <c r="P3419">
        <v>1</v>
      </c>
      <c r="Q3419" t="s">
        <v>16821</v>
      </c>
      <c r="R3419" t="s">
        <v>16822</v>
      </c>
      <c r="S3419">
        <v>65</v>
      </c>
      <c r="T3419" t="s">
        <v>42</v>
      </c>
      <c r="U3419" t="s">
        <v>43</v>
      </c>
      <c r="V3419" t="s">
        <v>811</v>
      </c>
      <c r="W3419">
        <v>1300000</v>
      </c>
      <c r="X3419">
        <v>1996</v>
      </c>
      <c r="Y3419">
        <v>680</v>
      </c>
      <c r="Z3419" s="2">
        <v>7.2</v>
      </c>
      <c r="AA3419">
        <v>1.85</v>
      </c>
      <c r="AB3419">
        <v>872</v>
      </c>
      <c r="AQ3419">
        <v>105</v>
      </c>
      <c r="AR3419">
        <v>8.1</v>
      </c>
      <c r="BO3419">
        <v>31111260</v>
      </c>
      <c r="BP3419">
        <v>60000000</v>
      </c>
      <c r="BR3419">
        <f t="shared" si="121"/>
        <v>-28888740</v>
      </c>
      <c r="BS3419" t="str">
        <f>_xlfn.XLOOKUP(BO3419,I:I,L:L)</f>
        <v>The CoreÂ </v>
      </c>
    </row>
    <row r="3420" spans="1:71" x14ac:dyDescent="0.25">
      <c r="A3420" t="s">
        <v>33</v>
      </c>
      <c r="B3420" t="s">
        <v>10702</v>
      </c>
      <c r="C3420">
        <v>15</v>
      </c>
      <c r="D3420">
        <v>135</v>
      </c>
      <c r="E3420">
        <v>5</v>
      </c>
      <c r="F3420">
        <v>5</v>
      </c>
      <c r="G3420" t="s">
        <v>16823</v>
      </c>
      <c r="H3420">
        <v>51</v>
      </c>
      <c r="I3420">
        <v>638951</v>
      </c>
      <c r="J3420" t="s">
        <v>2007</v>
      </c>
      <c r="K3420" t="s">
        <v>16824</v>
      </c>
      <c r="L3420" t="s">
        <v>12365</v>
      </c>
      <c r="M3420">
        <v>775</v>
      </c>
      <c r="N3420">
        <v>83</v>
      </c>
      <c r="O3420" t="s">
        <v>16825</v>
      </c>
      <c r="P3420">
        <v>2</v>
      </c>
      <c r="Q3420" t="s">
        <v>16826</v>
      </c>
      <c r="R3420" t="s">
        <v>16827</v>
      </c>
      <c r="S3420">
        <v>19</v>
      </c>
      <c r="T3420" t="s">
        <v>387</v>
      </c>
      <c r="U3420" t="s">
        <v>43</v>
      </c>
      <c r="V3420" t="s">
        <v>811</v>
      </c>
      <c r="W3420">
        <v>1592000</v>
      </c>
      <c r="X3420">
        <v>2006</v>
      </c>
      <c r="Y3420">
        <v>24</v>
      </c>
      <c r="Z3420" s="2">
        <v>7.4</v>
      </c>
      <c r="AA3420">
        <v>1.85</v>
      </c>
      <c r="AB3420">
        <v>100</v>
      </c>
      <c r="AQ3420">
        <v>95</v>
      </c>
      <c r="AR3420">
        <v>7.2</v>
      </c>
      <c r="BO3420">
        <v>111110575</v>
      </c>
      <c r="BP3420">
        <v>140000000</v>
      </c>
      <c r="BR3420">
        <f t="shared" si="121"/>
        <v>-28889425</v>
      </c>
      <c r="BS3420" t="str">
        <f>_xlfn.XLOOKUP(BO3420,I:I,L:L)</f>
        <v>The Last SamuraiÂ </v>
      </c>
    </row>
    <row r="3421" spans="1:71" x14ac:dyDescent="0.25">
      <c r="A3421" t="s">
        <v>33</v>
      </c>
      <c r="B3421" t="s">
        <v>10706</v>
      </c>
      <c r="C3421">
        <v>14</v>
      </c>
      <c r="D3421">
        <v>105</v>
      </c>
      <c r="E3421">
        <v>7</v>
      </c>
      <c r="F3421">
        <v>548</v>
      </c>
      <c r="G3421" t="s">
        <v>1667</v>
      </c>
      <c r="H3421">
        <v>2000</v>
      </c>
      <c r="I3421">
        <v>609042</v>
      </c>
      <c r="J3421" t="s">
        <v>2007</v>
      </c>
      <c r="K3421" t="s">
        <v>4883</v>
      </c>
      <c r="L3421" t="s">
        <v>12147</v>
      </c>
      <c r="M3421">
        <v>449</v>
      </c>
      <c r="N3421">
        <v>3475</v>
      </c>
      <c r="O3421" t="s">
        <v>3955</v>
      </c>
      <c r="P3421">
        <v>2</v>
      </c>
      <c r="Q3421" t="s">
        <v>16828</v>
      </c>
      <c r="R3421" t="s">
        <v>16829</v>
      </c>
      <c r="S3421">
        <v>38</v>
      </c>
      <c r="T3421" t="s">
        <v>42</v>
      </c>
      <c r="U3421" t="s">
        <v>43</v>
      </c>
      <c r="V3421" t="s">
        <v>115</v>
      </c>
      <c r="W3421">
        <v>1300000</v>
      </c>
      <c r="X3421">
        <v>1999</v>
      </c>
      <c r="Y3421">
        <v>783</v>
      </c>
      <c r="Z3421" s="2">
        <v>6.5</v>
      </c>
      <c r="AA3421">
        <v>1.85</v>
      </c>
      <c r="AB3421">
        <v>117</v>
      </c>
      <c r="AQ3421">
        <v>135</v>
      </c>
      <c r="AR3421">
        <v>7.4</v>
      </c>
      <c r="BO3421">
        <v>64286</v>
      </c>
      <c r="BP3421">
        <v>29000000</v>
      </c>
      <c r="BR3421">
        <f t="shared" si="121"/>
        <v>-28935714</v>
      </c>
      <c r="BS3421" t="str">
        <f>_xlfn.XLOOKUP(BO3421,I:I,L:L)</f>
        <v>The NotebookÂ </v>
      </c>
    </row>
    <row r="3422" spans="1:71" x14ac:dyDescent="0.25">
      <c r="A3422" t="s">
        <v>33</v>
      </c>
      <c r="B3422" t="s">
        <v>2769</v>
      </c>
      <c r="C3422">
        <v>79</v>
      </c>
      <c r="D3422">
        <v>111</v>
      </c>
      <c r="E3422">
        <v>17</v>
      </c>
      <c r="F3422">
        <v>652</v>
      </c>
      <c r="G3422" t="s">
        <v>4513</v>
      </c>
      <c r="H3422">
        <v>13000</v>
      </c>
      <c r="I3422">
        <v>32940507</v>
      </c>
      <c r="J3422" t="s">
        <v>313</v>
      </c>
      <c r="K3422" t="s">
        <v>1207</v>
      </c>
      <c r="L3422" t="s">
        <v>5347</v>
      </c>
      <c r="M3422">
        <v>54316</v>
      </c>
      <c r="N3422">
        <v>16537</v>
      </c>
      <c r="O3422" t="s">
        <v>5348</v>
      </c>
      <c r="P3422">
        <v>1</v>
      </c>
      <c r="Q3422" t="s">
        <v>5349</v>
      </c>
      <c r="R3422" t="s">
        <v>5350</v>
      </c>
      <c r="S3422">
        <v>127</v>
      </c>
      <c r="T3422" t="s">
        <v>42</v>
      </c>
      <c r="U3422" t="s">
        <v>43</v>
      </c>
      <c r="V3422" t="s">
        <v>811</v>
      </c>
      <c r="W3422">
        <v>60000000</v>
      </c>
      <c r="X3422">
        <v>1998</v>
      </c>
      <c r="Y3422">
        <v>969</v>
      </c>
      <c r="Z3422" s="2">
        <v>6.1</v>
      </c>
      <c r="AA3422">
        <v>2.35</v>
      </c>
      <c r="AB3422">
        <v>0</v>
      </c>
      <c r="AQ3422">
        <v>105</v>
      </c>
      <c r="AR3422">
        <v>6.5</v>
      </c>
      <c r="BO3422">
        <v>23020488</v>
      </c>
      <c r="BP3422">
        <v>52000000</v>
      </c>
      <c r="BR3422">
        <f t="shared" si="121"/>
        <v>-28979512</v>
      </c>
      <c r="BS3422" t="str">
        <f>_xlfn.XLOOKUP(BO3422,I:I,L:L)</f>
        <v>Bulletproof MonkÂ </v>
      </c>
    </row>
    <row r="3423" spans="1:71" x14ac:dyDescent="0.25">
      <c r="A3423" t="s">
        <v>917</v>
      </c>
      <c r="B3423" t="s">
        <v>10719</v>
      </c>
      <c r="C3423">
        <v>35</v>
      </c>
      <c r="D3423">
        <v>87</v>
      </c>
      <c r="E3423">
        <v>4</v>
      </c>
      <c r="F3423">
        <v>624</v>
      </c>
      <c r="G3423" t="s">
        <v>3587</v>
      </c>
      <c r="H3423">
        <v>2000</v>
      </c>
      <c r="I3423">
        <v>19539</v>
      </c>
      <c r="J3423" t="s">
        <v>1247</v>
      </c>
      <c r="K3423" t="s">
        <v>308</v>
      </c>
      <c r="L3423" t="s">
        <v>12377</v>
      </c>
      <c r="M3423">
        <v>4182</v>
      </c>
      <c r="N3423">
        <v>6227</v>
      </c>
      <c r="O3423" t="s">
        <v>6142</v>
      </c>
      <c r="P3423">
        <v>1</v>
      </c>
      <c r="Q3423" t="s">
        <v>16830</v>
      </c>
      <c r="R3423" t="s">
        <v>16831</v>
      </c>
      <c r="S3423">
        <v>53</v>
      </c>
      <c r="T3423" t="s">
        <v>42</v>
      </c>
      <c r="U3423" t="s">
        <v>43</v>
      </c>
      <c r="V3423" t="s">
        <v>811</v>
      </c>
      <c r="W3423">
        <v>1000000</v>
      </c>
      <c r="X3423">
        <v>2003</v>
      </c>
      <c r="Y3423">
        <v>1000</v>
      </c>
      <c r="Z3423" s="2">
        <v>6.2</v>
      </c>
      <c r="AA3423">
        <v>1.85</v>
      </c>
      <c r="AB3423">
        <v>3000</v>
      </c>
      <c r="AQ3423">
        <v>88</v>
      </c>
      <c r="AR3423">
        <v>4.3</v>
      </c>
      <c r="BP3423">
        <v>29000000</v>
      </c>
      <c r="BR3423">
        <f t="shared" si="121"/>
        <v>-29000000</v>
      </c>
      <c r="BS3423">
        <f>_xlfn.XLOOKUP(BO3423,I:I,L:L)</f>
        <v>0</v>
      </c>
    </row>
    <row r="3424" spans="1:71" x14ac:dyDescent="0.25">
      <c r="A3424" t="s">
        <v>33</v>
      </c>
      <c r="B3424" t="s">
        <v>10724</v>
      </c>
      <c r="C3424">
        <v>5</v>
      </c>
      <c r="D3424">
        <v>97</v>
      </c>
      <c r="E3424">
        <v>0</v>
      </c>
      <c r="F3424">
        <v>40</v>
      </c>
      <c r="G3424" t="s">
        <v>16832</v>
      </c>
      <c r="H3424">
        <v>374</v>
      </c>
      <c r="I3424">
        <v>100358</v>
      </c>
      <c r="J3424" t="s">
        <v>4329</v>
      </c>
      <c r="K3424" t="s">
        <v>15972</v>
      </c>
      <c r="L3424" t="s">
        <v>12703</v>
      </c>
      <c r="M3424">
        <v>1167</v>
      </c>
      <c r="N3424">
        <v>602</v>
      </c>
      <c r="O3424" t="s">
        <v>16833</v>
      </c>
      <c r="P3424">
        <v>2</v>
      </c>
      <c r="Q3424" t="s">
        <v>16834</v>
      </c>
      <c r="R3424" t="s">
        <v>16835</v>
      </c>
      <c r="S3424">
        <v>24</v>
      </c>
      <c r="T3424" t="s">
        <v>42</v>
      </c>
      <c r="U3424" t="s">
        <v>8197</v>
      </c>
      <c r="W3424">
        <v>1500000</v>
      </c>
      <c r="X3424">
        <v>2005</v>
      </c>
      <c r="Y3424">
        <v>145</v>
      </c>
      <c r="Z3424" s="2">
        <v>3.3</v>
      </c>
      <c r="AA3424">
        <v>2.35</v>
      </c>
      <c r="AB3424">
        <v>66</v>
      </c>
      <c r="AQ3424">
        <v>87</v>
      </c>
      <c r="AR3424">
        <v>6.2</v>
      </c>
      <c r="BO3424">
        <v>40932372</v>
      </c>
      <c r="BP3424">
        <v>70000000</v>
      </c>
      <c r="BR3424">
        <f t="shared" si="121"/>
        <v>-29067628</v>
      </c>
      <c r="BS3424" t="str">
        <f>_xlfn.XLOOKUP(BO3424,I:I,L:L)</f>
        <v>The SiegeÂ </v>
      </c>
    </row>
    <row r="3425" spans="1:71" x14ac:dyDescent="0.25">
      <c r="A3425" t="s">
        <v>33</v>
      </c>
      <c r="B3425" t="s">
        <v>5331</v>
      </c>
      <c r="C3425">
        <v>242</v>
      </c>
      <c r="D3425">
        <v>87</v>
      </c>
      <c r="E3425">
        <v>49</v>
      </c>
      <c r="F3425">
        <v>59</v>
      </c>
      <c r="G3425" t="s">
        <v>16836</v>
      </c>
      <c r="H3425">
        <v>309</v>
      </c>
      <c r="I3425">
        <v>19100000</v>
      </c>
      <c r="J3425" t="s">
        <v>1776</v>
      </c>
      <c r="K3425" t="s">
        <v>16837</v>
      </c>
      <c r="L3425" t="s">
        <v>7513</v>
      </c>
      <c r="M3425">
        <v>39690</v>
      </c>
      <c r="N3425">
        <v>707</v>
      </c>
      <c r="O3425" t="s">
        <v>16838</v>
      </c>
      <c r="P3425">
        <v>0</v>
      </c>
      <c r="Q3425" t="s">
        <v>16839</v>
      </c>
      <c r="R3425" t="s">
        <v>16840</v>
      </c>
      <c r="S3425">
        <v>394</v>
      </c>
      <c r="T3425" t="s">
        <v>42</v>
      </c>
      <c r="U3425" t="s">
        <v>43</v>
      </c>
      <c r="V3425" t="s">
        <v>811</v>
      </c>
      <c r="W3425">
        <v>1250000</v>
      </c>
      <c r="X3425">
        <v>1981</v>
      </c>
      <c r="Y3425">
        <v>121</v>
      </c>
      <c r="Z3425" s="2">
        <v>6.1</v>
      </c>
      <c r="AA3425">
        <v>1.85</v>
      </c>
      <c r="AB3425">
        <v>0</v>
      </c>
      <c r="AQ3425">
        <v>130</v>
      </c>
      <c r="AR3425">
        <v>8.1999999999999993</v>
      </c>
      <c r="BO3425">
        <v>1196752</v>
      </c>
      <c r="BP3425">
        <v>30300000</v>
      </c>
      <c r="BR3425">
        <f t="shared" si="121"/>
        <v>-29103248</v>
      </c>
      <c r="BS3425" t="str">
        <f>_xlfn.XLOOKUP(BO3425,I:I,L:L)</f>
        <v>HeadhuntersÂ </v>
      </c>
    </row>
    <row r="3426" spans="1:71" x14ac:dyDescent="0.25">
      <c r="A3426" t="s">
        <v>33</v>
      </c>
      <c r="B3426" t="s">
        <v>10058</v>
      </c>
      <c r="C3426">
        <v>16</v>
      </c>
      <c r="D3426">
        <v>80</v>
      </c>
      <c r="E3426">
        <v>8</v>
      </c>
      <c r="F3426">
        <v>183</v>
      </c>
      <c r="G3426" t="s">
        <v>16841</v>
      </c>
      <c r="H3426">
        <v>2000</v>
      </c>
      <c r="I3426">
        <v>2833383</v>
      </c>
      <c r="J3426" t="s">
        <v>3027</v>
      </c>
      <c r="K3426" t="s">
        <v>6897</v>
      </c>
      <c r="L3426" t="s">
        <v>10505</v>
      </c>
      <c r="M3426">
        <v>910</v>
      </c>
      <c r="N3426">
        <v>2459</v>
      </c>
      <c r="O3426" t="s">
        <v>16842</v>
      </c>
      <c r="P3426">
        <v>1</v>
      </c>
      <c r="R3426" t="s">
        <v>16843</v>
      </c>
      <c r="S3426">
        <v>11</v>
      </c>
      <c r="T3426" t="s">
        <v>42</v>
      </c>
      <c r="U3426" t="s">
        <v>43</v>
      </c>
      <c r="V3426" t="s">
        <v>811</v>
      </c>
      <c r="W3426">
        <v>427000</v>
      </c>
      <c r="X3426">
        <v>2012</v>
      </c>
      <c r="Y3426">
        <v>245</v>
      </c>
      <c r="Z3426" s="2">
        <v>5.7</v>
      </c>
      <c r="AA3426">
        <v>2.35</v>
      </c>
      <c r="AB3426">
        <v>0</v>
      </c>
      <c r="AQ3426">
        <v>96</v>
      </c>
      <c r="AR3426">
        <v>5.5</v>
      </c>
      <c r="BO3426">
        <v>30695227</v>
      </c>
      <c r="BP3426">
        <v>60000000</v>
      </c>
      <c r="BR3426">
        <f t="shared" si="121"/>
        <v>-29304773</v>
      </c>
      <c r="BS3426" t="str">
        <f>_xlfn.XLOOKUP(BO3426,I:I,L:L)</f>
        <v>The Legend of Bagger VanceÂ </v>
      </c>
    </row>
    <row r="3427" spans="1:71" x14ac:dyDescent="0.25">
      <c r="A3427" t="s">
        <v>33</v>
      </c>
      <c r="B3427" t="s">
        <v>1220</v>
      </c>
      <c r="C3427">
        <v>58</v>
      </c>
      <c r="D3427">
        <v>100</v>
      </c>
      <c r="E3427">
        <v>0</v>
      </c>
      <c r="F3427">
        <v>65</v>
      </c>
      <c r="G3427" t="s">
        <v>16844</v>
      </c>
      <c r="H3427">
        <v>828</v>
      </c>
      <c r="I3427">
        <v>24741700</v>
      </c>
      <c r="J3427" t="s">
        <v>2007</v>
      </c>
      <c r="K3427" t="s">
        <v>5947</v>
      </c>
      <c r="L3427" t="s">
        <v>6612</v>
      </c>
      <c r="M3427">
        <v>37785</v>
      </c>
      <c r="N3427">
        <v>1431</v>
      </c>
      <c r="O3427" t="s">
        <v>3153</v>
      </c>
      <c r="P3427">
        <v>2</v>
      </c>
      <c r="Q3427" t="s">
        <v>16845</v>
      </c>
      <c r="R3427" t="s">
        <v>16846</v>
      </c>
      <c r="S3427">
        <v>95</v>
      </c>
      <c r="T3427" t="s">
        <v>42</v>
      </c>
      <c r="U3427" t="s">
        <v>43</v>
      </c>
      <c r="V3427" t="s">
        <v>811</v>
      </c>
      <c r="W3427">
        <v>1200000</v>
      </c>
      <c r="X3427">
        <v>1989</v>
      </c>
      <c r="Y3427">
        <v>531</v>
      </c>
      <c r="Z3427" s="2">
        <v>7.2</v>
      </c>
      <c r="AA3427">
        <v>1.85</v>
      </c>
      <c r="AB3427">
        <v>2000</v>
      </c>
      <c r="AQ3427">
        <v>123</v>
      </c>
      <c r="AR3427">
        <v>4.0999999999999996</v>
      </c>
      <c r="BO3427">
        <v>537580</v>
      </c>
      <c r="BP3427">
        <v>30000000</v>
      </c>
      <c r="BR3427">
        <f t="shared" si="121"/>
        <v>-29462420</v>
      </c>
      <c r="BS3427" t="str">
        <f>_xlfn.XLOOKUP(BO3427,I:I,L:L)</f>
        <v>Machine Gun PreacherÂ </v>
      </c>
    </row>
    <row r="3428" spans="1:71" x14ac:dyDescent="0.25">
      <c r="A3428" t="s">
        <v>33</v>
      </c>
      <c r="B3428" t="s">
        <v>358</v>
      </c>
      <c r="C3428">
        <v>287</v>
      </c>
      <c r="D3428">
        <v>103</v>
      </c>
      <c r="E3428">
        <v>0</v>
      </c>
      <c r="F3428">
        <v>651</v>
      </c>
      <c r="G3428" t="s">
        <v>3287</v>
      </c>
      <c r="H3428">
        <v>2000</v>
      </c>
      <c r="I3428">
        <v>55153403</v>
      </c>
      <c r="J3428" t="s">
        <v>1776</v>
      </c>
      <c r="K3428" t="s">
        <v>3449</v>
      </c>
      <c r="L3428" t="s">
        <v>3447</v>
      </c>
      <c r="M3428">
        <v>299127</v>
      </c>
      <c r="N3428">
        <v>5161</v>
      </c>
      <c r="O3428" t="s">
        <v>14296</v>
      </c>
      <c r="P3428">
        <v>0</v>
      </c>
      <c r="Q3428" t="s">
        <v>16847</v>
      </c>
      <c r="R3428" t="s">
        <v>16848</v>
      </c>
      <c r="S3428">
        <v>1509</v>
      </c>
      <c r="T3428" t="s">
        <v>42</v>
      </c>
      <c r="U3428" t="s">
        <v>43</v>
      </c>
      <c r="V3428" t="s">
        <v>811</v>
      </c>
      <c r="W3428">
        <v>1200000</v>
      </c>
      <c r="X3428">
        <v>2004</v>
      </c>
      <c r="Y3428">
        <v>878</v>
      </c>
      <c r="Z3428" s="2">
        <v>7.7</v>
      </c>
      <c r="AA3428">
        <v>1.85</v>
      </c>
      <c r="AB3428">
        <v>0</v>
      </c>
      <c r="AQ3428">
        <v>100</v>
      </c>
      <c r="AR3428">
        <v>7.2</v>
      </c>
      <c r="BO3428">
        <v>15523168</v>
      </c>
      <c r="BP3428">
        <v>45000000</v>
      </c>
      <c r="BR3428">
        <f t="shared" si="121"/>
        <v>-29476832</v>
      </c>
      <c r="BS3428" t="str">
        <f>_xlfn.XLOOKUP(BO3428,I:I,L:L)</f>
        <v>The Ghost WriterÂ </v>
      </c>
    </row>
    <row r="3429" spans="1:71" x14ac:dyDescent="0.25">
      <c r="A3429" t="s">
        <v>33</v>
      </c>
      <c r="B3429" t="s">
        <v>3098</v>
      </c>
      <c r="C3429">
        <v>100</v>
      </c>
      <c r="D3429">
        <v>100</v>
      </c>
      <c r="E3429">
        <v>422</v>
      </c>
      <c r="F3429">
        <v>422</v>
      </c>
      <c r="G3429" t="s">
        <v>4589</v>
      </c>
      <c r="H3429">
        <v>816</v>
      </c>
      <c r="I3429">
        <v>18488314</v>
      </c>
      <c r="J3429" t="s">
        <v>4585</v>
      </c>
      <c r="K3429" t="s">
        <v>12187</v>
      </c>
      <c r="L3429" t="s">
        <v>7576</v>
      </c>
      <c r="M3429">
        <v>76151</v>
      </c>
      <c r="N3429">
        <v>2893</v>
      </c>
      <c r="O3429" t="s">
        <v>3098</v>
      </c>
      <c r="P3429">
        <v>0</v>
      </c>
      <c r="Q3429" t="s">
        <v>16849</v>
      </c>
      <c r="R3429" t="s">
        <v>16850</v>
      </c>
      <c r="S3429">
        <v>333</v>
      </c>
      <c r="T3429" t="s">
        <v>42</v>
      </c>
      <c r="U3429" t="s">
        <v>43</v>
      </c>
      <c r="V3429" t="s">
        <v>811</v>
      </c>
      <c r="W3429">
        <v>1200000</v>
      </c>
      <c r="X3429">
        <v>2001</v>
      </c>
      <c r="Y3429">
        <v>577</v>
      </c>
      <c r="Z3429" s="2">
        <v>7.1</v>
      </c>
      <c r="AA3429">
        <v>1.85</v>
      </c>
      <c r="AB3429">
        <v>0</v>
      </c>
      <c r="AQ3429">
        <v>103</v>
      </c>
      <c r="AR3429">
        <v>7.7</v>
      </c>
      <c r="BP3429">
        <v>29500000</v>
      </c>
      <c r="BR3429">
        <f t="shared" si="121"/>
        <v>-29500000</v>
      </c>
      <c r="BS3429">
        <f>_xlfn.XLOOKUP(BO3429,I:I,L:L)</f>
        <v>0</v>
      </c>
    </row>
    <row r="3430" spans="1:71" x14ac:dyDescent="0.25">
      <c r="A3430" t="s">
        <v>33</v>
      </c>
      <c r="B3430" t="s">
        <v>10747</v>
      </c>
      <c r="C3430">
        <v>50</v>
      </c>
      <c r="D3430">
        <v>89</v>
      </c>
      <c r="E3430">
        <v>0</v>
      </c>
      <c r="F3430">
        <v>3</v>
      </c>
      <c r="G3430" t="s">
        <v>16851</v>
      </c>
      <c r="H3430">
        <v>31</v>
      </c>
      <c r="I3430">
        <v>11278</v>
      </c>
      <c r="J3430" t="s">
        <v>1544</v>
      </c>
      <c r="K3430" t="s">
        <v>16852</v>
      </c>
      <c r="L3430" t="s">
        <v>12603</v>
      </c>
      <c r="M3430">
        <v>1229</v>
      </c>
      <c r="N3430">
        <v>58</v>
      </c>
      <c r="O3430" t="s">
        <v>16853</v>
      </c>
      <c r="P3430">
        <v>0</v>
      </c>
      <c r="Q3430" t="s">
        <v>16854</v>
      </c>
      <c r="R3430" t="s">
        <v>16855</v>
      </c>
      <c r="S3430">
        <v>2</v>
      </c>
      <c r="T3430" t="s">
        <v>105</v>
      </c>
      <c r="U3430" t="s">
        <v>3584</v>
      </c>
      <c r="W3430">
        <v>1300000</v>
      </c>
      <c r="X3430">
        <v>2013</v>
      </c>
      <c r="Y3430">
        <v>24</v>
      </c>
      <c r="Z3430" s="2">
        <v>7</v>
      </c>
      <c r="AB3430">
        <v>407</v>
      </c>
      <c r="AQ3430">
        <v>99</v>
      </c>
      <c r="AR3430">
        <v>7.6</v>
      </c>
      <c r="BO3430">
        <v>20488579</v>
      </c>
      <c r="BP3430">
        <v>50000000</v>
      </c>
      <c r="BR3430">
        <f t="shared" si="121"/>
        <v>-29511421</v>
      </c>
      <c r="BS3430" t="str">
        <f>_xlfn.XLOOKUP(BO3430,I:I,L:L)</f>
        <v>GamerÂ </v>
      </c>
    </row>
    <row r="3431" spans="1:71" x14ac:dyDescent="0.25">
      <c r="A3431" t="s">
        <v>33</v>
      </c>
      <c r="B3431" t="s">
        <v>1864</v>
      </c>
      <c r="C3431">
        <v>276</v>
      </c>
      <c r="D3431">
        <v>104</v>
      </c>
      <c r="E3431">
        <v>301</v>
      </c>
      <c r="F3431">
        <v>71</v>
      </c>
      <c r="G3431" t="s">
        <v>748</v>
      </c>
      <c r="H3431">
        <v>18000</v>
      </c>
      <c r="I3431">
        <v>79363785</v>
      </c>
      <c r="J3431" t="s">
        <v>1608</v>
      </c>
      <c r="K3431" t="s">
        <v>739</v>
      </c>
      <c r="L3431" t="s">
        <v>3345</v>
      </c>
      <c r="M3431">
        <v>139426</v>
      </c>
      <c r="N3431">
        <v>22194</v>
      </c>
      <c r="O3431" t="s">
        <v>3346</v>
      </c>
      <c r="P3431">
        <v>0</v>
      </c>
      <c r="Q3431" t="s">
        <v>3347</v>
      </c>
      <c r="R3431" t="s">
        <v>3348</v>
      </c>
      <c r="S3431">
        <v>698</v>
      </c>
      <c r="T3431" t="s">
        <v>42</v>
      </c>
      <c r="U3431" t="s">
        <v>43</v>
      </c>
      <c r="V3431" t="s">
        <v>44</v>
      </c>
      <c r="W3431">
        <v>80000000</v>
      </c>
      <c r="X3431">
        <v>2008</v>
      </c>
      <c r="Y3431">
        <v>4000</v>
      </c>
      <c r="Z3431" s="2">
        <v>5.5</v>
      </c>
      <c r="AA3431">
        <v>2.35</v>
      </c>
      <c r="AB3431">
        <v>0</v>
      </c>
      <c r="AQ3431">
        <v>89</v>
      </c>
      <c r="AR3431">
        <v>7</v>
      </c>
      <c r="BO3431">
        <v>45434443</v>
      </c>
      <c r="BP3431">
        <v>75000000</v>
      </c>
      <c r="BR3431">
        <f t="shared" si="121"/>
        <v>-29565557</v>
      </c>
      <c r="BS3431" t="str">
        <f>_xlfn.XLOOKUP(BO3431,I:I,L:L)</f>
        <v>The Man from U.N.C.L.E.Â </v>
      </c>
    </row>
    <row r="3432" spans="1:71" x14ac:dyDescent="0.25">
      <c r="A3432" t="s">
        <v>33</v>
      </c>
      <c r="B3432" t="s">
        <v>5959</v>
      </c>
      <c r="C3432">
        <v>137</v>
      </c>
      <c r="D3432">
        <v>114</v>
      </c>
      <c r="E3432">
        <v>300</v>
      </c>
      <c r="F3432">
        <v>73</v>
      </c>
      <c r="G3432" t="s">
        <v>16856</v>
      </c>
      <c r="H3432">
        <v>307</v>
      </c>
      <c r="I3432">
        <v>13876974</v>
      </c>
      <c r="J3432" t="s">
        <v>881</v>
      </c>
      <c r="K3432" t="s">
        <v>16857</v>
      </c>
      <c r="L3432" t="s">
        <v>9535</v>
      </c>
      <c r="M3432">
        <v>19397</v>
      </c>
      <c r="N3432">
        <v>809</v>
      </c>
      <c r="O3432" t="s">
        <v>11403</v>
      </c>
      <c r="P3432">
        <v>0</v>
      </c>
      <c r="Q3432" t="s">
        <v>16858</v>
      </c>
      <c r="R3432" t="s">
        <v>16859</v>
      </c>
      <c r="S3432">
        <v>214</v>
      </c>
      <c r="T3432" t="s">
        <v>287</v>
      </c>
      <c r="U3432" t="s">
        <v>8197</v>
      </c>
      <c r="V3432" t="s">
        <v>811</v>
      </c>
      <c r="W3432">
        <v>7000000</v>
      </c>
      <c r="X3432">
        <v>2001</v>
      </c>
      <c r="Y3432">
        <v>209</v>
      </c>
      <c r="Z3432" s="2">
        <v>7.4</v>
      </c>
      <c r="AA3432">
        <v>1.85</v>
      </c>
      <c r="AB3432">
        <v>0</v>
      </c>
      <c r="AQ3432">
        <v>104</v>
      </c>
      <c r="AR3432">
        <v>5.5</v>
      </c>
      <c r="BO3432">
        <v>8406264</v>
      </c>
      <c r="BP3432">
        <v>38000000</v>
      </c>
      <c r="BR3432">
        <f t="shared" si="121"/>
        <v>-29593736</v>
      </c>
      <c r="BS3432" t="str">
        <f>_xlfn.XLOOKUP(BO3432,I:I,L:L)</f>
        <v>Pushing TinÂ </v>
      </c>
    </row>
    <row r="3433" spans="1:71" x14ac:dyDescent="0.25">
      <c r="A3433" t="s">
        <v>33</v>
      </c>
      <c r="B3433" t="s">
        <v>7485</v>
      </c>
      <c r="C3433">
        <v>122</v>
      </c>
      <c r="D3433">
        <v>111</v>
      </c>
      <c r="E3433">
        <v>50</v>
      </c>
      <c r="F3433">
        <v>612</v>
      </c>
      <c r="G3433" t="s">
        <v>4058</v>
      </c>
      <c r="H3433">
        <v>2000</v>
      </c>
      <c r="I3433">
        <v>9180275</v>
      </c>
      <c r="J3433" t="s">
        <v>2007</v>
      </c>
      <c r="K3433" t="s">
        <v>1108</v>
      </c>
      <c r="L3433" t="s">
        <v>9353</v>
      </c>
      <c r="M3433">
        <v>22145</v>
      </c>
      <c r="N3433">
        <v>4288</v>
      </c>
      <c r="O3433" t="s">
        <v>2838</v>
      </c>
      <c r="P3433">
        <v>0</v>
      </c>
      <c r="Q3433" t="s">
        <v>16860</v>
      </c>
      <c r="R3433" t="s">
        <v>16861</v>
      </c>
      <c r="S3433">
        <v>231</v>
      </c>
      <c r="T3433" t="s">
        <v>42</v>
      </c>
      <c r="U3433" t="s">
        <v>43</v>
      </c>
      <c r="V3433" t="s">
        <v>811</v>
      </c>
      <c r="W3433">
        <v>1200000</v>
      </c>
      <c r="X3433">
        <v>2000</v>
      </c>
      <c r="Y3433">
        <v>710</v>
      </c>
      <c r="Z3433" s="2">
        <v>7.7</v>
      </c>
      <c r="AA3433">
        <v>1.85</v>
      </c>
      <c r="AB3433">
        <v>756</v>
      </c>
      <c r="AQ3433">
        <v>114</v>
      </c>
      <c r="AR3433">
        <v>7.4</v>
      </c>
      <c r="BO3433">
        <v>20389967</v>
      </c>
      <c r="BP3433">
        <v>50000000</v>
      </c>
      <c r="BR3433">
        <f t="shared" ref="BR3433:BR3477" si="122">BO3433-BP3433</f>
        <v>-29610033</v>
      </c>
      <c r="BS3433" t="str">
        <f>_xlfn.XLOOKUP(BO3433,I:I,L:L)</f>
        <v>Free State of JonesÂ </v>
      </c>
    </row>
    <row r="3434" spans="1:71" x14ac:dyDescent="0.25">
      <c r="A3434" t="s">
        <v>33</v>
      </c>
      <c r="B3434" t="s">
        <v>3751</v>
      </c>
      <c r="C3434">
        <v>202</v>
      </c>
      <c r="D3434">
        <v>110</v>
      </c>
      <c r="E3434">
        <v>118</v>
      </c>
      <c r="F3434">
        <v>1000</v>
      </c>
      <c r="G3434" t="s">
        <v>603</v>
      </c>
      <c r="H3434">
        <v>13000</v>
      </c>
      <c r="I3434">
        <v>22494487</v>
      </c>
      <c r="J3434" t="s">
        <v>1359</v>
      </c>
      <c r="K3434" t="s">
        <v>1207</v>
      </c>
      <c r="L3434" t="s">
        <v>10315</v>
      </c>
      <c r="M3434">
        <v>262160</v>
      </c>
      <c r="N3434">
        <v>26451</v>
      </c>
      <c r="O3434" t="s">
        <v>3404</v>
      </c>
      <c r="P3434">
        <v>3</v>
      </c>
      <c r="Q3434" t="s">
        <v>10316</v>
      </c>
      <c r="R3434" t="s">
        <v>10317</v>
      </c>
      <c r="S3434">
        <v>507</v>
      </c>
      <c r="T3434" t="s">
        <v>42</v>
      </c>
      <c r="U3434" t="s">
        <v>939</v>
      </c>
      <c r="V3434" t="s">
        <v>811</v>
      </c>
      <c r="W3434">
        <v>27000000</v>
      </c>
      <c r="X3434">
        <v>2006</v>
      </c>
      <c r="Y3434">
        <v>11000</v>
      </c>
      <c r="Z3434" s="2">
        <v>7.8</v>
      </c>
      <c r="AA3434">
        <v>2.35</v>
      </c>
      <c r="AB3434">
        <v>10000</v>
      </c>
      <c r="AQ3434">
        <v>99</v>
      </c>
      <c r="AR3434">
        <v>7.2</v>
      </c>
      <c r="BO3434">
        <v>55350897</v>
      </c>
      <c r="BP3434">
        <v>85000000</v>
      </c>
      <c r="BR3434">
        <f t="shared" si="122"/>
        <v>-29649103</v>
      </c>
      <c r="BS3434" t="str">
        <f>_xlfn.XLOOKUP(BO3434,I:I,L:L)</f>
        <v>What Dreams May ComeÂ </v>
      </c>
    </row>
    <row r="3435" spans="1:71" x14ac:dyDescent="0.25">
      <c r="A3435" t="s">
        <v>33</v>
      </c>
      <c r="B3435" t="s">
        <v>10751</v>
      </c>
      <c r="C3435">
        <v>99</v>
      </c>
      <c r="D3435">
        <v>85</v>
      </c>
      <c r="E3435">
        <v>91</v>
      </c>
      <c r="F3435">
        <v>849</v>
      </c>
      <c r="G3435" t="s">
        <v>7201</v>
      </c>
      <c r="H3435">
        <v>1000</v>
      </c>
      <c r="I3435">
        <v>2199853</v>
      </c>
      <c r="J3435" t="s">
        <v>1544</v>
      </c>
      <c r="K3435" t="s">
        <v>4645</v>
      </c>
      <c r="L3435" t="s">
        <v>10891</v>
      </c>
      <c r="M3435">
        <v>19986</v>
      </c>
      <c r="N3435">
        <v>4289</v>
      </c>
      <c r="O3435" t="s">
        <v>9832</v>
      </c>
      <c r="P3435">
        <v>1</v>
      </c>
      <c r="Q3435" t="s">
        <v>16862</v>
      </c>
      <c r="R3435" t="s">
        <v>16863</v>
      </c>
      <c r="S3435">
        <v>186</v>
      </c>
      <c r="T3435" t="s">
        <v>42</v>
      </c>
      <c r="U3435" t="s">
        <v>43</v>
      </c>
      <c r="V3435" t="s">
        <v>811</v>
      </c>
      <c r="W3435">
        <v>1200000</v>
      </c>
      <c r="X3435">
        <v>1999</v>
      </c>
      <c r="Y3435">
        <v>1000</v>
      </c>
      <c r="Z3435" s="2">
        <v>6.6</v>
      </c>
      <c r="AA3435">
        <v>1.85</v>
      </c>
      <c r="AB3435">
        <v>0</v>
      </c>
      <c r="AQ3435">
        <v>110</v>
      </c>
      <c r="AR3435">
        <v>7.8</v>
      </c>
      <c r="BO3435">
        <v>28328132</v>
      </c>
      <c r="BP3435">
        <v>58000000</v>
      </c>
      <c r="BR3435">
        <f t="shared" si="122"/>
        <v>-29671868</v>
      </c>
      <c r="BS3435" t="str">
        <f>_xlfn.XLOOKUP(BO3435,I:I,L:L)</f>
        <v>After the SunsetÂ </v>
      </c>
    </row>
    <row r="3436" spans="1:71" x14ac:dyDescent="0.25">
      <c r="A3436" t="s">
        <v>33</v>
      </c>
      <c r="B3436" t="s">
        <v>10756</v>
      </c>
      <c r="C3436">
        <v>10</v>
      </c>
      <c r="D3436">
        <v>113</v>
      </c>
      <c r="E3436">
        <v>29</v>
      </c>
      <c r="F3436">
        <v>449</v>
      </c>
      <c r="G3436" t="s">
        <v>14805</v>
      </c>
      <c r="H3436">
        <v>890</v>
      </c>
      <c r="I3436">
        <v>2859955</v>
      </c>
      <c r="J3436" t="s">
        <v>2165</v>
      </c>
      <c r="K3436" t="s">
        <v>790</v>
      </c>
      <c r="L3436" t="s">
        <v>10711</v>
      </c>
      <c r="M3436">
        <v>2417</v>
      </c>
      <c r="N3436">
        <v>2681</v>
      </c>
      <c r="O3436" t="s">
        <v>7491</v>
      </c>
      <c r="P3436">
        <v>2</v>
      </c>
      <c r="Q3436" t="s">
        <v>16864</v>
      </c>
      <c r="R3436" t="s">
        <v>16865</v>
      </c>
      <c r="S3436">
        <v>32</v>
      </c>
      <c r="T3436" t="s">
        <v>42</v>
      </c>
      <c r="U3436" t="s">
        <v>43</v>
      </c>
      <c r="V3436" t="s">
        <v>44</v>
      </c>
      <c r="W3436">
        <v>1200000</v>
      </c>
      <c r="X3436">
        <v>2013</v>
      </c>
      <c r="Y3436">
        <v>848</v>
      </c>
      <c r="Z3436" s="2">
        <v>6</v>
      </c>
      <c r="AA3436">
        <v>2.35</v>
      </c>
      <c r="AB3436">
        <v>0</v>
      </c>
      <c r="AQ3436">
        <v>85</v>
      </c>
      <c r="AR3436">
        <v>6.6</v>
      </c>
      <c r="BO3436">
        <v>32178777</v>
      </c>
      <c r="BP3436">
        <v>62000000</v>
      </c>
      <c r="BR3436">
        <f t="shared" si="122"/>
        <v>-29821223</v>
      </c>
      <c r="BS3436" t="str">
        <f>_xlfn.XLOOKUP(BO3436,I:I,L:L)</f>
        <v>The Love GuruÂ </v>
      </c>
    </row>
    <row r="3437" spans="1:71" x14ac:dyDescent="0.25">
      <c r="A3437" t="s">
        <v>33</v>
      </c>
      <c r="B3437" t="s">
        <v>10762</v>
      </c>
      <c r="C3437">
        <v>111</v>
      </c>
      <c r="D3437">
        <v>112</v>
      </c>
      <c r="E3437">
        <v>9</v>
      </c>
      <c r="F3437">
        <v>4</v>
      </c>
      <c r="G3437" t="s">
        <v>16866</v>
      </c>
      <c r="H3437">
        <v>61</v>
      </c>
      <c r="I3437">
        <v>375723</v>
      </c>
      <c r="J3437" t="s">
        <v>1544</v>
      </c>
      <c r="K3437" t="s">
        <v>16867</v>
      </c>
      <c r="L3437" t="s">
        <v>13731</v>
      </c>
      <c r="M3437">
        <v>7025</v>
      </c>
      <c r="N3437">
        <v>76</v>
      </c>
      <c r="O3437" t="s">
        <v>16868</v>
      </c>
      <c r="P3437">
        <v>1</v>
      </c>
      <c r="Q3437" t="s">
        <v>16869</v>
      </c>
      <c r="R3437" t="s">
        <v>16870</v>
      </c>
      <c r="S3437">
        <v>26</v>
      </c>
      <c r="T3437" t="s">
        <v>323</v>
      </c>
      <c r="U3437" t="s">
        <v>15376</v>
      </c>
      <c r="V3437" t="s">
        <v>811</v>
      </c>
      <c r="W3437">
        <v>4000000</v>
      </c>
      <c r="X3437">
        <v>2015</v>
      </c>
      <c r="Y3437">
        <v>9</v>
      </c>
      <c r="Z3437" s="2">
        <v>7.9</v>
      </c>
      <c r="AA3437">
        <v>2.35</v>
      </c>
      <c r="AB3437">
        <v>0</v>
      </c>
      <c r="AQ3437">
        <v>113</v>
      </c>
      <c r="AR3437">
        <v>6</v>
      </c>
      <c r="BO3437">
        <v>30063805</v>
      </c>
      <c r="BP3437">
        <v>60000000</v>
      </c>
      <c r="BR3437">
        <f t="shared" si="122"/>
        <v>-29936195</v>
      </c>
      <c r="BS3437" t="str">
        <f>_xlfn.XLOOKUP(BO3437,I:I,L:L)</f>
        <v>DragonflyÂ </v>
      </c>
    </row>
    <row r="3438" spans="1:71" x14ac:dyDescent="0.25">
      <c r="A3438" t="s">
        <v>33</v>
      </c>
      <c r="B3438" t="s">
        <v>10766</v>
      </c>
      <c r="C3438">
        <v>38</v>
      </c>
      <c r="D3438">
        <v>108</v>
      </c>
      <c r="E3438">
        <v>14</v>
      </c>
      <c r="F3438">
        <v>274</v>
      </c>
      <c r="G3438" t="s">
        <v>16871</v>
      </c>
      <c r="H3438">
        <v>1000</v>
      </c>
      <c r="I3438">
        <v>594904</v>
      </c>
      <c r="J3438" t="s">
        <v>1544</v>
      </c>
      <c r="K3438" t="s">
        <v>16872</v>
      </c>
      <c r="L3438" t="s">
        <v>12081</v>
      </c>
      <c r="M3438">
        <v>2582</v>
      </c>
      <c r="N3438">
        <v>1805</v>
      </c>
      <c r="O3438" t="s">
        <v>16873</v>
      </c>
      <c r="P3438">
        <v>0</v>
      </c>
      <c r="Q3438" t="s">
        <v>16874</v>
      </c>
      <c r="R3438" t="s">
        <v>16875</v>
      </c>
      <c r="S3438">
        <v>89</v>
      </c>
      <c r="T3438" t="s">
        <v>42</v>
      </c>
      <c r="U3438" t="s">
        <v>43</v>
      </c>
      <c r="V3438" t="s">
        <v>44</v>
      </c>
      <c r="W3438">
        <v>1200000</v>
      </c>
      <c r="X3438">
        <v>2012</v>
      </c>
      <c r="Y3438">
        <v>330</v>
      </c>
      <c r="Z3438" s="2">
        <v>6</v>
      </c>
      <c r="AA3438">
        <v>1.85</v>
      </c>
      <c r="AB3438">
        <v>0</v>
      </c>
      <c r="AQ3438">
        <v>112</v>
      </c>
      <c r="AR3438">
        <v>7.9</v>
      </c>
      <c r="BO3438">
        <v>25040293</v>
      </c>
      <c r="BP3438">
        <v>55000000</v>
      </c>
      <c r="BR3438">
        <f t="shared" si="122"/>
        <v>-29959707</v>
      </c>
      <c r="BS3438" t="str">
        <f>_xlfn.XLOOKUP(BO3438,I:I,L:L)</f>
        <v>The Forbidden KingdomÂ </v>
      </c>
    </row>
    <row r="3439" spans="1:71" x14ac:dyDescent="0.25">
      <c r="A3439" t="s">
        <v>33</v>
      </c>
      <c r="B3439" t="s">
        <v>10771</v>
      </c>
      <c r="C3439">
        <v>12</v>
      </c>
      <c r="D3439">
        <v>88</v>
      </c>
      <c r="E3439">
        <v>0</v>
      </c>
      <c r="F3439">
        <v>3</v>
      </c>
      <c r="G3439" t="s">
        <v>16876</v>
      </c>
      <c r="H3439">
        <v>268</v>
      </c>
      <c r="I3439">
        <v>58936</v>
      </c>
      <c r="J3439" t="s">
        <v>3415</v>
      </c>
      <c r="K3439" t="s">
        <v>16877</v>
      </c>
      <c r="L3439" t="s">
        <v>12502</v>
      </c>
      <c r="M3439">
        <v>91</v>
      </c>
      <c r="N3439">
        <v>318</v>
      </c>
      <c r="O3439" t="s">
        <v>16878</v>
      </c>
      <c r="P3439">
        <v>0</v>
      </c>
      <c r="Q3439" t="s">
        <v>16879</v>
      </c>
      <c r="R3439" t="s">
        <v>16880</v>
      </c>
      <c r="S3439">
        <v>4</v>
      </c>
      <c r="T3439" t="s">
        <v>42</v>
      </c>
      <c r="U3439" t="s">
        <v>43</v>
      </c>
      <c r="V3439" t="s">
        <v>811</v>
      </c>
      <c r="W3439">
        <v>1200000</v>
      </c>
      <c r="X3439">
        <v>2001</v>
      </c>
      <c r="Y3439">
        <v>44</v>
      </c>
      <c r="Z3439" s="2">
        <v>6.1</v>
      </c>
      <c r="AA3439">
        <v>1.78</v>
      </c>
      <c r="AB3439">
        <v>27</v>
      </c>
      <c r="AQ3439">
        <v>108</v>
      </c>
      <c r="AR3439">
        <v>6</v>
      </c>
      <c r="BP3439">
        <v>30000000</v>
      </c>
      <c r="BR3439">
        <f t="shared" si="122"/>
        <v>-30000000</v>
      </c>
      <c r="BS3439">
        <f>_xlfn.XLOOKUP(BO3439,I:I,L:L)</f>
        <v>0</v>
      </c>
    </row>
    <row r="3440" spans="1:71" x14ac:dyDescent="0.25">
      <c r="A3440" t="s">
        <v>33</v>
      </c>
      <c r="B3440" t="s">
        <v>10775</v>
      </c>
      <c r="C3440">
        <v>23</v>
      </c>
      <c r="D3440">
        <v>97</v>
      </c>
      <c r="E3440">
        <v>4</v>
      </c>
      <c r="I3440">
        <v>24784</v>
      </c>
      <c r="J3440" t="s">
        <v>3743</v>
      </c>
      <c r="L3440" t="s">
        <v>12515</v>
      </c>
      <c r="M3440">
        <v>591</v>
      </c>
      <c r="N3440">
        <v>0</v>
      </c>
      <c r="P3440">
        <v>0</v>
      </c>
      <c r="Q3440" t="s">
        <v>16881</v>
      </c>
      <c r="R3440" t="s">
        <v>16882</v>
      </c>
      <c r="S3440">
        <v>10</v>
      </c>
      <c r="T3440" t="s">
        <v>42</v>
      </c>
      <c r="U3440" t="s">
        <v>356</v>
      </c>
      <c r="V3440" t="s">
        <v>5962</v>
      </c>
      <c r="W3440">
        <v>1200000</v>
      </c>
      <c r="X3440">
        <v>2011</v>
      </c>
      <c r="Z3440" s="2">
        <v>7.4</v>
      </c>
      <c r="AB3440">
        <v>5000</v>
      </c>
      <c r="AQ3440">
        <v>88</v>
      </c>
      <c r="AR3440">
        <v>6.1</v>
      </c>
      <c r="BP3440">
        <v>30000000</v>
      </c>
      <c r="BR3440">
        <f t="shared" si="122"/>
        <v>-30000000</v>
      </c>
      <c r="BS3440">
        <f>_xlfn.XLOOKUP(BO3440,I:I,L:L)</f>
        <v>0</v>
      </c>
    </row>
    <row r="3441" spans="1:71" x14ac:dyDescent="0.25">
      <c r="A3441" t="s">
        <v>33</v>
      </c>
      <c r="B3441" t="s">
        <v>10782</v>
      </c>
      <c r="C3441">
        <v>17</v>
      </c>
      <c r="D3441">
        <v>85</v>
      </c>
      <c r="E3441">
        <v>0</v>
      </c>
      <c r="F3441">
        <v>924</v>
      </c>
      <c r="G3441" t="s">
        <v>773</v>
      </c>
      <c r="H3441">
        <v>49000</v>
      </c>
      <c r="I3441">
        <v>7826</v>
      </c>
      <c r="J3441" t="s">
        <v>5202</v>
      </c>
      <c r="K3441" t="s">
        <v>989</v>
      </c>
      <c r="L3441" t="s">
        <v>12519</v>
      </c>
      <c r="M3441">
        <v>132</v>
      </c>
      <c r="N3441">
        <v>54484</v>
      </c>
      <c r="O3441" t="s">
        <v>3653</v>
      </c>
      <c r="P3441">
        <v>10</v>
      </c>
      <c r="Q3441" t="s">
        <v>16883</v>
      </c>
      <c r="R3441" t="s">
        <v>16884</v>
      </c>
      <c r="S3441">
        <v>2</v>
      </c>
      <c r="T3441" t="s">
        <v>42</v>
      </c>
      <c r="U3441" t="s">
        <v>43</v>
      </c>
      <c r="W3441">
        <v>1200000</v>
      </c>
      <c r="X3441">
        <v>2007</v>
      </c>
      <c r="Y3441">
        <v>931</v>
      </c>
      <c r="Z3441" s="2">
        <v>6.2</v>
      </c>
      <c r="AB3441">
        <v>87</v>
      </c>
      <c r="AQ3441">
        <v>97</v>
      </c>
      <c r="AR3441">
        <v>7.4</v>
      </c>
      <c r="BP3441">
        <v>30000000</v>
      </c>
      <c r="BR3441">
        <f t="shared" si="122"/>
        <v>-30000000</v>
      </c>
      <c r="BS3441">
        <f>_xlfn.XLOOKUP(BO3441,I:I,L:L)</f>
        <v>0</v>
      </c>
    </row>
    <row r="3442" spans="1:71" x14ac:dyDescent="0.25">
      <c r="A3442" t="s">
        <v>33</v>
      </c>
      <c r="B3442" t="s">
        <v>10793</v>
      </c>
      <c r="C3442">
        <v>1</v>
      </c>
      <c r="D3442">
        <v>110</v>
      </c>
      <c r="E3442">
        <v>0</v>
      </c>
      <c r="F3442">
        <v>0</v>
      </c>
      <c r="G3442" t="s">
        <v>16885</v>
      </c>
      <c r="H3442">
        <v>3</v>
      </c>
      <c r="I3442">
        <v>3830</v>
      </c>
      <c r="J3442" t="s">
        <v>1544</v>
      </c>
      <c r="K3442" t="s">
        <v>16886</v>
      </c>
      <c r="L3442" t="s">
        <v>12523</v>
      </c>
      <c r="M3442">
        <v>27</v>
      </c>
      <c r="N3442">
        <v>5</v>
      </c>
      <c r="O3442" t="s">
        <v>16887</v>
      </c>
      <c r="P3442">
        <v>3</v>
      </c>
      <c r="R3442" t="s">
        <v>16888</v>
      </c>
      <c r="S3442">
        <v>1</v>
      </c>
      <c r="T3442" t="s">
        <v>105</v>
      </c>
      <c r="U3442" t="s">
        <v>43</v>
      </c>
      <c r="W3442">
        <v>1200000</v>
      </c>
      <c r="X3442">
        <v>2013</v>
      </c>
      <c r="Y3442">
        <v>2</v>
      </c>
      <c r="Z3442" s="2">
        <v>7.2</v>
      </c>
      <c r="AB3442">
        <v>75</v>
      </c>
      <c r="AQ3442">
        <v>103</v>
      </c>
      <c r="AR3442">
        <v>5.6</v>
      </c>
      <c r="BP3442">
        <v>30000000</v>
      </c>
      <c r="BR3442">
        <f t="shared" si="122"/>
        <v>-30000000</v>
      </c>
      <c r="BS3442">
        <f>_xlfn.XLOOKUP(BO3442,I:I,L:L)</f>
        <v>0</v>
      </c>
    </row>
    <row r="3443" spans="1:71" x14ac:dyDescent="0.25">
      <c r="A3443" t="s">
        <v>33</v>
      </c>
      <c r="B3443" t="s">
        <v>2359</v>
      </c>
      <c r="C3443">
        <v>9</v>
      </c>
      <c r="D3443">
        <v>91</v>
      </c>
      <c r="E3443">
        <v>38</v>
      </c>
      <c r="F3443">
        <v>117</v>
      </c>
      <c r="G3443" t="s">
        <v>6700</v>
      </c>
      <c r="H3443">
        <v>584</v>
      </c>
      <c r="I3443">
        <v>2850263</v>
      </c>
      <c r="J3443" t="s">
        <v>5624</v>
      </c>
      <c r="K3443" t="s">
        <v>12476</v>
      </c>
      <c r="L3443" t="s">
        <v>11208</v>
      </c>
      <c r="M3443">
        <v>5061</v>
      </c>
      <c r="N3443">
        <v>1218</v>
      </c>
      <c r="O3443" t="s">
        <v>16889</v>
      </c>
      <c r="P3443">
        <v>0</v>
      </c>
      <c r="Q3443" t="s">
        <v>16890</v>
      </c>
      <c r="R3443" t="s">
        <v>16891</v>
      </c>
      <c r="S3443">
        <v>70</v>
      </c>
      <c r="T3443" t="s">
        <v>42</v>
      </c>
      <c r="U3443" t="s">
        <v>43</v>
      </c>
      <c r="V3443" t="s">
        <v>115</v>
      </c>
      <c r="W3443">
        <v>2600000</v>
      </c>
      <c r="X3443">
        <v>1993</v>
      </c>
      <c r="Y3443">
        <v>399</v>
      </c>
      <c r="Z3443" s="2">
        <v>6.2</v>
      </c>
      <c r="AA3443">
        <v>1.85</v>
      </c>
      <c r="AB3443">
        <v>0</v>
      </c>
      <c r="AQ3443">
        <v>84</v>
      </c>
      <c r="AR3443">
        <v>3.8</v>
      </c>
      <c r="BO3443">
        <v>7659747</v>
      </c>
      <c r="BP3443">
        <v>38000000</v>
      </c>
      <c r="BR3443">
        <f t="shared" si="122"/>
        <v>-30340253</v>
      </c>
      <c r="BS3443" t="str">
        <f>_xlfn.XLOOKUP(BO3443,I:I,L:L)</f>
        <v>The OrderÂ </v>
      </c>
    </row>
    <row r="3444" spans="1:71" x14ac:dyDescent="0.25">
      <c r="A3444" t="s">
        <v>33</v>
      </c>
      <c r="B3444" t="s">
        <v>10826</v>
      </c>
      <c r="C3444">
        <v>91</v>
      </c>
      <c r="D3444">
        <v>94</v>
      </c>
      <c r="E3444">
        <v>6</v>
      </c>
      <c r="F3444">
        <v>804</v>
      </c>
      <c r="G3444" t="s">
        <v>7972</v>
      </c>
      <c r="H3444">
        <v>16000</v>
      </c>
      <c r="I3444">
        <v>16101109</v>
      </c>
      <c r="J3444" t="s">
        <v>1247</v>
      </c>
      <c r="K3444" t="s">
        <v>425</v>
      </c>
      <c r="L3444" t="s">
        <v>8365</v>
      </c>
      <c r="M3444">
        <v>76467</v>
      </c>
      <c r="N3444">
        <v>19957</v>
      </c>
      <c r="O3444" t="s">
        <v>14558</v>
      </c>
      <c r="P3444">
        <v>3</v>
      </c>
      <c r="Q3444" t="s">
        <v>16892</v>
      </c>
      <c r="R3444" t="s">
        <v>16893</v>
      </c>
      <c r="S3444">
        <v>236</v>
      </c>
      <c r="T3444" t="s">
        <v>42</v>
      </c>
      <c r="U3444" t="s">
        <v>43</v>
      </c>
      <c r="V3444" t="s">
        <v>811</v>
      </c>
      <c r="W3444">
        <v>3000000</v>
      </c>
      <c r="X3444">
        <v>2005</v>
      </c>
      <c r="Y3444">
        <v>1000</v>
      </c>
      <c r="Z3444" s="2">
        <v>6.8</v>
      </c>
      <c r="AA3444">
        <v>1.85</v>
      </c>
      <c r="AB3444">
        <v>0</v>
      </c>
      <c r="AQ3444">
        <v>100</v>
      </c>
      <c r="AR3444">
        <v>4.2</v>
      </c>
      <c r="BO3444">
        <v>9589875</v>
      </c>
      <c r="BP3444">
        <v>40000000</v>
      </c>
      <c r="BR3444">
        <f t="shared" si="122"/>
        <v>-30410125</v>
      </c>
      <c r="BS3444" t="str">
        <f>_xlfn.XLOOKUP(BO3444,I:I,L:L)</f>
        <v>The ExpressÂ </v>
      </c>
    </row>
    <row r="3445" spans="1:71" x14ac:dyDescent="0.25">
      <c r="A3445" t="s">
        <v>917</v>
      </c>
      <c r="B3445" t="s">
        <v>10229</v>
      </c>
      <c r="C3445">
        <v>99</v>
      </c>
      <c r="D3445">
        <v>90</v>
      </c>
      <c r="E3445">
        <v>222</v>
      </c>
      <c r="F3445">
        <v>68</v>
      </c>
      <c r="G3445" t="s">
        <v>7043</v>
      </c>
      <c r="H3445">
        <v>680</v>
      </c>
      <c r="I3445">
        <v>6013</v>
      </c>
      <c r="J3445" t="s">
        <v>1338</v>
      </c>
      <c r="K3445" t="s">
        <v>2866</v>
      </c>
      <c r="L3445" t="s">
        <v>12137</v>
      </c>
      <c r="M3445">
        <v>39929</v>
      </c>
      <c r="N3445">
        <v>1311</v>
      </c>
      <c r="O3445" t="s">
        <v>16894</v>
      </c>
      <c r="P3445">
        <v>0</v>
      </c>
      <c r="Q3445" t="s">
        <v>16895</v>
      </c>
      <c r="R3445" t="s">
        <v>16896</v>
      </c>
      <c r="S3445">
        <v>207</v>
      </c>
      <c r="T3445" t="s">
        <v>42</v>
      </c>
      <c r="U3445" t="s">
        <v>74</v>
      </c>
      <c r="W3445">
        <v>695393</v>
      </c>
      <c r="X3445">
        <v>2004</v>
      </c>
      <c r="Y3445">
        <v>404</v>
      </c>
      <c r="Z3445" s="2">
        <v>7.7</v>
      </c>
      <c r="AA3445">
        <v>1.85</v>
      </c>
      <c r="AB3445">
        <v>0</v>
      </c>
      <c r="AQ3445">
        <v>94</v>
      </c>
      <c r="AR3445">
        <v>6.8</v>
      </c>
      <c r="BO3445">
        <v>4496583</v>
      </c>
      <c r="BP3445">
        <v>35000000</v>
      </c>
      <c r="BR3445">
        <f t="shared" si="122"/>
        <v>-30503417</v>
      </c>
      <c r="BS3445" t="str">
        <f>_xlfn.XLOOKUP(BO3445,I:I,L:L)</f>
        <v>Blood In, Blood OutÂ </v>
      </c>
    </row>
    <row r="3446" spans="1:71" x14ac:dyDescent="0.25">
      <c r="A3446" t="s">
        <v>33</v>
      </c>
      <c r="B3446" t="s">
        <v>10829</v>
      </c>
      <c r="C3446">
        <v>57</v>
      </c>
      <c r="D3446">
        <v>92</v>
      </c>
      <c r="E3446">
        <v>155</v>
      </c>
      <c r="F3446">
        <v>147</v>
      </c>
      <c r="G3446" t="s">
        <v>15436</v>
      </c>
      <c r="H3446">
        <v>448</v>
      </c>
      <c r="I3446">
        <v>1400000</v>
      </c>
      <c r="J3446" t="s">
        <v>5632</v>
      </c>
      <c r="K3446" t="s">
        <v>16372</v>
      </c>
      <c r="L3446" t="s">
        <v>11178</v>
      </c>
      <c r="M3446">
        <v>1324</v>
      </c>
      <c r="N3446">
        <v>1329</v>
      </c>
      <c r="O3446" t="s">
        <v>16897</v>
      </c>
      <c r="P3446">
        <v>0</v>
      </c>
      <c r="Q3446" t="s">
        <v>16898</v>
      </c>
      <c r="R3446" t="s">
        <v>16899</v>
      </c>
      <c r="S3446">
        <v>37</v>
      </c>
      <c r="T3446" t="s">
        <v>42</v>
      </c>
      <c r="U3446" t="s">
        <v>43</v>
      </c>
      <c r="V3446" t="s">
        <v>811</v>
      </c>
      <c r="W3446">
        <v>1100000</v>
      </c>
      <c r="X3446">
        <v>1987</v>
      </c>
      <c r="Y3446">
        <v>426</v>
      </c>
      <c r="Z3446" s="2">
        <v>5.9</v>
      </c>
      <c r="AA3446">
        <v>1.85</v>
      </c>
      <c r="AB3446">
        <v>241</v>
      </c>
      <c r="AQ3446">
        <v>90</v>
      </c>
      <c r="AR3446">
        <v>7.7</v>
      </c>
      <c r="BO3446">
        <v>6482195</v>
      </c>
      <c r="BP3446">
        <v>37000000</v>
      </c>
      <c r="BR3446">
        <f t="shared" si="122"/>
        <v>-30517805</v>
      </c>
      <c r="BS3446" t="str">
        <f>_xlfn.XLOOKUP(BO3446,I:I,L:L)</f>
        <v>SwitchbackÂ </v>
      </c>
    </row>
    <row r="3447" spans="1:71" x14ac:dyDescent="0.25">
      <c r="A3447" t="s">
        <v>917</v>
      </c>
      <c r="B3447" t="s">
        <v>10834</v>
      </c>
      <c r="C3447">
        <v>58</v>
      </c>
      <c r="D3447">
        <v>73</v>
      </c>
      <c r="E3447">
        <v>126</v>
      </c>
      <c r="F3447">
        <v>3</v>
      </c>
      <c r="G3447" t="s">
        <v>16900</v>
      </c>
      <c r="H3447">
        <v>14</v>
      </c>
      <c r="I3447">
        <v>39659</v>
      </c>
      <c r="J3447" t="s">
        <v>5639</v>
      </c>
      <c r="K3447" t="s">
        <v>16901</v>
      </c>
      <c r="L3447" t="s">
        <v>12806</v>
      </c>
      <c r="M3447">
        <v>1555</v>
      </c>
      <c r="N3447">
        <v>21</v>
      </c>
      <c r="O3447" t="s">
        <v>16902</v>
      </c>
      <c r="P3447">
        <v>1</v>
      </c>
      <c r="Q3447" t="s">
        <v>16903</v>
      </c>
      <c r="R3447" t="s">
        <v>16904</v>
      </c>
      <c r="S3447">
        <v>32</v>
      </c>
      <c r="T3447" t="s">
        <v>42</v>
      </c>
      <c r="U3447" t="s">
        <v>356</v>
      </c>
      <c r="W3447">
        <v>1600000</v>
      </c>
      <c r="X3447">
        <v>2002</v>
      </c>
      <c r="Y3447">
        <v>4</v>
      </c>
      <c r="Z3447" s="2">
        <v>7</v>
      </c>
      <c r="AA3447">
        <v>1.85</v>
      </c>
      <c r="AB3447">
        <v>131</v>
      </c>
      <c r="AQ3447">
        <v>92</v>
      </c>
      <c r="AR3447">
        <v>5.9</v>
      </c>
      <c r="BO3447">
        <v>59475623</v>
      </c>
      <c r="BP3447">
        <v>90000000</v>
      </c>
      <c r="BR3447">
        <f t="shared" si="122"/>
        <v>-30524377</v>
      </c>
      <c r="BS3447" t="str">
        <f>_xlfn.XLOOKUP(BO3447,I:I,L:L)</f>
        <v>The Stepford WivesÂ </v>
      </c>
    </row>
    <row r="3448" spans="1:71" x14ac:dyDescent="0.25">
      <c r="A3448" t="s">
        <v>33</v>
      </c>
      <c r="B3448" t="s">
        <v>10844</v>
      </c>
      <c r="C3448">
        <v>481</v>
      </c>
      <c r="D3448">
        <v>102</v>
      </c>
      <c r="E3448">
        <v>338</v>
      </c>
      <c r="F3448">
        <v>60</v>
      </c>
      <c r="G3448" t="s">
        <v>16905</v>
      </c>
      <c r="H3448">
        <v>1000</v>
      </c>
      <c r="I3448">
        <v>4105123</v>
      </c>
      <c r="J3448" t="s">
        <v>268</v>
      </c>
      <c r="K3448" t="s">
        <v>16906</v>
      </c>
      <c r="L3448" t="s">
        <v>10310</v>
      </c>
      <c r="M3448">
        <v>148221</v>
      </c>
      <c r="N3448">
        <v>1445</v>
      </c>
      <c r="O3448" t="s">
        <v>16907</v>
      </c>
      <c r="P3448">
        <v>0</v>
      </c>
      <c r="Q3448" t="s">
        <v>16908</v>
      </c>
      <c r="R3448" t="s">
        <v>16909</v>
      </c>
      <c r="S3448">
        <v>316</v>
      </c>
      <c r="T3448" t="s">
        <v>396</v>
      </c>
      <c r="U3448" t="s">
        <v>16910</v>
      </c>
      <c r="V3448" t="s">
        <v>811</v>
      </c>
      <c r="W3448">
        <v>1100000</v>
      </c>
      <c r="X3448">
        <v>2011</v>
      </c>
      <c r="Y3448">
        <v>342</v>
      </c>
      <c r="Z3448" s="2">
        <v>7.6</v>
      </c>
      <c r="AA3448">
        <v>1.85</v>
      </c>
      <c r="AB3448">
        <v>51000</v>
      </c>
      <c r="AQ3448">
        <v>116</v>
      </c>
      <c r="AR3448">
        <v>6.9</v>
      </c>
      <c r="BO3448">
        <v>119420252</v>
      </c>
      <c r="BP3448">
        <v>150000000</v>
      </c>
      <c r="BR3448">
        <f t="shared" si="122"/>
        <v>-30579748</v>
      </c>
      <c r="BS3448" t="str">
        <f>_xlfn.XLOOKUP(BO3448,I:I,L:L)</f>
        <v>G-ForceÂ </v>
      </c>
    </row>
    <row r="3449" spans="1:71" x14ac:dyDescent="0.25">
      <c r="A3449" t="s">
        <v>33</v>
      </c>
      <c r="B3449" t="s">
        <v>3873</v>
      </c>
      <c r="C3449">
        <v>141</v>
      </c>
      <c r="D3449">
        <v>145</v>
      </c>
      <c r="E3449">
        <v>80</v>
      </c>
      <c r="F3449">
        <v>794</v>
      </c>
      <c r="G3449" t="s">
        <v>16814</v>
      </c>
      <c r="H3449">
        <v>13000</v>
      </c>
      <c r="I3449">
        <v>117235247</v>
      </c>
      <c r="J3449" t="s">
        <v>2165</v>
      </c>
      <c r="K3449" t="s">
        <v>1794</v>
      </c>
      <c r="L3449" t="s">
        <v>1369</v>
      </c>
      <c r="M3449">
        <v>375240</v>
      </c>
      <c r="N3449">
        <v>16094</v>
      </c>
      <c r="O3449" t="s">
        <v>12516</v>
      </c>
      <c r="P3449">
        <v>0</v>
      </c>
      <c r="Q3449" t="s">
        <v>16911</v>
      </c>
      <c r="R3449" t="s">
        <v>16912</v>
      </c>
      <c r="S3449">
        <v>542</v>
      </c>
      <c r="T3449" t="s">
        <v>42</v>
      </c>
      <c r="U3449" t="s">
        <v>43</v>
      </c>
      <c r="V3449" t="s">
        <v>115</v>
      </c>
      <c r="W3449">
        <v>960000</v>
      </c>
      <c r="X3449">
        <v>1976</v>
      </c>
      <c r="Y3449">
        <v>1000</v>
      </c>
      <c r="Z3449" s="2">
        <v>8.1</v>
      </c>
      <c r="AA3449">
        <v>1.33</v>
      </c>
      <c r="AB3449">
        <v>0</v>
      </c>
      <c r="AQ3449">
        <v>89</v>
      </c>
      <c r="AR3449">
        <v>6.1</v>
      </c>
      <c r="BO3449">
        <v>84961</v>
      </c>
      <c r="BP3449">
        <v>31000000</v>
      </c>
      <c r="BR3449">
        <f t="shared" si="122"/>
        <v>-30915039</v>
      </c>
      <c r="BS3449" t="str">
        <f>_xlfn.XLOOKUP(BO3449,I:I,L:L)</f>
        <v>HeroÂ </v>
      </c>
    </row>
    <row r="3450" spans="1:71" x14ac:dyDescent="0.25">
      <c r="A3450" t="s">
        <v>33</v>
      </c>
      <c r="B3450" t="s">
        <v>10862</v>
      </c>
      <c r="C3450">
        <v>270</v>
      </c>
      <c r="D3450">
        <v>83</v>
      </c>
      <c r="E3450">
        <v>6</v>
      </c>
      <c r="F3450">
        <v>142</v>
      </c>
      <c r="G3450" t="s">
        <v>16913</v>
      </c>
      <c r="H3450">
        <v>707</v>
      </c>
      <c r="I3450">
        <v>31537320</v>
      </c>
      <c r="J3450" t="s">
        <v>1776</v>
      </c>
      <c r="K3450" t="s">
        <v>15678</v>
      </c>
      <c r="L3450" t="s">
        <v>5786</v>
      </c>
      <c r="M3450">
        <v>44329</v>
      </c>
      <c r="N3450">
        <v>1565</v>
      </c>
      <c r="O3450" t="s">
        <v>16914</v>
      </c>
      <c r="P3450">
        <v>0</v>
      </c>
      <c r="Q3450" t="s">
        <v>16915</v>
      </c>
      <c r="R3450" t="s">
        <v>16916</v>
      </c>
      <c r="S3450">
        <v>309</v>
      </c>
      <c r="T3450" t="s">
        <v>42</v>
      </c>
      <c r="U3450" t="s">
        <v>43</v>
      </c>
      <c r="V3450" t="s">
        <v>811</v>
      </c>
      <c r="W3450">
        <v>1000000</v>
      </c>
      <c r="X3450">
        <v>2014</v>
      </c>
      <c r="Y3450">
        <v>305</v>
      </c>
      <c r="Z3450" s="2">
        <v>5.7</v>
      </c>
      <c r="AA3450">
        <v>1.85</v>
      </c>
      <c r="AB3450">
        <v>13000</v>
      </c>
      <c r="AQ3450">
        <v>121</v>
      </c>
      <c r="AR3450">
        <v>6.8</v>
      </c>
      <c r="BO3450">
        <v>89021735</v>
      </c>
      <c r="BP3450">
        <v>120000000</v>
      </c>
      <c r="BR3450">
        <f t="shared" si="122"/>
        <v>-30978265</v>
      </c>
      <c r="BS3450" t="str">
        <f>_xlfn.XLOOKUP(BO3450,I:I,L:L)</f>
        <v>OblivionÂ </v>
      </c>
    </row>
    <row r="3451" spans="1:71" x14ac:dyDescent="0.25">
      <c r="A3451" t="s">
        <v>33</v>
      </c>
      <c r="B3451" t="s">
        <v>1946</v>
      </c>
      <c r="C3451">
        <v>161</v>
      </c>
      <c r="D3451">
        <v>91</v>
      </c>
      <c r="E3451">
        <v>287</v>
      </c>
      <c r="F3451">
        <v>725</v>
      </c>
      <c r="G3451" t="s">
        <v>6418</v>
      </c>
      <c r="H3451">
        <v>1000</v>
      </c>
      <c r="I3451">
        <v>17986000</v>
      </c>
      <c r="J3451" t="s">
        <v>3105</v>
      </c>
      <c r="K3451" t="s">
        <v>9573</v>
      </c>
      <c r="L3451" t="s">
        <v>7632</v>
      </c>
      <c r="M3451">
        <v>22773</v>
      </c>
      <c r="N3451">
        <v>4438</v>
      </c>
      <c r="O3451" t="s">
        <v>14419</v>
      </c>
      <c r="P3451">
        <v>0</v>
      </c>
      <c r="Q3451" t="s">
        <v>16917</v>
      </c>
      <c r="R3451" t="s">
        <v>16918</v>
      </c>
      <c r="S3451">
        <v>195</v>
      </c>
      <c r="T3451" t="s">
        <v>42</v>
      </c>
      <c r="U3451" t="s">
        <v>43</v>
      </c>
      <c r="V3451" t="s">
        <v>811</v>
      </c>
      <c r="W3451">
        <v>1000000</v>
      </c>
      <c r="X3451">
        <v>1981</v>
      </c>
      <c r="Y3451">
        <v>823</v>
      </c>
      <c r="Z3451" s="2">
        <v>6.6</v>
      </c>
      <c r="AA3451">
        <v>1.85</v>
      </c>
      <c r="AB3451">
        <v>0</v>
      </c>
      <c r="AQ3451">
        <v>110</v>
      </c>
      <c r="AR3451">
        <v>8.3000000000000007</v>
      </c>
      <c r="BO3451">
        <v>15519841</v>
      </c>
      <c r="BP3451">
        <v>47000000</v>
      </c>
      <c r="BR3451">
        <f t="shared" si="122"/>
        <v>-31480159</v>
      </c>
      <c r="BS3451" t="str">
        <f>_xlfn.XLOOKUP(BO3451,I:I,L:L)</f>
        <v>Happily N'Ever AfterÂ </v>
      </c>
    </row>
    <row r="3452" spans="1:71" x14ac:dyDescent="0.25">
      <c r="A3452" t="s">
        <v>33</v>
      </c>
      <c r="B3452" t="s">
        <v>3534</v>
      </c>
      <c r="C3452">
        <v>184</v>
      </c>
      <c r="D3452">
        <v>110</v>
      </c>
      <c r="E3452">
        <v>92</v>
      </c>
      <c r="F3452">
        <v>177</v>
      </c>
      <c r="G3452" t="s">
        <v>16919</v>
      </c>
      <c r="H3452">
        <v>650</v>
      </c>
      <c r="I3452">
        <v>16067035</v>
      </c>
      <c r="J3452" t="s">
        <v>68</v>
      </c>
      <c r="K3452" t="s">
        <v>16920</v>
      </c>
      <c r="L3452" t="s">
        <v>8057</v>
      </c>
      <c r="M3452">
        <v>116642</v>
      </c>
      <c r="N3452">
        <v>1421</v>
      </c>
      <c r="O3452" t="s">
        <v>5961</v>
      </c>
      <c r="P3452">
        <v>4</v>
      </c>
      <c r="Q3452" t="s">
        <v>16921</v>
      </c>
      <c r="R3452" t="s">
        <v>16922</v>
      </c>
      <c r="S3452">
        <v>389</v>
      </c>
      <c r="T3452" t="s">
        <v>42</v>
      </c>
      <c r="U3452" t="s">
        <v>74</v>
      </c>
      <c r="V3452" t="s">
        <v>7234</v>
      </c>
      <c r="W3452">
        <v>1100000</v>
      </c>
      <c r="X3452">
        <v>1962</v>
      </c>
      <c r="Y3452">
        <v>275</v>
      </c>
      <c r="Z3452" s="2">
        <v>7.3</v>
      </c>
      <c r="AA3452">
        <v>1.37</v>
      </c>
      <c r="AB3452">
        <v>5000</v>
      </c>
      <c r="AQ3452">
        <v>91</v>
      </c>
      <c r="AR3452">
        <v>6.6</v>
      </c>
      <c r="BO3452">
        <v>37516013</v>
      </c>
      <c r="BP3452">
        <v>69000000</v>
      </c>
      <c r="BR3452">
        <f t="shared" si="122"/>
        <v>-31483987</v>
      </c>
      <c r="BS3452" t="str">
        <f>_xlfn.XLOOKUP(BO3452,I:I,L:L)</f>
        <v>Abraham Lincoln: Vampire HunterÂ </v>
      </c>
    </row>
    <row r="3453" spans="1:71" x14ac:dyDescent="0.25">
      <c r="A3453" t="s">
        <v>33</v>
      </c>
      <c r="B3453" t="s">
        <v>10867</v>
      </c>
      <c r="C3453">
        <v>270</v>
      </c>
      <c r="D3453">
        <v>86</v>
      </c>
      <c r="E3453">
        <v>18</v>
      </c>
      <c r="F3453">
        <v>300</v>
      </c>
      <c r="G3453" t="s">
        <v>2328</v>
      </c>
      <c r="H3453">
        <v>1000</v>
      </c>
      <c r="I3453">
        <v>18112929</v>
      </c>
      <c r="J3453" t="s">
        <v>2338</v>
      </c>
      <c r="K3453" t="s">
        <v>2716</v>
      </c>
      <c r="L3453" t="s">
        <v>7608</v>
      </c>
      <c r="M3453">
        <v>52642</v>
      </c>
      <c r="N3453">
        <v>2665</v>
      </c>
      <c r="O3453" t="s">
        <v>2010</v>
      </c>
      <c r="P3453">
        <v>0</v>
      </c>
      <c r="Q3453" t="s">
        <v>16923</v>
      </c>
      <c r="R3453" t="s">
        <v>16924</v>
      </c>
      <c r="S3453">
        <v>271</v>
      </c>
      <c r="T3453" t="s">
        <v>42</v>
      </c>
      <c r="U3453" t="s">
        <v>43</v>
      </c>
      <c r="V3453" t="s">
        <v>811</v>
      </c>
      <c r="W3453">
        <v>1000000</v>
      </c>
      <c r="X3453">
        <v>2012</v>
      </c>
      <c r="Y3453">
        <v>466</v>
      </c>
      <c r="Z3453" s="2">
        <v>5</v>
      </c>
      <c r="AA3453">
        <v>1.85</v>
      </c>
      <c r="AB3453">
        <v>24000</v>
      </c>
      <c r="AQ3453">
        <v>110</v>
      </c>
      <c r="AR3453">
        <v>7.3</v>
      </c>
      <c r="BO3453">
        <v>18472363</v>
      </c>
      <c r="BP3453">
        <v>50000000</v>
      </c>
      <c r="BR3453">
        <f t="shared" si="122"/>
        <v>-31527637</v>
      </c>
      <c r="BS3453" t="str">
        <f>_xlfn.XLOOKUP(BO3453,I:I,L:L)</f>
        <v>Into the BlueÂ </v>
      </c>
    </row>
    <row r="3454" spans="1:71" x14ac:dyDescent="0.25">
      <c r="A3454" t="s">
        <v>33</v>
      </c>
      <c r="B3454" t="s">
        <v>10870</v>
      </c>
      <c r="C3454">
        <v>203</v>
      </c>
      <c r="D3454">
        <v>86</v>
      </c>
      <c r="E3454">
        <v>385</v>
      </c>
      <c r="F3454">
        <v>100</v>
      </c>
      <c r="G3454" t="s">
        <v>16925</v>
      </c>
      <c r="H3454">
        <v>266</v>
      </c>
      <c r="I3454">
        <v>14564027</v>
      </c>
      <c r="J3454" t="s">
        <v>3370</v>
      </c>
      <c r="K3454" t="s">
        <v>16926</v>
      </c>
      <c r="L3454" t="s">
        <v>8284</v>
      </c>
      <c r="M3454">
        <v>76407</v>
      </c>
      <c r="N3454">
        <v>673</v>
      </c>
      <c r="O3454" t="s">
        <v>16927</v>
      </c>
      <c r="P3454">
        <v>0</v>
      </c>
      <c r="Q3454" t="s">
        <v>16928</v>
      </c>
      <c r="R3454" t="s">
        <v>16929</v>
      </c>
      <c r="S3454">
        <v>335</v>
      </c>
      <c r="T3454" t="s">
        <v>42</v>
      </c>
      <c r="U3454" t="s">
        <v>74</v>
      </c>
      <c r="V3454" t="s">
        <v>811</v>
      </c>
      <c r="W3454">
        <v>1000000</v>
      </c>
      <c r="X3454">
        <v>1987</v>
      </c>
      <c r="Y3454">
        <v>209</v>
      </c>
      <c r="Z3454" s="2">
        <v>7</v>
      </c>
      <c r="AA3454">
        <v>1.85</v>
      </c>
      <c r="AB3454">
        <v>0</v>
      </c>
      <c r="AQ3454">
        <v>86</v>
      </c>
      <c r="AR3454">
        <v>5</v>
      </c>
      <c r="BO3454">
        <v>168368427</v>
      </c>
      <c r="BP3454">
        <v>200000000</v>
      </c>
      <c r="BR3454">
        <f t="shared" si="122"/>
        <v>-31631573</v>
      </c>
      <c r="BS3454" t="str">
        <f>_xlfn.XLOOKUP(BO3454,I:I,L:L)</f>
        <v>Quantum of SolaceÂ </v>
      </c>
    </row>
    <row r="3455" spans="1:71" x14ac:dyDescent="0.25">
      <c r="A3455" t="s">
        <v>33</v>
      </c>
      <c r="B3455" t="s">
        <v>10876</v>
      </c>
      <c r="C3455">
        <v>29</v>
      </c>
      <c r="D3455">
        <v>120</v>
      </c>
      <c r="E3455">
        <v>18</v>
      </c>
      <c r="F3455">
        <v>295</v>
      </c>
      <c r="G3455" t="s">
        <v>16930</v>
      </c>
      <c r="H3455">
        <v>634</v>
      </c>
      <c r="I3455">
        <v>20773070</v>
      </c>
      <c r="J3455" t="s">
        <v>2007</v>
      </c>
      <c r="K3455" t="s">
        <v>16931</v>
      </c>
      <c r="L3455" t="s">
        <v>7858</v>
      </c>
      <c r="M3455">
        <v>4501</v>
      </c>
      <c r="N3455">
        <v>1810</v>
      </c>
      <c r="O3455" t="s">
        <v>16932</v>
      </c>
      <c r="P3455">
        <v>11</v>
      </c>
      <c r="Q3455" t="s">
        <v>16933</v>
      </c>
      <c r="R3455" t="s">
        <v>16934</v>
      </c>
      <c r="S3455">
        <v>102</v>
      </c>
      <c r="T3455" t="s">
        <v>42</v>
      </c>
      <c r="U3455" t="s">
        <v>43</v>
      </c>
      <c r="V3455" t="s">
        <v>115</v>
      </c>
      <c r="W3455">
        <v>5000000</v>
      </c>
      <c r="X3455">
        <v>2016</v>
      </c>
      <c r="Y3455">
        <v>420</v>
      </c>
      <c r="Z3455" s="2">
        <v>3.4</v>
      </c>
      <c r="AA3455">
        <v>2.35</v>
      </c>
      <c r="AB3455">
        <v>0</v>
      </c>
      <c r="AQ3455">
        <v>86</v>
      </c>
      <c r="AR3455">
        <v>7</v>
      </c>
      <c r="BO3455">
        <v>38345403</v>
      </c>
      <c r="BP3455">
        <v>70000000</v>
      </c>
      <c r="BR3455">
        <f t="shared" si="122"/>
        <v>-31654597</v>
      </c>
      <c r="BS3455" t="str">
        <f>_xlfn.XLOOKUP(BO3455,I:I,L:L)</f>
        <v>StardustÂ </v>
      </c>
    </row>
    <row r="3456" spans="1:71" x14ac:dyDescent="0.25">
      <c r="A3456" t="s">
        <v>33</v>
      </c>
      <c r="B3456" t="s">
        <v>5267</v>
      </c>
      <c r="C3456">
        <v>137</v>
      </c>
      <c r="D3456">
        <v>90</v>
      </c>
      <c r="E3456">
        <v>65</v>
      </c>
      <c r="F3456">
        <v>683</v>
      </c>
      <c r="G3456" t="s">
        <v>3984</v>
      </c>
      <c r="H3456">
        <v>1000</v>
      </c>
      <c r="I3456">
        <v>10042266</v>
      </c>
      <c r="J3456" t="s">
        <v>3015</v>
      </c>
      <c r="K3456" t="s">
        <v>13922</v>
      </c>
      <c r="L3456" t="s">
        <v>9098</v>
      </c>
      <c r="M3456">
        <v>23021</v>
      </c>
      <c r="N3456">
        <v>3155</v>
      </c>
      <c r="O3456" t="s">
        <v>14569</v>
      </c>
      <c r="P3456">
        <v>0</v>
      </c>
      <c r="Q3456" t="s">
        <v>16935</v>
      </c>
      <c r="R3456" t="s">
        <v>16936</v>
      </c>
      <c r="S3456">
        <v>220</v>
      </c>
      <c r="T3456" t="s">
        <v>42</v>
      </c>
      <c r="U3456" t="s">
        <v>43</v>
      </c>
      <c r="V3456" t="s">
        <v>44</v>
      </c>
      <c r="W3456">
        <v>1000000</v>
      </c>
      <c r="X3456">
        <v>2005</v>
      </c>
      <c r="Y3456">
        <v>989</v>
      </c>
      <c r="Z3456" s="2">
        <v>5.9</v>
      </c>
      <c r="AA3456">
        <v>2.35</v>
      </c>
      <c r="AB3456">
        <v>816</v>
      </c>
      <c r="AQ3456">
        <v>120</v>
      </c>
      <c r="AR3456">
        <v>3.4</v>
      </c>
      <c r="BO3456">
        <v>33328051</v>
      </c>
      <c r="BP3456">
        <v>65000000</v>
      </c>
      <c r="BR3456">
        <f t="shared" si="122"/>
        <v>-31671949</v>
      </c>
      <c r="BS3456" t="str">
        <f>_xlfn.XLOOKUP(BO3456,I:I,L:L)</f>
        <v>The Long Kiss GoodnightÂ </v>
      </c>
    </row>
    <row r="3457" spans="1:71" x14ac:dyDescent="0.25">
      <c r="A3457" t="s">
        <v>33</v>
      </c>
      <c r="B3457" t="s">
        <v>10880</v>
      </c>
      <c r="C3457">
        <v>107</v>
      </c>
      <c r="D3457">
        <v>99</v>
      </c>
      <c r="E3457">
        <v>2</v>
      </c>
      <c r="F3457">
        <v>3</v>
      </c>
      <c r="G3457" t="s">
        <v>16937</v>
      </c>
      <c r="H3457">
        <v>43</v>
      </c>
      <c r="I3457">
        <v>10037390</v>
      </c>
      <c r="J3457" t="s">
        <v>2853</v>
      </c>
      <c r="K3457" t="s">
        <v>16938</v>
      </c>
      <c r="L3457" t="s">
        <v>16939</v>
      </c>
      <c r="M3457">
        <v>5442</v>
      </c>
      <c r="N3457">
        <v>53</v>
      </c>
      <c r="O3457" t="s">
        <v>16940</v>
      </c>
      <c r="P3457">
        <v>0</v>
      </c>
      <c r="Q3457" t="s">
        <v>16941</v>
      </c>
      <c r="R3457" t="s">
        <v>16942</v>
      </c>
      <c r="S3457">
        <v>140</v>
      </c>
      <c r="T3457" t="s">
        <v>169</v>
      </c>
      <c r="U3457" t="s">
        <v>3663</v>
      </c>
      <c r="V3457" t="s">
        <v>115</v>
      </c>
      <c r="W3457">
        <v>1000000000</v>
      </c>
      <c r="X3457">
        <v>1999</v>
      </c>
      <c r="Y3457">
        <v>3</v>
      </c>
      <c r="Z3457" s="2">
        <v>6</v>
      </c>
      <c r="AA3457">
        <v>2.35</v>
      </c>
      <c r="AB3457">
        <v>339</v>
      </c>
      <c r="AQ3457">
        <v>90</v>
      </c>
      <c r="AR3457">
        <v>5.9</v>
      </c>
      <c r="BO3457">
        <v>58229120</v>
      </c>
      <c r="BP3457">
        <v>90000000</v>
      </c>
      <c r="BR3457">
        <f t="shared" si="122"/>
        <v>-31770880</v>
      </c>
      <c r="BS3457" t="str">
        <f>_xlfn.XLOOKUP(BO3457,I:I,L:L)</f>
        <v>The Secret Life of Walter MittyÂ </v>
      </c>
    </row>
    <row r="3458" spans="1:71" x14ac:dyDescent="0.25">
      <c r="A3458" t="s">
        <v>33</v>
      </c>
      <c r="B3458" t="s">
        <v>10884</v>
      </c>
      <c r="C3458">
        <v>169</v>
      </c>
      <c r="D3458">
        <v>103</v>
      </c>
      <c r="E3458">
        <v>2</v>
      </c>
      <c r="F3458">
        <v>226</v>
      </c>
      <c r="G3458" t="s">
        <v>2401</v>
      </c>
      <c r="H3458">
        <v>2000</v>
      </c>
      <c r="I3458">
        <v>9013113</v>
      </c>
      <c r="J3458" t="s">
        <v>2734</v>
      </c>
      <c r="K3458" t="s">
        <v>5428</v>
      </c>
      <c r="L3458" t="s">
        <v>9340</v>
      </c>
      <c r="M3458">
        <v>36321</v>
      </c>
      <c r="N3458">
        <v>3192</v>
      </c>
      <c r="O3458" t="s">
        <v>16943</v>
      </c>
      <c r="P3458">
        <v>2</v>
      </c>
      <c r="Q3458" t="s">
        <v>16944</v>
      </c>
      <c r="R3458" t="s">
        <v>16945</v>
      </c>
      <c r="S3458">
        <v>230</v>
      </c>
      <c r="T3458" t="s">
        <v>42</v>
      </c>
      <c r="U3458" t="s">
        <v>43</v>
      </c>
      <c r="V3458" t="s">
        <v>811</v>
      </c>
      <c r="W3458">
        <v>1000000</v>
      </c>
      <c r="X3458">
        <v>2005</v>
      </c>
      <c r="Y3458">
        <v>508</v>
      </c>
      <c r="Z3458" s="2">
        <v>7.4</v>
      </c>
      <c r="AA3458">
        <v>1.85</v>
      </c>
      <c r="AB3458">
        <v>0</v>
      </c>
      <c r="AQ3458">
        <v>99</v>
      </c>
      <c r="AR3458">
        <v>6</v>
      </c>
      <c r="BO3458">
        <v>33048353</v>
      </c>
      <c r="BP3458">
        <v>65000000</v>
      </c>
      <c r="BR3458">
        <f t="shared" si="122"/>
        <v>-31951647</v>
      </c>
      <c r="BS3458" t="str">
        <f>_xlfn.XLOOKUP(BO3458,I:I,L:L)</f>
        <v>ZodiacÂ </v>
      </c>
    </row>
    <row r="3459" spans="1:71" x14ac:dyDescent="0.25">
      <c r="A3459" t="s">
        <v>33</v>
      </c>
      <c r="B3459" t="s">
        <v>6229</v>
      </c>
      <c r="C3459">
        <v>225</v>
      </c>
      <c r="D3459">
        <v>83</v>
      </c>
      <c r="E3459">
        <v>19</v>
      </c>
      <c r="F3459">
        <v>128</v>
      </c>
      <c r="G3459" t="s">
        <v>16946</v>
      </c>
      <c r="H3459">
        <v>403</v>
      </c>
      <c r="I3459">
        <v>53245055</v>
      </c>
      <c r="J3459" t="s">
        <v>3105</v>
      </c>
      <c r="K3459" t="s">
        <v>16947</v>
      </c>
      <c r="L3459" t="s">
        <v>3583</v>
      </c>
      <c r="M3459">
        <v>30570</v>
      </c>
      <c r="N3459">
        <v>988</v>
      </c>
      <c r="O3459" t="s">
        <v>16948</v>
      </c>
      <c r="P3459">
        <v>0</v>
      </c>
      <c r="Q3459" t="s">
        <v>16949</v>
      </c>
      <c r="R3459" t="s">
        <v>16950</v>
      </c>
      <c r="S3459">
        <v>290</v>
      </c>
      <c r="T3459" t="s">
        <v>42</v>
      </c>
      <c r="U3459" t="s">
        <v>43</v>
      </c>
      <c r="V3459" t="s">
        <v>811</v>
      </c>
      <c r="W3459">
        <v>1000000</v>
      </c>
      <c r="X3459">
        <v>2012</v>
      </c>
      <c r="Y3459">
        <v>169</v>
      </c>
      <c r="Z3459" s="2">
        <v>4.2</v>
      </c>
      <c r="AA3459">
        <v>1.85</v>
      </c>
      <c r="AB3459">
        <v>12000</v>
      </c>
      <c r="AQ3459">
        <v>103</v>
      </c>
      <c r="AR3459">
        <v>7.4</v>
      </c>
      <c r="BO3459">
        <v>28031250</v>
      </c>
      <c r="BP3459">
        <v>60000000</v>
      </c>
      <c r="BR3459">
        <f t="shared" si="122"/>
        <v>-31968750</v>
      </c>
      <c r="BS3459" t="str">
        <f>_xlfn.XLOOKUP(BO3459,I:I,L:L)</f>
        <v>DoomÂ </v>
      </c>
    </row>
    <row r="3460" spans="1:71" x14ac:dyDescent="0.25">
      <c r="A3460" t="s">
        <v>33</v>
      </c>
      <c r="B3460" t="s">
        <v>10890</v>
      </c>
      <c r="C3460">
        <v>101</v>
      </c>
      <c r="D3460">
        <v>109</v>
      </c>
      <c r="E3460">
        <v>199</v>
      </c>
      <c r="F3460">
        <v>44</v>
      </c>
      <c r="G3460" t="s">
        <v>16951</v>
      </c>
      <c r="H3460">
        <v>503</v>
      </c>
      <c r="I3460">
        <v>9000000</v>
      </c>
      <c r="J3460" t="s">
        <v>3709</v>
      </c>
      <c r="K3460" t="s">
        <v>3381</v>
      </c>
      <c r="L3460" t="s">
        <v>9300</v>
      </c>
      <c r="M3460">
        <v>7584</v>
      </c>
      <c r="N3460">
        <v>731</v>
      </c>
      <c r="O3460" t="s">
        <v>16952</v>
      </c>
      <c r="P3460">
        <v>8</v>
      </c>
      <c r="Q3460" t="s">
        <v>16953</v>
      </c>
      <c r="R3460" t="s">
        <v>16954</v>
      </c>
      <c r="S3460">
        <v>137</v>
      </c>
      <c r="T3460" t="s">
        <v>42</v>
      </c>
      <c r="U3460" t="s">
        <v>43</v>
      </c>
      <c r="V3460" t="s">
        <v>8609</v>
      </c>
      <c r="W3460">
        <v>900000</v>
      </c>
      <c r="X3460">
        <v>1970</v>
      </c>
      <c r="Y3460">
        <v>46</v>
      </c>
      <c r="Z3460" s="2">
        <v>6.2</v>
      </c>
      <c r="AA3460">
        <v>2.35</v>
      </c>
      <c r="AB3460">
        <v>0</v>
      </c>
      <c r="AQ3460">
        <v>83</v>
      </c>
      <c r="AR3460">
        <v>4.2</v>
      </c>
      <c r="BP3460">
        <v>32000000</v>
      </c>
      <c r="BR3460">
        <f t="shared" si="122"/>
        <v>-32000000</v>
      </c>
      <c r="BS3460">
        <f>_xlfn.XLOOKUP(BO3460,I:I,L:L)</f>
        <v>0</v>
      </c>
    </row>
    <row r="3461" spans="1:71" x14ac:dyDescent="0.25">
      <c r="A3461" t="s">
        <v>33</v>
      </c>
      <c r="B3461" t="s">
        <v>8804</v>
      </c>
      <c r="C3461">
        <v>285</v>
      </c>
      <c r="D3461">
        <v>100</v>
      </c>
      <c r="E3461">
        <v>0</v>
      </c>
      <c r="F3461">
        <v>389</v>
      </c>
      <c r="G3461" t="s">
        <v>1249</v>
      </c>
      <c r="H3461">
        <v>640</v>
      </c>
      <c r="I3461">
        <v>7186670</v>
      </c>
      <c r="J3461" t="s">
        <v>5651</v>
      </c>
      <c r="K3461" t="s">
        <v>90</v>
      </c>
      <c r="L3461" t="s">
        <v>10821</v>
      </c>
      <c r="M3461">
        <v>21468</v>
      </c>
      <c r="N3461">
        <v>2082</v>
      </c>
      <c r="O3461" t="s">
        <v>16955</v>
      </c>
      <c r="P3461">
        <v>0</v>
      </c>
      <c r="Q3461" t="s">
        <v>16956</v>
      </c>
      <c r="R3461" t="s">
        <v>16957</v>
      </c>
      <c r="S3461">
        <v>164</v>
      </c>
      <c r="T3461" t="s">
        <v>42</v>
      </c>
      <c r="U3461" t="s">
        <v>43</v>
      </c>
      <c r="V3461" t="s">
        <v>811</v>
      </c>
      <c r="W3461">
        <v>6000000</v>
      </c>
      <c r="X3461">
        <v>2013</v>
      </c>
      <c r="Y3461">
        <v>550</v>
      </c>
      <c r="Z3461" s="2">
        <v>5.4</v>
      </c>
      <c r="AA3461">
        <v>2.35</v>
      </c>
      <c r="AB3461">
        <v>12000</v>
      </c>
      <c r="AQ3461">
        <v>89</v>
      </c>
      <c r="AR3461">
        <v>6.2</v>
      </c>
      <c r="BO3461">
        <v>6594136</v>
      </c>
      <c r="BP3461">
        <v>38600000</v>
      </c>
      <c r="BR3461">
        <f t="shared" si="122"/>
        <v>-32005864</v>
      </c>
      <c r="BS3461" t="str">
        <f>_xlfn.XLOOKUP(BO3461,I:I,L:L)</f>
        <v>The GrandmasterÂ </v>
      </c>
    </row>
    <row r="3462" spans="1:71" x14ac:dyDescent="0.25">
      <c r="A3462" t="s">
        <v>33</v>
      </c>
      <c r="B3462" t="s">
        <v>10908</v>
      </c>
      <c r="C3462">
        <v>337</v>
      </c>
      <c r="D3462">
        <v>95</v>
      </c>
      <c r="E3462">
        <v>20</v>
      </c>
      <c r="F3462">
        <v>365</v>
      </c>
      <c r="G3462" t="s">
        <v>7821</v>
      </c>
      <c r="H3462">
        <v>422</v>
      </c>
      <c r="I3462">
        <v>5997134</v>
      </c>
      <c r="J3462" t="s">
        <v>2661</v>
      </c>
      <c r="K3462" t="s">
        <v>12374</v>
      </c>
      <c r="L3462" t="s">
        <v>9896</v>
      </c>
      <c r="M3462">
        <v>36381</v>
      </c>
      <c r="N3462">
        <v>1899</v>
      </c>
      <c r="O3462" t="s">
        <v>16958</v>
      </c>
      <c r="P3462">
        <v>3</v>
      </c>
      <c r="Q3462" t="s">
        <v>16959</v>
      </c>
      <c r="R3462" t="s">
        <v>16960</v>
      </c>
      <c r="S3462">
        <v>126</v>
      </c>
      <c r="T3462" t="s">
        <v>42</v>
      </c>
      <c r="U3462" t="s">
        <v>43</v>
      </c>
      <c r="V3462" t="s">
        <v>811</v>
      </c>
      <c r="W3462">
        <v>1000000</v>
      </c>
      <c r="X3462">
        <v>2012</v>
      </c>
      <c r="Y3462">
        <v>374</v>
      </c>
      <c r="Z3462" s="2">
        <v>7.2</v>
      </c>
      <c r="AA3462">
        <v>1.85</v>
      </c>
      <c r="AB3462">
        <v>11000</v>
      </c>
      <c r="AQ3462">
        <v>109</v>
      </c>
      <c r="AR3462">
        <v>7</v>
      </c>
      <c r="BO3462">
        <v>25900000</v>
      </c>
      <c r="BP3462">
        <v>58000000</v>
      </c>
      <c r="BR3462">
        <f t="shared" si="122"/>
        <v>-32100000</v>
      </c>
      <c r="BS3462" t="str">
        <f>_xlfn.XLOOKUP(BO3462,I:I,L:L)</f>
        <v>The Cotton ClubÂ </v>
      </c>
    </row>
    <row r="3463" spans="1:71" x14ac:dyDescent="0.25">
      <c r="A3463" t="s">
        <v>33</v>
      </c>
      <c r="B3463" t="s">
        <v>7290</v>
      </c>
      <c r="C3463">
        <v>38</v>
      </c>
      <c r="D3463">
        <v>104</v>
      </c>
      <c r="E3463">
        <v>122</v>
      </c>
      <c r="F3463">
        <v>458</v>
      </c>
      <c r="G3463" t="s">
        <v>16299</v>
      </c>
      <c r="H3463">
        <v>22000</v>
      </c>
      <c r="I3463">
        <v>3386698</v>
      </c>
      <c r="J3463" t="s">
        <v>881</v>
      </c>
      <c r="K3463" t="s">
        <v>854</v>
      </c>
      <c r="L3463" t="s">
        <v>10517</v>
      </c>
      <c r="M3463">
        <v>4195</v>
      </c>
      <c r="N3463">
        <v>23461</v>
      </c>
      <c r="O3463" t="s">
        <v>5671</v>
      </c>
      <c r="P3463">
        <v>1</v>
      </c>
      <c r="Q3463" t="s">
        <v>16961</v>
      </c>
      <c r="R3463" t="s">
        <v>16962</v>
      </c>
      <c r="S3463">
        <v>86</v>
      </c>
      <c r="T3463" t="s">
        <v>42</v>
      </c>
      <c r="U3463" t="s">
        <v>43</v>
      </c>
      <c r="V3463" t="s">
        <v>811</v>
      </c>
      <c r="W3463">
        <v>1000000</v>
      </c>
      <c r="X3463">
        <v>1998</v>
      </c>
      <c r="Y3463">
        <v>472</v>
      </c>
      <c r="Z3463" s="2">
        <v>6.7</v>
      </c>
      <c r="AA3463">
        <v>1.85</v>
      </c>
      <c r="AB3463">
        <v>392</v>
      </c>
      <c r="AQ3463">
        <v>95</v>
      </c>
      <c r="AR3463">
        <v>7.2</v>
      </c>
      <c r="BO3463">
        <v>22843047</v>
      </c>
      <c r="BP3463">
        <v>55000000</v>
      </c>
      <c r="BR3463">
        <f t="shared" si="122"/>
        <v>-32156953</v>
      </c>
      <c r="BS3463" t="str">
        <f>_xlfn.XLOOKUP(BO3463,I:I,L:L)</f>
        <v>BelovedÂ </v>
      </c>
    </row>
    <row r="3464" spans="1:71" x14ac:dyDescent="0.25">
      <c r="A3464" t="s">
        <v>33</v>
      </c>
      <c r="B3464" t="s">
        <v>4805</v>
      </c>
      <c r="C3464">
        <v>387</v>
      </c>
      <c r="D3464">
        <v>96</v>
      </c>
      <c r="E3464">
        <v>655</v>
      </c>
      <c r="F3464">
        <v>973</v>
      </c>
      <c r="G3464" t="s">
        <v>919</v>
      </c>
      <c r="H3464">
        <v>24000</v>
      </c>
      <c r="I3464">
        <v>143492840</v>
      </c>
      <c r="J3464" t="s">
        <v>881</v>
      </c>
      <c r="K3464" t="s">
        <v>100</v>
      </c>
      <c r="L3464" t="s">
        <v>1083</v>
      </c>
      <c r="M3464">
        <v>414345</v>
      </c>
      <c r="N3464">
        <v>28817</v>
      </c>
      <c r="O3464" t="s">
        <v>617</v>
      </c>
      <c r="P3464">
        <v>0</v>
      </c>
      <c r="Q3464" t="s">
        <v>15219</v>
      </c>
      <c r="R3464" t="s">
        <v>15220</v>
      </c>
      <c r="S3464">
        <v>881</v>
      </c>
      <c r="T3464" t="s">
        <v>42</v>
      </c>
      <c r="U3464" t="s">
        <v>43</v>
      </c>
      <c r="V3464" t="s">
        <v>44</v>
      </c>
      <c r="W3464">
        <v>7500000</v>
      </c>
      <c r="X3464">
        <v>2007</v>
      </c>
      <c r="Y3464">
        <v>3000</v>
      </c>
      <c r="Z3464" s="2">
        <v>7.5</v>
      </c>
      <c r="AA3464">
        <v>1.85</v>
      </c>
      <c r="AB3464">
        <v>10000</v>
      </c>
      <c r="AQ3464">
        <v>104</v>
      </c>
      <c r="AR3464">
        <v>6.7</v>
      </c>
      <c r="BO3464">
        <v>37760080</v>
      </c>
      <c r="BP3464">
        <v>70000000</v>
      </c>
      <c r="BR3464">
        <f t="shared" si="122"/>
        <v>-32239920</v>
      </c>
      <c r="BS3464" t="str">
        <f>_xlfn.XLOOKUP(BO3464,I:I,L:L)</f>
        <v>Sky Captain and the World of TomorrowÂ </v>
      </c>
    </row>
    <row r="3465" spans="1:71" x14ac:dyDescent="0.25">
      <c r="A3465" t="s">
        <v>33</v>
      </c>
      <c r="B3465" t="s">
        <v>10913</v>
      </c>
      <c r="C3465">
        <v>149</v>
      </c>
      <c r="D3465">
        <v>91</v>
      </c>
      <c r="E3465">
        <v>9</v>
      </c>
      <c r="F3465">
        <v>13</v>
      </c>
      <c r="G3465" t="s">
        <v>16963</v>
      </c>
      <c r="H3465">
        <v>130</v>
      </c>
      <c r="I3465">
        <v>4946250</v>
      </c>
      <c r="J3465" t="s">
        <v>2267</v>
      </c>
      <c r="K3465" t="s">
        <v>16447</v>
      </c>
      <c r="L3465" t="s">
        <v>10086</v>
      </c>
      <c r="M3465">
        <v>9540</v>
      </c>
      <c r="N3465">
        <v>198</v>
      </c>
      <c r="O3465" t="s">
        <v>16964</v>
      </c>
      <c r="P3465">
        <v>0</v>
      </c>
      <c r="Q3465" t="s">
        <v>16965</v>
      </c>
      <c r="R3465" t="s">
        <v>16966</v>
      </c>
      <c r="S3465">
        <v>80</v>
      </c>
      <c r="T3465" t="s">
        <v>42</v>
      </c>
      <c r="U3465" t="s">
        <v>43</v>
      </c>
      <c r="V3465" t="s">
        <v>44</v>
      </c>
      <c r="W3465">
        <v>1000000</v>
      </c>
      <c r="X3465">
        <v>2013</v>
      </c>
      <c r="Y3465">
        <v>19</v>
      </c>
      <c r="Z3465" s="2">
        <v>7.4</v>
      </c>
      <c r="AA3465">
        <v>1.78</v>
      </c>
      <c r="AB3465">
        <v>14000</v>
      </c>
      <c r="AQ3465">
        <v>96</v>
      </c>
      <c r="AR3465">
        <v>7.5</v>
      </c>
      <c r="BO3465">
        <v>37754208</v>
      </c>
      <c r="BP3465">
        <v>70000000</v>
      </c>
      <c r="BR3465">
        <f t="shared" si="122"/>
        <v>-32245792</v>
      </c>
      <c r="BS3465" t="str">
        <f>_xlfn.XLOOKUP(BO3465,I:I,L:L)</f>
        <v>Mars Attacks!Â </v>
      </c>
    </row>
    <row r="3466" spans="1:71" x14ac:dyDescent="0.25">
      <c r="A3466" t="s">
        <v>33</v>
      </c>
      <c r="B3466" t="s">
        <v>9226</v>
      </c>
      <c r="C3466">
        <v>54</v>
      </c>
      <c r="D3466">
        <v>84</v>
      </c>
      <c r="E3466">
        <v>56</v>
      </c>
      <c r="F3466">
        <v>13</v>
      </c>
      <c r="G3466" t="s">
        <v>16967</v>
      </c>
      <c r="H3466">
        <v>21000</v>
      </c>
      <c r="I3466">
        <v>1950218</v>
      </c>
      <c r="J3466" t="s">
        <v>1544</v>
      </c>
      <c r="K3466" t="s">
        <v>119</v>
      </c>
      <c r="L3466" t="s">
        <v>10909</v>
      </c>
      <c r="M3466">
        <v>5933</v>
      </c>
      <c r="N3466">
        <v>21124</v>
      </c>
      <c r="O3466" t="s">
        <v>16968</v>
      </c>
      <c r="P3466">
        <v>3</v>
      </c>
      <c r="Q3466" t="s">
        <v>16969</v>
      </c>
      <c r="R3466" t="s">
        <v>16970</v>
      </c>
      <c r="S3466">
        <v>102</v>
      </c>
      <c r="T3466" t="s">
        <v>42</v>
      </c>
      <c r="U3466" t="s">
        <v>43</v>
      </c>
      <c r="V3466" t="s">
        <v>811</v>
      </c>
      <c r="W3466">
        <v>1000000</v>
      </c>
      <c r="X3466">
        <v>1997</v>
      </c>
      <c r="Y3466">
        <v>104</v>
      </c>
      <c r="Z3466" s="2">
        <v>5.6</v>
      </c>
      <c r="AA3466">
        <v>1.85</v>
      </c>
      <c r="AB3466">
        <v>387</v>
      </c>
      <c r="AQ3466">
        <v>91</v>
      </c>
      <c r="AR3466">
        <v>7.4</v>
      </c>
      <c r="BO3466">
        <v>67631157</v>
      </c>
      <c r="BP3466">
        <v>100000000</v>
      </c>
      <c r="BR3466">
        <f t="shared" si="122"/>
        <v>-32368843</v>
      </c>
      <c r="BS3466" t="str">
        <f>_xlfn.XLOOKUP(BO3466,I:I,L:L)</f>
        <v>The TouristÂ </v>
      </c>
    </row>
    <row r="3467" spans="1:71" x14ac:dyDescent="0.25">
      <c r="A3467" t="s">
        <v>33</v>
      </c>
      <c r="B3467" t="s">
        <v>8687</v>
      </c>
      <c r="C3467">
        <v>18</v>
      </c>
      <c r="D3467">
        <v>86</v>
      </c>
      <c r="E3467">
        <v>132</v>
      </c>
      <c r="F3467">
        <v>584</v>
      </c>
      <c r="G3467" t="s">
        <v>2836</v>
      </c>
      <c r="H3467">
        <v>778</v>
      </c>
      <c r="I3467">
        <v>1277257</v>
      </c>
      <c r="J3467" t="s">
        <v>881</v>
      </c>
      <c r="K3467" t="s">
        <v>5422</v>
      </c>
      <c r="L3467" t="s">
        <v>11195</v>
      </c>
      <c r="M3467">
        <v>2629</v>
      </c>
      <c r="N3467">
        <v>2400</v>
      </c>
      <c r="O3467" t="s">
        <v>4410</v>
      </c>
      <c r="P3467">
        <v>2</v>
      </c>
      <c r="Q3467" t="s">
        <v>16971</v>
      </c>
      <c r="R3467" t="s">
        <v>16972</v>
      </c>
      <c r="S3467">
        <v>32</v>
      </c>
      <c r="T3467" t="s">
        <v>42</v>
      </c>
      <c r="U3467" t="s">
        <v>74</v>
      </c>
      <c r="V3467" t="s">
        <v>811</v>
      </c>
      <c r="W3467">
        <v>1000000</v>
      </c>
      <c r="X3467">
        <v>1996</v>
      </c>
      <c r="Y3467">
        <v>695</v>
      </c>
      <c r="Z3467" s="2">
        <v>6.8</v>
      </c>
      <c r="AA3467">
        <v>1.85</v>
      </c>
      <c r="AB3467">
        <v>227</v>
      </c>
      <c r="AQ3467">
        <v>84</v>
      </c>
      <c r="AR3467">
        <v>5.6</v>
      </c>
      <c r="BO3467">
        <v>67631157</v>
      </c>
      <c r="BP3467">
        <v>100000000</v>
      </c>
      <c r="BR3467">
        <f t="shared" si="122"/>
        <v>-32368843</v>
      </c>
      <c r="BS3467" t="str">
        <f>_xlfn.XLOOKUP(BO3467,I:I,L:L)</f>
        <v>The TouristÂ </v>
      </c>
    </row>
    <row r="3468" spans="1:71" x14ac:dyDescent="0.25">
      <c r="A3468" t="s">
        <v>33</v>
      </c>
      <c r="B3468" t="s">
        <v>7259</v>
      </c>
      <c r="C3468">
        <v>122</v>
      </c>
      <c r="D3468">
        <v>91</v>
      </c>
      <c r="E3468">
        <v>11</v>
      </c>
      <c r="F3468">
        <v>121</v>
      </c>
      <c r="G3468" t="s">
        <v>246</v>
      </c>
      <c r="H3468">
        <v>1000</v>
      </c>
      <c r="I3468">
        <v>45857453</v>
      </c>
      <c r="J3468" t="s">
        <v>3709</v>
      </c>
      <c r="K3468" t="s">
        <v>173</v>
      </c>
      <c r="L3468" t="s">
        <v>4476</v>
      </c>
      <c r="M3468">
        <v>82232</v>
      </c>
      <c r="N3468">
        <v>2323</v>
      </c>
      <c r="O3468" t="s">
        <v>16153</v>
      </c>
      <c r="P3468">
        <v>3</v>
      </c>
      <c r="Q3468" t="s">
        <v>16154</v>
      </c>
      <c r="R3468" t="s">
        <v>16155</v>
      </c>
      <c r="S3468">
        <v>174</v>
      </c>
      <c r="T3468" t="s">
        <v>42</v>
      </c>
      <c r="U3468" t="s">
        <v>74</v>
      </c>
      <c r="V3468" t="s">
        <v>811</v>
      </c>
      <c r="W3468">
        <v>3500000</v>
      </c>
      <c r="X3468">
        <v>1997</v>
      </c>
      <c r="Y3468">
        <v>891</v>
      </c>
      <c r="Z3468" s="2">
        <v>7.2</v>
      </c>
      <c r="AA3468">
        <v>1.85</v>
      </c>
      <c r="AB3468">
        <v>0</v>
      </c>
      <c r="AQ3468">
        <v>86</v>
      </c>
      <c r="AR3468">
        <v>6.8</v>
      </c>
      <c r="BO3468">
        <v>32598931</v>
      </c>
      <c r="BP3468">
        <v>65000000</v>
      </c>
      <c r="BR3468">
        <f t="shared" si="122"/>
        <v>-32401069</v>
      </c>
      <c r="BS3468" t="str">
        <f>_xlfn.XLOOKUP(BO3468,I:I,L:L)</f>
        <v>Proof of LifeÂ </v>
      </c>
    </row>
    <row r="3469" spans="1:71" x14ac:dyDescent="0.25">
      <c r="A3469" t="s">
        <v>33</v>
      </c>
      <c r="B3469" t="s">
        <v>10919</v>
      </c>
      <c r="C3469">
        <v>87</v>
      </c>
      <c r="D3469">
        <v>92</v>
      </c>
      <c r="E3469">
        <v>2</v>
      </c>
      <c r="F3469">
        <v>5</v>
      </c>
      <c r="G3469" t="s">
        <v>16973</v>
      </c>
      <c r="H3469">
        <v>783</v>
      </c>
      <c r="I3469">
        <v>1677838</v>
      </c>
      <c r="J3469" t="s">
        <v>3743</v>
      </c>
      <c r="K3469" t="s">
        <v>1199</v>
      </c>
      <c r="L3469" t="s">
        <v>11027</v>
      </c>
      <c r="M3469">
        <v>11283</v>
      </c>
      <c r="N3469">
        <v>1447</v>
      </c>
      <c r="O3469" t="s">
        <v>16974</v>
      </c>
      <c r="P3469">
        <v>0</v>
      </c>
      <c r="Q3469" t="s">
        <v>16975</v>
      </c>
      <c r="R3469" t="s">
        <v>16976</v>
      </c>
      <c r="S3469">
        <v>155</v>
      </c>
      <c r="T3469" t="s">
        <v>42</v>
      </c>
      <c r="U3469" t="s">
        <v>43</v>
      </c>
      <c r="V3469" t="s">
        <v>115</v>
      </c>
      <c r="W3469">
        <v>1000000</v>
      </c>
      <c r="X3469">
        <v>2006</v>
      </c>
      <c r="Y3469">
        <v>659</v>
      </c>
      <c r="Z3469" s="2">
        <v>7.7</v>
      </c>
      <c r="AA3469">
        <v>1.75</v>
      </c>
      <c r="AB3469">
        <v>0</v>
      </c>
      <c r="AQ3469">
        <v>91</v>
      </c>
      <c r="AR3469">
        <v>7.2</v>
      </c>
      <c r="BO3469">
        <v>22362500</v>
      </c>
      <c r="BP3469">
        <v>55000000</v>
      </c>
      <c r="BR3469">
        <f t="shared" si="122"/>
        <v>-32637500</v>
      </c>
      <c r="BS3469" t="str">
        <f>_xlfn.XLOOKUP(BO3469,I:I,L:L)</f>
        <v>EdtvÂ </v>
      </c>
    </row>
    <row r="3470" spans="1:71" x14ac:dyDescent="0.25">
      <c r="A3470" t="s">
        <v>33</v>
      </c>
      <c r="B3470" t="s">
        <v>10925</v>
      </c>
      <c r="C3470">
        <v>51</v>
      </c>
      <c r="D3470">
        <v>94</v>
      </c>
      <c r="E3470">
        <v>112</v>
      </c>
      <c r="F3470">
        <v>428</v>
      </c>
      <c r="G3470" t="s">
        <v>7603</v>
      </c>
      <c r="H3470">
        <v>1000</v>
      </c>
      <c r="I3470">
        <v>1744858</v>
      </c>
      <c r="J3470" t="s">
        <v>2472</v>
      </c>
      <c r="K3470" t="s">
        <v>1706</v>
      </c>
      <c r="L3470" t="s">
        <v>11008</v>
      </c>
      <c r="M3470">
        <v>6084</v>
      </c>
      <c r="N3470">
        <v>3085</v>
      </c>
      <c r="O3470" t="s">
        <v>10191</v>
      </c>
      <c r="P3470">
        <v>1</v>
      </c>
      <c r="Q3470" t="s">
        <v>16977</v>
      </c>
      <c r="R3470" t="s">
        <v>16978</v>
      </c>
      <c r="S3470">
        <v>120</v>
      </c>
      <c r="T3470" t="s">
        <v>42</v>
      </c>
      <c r="U3470" t="s">
        <v>43</v>
      </c>
      <c r="V3470" t="s">
        <v>811</v>
      </c>
      <c r="W3470">
        <v>1000000</v>
      </c>
      <c r="X3470">
        <v>2000</v>
      </c>
      <c r="Y3470">
        <v>826</v>
      </c>
      <c r="Z3470" s="2">
        <v>7</v>
      </c>
      <c r="AA3470">
        <v>2.35</v>
      </c>
      <c r="AB3470">
        <v>671</v>
      </c>
      <c r="AQ3470">
        <v>92</v>
      </c>
      <c r="AR3470">
        <v>7.7</v>
      </c>
      <c r="BO3470">
        <v>35324232</v>
      </c>
      <c r="BP3470">
        <v>68000000</v>
      </c>
      <c r="BR3470">
        <f t="shared" si="122"/>
        <v>-32675768</v>
      </c>
      <c r="BS3470" t="str">
        <f>_xlfn.XLOOKUP(BO3470,I:I,L:L)</f>
        <v>Money TrainÂ </v>
      </c>
    </row>
    <row r="3471" spans="1:71" x14ac:dyDescent="0.25">
      <c r="A3471" t="s">
        <v>33</v>
      </c>
      <c r="B3471" t="s">
        <v>453</v>
      </c>
      <c r="C3471">
        <v>218</v>
      </c>
      <c r="D3471">
        <v>103</v>
      </c>
      <c r="E3471">
        <v>11</v>
      </c>
      <c r="F3471">
        <v>543</v>
      </c>
      <c r="G3471" t="s">
        <v>5513</v>
      </c>
      <c r="H3471">
        <v>2000</v>
      </c>
      <c r="I3471">
        <v>80021740</v>
      </c>
      <c r="J3471" t="s">
        <v>2448</v>
      </c>
      <c r="K3471" t="s">
        <v>5514</v>
      </c>
      <c r="L3471" t="s">
        <v>5515</v>
      </c>
      <c r="M3471">
        <v>47988</v>
      </c>
      <c r="N3471">
        <v>5497</v>
      </c>
      <c r="O3471" t="s">
        <v>5516</v>
      </c>
      <c r="P3471">
        <v>4</v>
      </c>
      <c r="Q3471" t="s">
        <v>5517</v>
      </c>
      <c r="R3471" t="s">
        <v>5518</v>
      </c>
      <c r="S3471">
        <v>154</v>
      </c>
      <c r="T3471" t="s">
        <v>42</v>
      </c>
      <c r="U3471" t="s">
        <v>43</v>
      </c>
      <c r="V3471" t="s">
        <v>115</v>
      </c>
      <c r="W3471">
        <v>58000000</v>
      </c>
      <c r="X3471">
        <v>2015</v>
      </c>
      <c r="Y3471">
        <v>1000</v>
      </c>
      <c r="Z3471" s="2">
        <v>6.4</v>
      </c>
      <c r="AA3471">
        <v>2.35</v>
      </c>
      <c r="AB3471">
        <v>35000</v>
      </c>
      <c r="AQ3471">
        <v>92</v>
      </c>
      <c r="AR3471">
        <v>7.2</v>
      </c>
      <c r="BO3471">
        <v>7262288</v>
      </c>
      <c r="BP3471">
        <v>40000000</v>
      </c>
      <c r="BR3471">
        <f t="shared" si="122"/>
        <v>-32737712</v>
      </c>
      <c r="BS3471" t="str">
        <f>_xlfn.XLOOKUP(BO3471,I:I,L:L)</f>
        <v>Big TroubleÂ </v>
      </c>
    </row>
    <row r="3472" spans="1:71" x14ac:dyDescent="0.25">
      <c r="A3472" t="s">
        <v>33</v>
      </c>
      <c r="B3472" t="s">
        <v>10932</v>
      </c>
      <c r="C3472">
        <v>16</v>
      </c>
      <c r="D3472">
        <v>100</v>
      </c>
      <c r="E3472">
        <v>12</v>
      </c>
      <c r="F3472">
        <v>6</v>
      </c>
      <c r="G3472" t="s">
        <v>16979</v>
      </c>
      <c r="H3472">
        <v>245</v>
      </c>
      <c r="I3472">
        <v>982214</v>
      </c>
      <c r="J3472" t="s">
        <v>2007</v>
      </c>
      <c r="K3472" t="s">
        <v>9279</v>
      </c>
      <c r="L3472" t="s">
        <v>11391</v>
      </c>
      <c r="M3472">
        <v>1976</v>
      </c>
      <c r="N3472">
        <v>295</v>
      </c>
      <c r="O3472" t="s">
        <v>16980</v>
      </c>
      <c r="P3472">
        <v>0</v>
      </c>
      <c r="Q3472" t="s">
        <v>16981</v>
      </c>
      <c r="R3472" t="s">
        <v>16982</v>
      </c>
      <c r="S3472">
        <v>51</v>
      </c>
      <c r="T3472" t="s">
        <v>42</v>
      </c>
      <c r="U3472" t="s">
        <v>43</v>
      </c>
      <c r="V3472" t="s">
        <v>811</v>
      </c>
      <c r="W3472">
        <v>1000000</v>
      </c>
      <c r="X3472">
        <v>1998</v>
      </c>
      <c r="Y3472">
        <v>38</v>
      </c>
      <c r="Z3472" s="2">
        <v>7.2</v>
      </c>
      <c r="AA3472">
        <v>1.85</v>
      </c>
      <c r="AB3472">
        <v>603</v>
      </c>
      <c r="AQ3472">
        <v>103</v>
      </c>
      <c r="AR3472">
        <v>6.4</v>
      </c>
      <c r="BO3472">
        <v>2221994</v>
      </c>
      <c r="BP3472">
        <v>35000000</v>
      </c>
      <c r="BR3472">
        <f t="shared" si="122"/>
        <v>-32778006</v>
      </c>
      <c r="BS3472" t="str">
        <f>_xlfn.XLOOKUP(BO3472,I:I,L:L)</f>
        <v>Smilla's Sense of SnowÂ </v>
      </c>
    </row>
    <row r="3473" spans="1:71" x14ac:dyDescent="0.25">
      <c r="A3473" t="s">
        <v>33</v>
      </c>
      <c r="B3473" t="s">
        <v>10937</v>
      </c>
      <c r="C3473">
        <v>12</v>
      </c>
      <c r="D3473">
        <v>119</v>
      </c>
      <c r="E3473">
        <v>13</v>
      </c>
      <c r="F3473">
        <v>25</v>
      </c>
      <c r="G3473" t="s">
        <v>16983</v>
      </c>
      <c r="H3473">
        <v>957</v>
      </c>
      <c r="I3473">
        <v>798341</v>
      </c>
      <c r="J3473" t="s">
        <v>4415</v>
      </c>
      <c r="K3473" t="s">
        <v>7279</v>
      </c>
      <c r="L3473" t="s">
        <v>11711</v>
      </c>
      <c r="M3473">
        <v>983</v>
      </c>
      <c r="N3473">
        <v>1107</v>
      </c>
      <c r="O3473" t="s">
        <v>16984</v>
      </c>
      <c r="P3473">
        <v>0</v>
      </c>
      <c r="Q3473" t="s">
        <v>16985</v>
      </c>
      <c r="R3473" t="s">
        <v>16986</v>
      </c>
      <c r="S3473">
        <v>63</v>
      </c>
      <c r="T3473" t="s">
        <v>42</v>
      </c>
      <c r="U3473" t="s">
        <v>43</v>
      </c>
      <c r="V3473" t="s">
        <v>44</v>
      </c>
      <c r="W3473">
        <v>1000000</v>
      </c>
      <c r="X3473">
        <v>2001</v>
      </c>
      <c r="Y3473">
        <v>81</v>
      </c>
      <c r="Z3473" s="2">
        <v>7.2</v>
      </c>
      <c r="AA3473">
        <v>1.85</v>
      </c>
      <c r="AB3473">
        <v>100</v>
      </c>
      <c r="AQ3473">
        <v>100</v>
      </c>
      <c r="AR3473">
        <v>7.2</v>
      </c>
      <c r="BO3473">
        <v>99462</v>
      </c>
      <c r="BP3473">
        <v>33000000</v>
      </c>
      <c r="BR3473">
        <f t="shared" si="122"/>
        <v>-32900538</v>
      </c>
      <c r="BS3473" t="str">
        <f>_xlfn.XLOOKUP(BO3473,I:I,L:L)</f>
        <v>The Young and Prodigious T.S. SpivetÂ </v>
      </c>
    </row>
    <row r="3474" spans="1:71" x14ac:dyDescent="0.25">
      <c r="A3474" t="s">
        <v>917</v>
      </c>
      <c r="B3474" t="s">
        <v>10943</v>
      </c>
      <c r="C3474">
        <v>1</v>
      </c>
      <c r="D3474">
        <v>167</v>
      </c>
      <c r="E3474">
        <v>10</v>
      </c>
      <c r="F3474">
        <v>97</v>
      </c>
      <c r="G3474" t="s">
        <v>16987</v>
      </c>
      <c r="H3474">
        <v>353</v>
      </c>
      <c r="I3474">
        <v>610991</v>
      </c>
      <c r="J3474" t="s">
        <v>210</v>
      </c>
      <c r="K3474" t="s">
        <v>16988</v>
      </c>
      <c r="L3474" t="s">
        <v>11863</v>
      </c>
      <c r="M3474">
        <v>2715</v>
      </c>
      <c r="N3474">
        <v>773</v>
      </c>
      <c r="O3474" t="s">
        <v>16989</v>
      </c>
      <c r="P3474">
        <v>3</v>
      </c>
      <c r="Q3474" t="s">
        <v>16990</v>
      </c>
      <c r="R3474" t="s">
        <v>16991</v>
      </c>
      <c r="S3474">
        <v>19</v>
      </c>
      <c r="T3474" t="s">
        <v>287</v>
      </c>
      <c r="U3474" t="s">
        <v>8197</v>
      </c>
      <c r="W3474">
        <v>1000000</v>
      </c>
      <c r="X3474">
        <v>2000</v>
      </c>
      <c r="Y3474">
        <v>186</v>
      </c>
      <c r="Z3474" s="2">
        <v>6.2</v>
      </c>
      <c r="AA3474">
        <v>2.35</v>
      </c>
      <c r="AB3474">
        <v>92</v>
      </c>
      <c r="AQ3474">
        <v>119</v>
      </c>
      <c r="AR3474">
        <v>7.2</v>
      </c>
      <c r="BO3474">
        <v>31054924</v>
      </c>
      <c r="BP3474">
        <v>64000000</v>
      </c>
      <c r="BR3474">
        <f t="shared" si="122"/>
        <v>-32945076</v>
      </c>
      <c r="BS3474" t="str">
        <f>_xlfn.XLOOKUP(BO3474,I:I,L:L)</f>
        <v>Random HeartsÂ </v>
      </c>
    </row>
    <row r="3475" spans="1:71" x14ac:dyDescent="0.25">
      <c r="A3475" t="s">
        <v>33</v>
      </c>
      <c r="B3475" t="s">
        <v>6056</v>
      </c>
      <c r="C3475">
        <v>59</v>
      </c>
      <c r="D3475">
        <v>92</v>
      </c>
      <c r="E3475">
        <v>406</v>
      </c>
      <c r="F3475">
        <v>194</v>
      </c>
      <c r="G3475" t="s">
        <v>16992</v>
      </c>
      <c r="H3475">
        <v>406</v>
      </c>
      <c r="I3475">
        <v>582024</v>
      </c>
      <c r="J3475" t="s">
        <v>2776</v>
      </c>
      <c r="K3475" t="s">
        <v>6056</v>
      </c>
      <c r="L3475" t="s">
        <v>11888</v>
      </c>
      <c r="M3475">
        <v>30396</v>
      </c>
      <c r="N3475">
        <v>904</v>
      </c>
      <c r="O3475" t="s">
        <v>16993</v>
      </c>
      <c r="P3475">
        <v>0</v>
      </c>
      <c r="Q3475" t="s">
        <v>16994</v>
      </c>
      <c r="R3475" t="s">
        <v>16995</v>
      </c>
      <c r="S3475">
        <v>168</v>
      </c>
      <c r="T3475" t="s">
        <v>42</v>
      </c>
      <c r="U3475" t="s">
        <v>43</v>
      </c>
      <c r="V3475" t="s">
        <v>7987</v>
      </c>
      <c r="W3475">
        <v>1000000</v>
      </c>
      <c r="X3475">
        <v>1997</v>
      </c>
      <c r="Y3475">
        <v>203</v>
      </c>
      <c r="Z3475" s="2">
        <v>6.2</v>
      </c>
      <c r="AA3475">
        <v>1.85</v>
      </c>
      <c r="AB3475">
        <v>0</v>
      </c>
      <c r="AQ3475">
        <v>92</v>
      </c>
      <c r="AR3475">
        <v>6.9</v>
      </c>
      <c r="BO3475">
        <v>2954405</v>
      </c>
      <c r="BP3475">
        <v>36000000</v>
      </c>
      <c r="BR3475">
        <f t="shared" si="122"/>
        <v>-33045595</v>
      </c>
      <c r="BS3475" t="str">
        <f>_xlfn.XLOOKUP(BO3475,I:I,L:L)</f>
        <v>Isn't She GreatÂ </v>
      </c>
    </row>
    <row r="3476" spans="1:71" x14ac:dyDescent="0.25">
      <c r="A3476" t="s">
        <v>33</v>
      </c>
      <c r="B3476" t="s">
        <v>3402</v>
      </c>
      <c r="C3476">
        <v>88</v>
      </c>
      <c r="D3476">
        <v>108</v>
      </c>
      <c r="E3476">
        <v>234</v>
      </c>
      <c r="F3476">
        <v>463</v>
      </c>
      <c r="G3476" t="s">
        <v>12492</v>
      </c>
      <c r="H3476">
        <v>11000</v>
      </c>
      <c r="I3476">
        <v>548712</v>
      </c>
      <c r="J3476" t="s">
        <v>210</v>
      </c>
      <c r="K3476" t="s">
        <v>2429</v>
      </c>
      <c r="L3476" t="s">
        <v>12989</v>
      </c>
      <c r="M3476">
        <v>9233</v>
      </c>
      <c r="N3476">
        <v>12385</v>
      </c>
      <c r="O3476" t="s">
        <v>7040</v>
      </c>
      <c r="P3476">
        <v>0</v>
      </c>
      <c r="Q3476" t="s">
        <v>16996</v>
      </c>
      <c r="R3476" t="s">
        <v>16997</v>
      </c>
      <c r="S3476">
        <v>126</v>
      </c>
      <c r="T3476" t="s">
        <v>42</v>
      </c>
      <c r="U3476" t="s">
        <v>43</v>
      </c>
      <c r="V3476" t="s">
        <v>811</v>
      </c>
      <c r="W3476">
        <v>2500000</v>
      </c>
      <c r="X3476">
        <v>2003</v>
      </c>
      <c r="Y3476">
        <v>552</v>
      </c>
      <c r="Z3476" s="2">
        <v>6.9</v>
      </c>
      <c r="AA3476">
        <v>2.35</v>
      </c>
      <c r="AB3476">
        <v>571</v>
      </c>
      <c r="AQ3476">
        <v>92</v>
      </c>
      <c r="AR3476">
        <v>6.2</v>
      </c>
      <c r="BO3476">
        <v>36931089</v>
      </c>
      <c r="BP3476">
        <v>70000000</v>
      </c>
      <c r="BR3476">
        <f t="shared" si="122"/>
        <v>-33068911</v>
      </c>
      <c r="BS3476" t="str">
        <f>_xlfn.XLOOKUP(BO3476,I:I,L:L)</f>
        <v>That's My BoyÂ </v>
      </c>
    </row>
    <row r="3477" spans="1:71" x14ac:dyDescent="0.25">
      <c r="A3477" t="s">
        <v>33</v>
      </c>
      <c r="B3477" t="s">
        <v>10951</v>
      </c>
      <c r="C3477">
        <v>28</v>
      </c>
      <c r="D3477">
        <v>97</v>
      </c>
      <c r="E3477">
        <v>4</v>
      </c>
      <c r="F3477">
        <v>301</v>
      </c>
      <c r="G3477" t="s">
        <v>5333</v>
      </c>
      <c r="H3477">
        <v>611</v>
      </c>
      <c r="I3477">
        <v>464655</v>
      </c>
      <c r="J3477" t="s">
        <v>1544</v>
      </c>
      <c r="K3477" t="s">
        <v>11228</v>
      </c>
      <c r="L3477" t="s">
        <v>12024</v>
      </c>
      <c r="M3477">
        <v>1524</v>
      </c>
      <c r="N3477">
        <v>1692</v>
      </c>
      <c r="O3477" t="s">
        <v>14055</v>
      </c>
      <c r="P3477">
        <v>0</v>
      </c>
      <c r="Q3477" t="s">
        <v>16998</v>
      </c>
      <c r="R3477" t="s">
        <v>16999</v>
      </c>
      <c r="S3477">
        <v>29</v>
      </c>
      <c r="T3477" t="s">
        <v>42</v>
      </c>
      <c r="U3477" t="s">
        <v>43</v>
      </c>
      <c r="V3477" t="s">
        <v>811</v>
      </c>
      <c r="W3477">
        <v>1000000</v>
      </c>
      <c r="X3477">
        <v>1997</v>
      </c>
      <c r="Y3477">
        <v>394</v>
      </c>
      <c r="Z3477" s="2">
        <v>7</v>
      </c>
      <c r="AA3477">
        <v>1.85</v>
      </c>
      <c r="AB3477">
        <v>166</v>
      </c>
      <c r="AQ3477">
        <v>108</v>
      </c>
      <c r="AR3477">
        <v>6.9</v>
      </c>
      <c r="BO3477">
        <v>5881504</v>
      </c>
      <c r="BP3477">
        <v>39000000</v>
      </c>
      <c r="BR3477">
        <f t="shared" si="122"/>
        <v>-33118496</v>
      </c>
      <c r="BS3477" t="str">
        <f>_xlfn.XLOOKUP(BO3477,I:I,L:L)</f>
        <v>Against the RopesÂ </v>
      </c>
    </row>
    <row r="3478" spans="1:71" x14ac:dyDescent="0.25">
      <c r="A3478" t="s">
        <v>33</v>
      </c>
      <c r="B3478" t="s">
        <v>10958</v>
      </c>
      <c r="C3478">
        <v>44</v>
      </c>
      <c r="D3478">
        <v>88</v>
      </c>
      <c r="E3478">
        <v>22</v>
      </c>
      <c r="F3478">
        <v>275</v>
      </c>
      <c r="G3478" t="s">
        <v>6497</v>
      </c>
      <c r="H3478">
        <v>638</v>
      </c>
      <c r="I3478">
        <v>464126</v>
      </c>
      <c r="J3478" t="s">
        <v>2007</v>
      </c>
      <c r="K3478" t="s">
        <v>7660</v>
      </c>
      <c r="L3478" t="s">
        <v>12030</v>
      </c>
      <c r="M3478">
        <v>3142</v>
      </c>
      <c r="N3478">
        <v>1641</v>
      </c>
      <c r="O3478" t="s">
        <v>13414</v>
      </c>
      <c r="P3478">
        <v>0</v>
      </c>
      <c r="Q3478" t="s">
        <v>17000</v>
      </c>
      <c r="R3478" t="s">
        <v>17001</v>
      </c>
      <c r="S3478">
        <v>68</v>
      </c>
      <c r="T3478" t="s">
        <v>42</v>
      </c>
      <c r="U3478" t="s">
        <v>43</v>
      </c>
      <c r="V3478" t="s">
        <v>811</v>
      </c>
      <c r="W3478">
        <v>1000000</v>
      </c>
      <c r="X3478">
        <v>2002</v>
      </c>
      <c r="Y3478">
        <v>400</v>
      </c>
      <c r="Z3478" s="2">
        <v>6.7</v>
      </c>
      <c r="AA3478">
        <v>1.85</v>
      </c>
      <c r="AB3478">
        <v>115</v>
      </c>
      <c r="AQ3478">
        <v>97</v>
      </c>
      <c r="AR3478">
        <v>7</v>
      </c>
      <c r="BO3478">
        <v>16671505</v>
      </c>
      <c r="BP3478">
        <v>50000000</v>
      </c>
      <c r="BR3478">
        <f t="shared" ref="BR3478:BR3515" si="123">BO3478-BP3478</f>
        <v>-33328495</v>
      </c>
      <c r="BS3478" t="str">
        <f>_xlfn.XLOOKUP(BO3478,I:I,L:L)</f>
        <v>Baby's Day OutÂ </v>
      </c>
    </row>
    <row r="3479" spans="1:71" x14ac:dyDescent="0.25">
      <c r="A3479" t="s">
        <v>33</v>
      </c>
      <c r="B3479" t="s">
        <v>10962</v>
      </c>
      <c r="C3479">
        <v>13</v>
      </c>
      <c r="D3479">
        <v>100</v>
      </c>
      <c r="E3479">
        <v>0</v>
      </c>
      <c r="F3479">
        <v>268</v>
      </c>
      <c r="G3479" t="s">
        <v>6179</v>
      </c>
      <c r="H3479">
        <v>844</v>
      </c>
      <c r="I3479">
        <v>428535</v>
      </c>
      <c r="J3479" t="s">
        <v>1027</v>
      </c>
      <c r="K3479" t="s">
        <v>4071</v>
      </c>
      <c r="L3479" t="s">
        <v>12049</v>
      </c>
      <c r="M3479">
        <v>505</v>
      </c>
      <c r="N3479">
        <v>2289</v>
      </c>
      <c r="O3479" t="s">
        <v>17002</v>
      </c>
      <c r="P3479">
        <v>1</v>
      </c>
      <c r="Q3479" t="s">
        <v>17003</v>
      </c>
      <c r="R3479" t="s">
        <v>17004</v>
      </c>
      <c r="S3479">
        <v>32</v>
      </c>
      <c r="T3479" t="s">
        <v>42</v>
      </c>
      <c r="U3479" t="s">
        <v>43</v>
      </c>
      <c r="V3479" t="s">
        <v>811</v>
      </c>
      <c r="W3479">
        <v>1000000</v>
      </c>
      <c r="X3479">
        <v>2000</v>
      </c>
      <c r="Y3479">
        <v>625</v>
      </c>
      <c r="Z3479" s="2">
        <v>3.6</v>
      </c>
      <c r="AB3479">
        <v>24</v>
      </c>
      <c r="AQ3479">
        <v>88</v>
      </c>
      <c r="AR3479">
        <v>6.7</v>
      </c>
      <c r="BO3479">
        <v>26616590</v>
      </c>
      <c r="BP3479">
        <v>60000000</v>
      </c>
      <c r="BR3479">
        <f t="shared" si="123"/>
        <v>-33383410</v>
      </c>
      <c r="BS3479" t="str">
        <f>_xlfn.XLOOKUP(BO3479,I:I,L:L)</f>
        <v>Event HorizonÂ </v>
      </c>
    </row>
    <row r="3480" spans="1:71" x14ac:dyDescent="0.25">
      <c r="A3480" t="s">
        <v>33</v>
      </c>
      <c r="B3480" t="s">
        <v>10968</v>
      </c>
      <c r="C3480">
        <v>117</v>
      </c>
      <c r="D3480">
        <v>88</v>
      </c>
      <c r="E3480">
        <v>21</v>
      </c>
      <c r="F3480">
        <v>772</v>
      </c>
      <c r="G3480" t="s">
        <v>4901</v>
      </c>
      <c r="H3480">
        <v>1000</v>
      </c>
      <c r="I3480">
        <v>104077</v>
      </c>
      <c r="J3480" t="s">
        <v>1517</v>
      </c>
      <c r="K3480" t="s">
        <v>3389</v>
      </c>
      <c r="L3480" t="s">
        <v>12326</v>
      </c>
      <c r="M3480">
        <v>46076</v>
      </c>
      <c r="N3480">
        <v>4720</v>
      </c>
      <c r="O3480" t="s">
        <v>14596</v>
      </c>
      <c r="P3480">
        <v>2</v>
      </c>
      <c r="Q3480" t="s">
        <v>17005</v>
      </c>
      <c r="R3480" t="s">
        <v>17006</v>
      </c>
      <c r="S3480">
        <v>88</v>
      </c>
      <c r="T3480" t="s">
        <v>42</v>
      </c>
      <c r="U3480" t="s">
        <v>43</v>
      </c>
      <c r="V3480" t="s">
        <v>811</v>
      </c>
      <c r="W3480">
        <v>1000000</v>
      </c>
      <c r="X3480">
        <v>2006</v>
      </c>
      <c r="Y3480">
        <v>835</v>
      </c>
      <c r="Z3480" s="2">
        <v>7.4</v>
      </c>
      <c r="AA3480">
        <v>1.78</v>
      </c>
      <c r="AB3480">
        <v>11000</v>
      </c>
      <c r="AQ3480">
        <v>100</v>
      </c>
      <c r="AR3480">
        <v>3.6</v>
      </c>
      <c r="BO3480">
        <v>111505642</v>
      </c>
      <c r="BP3480">
        <v>145000000</v>
      </c>
      <c r="BR3480">
        <f t="shared" si="123"/>
        <v>-33494358</v>
      </c>
      <c r="BS3480" t="str">
        <f>_xlfn.XLOOKUP(BO3480,I:I,L:L)</f>
        <v>Mr. Peabody &amp; ShermanÂ </v>
      </c>
    </row>
    <row r="3481" spans="1:71" x14ac:dyDescent="0.25">
      <c r="A3481" t="s">
        <v>33</v>
      </c>
      <c r="B3481" t="s">
        <v>203</v>
      </c>
      <c r="C3481">
        <v>308</v>
      </c>
      <c r="D3481">
        <v>135</v>
      </c>
      <c r="E3481">
        <v>0</v>
      </c>
      <c r="F3481">
        <v>310</v>
      </c>
      <c r="G3481" t="s">
        <v>2497</v>
      </c>
      <c r="H3481">
        <v>873</v>
      </c>
      <c r="I3481">
        <v>43982842</v>
      </c>
      <c r="J3481" t="s">
        <v>1271</v>
      </c>
      <c r="K3481" t="s">
        <v>2498</v>
      </c>
      <c r="L3481" t="s">
        <v>2499</v>
      </c>
      <c r="M3481">
        <v>125114</v>
      </c>
      <c r="N3481">
        <v>2369</v>
      </c>
      <c r="O3481" t="s">
        <v>557</v>
      </c>
      <c r="P3481">
        <v>1</v>
      </c>
      <c r="Q3481" t="s">
        <v>2500</v>
      </c>
      <c r="R3481" t="s">
        <v>2501</v>
      </c>
      <c r="S3481">
        <v>593</v>
      </c>
      <c r="T3481" t="s">
        <v>42</v>
      </c>
      <c r="U3481" t="s">
        <v>43</v>
      </c>
      <c r="V3481" t="s">
        <v>44</v>
      </c>
      <c r="W3481">
        <v>65000000</v>
      </c>
      <c r="X3481">
        <v>2009</v>
      </c>
      <c r="Y3481">
        <v>559</v>
      </c>
      <c r="Z3481" s="2">
        <v>6.7</v>
      </c>
      <c r="AA3481">
        <v>2.35</v>
      </c>
      <c r="AB3481">
        <v>16000</v>
      </c>
      <c r="AQ3481">
        <v>88</v>
      </c>
      <c r="AR3481">
        <v>7.4</v>
      </c>
      <c r="BO3481">
        <v>34350553</v>
      </c>
      <c r="BP3481">
        <v>68000000</v>
      </c>
      <c r="BR3481">
        <f t="shared" si="123"/>
        <v>-33649447</v>
      </c>
      <c r="BS3481" t="str">
        <f>_xlfn.XLOOKUP(BO3481,I:I,L:L)</f>
        <v>The WatchÂ </v>
      </c>
    </row>
    <row r="3482" spans="1:71" x14ac:dyDescent="0.25">
      <c r="A3482" t="s">
        <v>33</v>
      </c>
      <c r="B3482" t="s">
        <v>10973</v>
      </c>
      <c r="C3482">
        <v>248</v>
      </c>
      <c r="D3482">
        <v>96</v>
      </c>
      <c r="E3482">
        <v>50</v>
      </c>
      <c r="F3482">
        <v>0</v>
      </c>
      <c r="G3482" t="s">
        <v>17007</v>
      </c>
      <c r="H3482">
        <v>3</v>
      </c>
      <c r="I3482">
        <v>484221</v>
      </c>
      <c r="J3482" t="s">
        <v>5663</v>
      </c>
      <c r="K3482" t="s">
        <v>17008</v>
      </c>
      <c r="L3482" t="s">
        <v>12003</v>
      </c>
      <c r="M3482">
        <v>23836</v>
      </c>
      <c r="N3482">
        <v>6</v>
      </c>
      <c r="O3482" t="s">
        <v>17009</v>
      </c>
      <c r="P3482">
        <v>1</v>
      </c>
      <c r="Q3482" t="s">
        <v>17010</v>
      </c>
      <c r="R3482" t="s">
        <v>17011</v>
      </c>
      <c r="S3482">
        <v>107</v>
      </c>
      <c r="T3482" t="s">
        <v>396</v>
      </c>
      <c r="U3482" t="s">
        <v>74</v>
      </c>
      <c r="V3482" t="s">
        <v>5962</v>
      </c>
      <c r="W3482">
        <v>1000000</v>
      </c>
      <c r="X3482">
        <v>2012</v>
      </c>
      <c r="Y3482">
        <v>3</v>
      </c>
      <c r="Z3482" s="2">
        <v>8.1999999999999993</v>
      </c>
      <c r="AA3482">
        <v>1.85</v>
      </c>
      <c r="AB3482">
        <v>20000</v>
      </c>
      <c r="AQ3482">
        <v>135</v>
      </c>
      <c r="AR3482">
        <v>6.7</v>
      </c>
      <c r="BO3482">
        <v>34350553</v>
      </c>
      <c r="BP3482">
        <v>68000000</v>
      </c>
      <c r="BR3482">
        <f t="shared" si="123"/>
        <v>-33649447</v>
      </c>
      <c r="BS3482" t="str">
        <f>_xlfn.XLOOKUP(BO3482,I:I,L:L)</f>
        <v>The WatchÂ </v>
      </c>
    </row>
    <row r="3483" spans="1:71" x14ac:dyDescent="0.25">
      <c r="A3483" t="s">
        <v>33</v>
      </c>
      <c r="B3483" t="s">
        <v>10978</v>
      </c>
      <c r="C3483">
        <v>84</v>
      </c>
      <c r="D3483">
        <v>53</v>
      </c>
      <c r="E3483">
        <v>141</v>
      </c>
      <c r="F3483">
        <v>23</v>
      </c>
      <c r="G3483" t="s">
        <v>16448</v>
      </c>
      <c r="H3483">
        <v>141</v>
      </c>
      <c r="I3483">
        <v>274661</v>
      </c>
      <c r="J3483" t="s">
        <v>5668</v>
      </c>
      <c r="K3483" t="s">
        <v>10978</v>
      </c>
      <c r="L3483" t="s">
        <v>12186</v>
      </c>
      <c r="M3483">
        <v>10564</v>
      </c>
      <c r="N3483">
        <v>313</v>
      </c>
      <c r="O3483" t="s">
        <v>17012</v>
      </c>
      <c r="P3483">
        <v>0</v>
      </c>
      <c r="Q3483" t="s">
        <v>17013</v>
      </c>
      <c r="R3483" t="s">
        <v>17014</v>
      </c>
      <c r="S3483">
        <v>40</v>
      </c>
      <c r="T3483" t="s">
        <v>42</v>
      </c>
      <c r="U3483" t="s">
        <v>43</v>
      </c>
      <c r="V3483" t="s">
        <v>811</v>
      </c>
      <c r="W3483">
        <v>1000000</v>
      </c>
      <c r="X3483">
        <v>2007</v>
      </c>
      <c r="Y3483">
        <v>125</v>
      </c>
      <c r="Z3483" s="2">
        <v>7.7</v>
      </c>
      <c r="AA3483">
        <v>1.85</v>
      </c>
      <c r="AB3483">
        <v>0</v>
      </c>
      <c r="AQ3483">
        <v>96</v>
      </c>
      <c r="AR3483">
        <v>8.1999999999999993</v>
      </c>
      <c r="BO3483">
        <v>26288320</v>
      </c>
      <c r="BP3483">
        <v>60000000</v>
      </c>
      <c r="BR3483">
        <f t="shared" si="123"/>
        <v>-33711680</v>
      </c>
      <c r="BS3483" t="str">
        <f>_xlfn.XLOOKUP(BO3483,I:I,L:L)</f>
        <v>Sinbad: Legend of the Seven SeasÂ </v>
      </c>
    </row>
    <row r="3484" spans="1:71" x14ac:dyDescent="0.25">
      <c r="A3484" t="s">
        <v>33</v>
      </c>
      <c r="B3484" t="s">
        <v>10981</v>
      </c>
      <c r="C3484">
        <v>40</v>
      </c>
      <c r="D3484">
        <v>97</v>
      </c>
      <c r="E3484">
        <v>10</v>
      </c>
      <c r="F3484">
        <v>5</v>
      </c>
      <c r="G3484" t="s">
        <v>17015</v>
      </c>
      <c r="H3484">
        <v>102</v>
      </c>
      <c r="I3484">
        <v>144431</v>
      </c>
      <c r="J3484" t="s">
        <v>5674</v>
      </c>
      <c r="K3484" t="s">
        <v>17016</v>
      </c>
      <c r="L3484" t="s">
        <v>12300</v>
      </c>
      <c r="M3484">
        <v>1290</v>
      </c>
      <c r="N3484">
        <v>118</v>
      </c>
      <c r="O3484" t="s">
        <v>17017</v>
      </c>
      <c r="P3484">
        <v>0</v>
      </c>
      <c r="Q3484" t="s">
        <v>17018</v>
      </c>
      <c r="R3484" t="s">
        <v>17019</v>
      </c>
      <c r="S3484">
        <v>13</v>
      </c>
      <c r="T3484" t="s">
        <v>42</v>
      </c>
      <c r="U3484" t="s">
        <v>74</v>
      </c>
      <c r="V3484" t="s">
        <v>44</v>
      </c>
      <c r="W3484">
        <v>1000000</v>
      </c>
      <c r="X3484">
        <v>2006</v>
      </c>
      <c r="Y3484">
        <v>7</v>
      </c>
      <c r="Z3484" s="2">
        <v>7.3</v>
      </c>
      <c r="AA3484">
        <v>1.85</v>
      </c>
      <c r="AB3484">
        <v>587</v>
      </c>
      <c r="AQ3484">
        <v>53</v>
      </c>
      <c r="AR3484">
        <v>7.7</v>
      </c>
      <c r="BO3484">
        <v>21283440</v>
      </c>
      <c r="BP3484">
        <v>55000000</v>
      </c>
      <c r="BR3484">
        <f t="shared" si="123"/>
        <v>-33716560</v>
      </c>
      <c r="BS3484" t="str">
        <f>_xlfn.XLOOKUP(BO3484,I:I,L:L)</f>
        <v>Dream HouseÂ </v>
      </c>
    </row>
    <row r="3485" spans="1:71" x14ac:dyDescent="0.25">
      <c r="A3485" t="s">
        <v>33</v>
      </c>
      <c r="B3485" t="s">
        <v>10986</v>
      </c>
      <c r="C3485">
        <v>31</v>
      </c>
      <c r="D3485">
        <v>91</v>
      </c>
      <c r="E3485">
        <v>9</v>
      </c>
      <c r="F3485">
        <v>9</v>
      </c>
      <c r="G3485" t="s">
        <v>17020</v>
      </c>
      <c r="H3485">
        <v>53</v>
      </c>
      <c r="I3485">
        <v>287761</v>
      </c>
      <c r="J3485" t="s">
        <v>5681</v>
      </c>
      <c r="K3485" t="s">
        <v>17021</v>
      </c>
      <c r="L3485" t="s">
        <v>12175</v>
      </c>
      <c r="M3485">
        <v>2482</v>
      </c>
      <c r="N3485">
        <v>86</v>
      </c>
      <c r="O3485" t="s">
        <v>10986</v>
      </c>
      <c r="P3485">
        <v>1</v>
      </c>
      <c r="Q3485" t="s">
        <v>17022</v>
      </c>
      <c r="R3485" t="s">
        <v>17023</v>
      </c>
      <c r="S3485">
        <v>16</v>
      </c>
      <c r="T3485" t="s">
        <v>42</v>
      </c>
      <c r="U3485" t="s">
        <v>230</v>
      </c>
      <c r="V3485" t="s">
        <v>115</v>
      </c>
      <c r="W3485">
        <v>1000000</v>
      </c>
      <c r="X3485">
        <v>2013</v>
      </c>
      <c r="Y3485">
        <v>24</v>
      </c>
      <c r="Z3485" s="2">
        <v>7.6</v>
      </c>
      <c r="AA3485">
        <v>1.85</v>
      </c>
      <c r="AB3485">
        <v>0</v>
      </c>
      <c r="AQ3485">
        <v>97</v>
      </c>
      <c r="AR3485">
        <v>7.3</v>
      </c>
      <c r="BO3485">
        <v>7204138</v>
      </c>
      <c r="BP3485">
        <v>41000000</v>
      </c>
      <c r="BR3485">
        <f t="shared" si="123"/>
        <v>-33795862</v>
      </c>
      <c r="BS3485" t="str">
        <f>_xlfn.XLOOKUP(BO3485,I:I,L:L)</f>
        <v>The Big YearÂ </v>
      </c>
    </row>
    <row r="3486" spans="1:71" x14ac:dyDescent="0.25">
      <c r="A3486" t="s">
        <v>33</v>
      </c>
      <c r="B3486" t="s">
        <v>10990</v>
      </c>
      <c r="C3486">
        <v>2</v>
      </c>
      <c r="D3486">
        <v>112</v>
      </c>
      <c r="E3486">
        <v>74</v>
      </c>
      <c r="F3486">
        <v>891</v>
      </c>
      <c r="G3486" t="s">
        <v>15764</v>
      </c>
      <c r="H3486">
        <v>260000</v>
      </c>
      <c r="I3486">
        <v>96734</v>
      </c>
      <c r="J3486" t="s">
        <v>509</v>
      </c>
      <c r="K3486" t="s">
        <v>17024</v>
      </c>
      <c r="L3486" t="s">
        <v>12346</v>
      </c>
      <c r="M3486">
        <v>606</v>
      </c>
      <c r="N3486">
        <v>263584</v>
      </c>
      <c r="O3486" t="s">
        <v>17025</v>
      </c>
      <c r="P3486">
        <v>3</v>
      </c>
      <c r="Q3486" t="s">
        <v>17026</v>
      </c>
      <c r="R3486" t="s">
        <v>17027</v>
      </c>
      <c r="S3486">
        <v>5</v>
      </c>
      <c r="T3486" t="s">
        <v>42</v>
      </c>
      <c r="U3486" t="s">
        <v>43</v>
      </c>
      <c r="V3486" t="s">
        <v>44</v>
      </c>
      <c r="W3486">
        <v>1000000</v>
      </c>
      <c r="X3486">
        <v>2012</v>
      </c>
      <c r="Y3486">
        <v>984</v>
      </c>
      <c r="Z3486" s="2">
        <v>5.6</v>
      </c>
      <c r="AA3486">
        <v>1.85</v>
      </c>
      <c r="AB3486">
        <v>706</v>
      </c>
      <c r="AQ3486">
        <v>91</v>
      </c>
      <c r="AR3486">
        <v>7.6</v>
      </c>
      <c r="BO3486">
        <v>11146409</v>
      </c>
      <c r="BP3486">
        <v>45000000</v>
      </c>
      <c r="BR3486">
        <f t="shared" si="123"/>
        <v>-33853591</v>
      </c>
      <c r="BS3486" t="str">
        <f>_xlfn.XLOOKUP(BO3486,I:I,L:L)</f>
        <v>Deep RisingÂ </v>
      </c>
    </row>
    <row r="3487" spans="1:71" x14ac:dyDescent="0.25">
      <c r="A3487" t="s">
        <v>33</v>
      </c>
      <c r="B3487" t="s">
        <v>10996</v>
      </c>
      <c r="C3487">
        <v>4</v>
      </c>
      <c r="D3487">
        <v>160</v>
      </c>
      <c r="E3487">
        <v>5</v>
      </c>
      <c r="F3487">
        <v>219</v>
      </c>
      <c r="G3487" t="s">
        <v>13517</v>
      </c>
      <c r="H3487">
        <v>724</v>
      </c>
      <c r="I3487">
        <v>49000</v>
      </c>
      <c r="J3487" t="s">
        <v>4490</v>
      </c>
      <c r="K3487" t="s">
        <v>17028</v>
      </c>
      <c r="L3487" t="s">
        <v>12719</v>
      </c>
      <c r="M3487">
        <v>1524</v>
      </c>
      <c r="N3487">
        <v>2024</v>
      </c>
      <c r="O3487" t="s">
        <v>17029</v>
      </c>
      <c r="P3487">
        <v>5</v>
      </c>
      <c r="Q3487" t="s">
        <v>17030</v>
      </c>
      <c r="R3487" t="s">
        <v>17031</v>
      </c>
      <c r="S3487">
        <v>30</v>
      </c>
      <c r="T3487" t="s">
        <v>287</v>
      </c>
      <c r="U3487" t="s">
        <v>8197</v>
      </c>
      <c r="W3487">
        <v>1500000</v>
      </c>
      <c r="X3487">
        <v>2005</v>
      </c>
      <c r="Y3487">
        <v>668</v>
      </c>
      <c r="Z3487" s="2">
        <v>4.8</v>
      </c>
      <c r="AB3487">
        <v>31</v>
      </c>
      <c r="AQ3487">
        <v>112</v>
      </c>
      <c r="AR3487">
        <v>5.6</v>
      </c>
      <c r="BO3487">
        <v>2126511</v>
      </c>
      <c r="BP3487">
        <v>36000000</v>
      </c>
      <c r="BR3487">
        <f t="shared" si="123"/>
        <v>-33873489</v>
      </c>
      <c r="BS3487" t="str">
        <f>_xlfn.XLOOKUP(BO3487,I:I,L:L)</f>
        <v>Ip Man 3Â </v>
      </c>
    </row>
    <row r="3488" spans="1:71" x14ac:dyDescent="0.25">
      <c r="A3488" t="s">
        <v>33</v>
      </c>
      <c r="B3488" t="s">
        <v>11003</v>
      </c>
      <c r="C3488">
        <v>112</v>
      </c>
      <c r="D3488">
        <v>93</v>
      </c>
      <c r="E3488">
        <v>11</v>
      </c>
      <c r="F3488">
        <v>271</v>
      </c>
      <c r="G3488" t="s">
        <v>5483</v>
      </c>
      <c r="H3488">
        <v>443</v>
      </c>
      <c r="I3488">
        <v>48430</v>
      </c>
      <c r="J3488" t="s">
        <v>2964</v>
      </c>
      <c r="K3488" t="s">
        <v>4192</v>
      </c>
      <c r="L3488" t="s">
        <v>11911</v>
      </c>
      <c r="M3488">
        <v>20176</v>
      </c>
      <c r="N3488">
        <v>1452</v>
      </c>
      <c r="O3488" t="s">
        <v>4241</v>
      </c>
      <c r="P3488">
        <v>1</v>
      </c>
      <c r="Q3488" t="s">
        <v>17032</v>
      </c>
      <c r="R3488" t="s">
        <v>17033</v>
      </c>
      <c r="S3488">
        <v>73</v>
      </c>
      <c r="T3488" t="s">
        <v>42</v>
      </c>
      <c r="U3488" t="s">
        <v>43</v>
      </c>
      <c r="V3488" t="s">
        <v>811</v>
      </c>
      <c r="W3488">
        <v>500000</v>
      </c>
      <c r="X3488">
        <v>2010</v>
      </c>
      <c r="Y3488">
        <v>298</v>
      </c>
      <c r="Z3488" s="2">
        <v>6.8</v>
      </c>
      <c r="AA3488">
        <v>1.85</v>
      </c>
      <c r="AB3488">
        <v>0</v>
      </c>
      <c r="AQ3488">
        <v>160</v>
      </c>
      <c r="AR3488">
        <v>4.8</v>
      </c>
      <c r="BO3488">
        <v>6114237</v>
      </c>
      <c r="BP3488">
        <v>40000000</v>
      </c>
      <c r="BR3488">
        <f t="shared" si="123"/>
        <v>-33885763</v>
      </c>
      <c r="BS3488" t="str">
        <f>_xlfn.XLOOKUP(BO3488,I:I,L:L)</f>
        <v>ImpostorÂ </v>
      </c>
    </row>
    <row r="3489" spans="1:71" x14ac:dyDescent="0.25">
      <c r="A3489" t="s">
        <v>33</v>
      </c>
      <c r="B3489" t="s">
        <v>4500</v>
      </c>
      <c r="C3489">
        <v>29</v>
      </c>
      <c r="D3489">
        <v>82</v>
      </c>
      <c r="E3489">
        <v>82</v>
      </c>
      <c r="F3489">
        <v>490</v>
      </c>
      <c r="G3489" t="s">
        <v>607</v>
      </c>
      <c r="H3489">
        <v>2000</v>
      </c>
      <c r="I3489">
        <v>12996</v>
      </c>
      <c r="J3489" t="s">
        <v>614</v>
      </c>
      <c r="K3489" t="s">
        <v>308</v>
      </c>
      <c r="L3489" t="s">
        <v>12380</v>
      </c>
      <c r="M3489">
        <v>1938</v>
      </c>
      <c r="N3489">
        <v>3905</v>
      </c>
      <c r="O3489" t="s">
        <v>2362</v>
      </c>
      <c r="P3489">
        <v>0</v>
      </c>
      <c r="Q3489" t="s">
        <v>17034</v>
      </c>
      <c r="R3489" t="s">
        <v>17035</v>
      </c>
      <c r="S3489">
        <v>54</v>
      </c>
      <c r="T3489" t="s">
        <v>42</v>
      </c>
      <c r="U3489" t="s">
        <v>43</v>
      </c>
      <c r="V3489" t="s">
        <v>811</v>
      </c>
      <c r="W3489">
        <v>1000000</v>
      </c>
      <c r="X3489">
        <v>2000</v>
      </c>
      <c r="Y3489">
        <v>571</v>
      </c>
      <c r="Z3489" s="2">
        <v>6</v>
      </c>
      <c r="AA3489">
        <v>1.85</v>
      </c>
      <c r="AB3489">
        <v>210</v>
      </c>
      <c r="AQ3489">
        <v>105</v>
      </c>
      <c r="AR3489">
        <v>5.2</v>
      </c>
      <c r="BO3489">
        <v>71017784</v>
      </c>
      <c r="BP3489">
        <v>105000000</v>
      </c>
      <c r="BR3489">
        <f t="shared" si="123"/>
        <v>-33982216</v>
      </c>
      <c r="BS3489" t="str">
        <f>_xlfn.XLOOKUP(BO3489,I:I,L:L)</f>
        <v>The Smurfs 2Â </v>
      </c>
    </row>
    <row r="3490" spans="1:71" x14ac:dyDescent="0.25">
      <c r="A3490" t="s">
        <v>917</v>
      </c>
      <c r="B3490" t="s">
        <v>11012</v>
      </c>
      <c r="C3490">
        <v>71</v>
      </c>
      <c r="D3490">
        <v>78</v>
      </c>
      <c r="E3490">
        <v>0</v>
      </c>
      <c r="F3490">
        <v>61</v>
      </c>
      <c r="G3490" t="s">
        <v>16677</v>
      </c>
      <c r="H3490">
        <v>262</v>
      </c>
      <c r="I3490">
        <v>10018</v>
      </c>
      <c r="J3490" t="s">
        <v>1338</v>
      </c>
      <c r="K3490" t="s">
        <v>17036</v>
      </c>
      <c r="L3490" t="s">
        <v>12386</v>
      </c>
      <c r="M3490">
        <v>3228</v>
      </c>
      <c r="N3490">
        <v>509</v>
      </c>
      <c r="O3490" t="s">
        <v>17037</v>
      </c>
      <c r="P3490">
        <v>0</v>
      </c>
      <c r="Q3490" t="s">
        <v>17038</v>
      </c>
      <c r="R3490" t="s">
        <v>17039</v>
      </c>
      <c r="S3490">
        <v>31</v>
      </c>
      <c r="T3490" t="s">
        <v>42</v>
      </c>
      <c r="U3490" t="s">
        <v>43</v>
      </c>
      <c r="V3490" t="s">
        <v>5962</v>
      </c>
      <c r="W3490">
        <v>1000000</v>
      </c>
      <c r="X3490">
        <v>2006</v>
      </c>
      <c r="Y3490">
        <v>163</v>
      </c>
      <c r="Z3490" s="2">
        <v>6.1</v>
      </c>
      <c r="AA3490">
        <v>1.85</v>
      </c>
      <c r="AB3490">
        <v>244</v>
      </c>
      <c r="AQ3490">
        <v>89</v>
      </c>
      <c r="AR3490">
        <v>6.3</v>
      </c>
      <c r="BO3490">
        <v>5773519</v>
      </c>
      <c r="BP3490">
        <v>40000000</v>
      </c>
      <c r="BR3490">
        <f t="shared" si="123"/>
        <v>-34226481</v>
      </c>
      <c r="BS3490" t="str">
        <f>_xlfn.XLOOKUP(BO3490,I:I,L:L)</f>
        <v>Victor FrankensteinÂ </v>
      </c>
    </row>
    <row r="3491" spans="1:71" x14ac:dyDescent="0.25">
      <c r="A3491" t="s">
        <v>33</v>
      </c>
      <c r="B3491" t="s">
        <v>11019</v>
      </c>
      <c r="C3491">
        <v>36</v>
      </c>
      <c r="D3491">
        <v>97</v>
      </c>
      <c r="E3491">
        <v>4</v>
      </c>
      <c r="F3491">
        <v>150</v>
      </c>
      <c r="G3491" t="s">
        <v>17040</v>
      </c>
      <c r="H3491">
        <v>446</v>
      </c>
      <c r="I3491">
        <v>62480</v>
      </c>
      <c r="J3491" t="s">
        <v>1134</v>
      </c>
      <c r="K3491" t="s">
        <v>12261</v>
      </c>
      <c r="L3491" t="s">
        <v>12351</v>
      </c>
      <c r="M3491">
        <v>1048</v>
      </c>
      <c r="N3491">
        <v>928</v>
      </c>
      <c r="O3491" t="s">
        <v>17041</v>
      </c>
      <c r="P3491">
        <v>1</v>
      </c>
      <c r="Q3491" t="s">
        <v>17042</v>
      </c>
      <c r="R3491" t="s">
        <v>17043</v>
      </c>
      <c r="S3491">
        <v>7</v>
      </c>
      <c r="T3491" t="s">
        <v>42</v>
      </c>
      <c r="U3491" t="s">
        <v>43</v>
      </c>
      <c r="V3491" t="s">
        <v>811</v>
      </c>
      <c r="W3491">
        <v>1000000</v>
      </c>
      <c r="X3491">
        <v>2015</v>
      </c>
      <c r="Y3491">
        <v>171</v>
      </c>
      <c r="Z3491" s="2">
        <v>5.5</v>
      </c>
      <c r="AA3491">
        <v>2.39</v>
      </c>
      <c r="AB3491">
        <v>793</v>
      </c>
      <c r="AQ3491">
        <v>78</v>
      </c>
      <c r="AR3491">
        <v>6.1</v>
      </c>
      <c r="BO3491">
        <v>5773519</v>
      </c>
      <c r="BP3491">
        <v>40000000</v>
      </c>
      <c r="BR3491">
        <f t="shared" si="123"/>
        <v>-34226481</v>
      </c>
      <c r="BS3491" t="str">
        <f>_xlfn.XLOOKUP(BO3491,I:I,L:L)</f>
        <v>Victor FrankensteinÂ </v>
      </c>
    </row>
    <row r="3492" spans="1:71" x14ac:dyDescent="0.25">
      <c r="A3492" t="s">
        <v>33</v>
      </c>
      <c r="B3492" t="s">
        <v>11023</v>
      </c>
      <c r="C3492">
        <v>56</v>
      </c>
      <c r="D3492">
        <v>81</v>
      </c>
      <c r="E3492">
        <v>0</v>
      </c>
      <c r="F3492">
        <v>394</v>
      </c>
      <c r="G3492" t="s">
        <v>17044</v>
      </c>
      <c r="H3492">
        <v>975</v>
      </c>
      <c r="I3492">
        <v>6387</v>
      </c>
      <c r="J3492" t="s">
        <v>1426</v>
      </c>
      <c r="K3492" t="s">
        <v>3148</v>
      </c>
      <c r="L3492" t="s">
        <v>12394</v>
      </c>
      <c r="M3492">
        <v>4862</v>
      </c>
      <c r="N3492">
        <v>2694</v>
      </c>
      <c r="O3492" t="s">
        <v>17045</v>
      </c>
      <c r="P3492">
        <v>0</v>
      </c>
      <c r="Q3492" t="s">
        <v>17046</v>
      </c>
      <c r="R3492" t="s">
        <v>17047</v>
      </c>
      <c r="S3492">
        <v>37</v>
      </c>
      <c r="T3492" t="s">
        <v>42</v>
      </c>
      <c r="U3492" t="s">
        <v>43</v>
      </c>
      <c r="V3492" t="s">
        <v>811</v>
      </c>
      <c r="W3492">
        <v>1000000</v>
      </c>
      <c r="X3492">
        <v>2006</v>
      </c>
      <c r="Y3492">
        <v>645</v>
      </c>
      <c r="Z3492" s="2">
        <v>6.9</v>
      </c>
      <c r="AA3492">
        <v>1.85</v>
      </c>
      <c r="AB3492">
        <v>0</v>
      </c>
      <c r="AQ3492">
        <v>97</v>
      </c>
      <c r="AR3492">
        <v>5.5</v>
      </c>
      <c r="BO3492">
        <v>5773519</v>
      </c>
      <c r="BP3492">
        <v>40000000</v>
      </c>
      <c r="BR3492">
        <f t="shared" si="123"/>
        <v>-34226481</v>
      </c>
      <c r="BS3492" t="str">
        <f>_xlfn.XLOOKUP(BO3492,I:I,L:L)</f>
        <v>Victor FrankensteinÂ </v>
      </c>
    </row>
    <row r="3493" spans="1:71" x14ac:dyDescent="0.25">
      <c r="A3493" t="s">
        <v>33</v>
      </c>
      <c r="B3493" t="s">
        <v>6014</v>
      </c>
      <c r="C3493">
        <v>8</v>
      </c>
      <c r="D3493">
        <v>88</v>
      </c>
      <c r="E3493">
        <v>53</v>
      </c>
      <c r="F3493">
        <v>176</v>
      </c>
      <c r="G3493" t="s">
        <v>17048</v>
      </c>
      <c r="H3493">
        <v>563</v>
      </c>
      <c r="I3493">
        <v>721</v>
      </c>
      <c r="J3493" t="s">
        <v>509</v>
      </c>
      <c r="K3493" t="s">
        <v>4829</v>
      </c>
      <c r="L3493" t="s">
        <v>12395</v>
      </c>
      <c r="M3493">
        <v>783</v>
      </c>
      <c r="N3493">
        <v>1284</v>
      </c>
      <c r="O3493" t="s">
        <v>17049</v>
      </c>
      <c r="P3493">
        <v>2</v>
      </c>
      <c r="Q3493" t="s">
        <v>17050</v>
      </c>
      <c r="R3493" t="s">
        <v>17051</v>
      </c>
      <c r="S3493">
        <v>12</v>
      </c>
      <c r="T3493" t="s">
        <v>42</v>
      </c>
      <c r="U3493" t="s">
        <v>939</v>
      </c>
      <c r="V3493" t="s">
        <v>811</v>
      </c>
      <c r="W3493">
        <v>1000000</v>
      </c>
      <c r="X3493">
        <v>2006</v>
      </c>
      <c r="Y3493">
        <v>288</v>
      </c>
      <c r="Z3493" s="2">
        <v>4.0999999999999996</v>
      </c>
      <c r="AA3493">
        <v>1.85</v>
      </c>
      <c r="AB3493">
        <v>42</v>
      </c>
      <c r="AQ3493">
        <v>97</v>
      </c>
      <c r="AR3493">
        <v>1.9</v>
      </c>
      <c r="BO3493">
        <v>630779</v>
      </c>
      <c r="BP3493">
        <v>35000000</v>
      </c>
      <c r="BR3493">
        <f t="shared" si="123"/>
        <v>-34369221</v>
      </c>
      <c r="BS3493" t="str">
        <f>_xlfn.XLOOKUP(BO3493,I:I,L:L)</f>
        <v>Ride with the DevilÂ </v>
      </c>
    </row>
    <row r="3494" spans="1:71" x14ac:dyDescent="0.25">
      <c r="A3494" t="s">
        <v>33</v>
      </c>
      <c r="B3494" t="s">
        <v>8819</v>
      </c>
      <c r="C3494">
        <v>9</v>
      </c>
      <c r="D3494">
        <v>96</v>
      </c>
      <c r="E3494">
        <v>436</v>
      </c>
      <c r="F3494">
        <v>4</v>
      </c>
      <c r="G3494" t="s">
        <v>8819</v>
      </c>
      <c r="H3494">
        <v>474</v>
      </c>
      <c r="I3494">
        <v>703</v>
      </c>
      <c r="J3494" t="s">
        <v>1544</v>
      </c>
      <c r="K3494" t="s">
        <v>12123</v>
      </c>
      <c r="L3494" t="s">
        <v>12755</v>
      </c>
      <c r="M3494">
        <v>480</v>
      </c>
      <c r="N3494">
        <v>920</v>
      </c>
      <c r="O3494" t="s">
        <v>17052</v>
      </c>
      <c r="P3494">
        <v>3</v>
      </c>
      <c r="Q3494" t="s">
        <v>17053</v>
      </c>
      <c r="R3494" t="s">
        <v>17054</v>
      </c>
      <c r="S3494">
        <v>21</v>
      </c>
      <c r="T3494" t="s">
        <v>42</v>
      </c>
      <c r="U3494" t="s">
        <v>43</v>
      </c>
      <c r="V3494" t="s">
        <v>811</v>
      </c>
      <c r="W3494">
        <v>1500000</v>
      </c>
      <c r="X3494">
        <v>2001</v>
      </c>
      <c r="Y3494">
        <v>436</v>
      </c>
      <c r="Z3494" s="2">
        <v>5.4</v>
      </c>
      <c r="AA3494">
        <v>1.85</v>
      </c>
      <c r="AB3494">
        <v>47</v>
      </c>
      <c r="AQ3494">
        <v>88</v>
      </c>
      <c r="AR3494">
        <v>4.0999999999999996</v>
      </c>
      <c r="BO3494">
        <v>65452312</v>
      </c>
      <c r="BP3494">
        <v>100000000</v>
      </c>
      <c r="BR3494">
        <f t="shared" si="123"/>
        <v>-34547688</v>
      </c>
      <c r="BS3494" t="str">
        <f>_xlfn.XLOOKUP(BO3494,I:I,L:L)</f>
        <v>The Taking of Pelham 1 2 3Â </v>
      </c>
    </row>
    <row r="3495" spans="1:71" x14ac:dyDescent="0.25">
      <c r="A3495" t="s">
        <v>917</v>
      </c>
      <c r="B3495" t="s">
        <v>10334</v>
      </c>
      <c r="C3495">
        <v>134</v>
      </c>
      <c r="D3495">
        <v>108</v>
      </c>
      <c r="E3495">
        <v>603</v>
      </c>
      <c r="F3495">
        <v>279</v>
      </c>
      <c r="G3495" t="s">
        <v>13005</v>
      </c>
      <c r="H3495">
        <v>10000</v>
      </c>
      <c r="I3495">
        <v>9600000</v>
      </c>
      <c r="J3495" t="s">
        <v>2591</v>
      </c>
      <c r="K3495" t="s">
        <v>147</v>
      </c>
      <c r="L3495" t="s">
        <v>9180</v>
      </c>
      <c r="M3495">
        <v>100890</v>
      </c>
      <c r="N3495">
        <v>11094</v>
      </c>
      <c r="O3495" t="s">
        <v>6978</v>
      </c>
      <c r="P3495">
        <v>2</v>
      </c>
      <c r="Q3495" t="s">
        <v>17055</v>
      </c>
      <c r="R3495" t="s">
        <v>17056</v>
      </c>
      <c r="S3495">
        <v>281</v>
      </c>
      <c r="T3495" t="s">
        <v>42</v>
      </c>
      <c r="U3495" t="s">
        <v>43</v>
      </c>
      <c r="V3495" t="s">
        <v>5962</v>
      </c>
      <c r="W3495">
        <v>910000</v>
      </c>
      <c r="X3495">
        <v>1954</v>
      </c>
      <c r="Y3495">
        <v>416</v>
      </c>
      <c r="Z3495" s="2">
        <v>8.1999999999999993</v>
      </c>
      <c r="AA3495">
        <v>1.85</v>
      </c>
      <c r="AB3495">
        <v>0</v>
      </c>
      <c r="AQ3495">
        <v>83</v>
      </c>
      <c r="AR3495">
        <v>7.1</v>
      </c>
      <c r="BO3495">
        <v>39251128</v>
      </c>
      <c r="BP3495">
        <v>75000000</v>
      </c>
      <c r="BR3495">
        <f t="shared" si="123"/>
        <v>-35748872</v>
      </c>
      <c r="BS3495" t="str">
        <f>_xlfn.XLOOKUP(BO3495,I:I,L:L)</f>
        <v>Anna and the KingÂ </v>
      </c>
    </row>
    <row r="3496" spans="1:71" x14ac:dyDescent="0.25">
      <c r="A3496" t="s">
        <v>33</v>
      </c>
      <c r="B3496" t="s">
        <v>11095</v>
      </c>
      <c r="C3496">
        <v>18</v>
      </c>
      <c r="D3496">
        <v>100</v>
      </c>
      <c r="E3496">
        <v>28</v>
      </c>
      <c r="F3496">
        <v>501</v>
      </c>
      <c r="G3496" t="s">
        <v>11928</v>
      </c>
      <c r="H3496">
        <v>945</v>
      </c>
      <c r="I3496">
        <v>20186</v>
      </c>
      <c r="J3496" t="s">
        <v>1247</v>
      </c>
      <c r="K3496" t="s">
        <v>13047</v>
      </c>
      <c r="L3496" t="s">
        <v>12348</v>
      </c>
      <c r="M3496">
        <v>6025</v>
      </c>
      <c r="N3496">
        <v>2924</v>
      </c>
      <c r="O3496" t="s">
        <v>17057</v>
      </c>
      <c r="P3496">
        <v>8</v>
      </c>
      <c r="Q3496" t="s">
        <v>17058</v>
      </c>
      <c r="R3496" t="s">
        <v>17059</v>
      </c>
      <c r="S3496">
        <v>15</v>
      </c>
      <c r="T3496" t="s">
        <v>42</v>
      </c>
      <c r="U3496" t="s">
        <v>43</v>
      </c>
      <c r="V3496" t="s">
        <v>811</v>
      </c>
      <c r="W3496">
        <v>930000</v>
      </c>
      <c r="X3496">
        <v>2011</v>
      </c>
      <c r="Y3496">
        <v>756</v>
      </c>
      <c r="Z3496" s="2">
        <v>5.7</v>
      </c>
      <c r="AA3496">
        <v>2.35</v>
      </c>
      <c r="AB3496">
        <v>995</v>
      </c>
      <c r="AQ3496">
        <v>108</v>
      </c>
      <c r="AR3496">
        <v>8.1999999999999993</v>
      </c>
      <c r="BO3496">
        <v>114053579</v>
      </c>
      <c r="BP3496">
        <v>150000000</v>
      </c>
      <c r="BR3496">
        <f t="shared" si="123"/>
        <v>-35946421</v>
      </c>
      <c r="BS3496" t="str">
        <f>_xlfn.XLOOKUP(BO3496,I:I,L:L)</f>
        <v>BoltÂ </v>
      </c>
    </row>
    <row r="3497" spans="1:71" x14ac:dyDescent="0.25">
      <c r="A3497" t="s">
        <v>33</v>
      </c>
      <c r="B3497" t="s">
        <v>4265</v>
      </c>
      <c r="C3497">
        <v>327</v>
      </c>
      <c r="D3497">
        <v>85</v>
      </c>
      <c r="E3497">
        <v>0</v>
      </c>
      <c r="F3497">
        <v>88</v>
      </c>
      <c r="G3497" t="s">
        <v>12112</v>
      </c>
      <c r="H3497">
        <v>282</v>
      </c>
      <c r="I3497">
        <v>16097842</v>
      </c>
      <c r="J3497" t="s">
        <v>3072</v>
      </c>
      <c r="K3497" t="s">
        <v>17060</v>
      </c>
      <c r="L3497" t="s">
        <v>8015</v>
      </c>
      <c r="M3497">
        <v>53919</v>
      </c>
      <c r="N3497">
        <v>687</v>
      </c>
      <c r="O3497" t="s">
        <v>17061</v>
      </c>
      <c r="P3497">
        <v>0</v>
      </c>
      <c r="Q3497" t="s">
        <v>17062</v>
      </c>
      <c r="R3497" t="s">
        <v>17063</v>
      </c>
      <c r="S3497">
        <v>168</v>
      </c>
      <c r="T3497" t="s">
        <v>42</v>
      </c>
      <c r="U3497" t="s">
        <v>43</v>
      </c>
      <c r="V3497" t="s">
        <v>811</v>
      </c>
      <c r="W3497">
        <v>900000</v>
      </c>
      <c r="X3497">
        <v>2013</v>
      </c>
      <c r="Y3497">
        <v>270</v>
      </c>
      <c r="Z3497" s="2">
        <v>7.5</v>
      </c>
      <c r="AA3497">
        <v>1.85</v>
      </c>
      <c r="AB3497">
        <v>17000</v>
      </c>
      <c r="AQ3497">
        <v>100</v>
      </c>
      <c r="AR3497">
        <v>5.7</v>
      </c>
      <c r="BO3497">
        <v>84037039</v>
      </c>
      <c r="BP3497">
        <v>120000000</v>
      </c>
      <c r="BR3497">
        <f t="shared" si="123"/>
        <v>-35962961</v>
      </c>
      <c r="BS3497" t="str">
        <f>_xlfn.XLOOKUP(BO3497,I:I,L:L)</f>
        <v>Atlantis: The Lost EmpireÂ </v>
      </c>
    </row>
    <row r="3498" spans="1:71" x14ac:dyDescent="0.25">
      <c r="A3498" t="s">
        <v>33</v>
      </c>
      <c r="B3498" t="s">
        <v>11097</v>
      </c>
      <c r="C3498">
        <v>62</v>
      </c>
      <c r="D3498">
        <v>101</v>
      </c>
      <c r="E3498">
        <v>6</v>
      </c>
      <c r="F3498">
        <v>727</v>
      </c>
      <c r="G3498" t="s">
        <v>2880</v>
      </c>
      <c r="H3498">
        <v>975</v>
      </c>
      <c r="I3498">
        <v>6643</v>
      </c>
      <c r="J3498" t="s">
        <v>5703</v>
      </c>
      <c r="K3498" t="s">
        <v>774</v>
      </c>
      <c r="L3498" t="s">
        <v>12321</v>
      </c>
      <c r="M3498">
        <v>11965</v>
      </c>
      <c r="N3498">
        <v>4184</v>
      </c>
      <c r="O3498" t="s">
        <v>13320</v>
      </c>
      <c r="P3498">
        <v>2</v>
      </c>
      <c r="Q3498" t="s">
        <v>17064</v>
      </c>
      <c r="R3498" t="s">
        <v>17065</v>
      </c>
      <c r="S3498">
        <v>39</v>
      </c>
      <c r="T3498" t="s">
        <v>42</v>
      </c>
      <c r="U3498" t="s">
        <v>43</v>
      </c>
      <c r="V3498" t="s">
        <v>811</v>
      </c>
      <c r="W3498">
        <v>900000</v>
      </c>
      <c r="X3498">
        <v>2012</v>
      </c>
      <c r="Y3498">
        <v>947</v>
      </c>
      <c r="Z3498" s="2">
        <v>6.4</v>
      </c>
      <c r="AA3498">
        <v>2.35</v>
      </c>
      <c r="AB3498">
        <v>0</v>
      </c>
      <c r="AQ3498">
        <v>85</v>
      </c>
      <c r="AR3498">
        <v>7.5</v>
      </c>
      <c r="BO3498">
        <v>25857987</v>
      </c>
      <c r="BP3498">
        <v>62000000</v>
      </c>
      <c r="BR3498">
        <f t="shared" si="123"/>
        <v>-36142013</v>
      </c>
      <c r="BS3498" t="str">
        <f>_xlfn.XLOOKUP(BO3498,I:I,L:L)</f>
        <v>Ã†on FluxÂ </v>
      </c>
    </row>
    <row r="3499" spans="1:71" x14ac:dyDescent="0.25">
      <c r="A3499" t="s">
        <v>33</v>
      </c>
      <c r="B3499" t="s">
        <v>5467</v>
      </c>
      <c r="C3499">
        <v>73</v>
      </c>
      <c r="D3499">
        <v>88</v>
      </c>
      <c r="E3499">
        <v>0</v>
      </c>
      <c r="F3499">
        <v>102</v>
      </c>
      <c r="G3499" t="s">
        <v>17066</v>
      </c>
      <c r="H3499">
        <v>465</v>
      </c>
      <c r="I3499">
        <v>442638</v>
      </c>
      <c r="J3499" t="s">
        <v>2219</v>
      </c>
      <c r="K3499" t="s">
        <v>14284</v>
      </c>
      <c r="L3499" t="s">
        <v>11881</v>
      </c>
      <c r="M3499">
        <v>5489</v>
      </c>
      <c r="N3499">
        <v>897</v>
      </c>
      <c r="O3499" t="s">
        <v>17067</v>
      </c>
      <c r="P3499">
        <v>1</v>
      </c>
      <c r="Q3499" t="s">
        <v>17068</v>
      </c>
      <c r="R3499" t="s">
        <v>17069</v>
      </c>
      <c r="S3499">
        <v>23</v>
      </c>
      <c r="T3499" t="s">
        <v>42</v>
      </c>
      <c r="U3499" t="s">
        <v>43</v>
      </c>
      <c r="V3499" t="s">
        <v>811</v>
      </c>
      <c r="W3499">
        <v>850000</v>
      </c>
      <c r="X3499">
        <v>2007</v>
      </c>
      <c r="Y3499">
        <v>140</v>
      </c>
      <c r="Z3499" s="2">
        <v>7.3</v>
      </c>
      <c r="AB3499">
        <v>337</v>
      </c>
      <c r="AQ3499">
        <v>101</v>
      </c>
      <c r="AR3499">
        <v>6.4</v>
      </c>
      <c r="BO3499">
        <v>18573791</v>
      </c>
      <c r="BP3499">
        <v>55000000</v>
      </c>
      <c r="BR3499">
        <f t="shared" si="123"/>
        <v>-36426209</v>
      </c>
      <c r="BS3499" t="str">
        <f>_xlfn.XLOOKUP(BO3499,I:I,L:L)</f>
        <v>The FanÂ </v>
      </c>
    </row>
    <row r="3500" spans="1:71" x14ac:dyDescent="0.25">
      <c r="A3500" t="s">
        <v>33</v>
      </c>
      <c r="B3500" t="s">
        <v>11101</v>
      </c>
      <c r="C3500">
        <v>35</v>
      </c>
      <c r="D3500">
        <v>107</v>
      </c>
      <c r="E3500">
        <v>6</v>
      </c>
      <c r="F3500">
        <v>522</v>
      </c>
      <c r="G3500" t="s">
        <v>16312</v>
      </c>
      <c r="H3500">
        <v>23000</v>
      </c>
      <c r="I3500">
        <v>819939</v>
      </c>
      <c r="J3500" t="s">
        <v>881</v>
      </c>
      <c r="K3500" t="s">
        <v>82</v>
      </c>
      <c r="L3500" t="s">
        <v>11435</v>
      </c>
      <c r="M3500">
        <v>14580</v>
      </c>
      <c r="N3500">
        <v>26017</v>
      </c>
      <c r="O3500" t="s">
        <v>6862</v>
      </c>
      <c r="P3500">
        <v>2</v>
      </c>
      <c r="Q3500" t="s">
        <v>17070</v>
      </c>
      <c r="R3500" t="s">
        <v>17071</v>
      </c>
      <c r="S3500">
        <v>252</v>
      </c>
      <c r="T3500" t="s">
        <v>42</v>
      </c>
      <c r="U3500" t="s">
        <v>43</v>
      </c>
      <c r="V3500" t="s">
        <v>811</v>
      </c>
      <c r="W3500">
        <v>850000</v>
      </c>
      <c r="X3500">
        <v>2003</v>
      </c>
      <c r="Y3500">
        <v>813</v>
      </c>
      <c r="Z3500" s="2">
        <v>7.2</v>
      </c>
      <c r="AA3500">
        <v>1.85</v>
      </c>
      <c r="AB3500">
        <v>0</v>
      </c>
      <c r="AQ3500">
        <v>88</v>
      </c>
      <c r="AR3500">
        <v>7.3</v>
      </c>
      <c r="BO3500">
        <v>13560960</v>
      </c>
      <c r="BP3500">
        <v>50000000</v>
      </c>
      <c r="BR3500">
        <f t="shared" si="123"/>
        <v>-36439040</v>
      </c>
      <c r="BS3500" t="str">
        <f>_xlfn.XLOOKUP(BO3500,I:I,L:L)</f>
        <v>NixonÂ </v>
      </c>
    </row>
    <row r="3501" spans="1:71" x14ac:dyDescent="0.25">
      <c r="A3501" t="s">
        <v>33</v>
      </c>
      <c r="B3501" t="s">
        <v>11117</v>
      </c>
      <c r="C3501">
        <v>16</v>
      </c>
      <c r="D3501">
        <v>95</v>
      </c>
      <c r="E3501">
        <v>14</v>
      </c>
      <c r="F3501">
        <v>221</v>
      </c>
      <c r="G3501" t="s">
        <v>17072</v>
      </c>
      <c r="H3501">
        <v>284</v>
      </c>
      <c r="I3501">
        <v>15278</v>
      </c>
      <c r="J3501" t="s">
        <v>5707</v>
      </c>
      <c r="K3501" t="s">
        <v>17073</v>
      </c>
      <c r="L3501" t="s">
        <v>12281</v>
      </c>
      <c r="M3501">
        <v>1742</v>
      </c>
      <c r="N3501">
        <v>1185</v>
      </c>
      <c r="O3501" t="s">
        <v>17074</v>
      </c>
      <c r="P3501">
        <v>1</v>
      </c>
      <c r="Q3501" t="s">
        <v>17075</v>
      </c>
      <c r="R3501" t="s">
        <v>17076</v>
      </c>
      <c r="S3501">
        <v>158</v>
      </c>
      <c r="T3501" t="s">
        <v>42</v>
      </c>
      <c r="U3501" t="s">
        <v>43</v>
      </c>
      <c r="V3501" t="s">
        <v>115</v>
      </c>
      <c r="W3501">
        <v>825000</v>
      </c>
      <c r="X3501">
        <v>2002</v>
      </c>
      <c r="Y3501">
        <v>234</v>
      </c>
      <c r="Z3501" s="2">
        <v>5.6</v>
      </c>
      <c r="AA3501">
        <v>1.85</v>
      </c>
      <c r="AB3501">
        <v>409</v>
      </c>
      <c r="AQ3501">
        <v>90</v>
      </c>
      <c r="AR3501">
        <v>7.1</v>
      </c>
      <c r="BO3501">
        <v>14375181</v>
      </c>
      <c r="BP3501">
        <v>51000000</v>
      </c>
      <c r="BR3501">
        <f t="shared" si="123"/>
        <v>-36624819</v>
      </c>
      <c r="BS3501" t="str">
        <f>_xlfn.XLOOKUP(BO3501,I:I,L:L)</f>
        <v>IshtarÂ </v>
      </c>
    </row>
    <row r="3502" spans="1:71" x14ac:dyDescent="0.25">
      <c r="A3502" t="s">
        <v>33</v>
      </c>
      <c r="B3502" t="s">
        <v>11129</v>
      </c>
      <c r="C3502">
        <v>354</v>
      </c>
      <c r="D3502">
        <v>123</v>
      </c>
      <c r="E3502">
        <v>0</v>
      </c>
      <c r="F3502">
        <v>620</v>
      </c>
      <c r="G3502" t="s">
        <v>17077</v>
      </c>
      <c r="H3502">
        <v>786</v>
      </c>
      <c r="I3502">
        <v>7098492</v>
      </c>
      <c r="J3502" t="s">
        <v>3549</v>
      </c>
      <c r="K3502" t="s">
        <v>17078</v>
      </c>
      <c r="L3502" t="s">
        <v>9578</v>
      </c>
      <c r="M3502">
        <v>151812</v>
      </c>
      <c r="N3502">
        <v>2501</v>
      </c>
      <c r="O3502" t="s">
        <v>17079</v>
      </c>
      <c r="P3502">
        <v>2</v>
      </c>
      <c r="Q3502" t="s">
        <v>17080</v>
      </c>
      <c r="R3502" t="s">
        <v>17081</v>
      </c>
      <c r="S3502">
        <v>264</v>
      </c>
      <c r="T3502" t="s">
        <v>404</v>
      </c>
      <c r="U3502" t="s">
        <v>13643</v>
      </c>
      <c r="V3502" t="s">
        <v>44</v>
      </c>
      <c r="W3502">
        <v>500000</v>
      </c>
      <c r="X3502">
        <v>2011</v>
      </c>
      <c r="Y3502">
        <v>712</v>
      </c>
      <c r="Z3502" s="2">
        <v>8.4</v>
      </c>
      <c r="AA3502">
        <v>1.85</v>
      </c>
      <c r="AB3502">
        <v>48000</v>
      </c>
      <c r="AQ3502">
        <v>90</v>
      </c>
      <c r="AR3502">
        <v>3.2</v>
      </c>
      <c r="BO3502">
        <v>28045540</v>
      </c>
      <c r="BP3502">
        <v>65000000</v>
      </c>
      <c r="BR3502">
        <f t="shared" si="123"/>
        <v>-36954460</v>
      </c>
      <c r="BS3502" t="str">
        <f>_xlfn.XLOOKUP(BO3502,I:I,L:L)</f>
        <v>Zathura: A Space AdventureÂ </v>
      </c>
    </row>
    <row r="3503" spans="1:71" x14ac:dyDescent="0.25">
      <c r="A3503" t="s">
        <v>33</v>
      </c>
      <c r="B3503" t="s">
        <v>11136</v>
      </c>
      <c r="C3503">
        <v>74</v>
      </c>
      <c r="D3503">
        <v>88</v>
      </c>
      <c r="E3503">
        <v>377</v>
      </c>
      <c r="F3503">
        <v>236</v>
      </c>
      <c r="G3503" t="s">
        <v>17082</v>
      </c>
      <c r="H3503">
        <v>529</v>
      </c>
      <c r="I3503">
        <v>4771000</v>
      </c>
      <c r="J3503" t="s">
        <v>1544</v>
      </c>
      <c r="K3503" t="s">
        <v>9422</v>
      </c>
      <c r="L3503" t="s">
        <v>10083</v>
      </c>
      <c r="M3503">
        <v>26513</v>
      </c>
      <c r="N3503">
        <v>1502</v>
      </c>
      <c r="O3503" t="s">
        <v>17083</v>
      </c>
      <c r="P3503">
        <v>1</v>
      </c>
      <c r="Q3503" t="s">
        <v>17084</v>
      </c>
      <c r="R3503" t="s">
        <v>17085</v>
      </c>
      <c r="S3503">
        <v>174</v>
      </c>
      <c r="T3503" t="s">
        <v>42</v>
      </c>
      <c r="U3503" t="s">
        <v>43</v>
      </c>
      <c r="V3503" t="s">
        <v>811</v>
      </c>
      <c r="W3503">
        <v>800000</v>
      </c>
      <c r="X3503">
        <v>1995</v>
      </c>
      <c r="Y3503">
        <v>502</v>
      </c>
      <c r="Z3503" s="2">
        <v>7.5</v>
      </c>
      <c r="AA3503">
        <v>1.85</v>
      </c>
      <c r="AB3503">
        <v>0</v>
      </c>
      <c r="AQ3503">
        <v>123</v>
      </c>
      <c r="AR3503">
        <v>8.4</v>
      </c>
      <c r="BO3503">
        <v>7916887</v>
      </c>
      <c r="BP3503">
        <v>45000000</v>
      </c>
      <c r="BR3503">
        <f t="shared" si="123"/>
        <v>-37083113</v>
      </c>
      <c r="BS3503" t="str">
        <f>_xlfn.XLOOKUP(BO3503,I:I,L:L)</f>
        <v>Miracle at St. AnnaÂ </v>
      </c>
    </row>
    <row r="3504" spans="1:71" x14ac:dyDescent="0.25">
      <c r="A3504" t="s">
        <v>33</v>
      </c>
      <c r="B3504" t="s">
        <v>10096</v>
      </c>
      <c r="C3504">
        <v>11</v>
      </c>
      <c r="D3504">
        <v>114</v>
      </c>
      <c r="E3504">
        <v>9</v>
      </c>
      <c r="F3504">
        <v>86</v>
      </c>
      <c r="G3504" t="s">
        <v>7465</v>
      </c>
      <c r="H3504">
        <v>159</v>
      </c>
      <c r="I3504">
        <v>1001437</v>
      </c>
      <c r="J3504" t="s">
        <v>210</v>
      </c>
      <c r="K3504" t="s">
        <v>17086</v>
      </c>
      <c r="L3504" t="s">
        <v>11245</v>
      </c>
      <c r="M3504">
        <v>2039</v>
      </c>
      <c r="N3504">
        <v>423</v>
      </c>
      <c r="O3504" t="s">
        <v>17087</v>
      </c>
      <c r="P3504">
        <v>1</v>
      </c>
      <c r="Q3504" t="s">
        <v>17088</v>
      </c>
      <c r="R3504" t="s">
        <v>17089</v>
      </c>
      <c r="S3504">
        <v>28</v>
      </c>
      <c r="T3504" t="s">
        <v>42</v>
      </c>
      <c r="U3504" t="s">
        <v>43</v>
      </c>
      <c r="V3504" t="s">
        <v>811</v>
      </c>
      <c r="W3504">
        <v>800000</v>
      </c>
      <c r="X3504">
        <v>1993</v>
      </c>
      <c r="Y3504">
        <v>143</v>
      </c>
      <c r="Z3504" s="2">
        <v>7.2</v>
      </c>
      <c r="AA3504">
        <v>1.85</v>
      </c>
      <c r="AB3504">
        <v>81</v>
      </c>
      <c r="AQ3504">
        <v>88</v>
      </c>
      <c r="AR3504">
        <v>7.5</v>
      </c>
      <c r="BO3504">
        <v>47592825</v>
      </c>
      <c r="BP3504">
        <v>85000000</v>
      </c>
      <c r="BR3504">
        <f t="shared" si="123"/>
        <v>-37407175</v>
      </c>
      <c r="BS3504" t="str">
        <f>_xlfn.XLOOKUP(BO3504,I:I,L:L)</f>
        <v>The RundownÂ </v>
      </c>
    </row>
    <row r="3505" spans="1:71" x14ac:dyDescent="0.25">
      <c r="A3505" t="s">
        <v>33</v>
      </c>
      <c r="B3505" t="s">
        <v>2790</v>
      </c>
      <c r="C3505">
        <v>29</v>
      </c>
      <c r="D3505">
        <v>104</v>
      </c>
      <c r="E3505">
        <v>37</v>
      </c>
      <c r="F3505">
        <v>501</v>
      </c>
      <c r="G3505" t="s">
        <v>13833</v>
      </c>
      <c r="H3505">
        <v>574</v>
      </c>
      <c r="I3505">
        <v>144583</v>
      </c>
      <c r="J3505" t="s">
        <v>2275</v>
      </c>
      <c r="K3505" t="s">
        <v>3992</v>
      </c>
      <c r="L3505" t="s">
        <v>12127</v>
      </c>
      <c r="M3505">
        <v>2256</v>
      </c>
      <c r="N3505">
        <v>1983</v>
      </c>
      <c r="O3505" t="s">
        <v>4919</v>
      </c>
      <c r="P3505">
        <v>0</v>
      </c>
      <c r="Q3505" t="s">
        <v>17090</v>
      </c>
      <c r="R3505" t="s">
        <v>17091</v>
      </c>
      <c r="S3505">
        <v>79</v>
      </c>
      <c r="T3505" t="s">
        <v>42</v>
      </c>
      <c r="U3505" t="s">
        <v>1816</v>
      </c>
      <c r="V3505" t="s">
        <v>811</v>
      </c>
      <c r="W3505">
        <v>800000</v>
      </c>
      <c r="X3505">
        <v>1999</v>
      </c>
      <c r="Y3505">
        <v>573</v>
      </c>
      <c r="Z3505" s="2">
        <v>6.5</v>
      </c>
      <c r="AA3505">
        <v>1.85</v>
      </c>
      <c r="AB3505">
        <v>130</v>
      </c>
      <c r="AQ3505">
        <v>83</v>
      </c>
      <c r="AR3505">
        <v>7.2</v>
      </c>
      <c r="BO3505">
        <v>22326247</v>
      </c>
      <c r="BP3505">
        <v>60000000</v>
      </c>
      <c r="BR3505">
        <f t="shared" si="123"/>
        <v>-37673753</v>
      </c>
      <c r="BS3505" t="str">
        <f>_xlfn.XLOOKUP(BO3505,I:I,L:L)</f>
        <v>At First SightÂ </v>
      </c>
    </row>
    <row r="3506" spans="1:71" x14ac:dyDescent="0.25">
      <c r="A3506" t="s">
        <v>33</v>
      </c>
      <c r="B3506" t="s">
        <v>11139</v>
      </c>
      <c r="C3506">
        <v>6</v>
      </c>
      <c r="D3506">
        <v>93</v>
      </c>
      <c r="E3506">
        <v>247</v>
      </c>
      <c r="F3506">
        <v>152</v>
      </c>
      <c r="G3506" t="s">
        <v>17092</v>
      </c>
      <c r="H3506">
        <v>247</v>
      </c>
      <c r="I3506">
        <v>35688</v>
      </c>
      <c r="J3506" t="s">
        <v>1247</v>
      </c>
      <c r="K3506" t="s">
        <v>11139</v>
      </c>
      <c r="L3506" t="s">
        <v>12043</v>
      </c>
      <c r="M3506">
        <v>4167</v>
      </c>
      <c r="N3506">
        <v>954</v>
      </c>
      <c r="O3506" t="s">
        <v>17093</v>
      </c>
      <c r="P3506">
        <v>4</v>
      </c>
      <c r="R3506" t="s">
        <v>17094</v>
      </c>
      <c r="S3506">
        <v>72</v>
      </c>
      <c r="T3506" t="s">
        <v>42</v>
      </c>
      <c r="U3506" t="s">
        <v>43</v>
      </c>
      <c r="V3506" t="s">
        <v>5962</v>
      </c>
      <c r="W3506">
        <v>600000</v>
      </c>
      <c r="X3506">
        <v>2014</v>
      </c>
      <c r="Y3506">
        <v>217</v>
      </c>
      <c r="Z3506" s="2">
        <v>5.0999999999999996</v>
      </c>
      <c r="AB3506">
        <v>0</v>
      </c>
      <c r="AQ3506">
        <v>94</v>
      </c>
      <c r="AR3506">
        <v>7.2</v>
      </c>
      <c r="BO3506">
        <v>25052000</v>
      </c>
      <c r="BP3506">
        <v>63000000</v>
      </c>
      <c r="BR3506">
        <f t="shared" si="123"/>
        <v>-37948000</v>
      </c>
      <c r="BS3506" t="str">
        <f>_xlfn.XLOOKUP(BO3506,I:I,L:L)</f>
        <v>Wyatt EarpÂ </v>
      </c>
    </row>
    <row r="3507" spans="1:71" x14ac:dyDescent="0.25">
      <c r="A3507" t="s">
        <v>33</v>
      </c>
      <c r="B3507" t="s">
        <v>3243</v>
      </c>
      <c r="C3507">
        <v>224</v>
      </c>
      <c r="D3507">
        <v>91</v>
      </c>
      <c r="E3507">
        <v>75</v>
      </c>
      <c r="F3507">
        <v>13</v>
      </c>
      <c r="G3507" t="s">
        <v>17095</v>
      </c>
      <c r="H3507">
        <v>35</v>
      </c>
      <c r="I3507">
        <v>41709</v>
      </c>
      <c r="J3507" t="s">
        <v>3401</v>
      </c>
      <c r="K3507" t="s">
        <v>14981</v>
      </c>
      <c r="L3507" t="s">
        <v>12234</v>
      </c>
      <c r="M3507">
        <v>54601</v>
      </c>
      <c r="N3507">
        <v>116</v>
      </c>
      <c r="O3507" t="s">
        <v>17096</v>
      </c>
      <c r="P3507">
        <v>0</v>
      </c>
      <c r="Q3507" t="s">
        <v>17097</v>
      </c>
      <c r="R3507" t="s">
        <v>17098</v>
      </c>
      <c r="S3507">
        <v>200</v>
      </c>
      <c r="T3507" t="s">
        <v>330</v>
      </c>
      <c r="U3507" t="s">
        <v>14982</v>
      </c>
      <c r="V3507" t="s">
        <v>5962</v>
      </c>
      <c r="W3507">
        <v>800000</v>
      </c>
      <c r="X3507">
        <v>2009</v>
      </c>
      <c r="Y3507">
        <v>16</v>
      </c>
      <c r="Z3507" s="2">
        <v>6.4</v>
      </c>
      <c r="AA3507">
        <v>1.85</v>
      </c>
      <c r="AB3507">
        <v>23000</v>
      </c>
      <c r="AQ3507">
        <v>93</v>
      </c>
      <c r="AR3507">
        <v>5.0999999999999996</v>
      </c>
      <c r="BO3507">
        <v>42044321</v>
      </c>
      <c r="BP3507">
        <v>80000000</v>
      </c>
      <c r="BR3507">
        <f t="shared" si="123"/>
        <v>-37955679</v>
      </c>
      <c r="BS3507" t="str">
        <f>_xlfn.XLOOKUP(BO3507,I:I,L:L)</f>
        <v>SpanglishÂ </v>
      </c>
    </row>
    <row r="3508" spans="1:71" x14ac:dyDescent="0.25">
      <c r="A3508" t="s">
        <v>33</v>
      </c>
      <c r="B3508" t="s">
        <v>11143</v>
      </c>
      <c r="C3508">
        <v>33</v>
      </c>
      <c r="D3508">
        <v>90</v>
      </c>
      <c r="E3508">
        <v>38</v>
      </c>
      <c r="F3508">
        <v>69</v>
      </c>
      <c r="G3508" t="s">
        <v>10125</v>
      </c>
      <c r="H3508">
        <v>214</v>
      </c>
      <c r="I3508">
        <v>1310270</v>
      </c>
      <c r="J3508" t="s">
        <v>5719</v>
      </c>
      <c r="K3508" t="s">
        <v>17099</v>
      </c>
      <c r="L3508" t="s">
        <v>11096</v>
      </c>
      <c r="M3508">
        <v>17725</v>
      </c>
      <c r="N3508">
        <v>587</v>
      </c>
      <c r="O3508" t="s">
        <v>16594</v>
      </c>
      <c r="P3508">
        <v>0</v>
      </c>
      <c r="Q3508" t="s">
        <v>17100</v>
      </c>
      <c r="R3508" t="s">
        <v>17101</v>
      </c>
      <c r="S3508">
        <v>157</v>
      </c>
      <c r="T3508" t="s">
        <v>42</v>
      </c>
      <c r="U3508" t="s">
        <v>43</v>
      </c>
      <c r="V3508" t="s">
        <v>44</v>
      </c>
      <c r="W3508">
        <v>780000</v>
      </c>
      <c r="X3508">
        <v>2003</v>
      </c>
      <c r="Y3508">
        <v>115</v>
      </c>
      <c r="Z3508" s="2">
        <v>6.8</v>
      </c>
      <c r="AB3508">
        <v>1000</v>
      </c>
      <c r="AQ3508">
        <v>91</v>
      </c>
      <c r="AR3508">
        <v>6.4</v>
      </c>
      <c r="BP3508">
        <v>38000000</v>
      </c>
      <c r="BR3508">
        <f t="shared" si="123"/>
        <v>-38000000</v>
      </c>
      <c r="BS3508">
        <f>_xlfn.XLOOKUP(BO3508,I:I,L:L)</f>
        <v>0</v>
      </c>
    </row>
    <row r="3509" spans="1:71" x14ac:dyDescent="0.25">
      <c r="A3509" t="s">
        <v>33</v>
      </c>
      <c r="B3509" t="s">
        <v>1151</v>
      </c>
      <c r="C3509">
        <v>100</v>
      </c>
      <c r="D3509">
        <v>112</v>
      </c>
      <c r="E3509">
        <v>0</v>
      </c>
      <c r="F3509">
        <v>425</v>
      </c>
      <c r="G3509" t="s">
        <v>729</v>
      </c>
      <c r="H3509">
        <v>11000</v>
      </c>
      <c r="I3509">
        <v>115000000</v>
      </c>
      <c r="J3509" t="s">
        <v>3709</v>
      </c>
      <c r="K3509" t="s">
        <v>520</v>
      </c>
      <c r="L3509" t="s">
        <v>1406</v>
      </c>
      <c r="M3509">
        <v>63839</v>
      </c>
      <c r="N3509">
        <v>14954</v>
      </c>
      <c r="O3509" t="s">
        <v>17102</v>
      </c>
      <c r="P3509">
        <v>1</v>
      </c>
      <c r="Q3509" t="s">
        <v>17103</v>
      </c>
      <c r="R3509" t="s">
        <v>17104</v>
      </c>
      <c r="S3509">
        <v>238</v>
      </c>
      <c r="T3509" t="s">
        <v>42</v>
      </c>
      <c r="U3509" t="s">
        <v>43</v>
      </c>
      <c r="V3509" t="s">
        <v>115</v>
      </c>
      <c r="W3509">
        <v>777000</v>
      </c>
      <c r="X3509">
        <v>1973</v>
      </c>
      <c r="Y3509">
        <v>2000</v>
      </c>
      <c r="Z3509" s="2">
        <v>7.5</v>
      </c>
      <c r="AA3509">
        <v>2.35</v>
      </c>
      <c r="AB3509">
        <v>0</v>
      </c>
      <c r="AQ3509">
        <v>90</v>
      </c>
      <c r="AR3509">
        <v>6.8</v>
      </c>
      <c r="BO3509">
        <v>36976367</v>
      </c>
      <c r="BP3509">
        <v>75000000</v>
      </c>
      <c r="BR3509">
        <f t="shared" si="123"/>
        <v>-38023633</v>
      </c>
      <c r="BS3509" t="str">
        <f>_xlfn.XLOOKUP(BO3509,I:I,L:L)</f>
        <v>SphereÂ </v>
      </c>
    </row>
    <row r="3510" spans="1:71" x14ac:dyDescent="0.25">
      <c r="A3510" t="s">
        <v>33</v>
      </c>
      <c r="B3510" t="s">
        <v>11149</v>
      </c>
      <c r="C3510">
        <v>82</v>
      </c>
      <c r="D3510">
        <v>86</v>
      </c>
      <c r="E3510">
        <v>8</v>
      </c>
      <c r="F3510">
        <v>357</v>
      </c>
      <c r="G3510" t="s">
        <v>15084</v>
      </c>
      <c r="H3510">
        <v>2000</v>
      </c>
      <c r="I3510">
        <v>5518918</v>
      </c>
      <c r="J3510" t="s">
        <v>5726</v>
      </c>
      <c r="K3510" t="s">
        <v>5933</v>
      </c>
      <c r="L3510" t="s">
        <v>9946</v>
      </c>
      <c r="M3510">
        <v>12160</v>
      </c>
      <c r="N3510">
        <v>3071</v>
      </c>
      <c r="O3510" t="s">
        <v>12780</v>
      </c>
      <c r="P3510">
        <v>0</v>
      </c>
      <c r="Q3510" t="s">
        <v>17105</v>
      </c>
      <c r="R3510" t="s">
        <v>17106</v>
      </c>
      <c r="S3510">
        <v>73</v>
      </c>
      <c r="T3510" t="s">
        <v>42</v>
      </c>
      <c r="U3510" t="s">
        <v>43</v>
      </c>
      <c r="V3510" t="s">
        <v>811</v>
      </c>
      <c r="W3510">
        <v>750000</v>
      </c>
      <c r="X3510">
        <v>2007</v>
      </c>
      <c r="Y3510">
        <v>424</v>
      </c>
      <c r="Z3510" s="2">
        <v>6.9</v>
      </c>
      <c r="AA3510">
        <v>1.85</v>
      </c>
      <c r="AB3510">
        <v>307</v>
      </c>
      <c r="AQ3510">
        <v>75</v>
      </c>
      <c r="AR3510">
        <v>7.7</v>
      </c>
      <c r="BO3510">
        <v>6565495</v>
      </c>
      <c r="BP3510">
        <v>45000000</v>
      </c>
      <c r="BR3510">
        <f t="shared" si="123"/>
        <v>-38434505</v>
      </c>
      <c r="BS3510" t="str">
        <f>_xlfn.XLOOKUP(BO3510,I:I,L:L)</f>
        <v>Curse of the Golden FlowerÂ </v>
      </c>
    </row>
    <row r="3511" spans="1:71" x14ac:dyDescent="0.25">
      <c r="A3511" t="s">
        <v>33</v>
      </c>
      <c r="B3511" t="s">
        <v>260</v>
      </c>
      <c r="C3511">
        <v>271</v>
      </c>
      <c r="D3511">
        <v>86</v>
      </c>
      <c r="E3511">
        <v>365</v>
      </c>
      <c r="F3511">
        <v>522</v>
      </c>
      <c r="G3511" t="s">
        <v>11731</v>
      </c>
      <c r="H3511">
        <v>934</v>
      </c>
      <c r="I3511">
        <v>4007792</v>
      </c>
      <c r="J3511" t="s">
        <v>881</v>
      </c>
      <c r="K3511" t="s">
        <v>6365</v>
      </c>
      <c r="L3511" t="s">
        <v>10259</v>
      </c>
      <c r="M3511">
        <v>101287</v>
      </c>
      <c r="N3511">
        <v>2714</v>
      </c>
      <c r="O3511" t="s">
        <v>539</v>
      </c>
      <c r="P3511">
        <v>0</v>
      </c>
      <c r="Q3511" t="s">
        <v>17107</v>
      </c>
      <c r="R3511" t="s">
        <v>17108</v>
      </c>
      <c r="S3511">
        <v>260</v>
      </c>
      <c r="T3511" t="s">
        <v>42</v>
      </c>
      <c r="U3511" t="s">
        <v>43</v>
      </c>
      <c r="V3511" t="s">
        <v>811</v>
      </c>
      <c r="W3511">
        <v>750000</v>
      </c>
      <c r="X3511">
        <v>2012</v>
      </c>
      <c r="Y3511">
        <v>830</v>
      </c>
      <c r="Z3511" s="2">
        <v>7</v>
      </c>
      <c r="AA3511">
        <v>2.35</v>
      </c>
      <c r="AB3511">
        <v>31000</v>
      </c>
      <c r="AQ3511">
        <v>86</v>
      </c>
      <c r="AR3511">
        <v>6.9</v>
      </c>
      <c r="BO3511">
        <v>41523271</v>
      </c>
      <c r="BP3511">
        <v>80000000</v>
      </c>
      <c r="BR3511">
        <f t="shared" si="123"/>
        <v>-38476729</v>
      </c>
      <c r="BS3511" t="str">
        <f>_xlfn.XLOOKUP(BO3511,I:I,L:L)</f>
        <v>BanditsÂ </v>
      </c>
    </row>
    <row r="3512" spans="1:71" x14ac:dyDescent="0.25">
      <c r="A3512" t="s">
        <v>33</v>
      </c>
      <c r="B3512" t="s">
        <v>11151</v>
      </c>
      <c r="C3512">
        <v>255</v>
      </c>
      <c r="D3512">
        <v>95</v>
      </c>
      <c r="E3512">
        <v>214</v>
      </c>
      <c r="F3512">
        <v>246</v>
      </c>
      <c r="G3512" t="s">
        <v>11578</v>
      </c>
      <c r="H3512">
        <v>513</v>
      </c>
      <c r="I3512">
        <v>26297</v>
      </c>
      <c r="J3512" t="s">
        <v>3191</v>
      </c>
      <c r="K3512" t="s">
        <v>15258</v>
      </c>
      <c r="L3512" t="s">
        <v>11927</v>
      </c>
      <c r="M3512">
        <v>25750</v>
      </c>
      <c r="N3512">
        <v>1269</v>
      </c>
      <c r="O3512" t="s">
        <v>4364</v>
      </c>
      <c r="P3512">
        <v>0</v>
      </c>
      <c r="Q3512" t="s">
        <v>17109</v>
      </c>
      <c r="R3512" t="s">
        <v>17110</v>
      </c>
      <c r="S3512">
        <v>209</v>
      </c>
      <c r="T3512" t="s">
        <v>42</v>
      </c>
      <c r="U3512" t="s">
        <v>74</v>
      </c>
      <c r="V3512" t="s">
        <v>5962</v>
      </c>
      <c r="W3512">
        <v>500000</v>
      </c>
      <c r="X3512">
        <v>2011</v>
      </c>
      <c r="Y3512">
        <v>257</v>
      </c>
      <c r="Z3512" s="2">
        <v>6.3</v>
      </c>
      <c r="AA3512">
        <v>2.35</v>
      </c>
      <c r="AB3512">
        <v>0</v>
      </c>
      <c r="AQ3512">
        <v>86</v>
      </c>
      <c r="AR3512">
        <v>7</v>
      </c>
      <c r="BO3512">
        <v>16264475</v>
      </c>
      <c r="BP3512">
        <v>55000000</v>
      </c>
      <c r="BR3512">
        <f t="shared" si="123"/>
        <v>-38735525</v>
      </c>
      <c r="BS3512" t="str">
        <f>_xlfn.XLOOKUP(BO3512,I:I,L:L)</f>
        <v>Elizabeth: The Golden AgeÂ </v>
      </c>
    </row>
    <row r="3513" spans="1:71" x14ac:dyDescent="0.25">
      <c r="A3513" t="s">
        <v>33</v>
      </c>
      <c r="B3513" t="s">
        <v>2457</v>
      </c>
      <c r="C3513">
        <v>178</v>
      </c>
      <c r="D3513">
        <v>89</v>
      </c>
      <c r="E3513">
        <v>687</v>
      </c>
      <c r="F3513">
        <v>389</v>
      </c>
      <c r="G3513" t="s">
        <v>8209</v>
      </c>
      <c r="H3513">
        <v>10000</v>
      </c>
      <c r="I3513">
        <v>42638165</v>
      </c>
      <c r="J3513" t="s">
        <v>1305</v>
      </c>
      <c r="K3513" t="s">
        <v>566</v>
      </c>
      <c r="L3513" t="s">
        <v>6207</v>
      </c>
      <c r="M3513">
        <v>42183</v>
      </c>
      <c r="N3513">
        <v>12183</v>
      </c>
      <c r="O3513" t="s">
        <v>12917</v>
      </c>
      <c r="P3513">
        <v>1</v>
      </c>
      <c r="Q3513" t="s">
        <v>12918</v>
      </c>
      <c r="R3513" t="s">
        <v>12919</v>
      </c>
      <c r="S3513">
        <v>230</v>
      </c>
      <c r="T3513" t="s">
        <v>42</v>
      </c>
      <c r="U3513" t="s">
        <v>43</v>
      </c>
      <c r="V3513" t="s">
        <v>44</v>
      </c>
      <c r="W3513">
        <v>16000000</v>
      </c>
      <c r="X3513">
        <v>2009</v>
      </c>
      <c r="Y3513">
        <v>787</v>
      </c>
      <c r="Z3513" s="2">
        <v>4.8</v>
      </c>
      <c r="AA3513">
        <v>2.35</v>
      </c>
      <c r="AB3513">
        <v>0</v>
      </c>
      <c r="AQ3513">
        <v>95</v>
      </c>
      <c r="AR3513">
        <v>6.3</v>
      </c>
      <c r="BO3513">
        <v>16088610</v>
      </c>
      <c r="BP3513">
        <v>55000000</v>
      </c>
      <c r="BR3513">
        <f t="shared" si="123"/>
        <v>-38911390</v>
      </c>
      <c r="BS3513" t="str">
        <f>_xlfn.XLOOKUP(BO3513,I:I,L:L)</f>
        <v>Imagine ThatÂ </v>
      </c>
    </row>
    <row r="3514" spans="1:71" x14ac:dyDescent="0.25">
      <c r="A3514" t="s">
        <v>33</v>
      </c>
      <c r="B3514" t="s">
        <v>1724</v>
      </c>
      <c r="C3514">
        <v>31</v>
      </c>
      <c r="D3514">
        <v>88</v>
      </c>
      <c r="E3514">
        <v>168</v>
      </c>
      <c r="F3514">
        <v>21</v>
      </c>
      <c r="G3514" t="s">
        <v>17111</v>
      </c>
      <c r="H3514">
        <v>108</v>
      </c>
      <c r="I3514">
        <v>47329</v>
      </c>
      <c r="J3514" t="s">
        <v>2007</v>
      </c>
      <c r="K3514" t="s">
        <v>17112</v>
      </c>
      <c r="L3514" t="s">
        <v>12170</v>
      </c>
      <c r="M3514">
        <v>1661</v>
      </c>
      <c r="N3514">
        <v>243</v>
      </c>
      <c r="O3514" t="s">
        <v>17113</v>
      </c>
      <c r="P3514">
        <v>0</v>
      </c>
      <c r="Q3514" t="s">
        <v>17114</v>
      </c>
      <c r="R3514" t="s">
        <v>17115</v>
      </c>
      <c r="S3514">
        <v>31</v>
      </c>
      <c r="T3514" t="s">
        <v>42</v>
      </c>
      <c r="U3514" t="s">
        <v>43</v>
      </c>
      <c r="V3514" t="s">
        <v>811</v>
      </c>
      <c r="W3514">
        <v>750000</v>
      </c>
      <c r="X3514">
        <v>2002</v>
      </c>
      <c r="Y3514">
        <v>72</v>
      </c>
      <c r="Z3514" s="2">
        <v>6.6</v>
      </c>
      <c r="AA3514">
        <v>1.78</v>
      </c>
      <c r="AB3514">
        <v>163</v>
      </c>
      <c r="AQ3514">
        <v>106</v>
      </c>
      <c r="AR3514">
        <v>8.1</v>
      </c>
      <c r="BO3514">
        <v>28965197</v>
      </c>
      <c r="BP3514">
        <v>68000000</v>
      </c>
      <c r="BR3514">
        <f t="shared" si="123"/>
        <v>-39034803</v>
      </c>
      <c r="BS3514" t="str">
        <f>_xlfn.XLOOKUP(BO3514,I:I,L:L)</f>
        <v>The InsiderÂ </v>
      </c>
    </row>
    <row r="3515" spans="1:71" x14ac:dyDescent="0.25">
      <c r="A3515" t="s">
        <v>33</v>
      </c>
      <c r="B3515" t="s">
        <v>8707</v>
      </c>
      <c r="C3515">
        <v>53</v>
      </c>
      <c r="D3515">
        <v>170</v>
      </c>
      <c r="E3515">
        <v>23</v>
      </c>
      <c r="F3515">
        <v>2</v>
      </c>
      <c r="G3515" t="s">
        <v>17117</v>
      </c>
      <c r="H3515">
        <v>7</v>
      </c>
      <c r="I3515">
        <v>7830611</v>
      </c>
      <c r="J3515" t="s">
        <v>5732</v>
      </c>
      <c r="K3515" t="s">
        <v>17118</v>
      </c>
      <c r="L3515" t="s">
        <v>9481</v>
      </c>
      <c r="M3515">
        <v>18980</v>
      </c>
      <c r="N3515">
        <v>15</v>
      </c>
      <c r="O3515" t="s">
        <v>17119</v>
      </c>
      <c r="P3515">
        <v>0</v>
      </c>
      <c r="Q3515" t="s">
        <v>17120</v>
      </c>
      <c r="R3515" t="s">
        <v>17121</v>
      </c>
      <c r="S3515">
        <v>74</v>
      </c>
      <c r="T3515" t="s">
        <v>42</v>
      </c>
      <c r="U3515" t="s">
        <v>43</v>
      </c>
      <c r="V3515" t="s">
        <v>44</v>
      </c>
      <c r="W3515">
        <v>700000</v>
      </c>
      <c r="X3515">
        <v>1994</v>
      </c>
      <c r="Y3515">
        <v>6</v>
      </c>
      <c r="Z3515" s="2">
        <v>8.3000000000000007</v>
      </c>
      <c r="AA3515">
        <v>1.33</v>
      </c>
      <c r="AB3515">
        <v>0</v>
      </c>
      <c r="AQ3515">
        <v>95</v>
      </c>
      <c r="AR3515">
        <v>3.1</v>
      </c>
      <c r="BO3515">
        <v>652526</v>
      </c>
      <c r="BP3515">
        <v>40000000</v>
      </c>
      <c r="BR3515">
        <f t="shared" si="123"/>
        <v>-39347474</v>
      </c>
      <c r="BS3515" t="str">
        <f>_xlfn.XLOOKUP(BO3515,I:I,L:L)</f>
        <v>Alex Rider: Operation StormbreakerÂ </v>
      </c>
    </row>
    <row r="3516" spans="1:71" x14ac:dyDescent="0.25">
      <c r="A3516" t="s">
        <v>33</v>
      </c>
      <c r="B3516" t="s">
        <v>9425</v>
      </c>
      <c r="C3516">
        <v>64</v>
      </c>
      <c r="D3516">
        <v>97</v>
      </c>
      <c r="E3516">
        <v>52</v>
      </c>
      <c r="F3516">
        <v>36</v>
      </c>
      <c r="G3516" t="s">
        <v>6945</v>
      </c>
      <c r="H3516">
        <v>80</v>
      </c>
      <c r="I3516">
        <v>1141829</v>
      </c>
      <c r="J3516" t="s">
        <v>1212</v>
      </c>
      <c r="K3516" t="s">
        <v>3552</v>
      </c>
      <c r="L3516" t="s">
        <v>11137</v>
      </c>
      <c r="M3516">
        <v>8509</v>
      </c>
      <c r="N3516">
        <v>209</v>
      </c>
      <c r="O3516" t="s">
        <v>17122</v>
      </c>
      <c r="P3516">
        <v>1</v>
      </c>
      <c r="Q3516" t="s">
        <v>17123</v>
      </c>
      <c r="R3516" t="s">
        <v>17124</v>
      </c>
      <c r="S3516">
        <v>109</v>
      </c>
      <c r="T3516" t="s">
        <v>42</v>
      </c>
      <c r="U3516" t="s">
        <v>43</v>
      </c>
      <c r="V3516" t="s">
        <v>7987</v>
      </c>
      <c r="W3516">
        <v>700000</v>
      </c>
      <c r="X3516">
        <v>2001</v>
      </c>
      <c r="Y3516">
        <v>67</v>
      </c>
      <c r="Z3516" s="2">
        <v>7.2</v>
      </c>
      <c r="AA3516">
        <v>1.85</v>
      </c>
      <c r="AB3516">
        <v>420</v>
      </c>
      <c r="AQ3516">
        <v>170</v>
      </c>
      <c r="AR3516">
        <v>8.3000000000000007</v>
      </c>
      <c r="BO3516">
        <v>50628009</v>
      </c>
      <c r="BP3516">
        <v>90000000</v>
      </c>
      <c r="BR3516">
        <f t="shared" ref="BR3516:BR3557" si="124">BO3516-BP3516</f>
        <v>-39371991</v>
      </c>
      <c r="BS3516" t="str">
        <f>_xlfn.XLOOKUP(BO3516,I:I,L:L)</f>
        <v>Mighty Joe YoungÂ </v>
      </c>
    </row>
    <row r="3517" spans="1:71" x14ac:dyDescent="0.25">
      <c r="A3517" t="s">
        <v>33</v>
      </c>
      <c r="B3517" t="s">
        <v>203</v>
      </c>
      <c r="C3517">
        <v>446</v>
      </c>
      <c r="D3517">
        <v>201</v>
      </c>
      <c r="E3517">
        <v>0</v>
      </c>
      <c r="F3517">
        <v>84</v>
      </c>
      <c r="G3517" t="s">
        <v>272</v>
      </c>
      <c r="H3517">
        <v>6000</v>
      </c>
      <c r="I3517">
        <v>218051260</v>
      </c>
      <c r="J3517" t="s">
        <v>201</v>
      </c>
      <c r="K3517" t="s">
        <v>273</v>
      </c>
      <c r="L3517" t="s">
        <v>274</v>
      </c>
      <c r="M3517">
        <v>316027</v>
      </c>
      <c r="N3517">
        <v>7122</v>
      </c>
      <c r="O3517" t="s">
        <v>275</v>
      </c>
      <c r="P3517">
        <v>0</v>
      </c>
      <c r="Q3517" t="s">
        <v>276</v>
      </c>
      <c r="R3517" t="s">
        <v>277</v>
      </c>
      <c r="S3517">
        <v>2618</v>
      </c>
      <c r="T3517" t="s">
        <v>42</v>
      </c>
      <c r="U3517" t="s">
        <v>230</v>
      </c>
      <c r="V3517" t="s">
        <v>44</v>
      </c>
      <c r="W3517">
        <v>207000000</v>
      </c>
      <c r="X3517">
        <v>2005</v>
      </c>
      <c r="Y3517">
        <v>918</v>
      </c>
      <c r="Z3517" s="2">
        <v>7.2</v>
      </c>
      <c r="AA3517">
        <v>2.35</v>
      </c>
      <c r="AB3517">
        <v>0</v>
      </c>
      <c r="AQ3517">
        <v>97</v>
      </c>
      <c r="AR3517">
        <v>7.2</v>
      </c>
      <c r="BO3517">
        <v>32616869</v>
      </c>
      <c r="BP3517">
        <v>72000000</v>
      </c>
      <c r="BR3517">
        <f t="shared" si="124"/>
        <v>-39383131</v>
      </c>
      <c r="BS3517" t="str">
        <f>_xlfn.XLOOKUP(BO3517,I:I,L:L)</f>
        <v>DrivenÂ </v>
      </c>
    </row>
    <row r="3518" spans="1:71" x14ac:dyDescent="0.25">
      <c r="A3518" t="s">
        <v>33</v>
      </c>
      <c r="B3518" t="s">
        <v>3204</v>
      </c>
      <c r="C3518">
        <v>228</v>
      </c>
      <c r="D3518">
        <v>108</v>
      </c>
      <c r="E3518">
        <v>174</v>
      </c>
      <c r="F3518">
        <v>324</v>
      </c>
      <c r="G3518" t="s">
        <v>8749</v>
      </c>
      <c r="H3518">
        <v>730</v>
      </c>
      <c r="I3518">
        <v>32048809</v>
      </c>
      <c r="J3518" t="s">
        <v>3105</v>
      </c>
      <c r="K3518" t="s">
        <v>6939</v>
      </c>
      <c r="L3518" t="s">
        <v>8750</v>
      </c>
      <c r="M3518">
        <v>94463</v>
      </c>
      <c r="N3518">
        <v>2160</v>
      </c>
      <c r="O3518" t="s">
        <v>8751</v>
      </c>
      <c r="P3518">
        <v>0</v>
      </c>
      <c r="Q3518" t="s">
        <v>8752</v>
      </c>
      <c r="R3518" t="s">
        <v>8753</v>
      </c>
      <c r="S3518">
        <v>576</v>
      </c>
      <c r="T3518" t="s">
        <v>42</v>
      </c>
      <c r="U3518" t="s">
        <v>490</v>
      </c>
      <c r="V3518" t="s">
        <v>811</v>
      </c>
      <c r="W3518">
        <v>30000000</v>
      </c>
      <c r="X3518">
        <v>2005</v>
      </c>
      <c r="Y3518">
        <v>716</v>
      </c>
      <c r="Z3518" s="2">
        <v>5.3</v>
      </c>
      <c r="AA3518">
        <v>1.85</v>
      </c>
      <c r="AB3518">
        <v>0</v>
      </c>
      <c r="AQ3518">
        <v>201</v>
      </c>
      <c r="AR3518">
        <v>7.2</v>
      </c>
      <c r="BO3518">
        <v>10556196</v>
      </c>
      <c r="BP3518">
        <v>50000000</v>
      </c>
      <c r="BR3518">
        <f t="shared" si="124"/>
        <v>-39443804</v>
      </c>
      <c r="BS3518" t="str">
        <f>_xlfn.XLOOKUP(BO3518,I:I,L:L)</f>
        <v>Mad CityÂ </v>
      </c>
    </row>
    <row r="3519" spans="1:71" x14ac:dyDescent="0.25">
      <c r="A3519" t="s">
        <v>33</v>
      </c>
      <c r="B3519" t="s">
        <v>11159</v>
      </c>
      <c r="C3519">
        <v>208</v>
      </c>
      <c r="D3519">
        <v>106</v>
      </c>
      <c r="E3519">
        <v>31</v>
      </c>
      <c r="F3519">
        <v>71</v>
      </c>
      <c r="G3519" t="s">
        <v>5575</v>
      </c>
      <c r="H3519">
        <v>33000</v>
      </c>
      <c r="I3519">
        <v>2694973</v>
      </c>
      <c r="J3519" t="s">
        <v>2007</v>
      </c>
      <c r="K3519" t="s">
        <v>5254</v>
      </c>
      <c r="L3519" t="s">
        <v>10657</v>
      </c>
      <c r="M3519">
        <v>70885</v>
      </c>
      <c r="N3519">
        <v>33734</v>
      </c>
      <c r="O3519" t="s">
        <v>17125</v>
      </c>
      <c r="P3519">
        <v>2</v>
      </c>
      <c r="Q3519" t="s">
        <v>17126</v>
      </c>
      <c r="R3519" t="s">
        <v>17127</v>
      </c>
      <c r="S3519">
        <v>189</v>
      </c>
      <c r="T3519" t="s">
        <v>42</v>
      </c>
      <c r="U3519" t="s">
        <v>43</v>
      </c>
      <c r="V3519" t="s">
        <v>811</v>
      </c>
      <c r="W3519">
        <v>700000</v>
      </c>
      <c r="X3519">
        <v>2006</v>
      </c>
      <c r="Y3519">
        <v>519</v>
      </c>
      <c r="Z3519" s="2">
        <v>7.2</v>
      </c>
      <c r="AA3519">
        <v>1.85</v>
      </c>
      <c r="AB3519">
        <v>0</v>
      </c>
      <c r="AQ3519">
        <v>108</v>
      </c>
      <c r="AR3519">
        <v>5.3</v>
      </c>
      <c r="BO3519">
        <v>511920</v>
      </c>
      <c r="BP3519">
        <v>40000000</v>
      </c>
      <c r="BR3519">
        <f t="shared" si="124"/>
        <v>-39488080</v>
      </c>
      <c r="BS3519" t="str">
        <f>_xlfn.XLOOKUP(BO3519,I:I,L:L)</f>
        <v>DelgoÂ </v>
      </c>
    </row>
    <row r="3520" spans="1:71" x14ac:dyDescent="0.25">
      <c r="A3520" t="s">
        <v>33</v>
      </c>
      <c r="B3520" t="s">
        <v>11163</v>
      </c>
      <c r="C3520">
        <v>2</v>
      </c>
      <c r="D3520">
        <v>107</v>
      </c>
      <c r="E3520">
        <v>0</v>
      </c>
      <c r="F3520">
        <v>236</v>
      </c>
      <c r="G3520" t="s">
        <v>17128</v>
      </c>
      <c r="H3520">
        <v>752</v>
      </c>
      <c r="I3520">
        <v>10508</v>
      </c>
      <c r="J3520" t="s">
        <v>2007</v>
      </c>
      <c r="K3520" t="s">
        <v>5654</v>
      </c>
      <c r="L3520" t="s">
        <v>12142</v>
      </c>
      <c r="M3520">
        <v>103</v>
      </c>
      <c r="N3520">
        <v>1763</v>
      </c>
      <c r="O3520" t="s">
        <v>17129</v>
      </c>
      <c r="P3520">
        <v>4</v>
      </c>
      <c r="Q3520" t="s">
        <v>17130</v>
      </c>
      <c r="R3520" t="s">
        <v>17131</v>
      </c>
      <c r="S3520">
        <v>6</v>
      </c>
      <c r="T3520" t="s">
        <v>42</v>
      </c>
      <c r="U3520" t="s">
        <v>43</v>
      </c>
      <c r="V3520" t="s">
        <v>44</v>
      </c>
      <c r="W3520">
        <v>700000</v>
      </c>
      <c r="X3520">
        <v>1998</v>
      </c>
      <c r="Y3520">
        <v>282</v>
      </c>
      <c r="Z3520" s="2">
        <v>6.5</v>
      </c>
      <c r="AB3520">
        <v>102</v>
      </c>
      <c r="AQ3520">
        <v>106</v>
      </c>
      <c r="AR3520">
        <v>7.2</v>
      </c>
      <c r="BO3520">
        <v>10400000</v>
      </c>
      <c r="BP3520">
        <v>50000000</v>
      </c>
      <c r="BR3520">
        <f t="shared" si="124"/>
        <v>-39600000</v>
      </c>
      <c r="BS3520" t="str">
        <f>_xlfn.XLOOKUP(BO3520,I:I,L:L)</f>
        <v>The Scarlet LetterÂ </v>
      </c>
    </row>
    <row r="3521" spans="1:71" x14ac:dyDescent="0.25">
      <c r="A3521" t="s">
        <v>33</v>
      </c>
      <c r="B3521" t="s">
        <v>11167</v>
      </c>
      <c r="C3521">
        <v>25</v>
      </c>
      <c r="D3521">
        <v>84</v>
      </c>
      <c r="E3521">
        <v>21</v>
      </c>
      <c r="F3521">
        <v>48</v>
      </c>
      <c r="G3521" t="s">
        <v>17132</v>
      </c>
      <c r="H3521">
        <v>465</v>
      </c>
      <c r="I3521">
        <v>2301777</v>
      </c>
      <c r="J3521" t="s">
        <v>1247</v>
      </c>
      <c r="K3521" t="s">
        <v>6064</v>
      </c>
      <c r="L3521" t="s">
        <v>10720</v>
      </c>
      <c r="M3521">
        <v>819</v>
      </c>
      <c r="N3521">
        <v>714</v>
      </c>
      <c r="O3521" t="s">
        <v>17133</v>
      </c>
      <c r="P3521">
        <v>2</v>
      </c>
      <c r="Q3521" t="s">
        <v>17134</v>
      </c>
      <c r="R3521" t="s">
        <v>17135</v>
      </c>
      <c r="S3521">
        <v>36</v>
      </c>
      <c r="T3521" t="s">
        <v>42</v>
      </c>
      <c r="U3521" t="s">
        <v>43</v>
      </c>
      <c r="V3521" t="s">
        <v>811</v>
      </c>
      <c r="W3521">
        <v>650000</v>
      </c>
      <c r="X3521">
        <v>1997</v>
      </c>
      <c r="Y3521">
        <v>170</v>
      </c>
      <c r="Z3521" s="2">
        <v>6.5</v>
      </c>
      <c r="AB3521">
        <v>161</v>
      </c>
      <c r="AQ3521">
        <v>107</v>
      </c>
      <c r="AR3521">
        <v>6.5</v>
      </c>
      <c r="BO3521">
        <v>30157016</v>
      </c>
      <c r="BP3521">
        <v>70000000</v>
      </c>
      <c r="BR3521">
        <f t="shared" si="124"/>
        <v>-39842984</v>
      </c>
      <c r="BS3521" t="str">
        <f>_xlfn.XLOOKUP(BO3521,I:I,L:L)</f>
        <v>Bad CompanyÂ </v>
      </c>
    </row>
    <row r="3522" spans="1:71" x14ac:dyDescent="0.25">
      <c r="A3522" t="s">
        <v>917</v>
      </c>
      <c r="B3522" t="s">
        <v>11189</v>
      </c>
      <c r="C3522">
        <v>66</v>
      </c>
      <c r="D3522">
        <v>81</v>
      </c>
      <c r="E3522">
        <v>10</v>
      </c>
      <c r="F3522">
        <v>23</v>
      </c>
      <c r="G3522" t="s">
        <v>17136</v>
      </c>
      <c r="H3522">
        <v>610</v>
      </c>
      <c r="I3522">
        <v>3000000</v>
      </c>
      <c r="J3522" t="s">
        <v>4329</v>
      </c>
      <c r="K3522" t="s">
        <v>17137</v>
      </c>
      <c r="L3522" t="s">
        <v>10513</v>
      </c>
      <c r="M3522">
        <v>13269</v>
      </c>
      <c r="N3522">
        <v>824</v>
      </c>
      <c r="O3522" t="s">
        <v>17138</v>
      </c>
      <c r="P3522">
        <v>2</v>
      </c>
      <c r="Q3522" t="s">
        <v>17139</v>
      </c>
      <c r="R3522" t="s">
        <v>17140</v>
      </c>
      <c r="S3522">
        <v>98</v>
      </c>
      <c r="T3522" t="s">
        <v>42</v>
      </c>
      <c r="U3522" t="s">
        <v>43</v>
      </c>
      <c r="V3522" t="s">
        <v>7234</v>
      </c>
      <c r="W3522">
        <v>609000</v>
      </c>
      <c r="X3522">
        <v>1935</v>
      </c>
      <c r="Y3522">
        <v>172</v>
      </c>
      <c r="Z3522" s="2">
        <v>7.8</v>
      </c>
      <c r="AA3522">
        <v>1.37</v>
      </c>
      <c r="AB3522">
        <v>1000</v>
      </c>
      <c r="AQ3522">
        <v>94</v>
      </c>
      <c r="AR3522">
        <v>5.3</v>
      </c>
      <c r="BO3522">
        <v>4584886</v>
      </c>
      <c r="BP3522">
        <v>45000000</v>
      </c>
      <c r="BR3522">
        <f t="shared" si="124"/>
        <v>-40415114</v>
      </c>
      <c r="BS3522" t="str">
        <f>_xlfn.XLOOKUP(BO3522,I:I,L:L)</f>
        <v>Love in the Time of CholeraÂ </v>
      </c>
    </row>
    <row r="3523" spans="1:71" x14ac:dyDescent="0.25">
      <c r="A3523" t="s">
        <v>33</v>
      </c>
      <c r="B3523" t="s">
        <v>11194</v>
      </c>
      <c r="C3523">
        <v>53</v>
      </c>
      <c r="D3523">
        <v>215</v>
      </c>
      <c r="E3523">
        <v>14</v>
      </c>
      <c r="F3523">
        <v>136</v>
      </c>
      <c r="G3523" t="s">
        <v>17141</v>
      </c>
      <c r="H3523">
        <v>262</v>
      </c>
      <c r="I3523">
        <v>13300000</v>
      </c>
      <c r="J3523" t="s">
        <v>5738</v>
      </c>
      <c r="K3523" t="s">
        <v>17142</v>
      </c>
      <c r="L3523" t="s">
        <v>8427</v>
      </c>
      <c r="M3523">
        <v>12631</v>
      </c>
      <c r="N3523">
        <v>778</v>
      </c>
      <c r="O3523" t="s">
        <v>17143</v>
      </c>
      <c r="P3523">
        <v>0</v>
      </c>
      <c r="Q3523" t="s">
        <v>17144</v>
      </c>
      <c r="R3523" t="s">
        <v>17145</v>
      </c>
      <c r="S3523">
        <v>63</v>
      </c>
      <c r="T3523" t="s">
        <v>42</v>
      </c>
      <c r="U3523" t="s">
        <v>43</v>
      </c>
      <c r="V3523" t="s">
        <v>811</v>
      </c>
      <c r="W3523">
        <v>600000</v>
      </c>
      <c r="X3523">
        <v>1970</v>
      </c>
      <c r="Y3523">
        <v>227</v>
      </c>
      <c r="Z3523" s="2">
        <v>8.1</v>
      </c>
      <c r="AA3523">
        <v>2.2000000000000002</v>
      </c>
      <c r="AB3523">
        <v>0</v>
      </c>
      <c r="AQ3523">
        <v>81</v>
      </c>
      <c r="AR3523">
        <v>7.8</v>
      </c>
      <c r="BO3523">
        <v>19445217</v>
      </c>
      <c r="BP3523">
        <v>60000000</v>
      </c>
      <c r="BR3523">
        <f t="shared" si="124"/>
        <v>-40554783</v>
      </c>
      <c r="BS3523" t="str">
        <f>_xlfn.XLOOKUP(BO3523,I:I,L:L)</f>
        <v>Beautiful CreaturesÂ </v>
      </c>
    </row>
    <row r="3524" spans="1:71" x14ac:dyDescent="0.25">
      <c r="A3524" t="s">
        <v>33</v>
      </c>
      <c r="B3524" t="s">
        <v>10258</v>
      </c>
      <c r="C3524">
        <v>15</v>
      </c>
      <c r="D3524">
        <v>106</v>
      </c>
      <c r="E3524">
        <v>16</v>
      </c>
      <c r="F3524">
        <v>254</v>
      </c>
      <c r="G3524" t="s">
        <v>17146</v>
      </c>
      <c r="H3524">
        <v>602</v>
      </c>
      <c r="I3524">
        <v>171988</v>
      </c>
      <c r="J3524" t="s">
        <v>4924</v>
      </c>
      <c r="K3524" t="s">
        <v>1635</v>
      </c>
      <c r="L3524" t="s">
        <v>11899</v>
      </c>
      <c r="M3524">
        <v>448</v>
      </c>
      <c r="N3524">
        <v>1281</v>
      </c>
      <c r="O3524" t="s">
        <v>17147</v>
      </c>
      <c r="P3524">
        <v>1</v>
      </c>
      <c r="Q3524" t="s">
        <v>17148</v>
      </c>
      <c r="R3524" t="s">
        <v>17149</v>
      </c>
      <c r="S3524">
        <v>16</v>
      </c>
      <c r="T3524" t="s">
        <v>42</v>
      </c>
      <c r="U3524" t="s">
        <v>43</v>
      </c>
      <c r="V3524" t="s">
        <v>44</v>
      </c>
      <c r="W3524">
        <v>600000</v>
      </c>
      <c r="X3524">
        <v>2000</v>
      </c>
      <c r="Y3524">
        <v>266</v>
      </c>
      <c r="Z3524" s="2">
        <v>5.6</v>
      </c>
      <c r="AA3524">
        <v>1.85</v>
      </c>
      <c r="AB3524">
        <v>12</v>
      </c>
      <c r="AQ3524">
        <v>215</v>
      </c>
      <c r="AR3524">
        <v>8.1</v>
      </c>
      <c r="BO3524">
        <v>76418654</v>
      </c>
      <c r="BP3524">
        <v>117000000</v>
      </c>
      <c r="BR3524">
        <f t="shared" si="124"/>
        <v>-40581346</v>
      </c>
      <c r="BS3524" t="str">
        <f>_xlfn.XLOOKUP(BO3524,I:I,L:L)</f>
        <v>Knight and DayÂ </v>
      </c>
    </row>
    <row r="3525" spans="1:71" x14ac:dyDescent="0.25">
      <c r="A3525" t="s">
        <v>33</v>
      </c>
      <c r="B3525" t="s">
        <v>11198</v>
      </c>
      <c r="D3525">
        <v>103</v>
      </c>
      <c r="E3525">
        <v>0</v>
      </c>
      <c r="F3525">
        <v>20</v>
      </c>
      <c r="G3525" t="s">
        <v>17150</v>
      </c>
      <c r="H3525">
        <v>23</v>
      </c>
      <c r="I3525">
        <v>23616</v>
      </c>
      <c r="J3525" t="s">
        <v>560</v>
      </c>
      <c r="K3525" t="s">
        <v>17151</v>
      </c>
      <c r="L3525" t="s">
        <v>12059</v>
      </c>
      <c r="M3525">
        <v>94</v>
      </c>
      <c r="N3525">
        <v>85</v>
      </c>
      <c r="O3525" t="s">
        <v>17152</v>
      </c>
      <c r="P3525">
        <v>4</v>
      </c>
      <c r="R3525" t="s">
        <v>17153</v>
      </c>
      <c r="S3525">
        <v>4</v>
      </c>
      <c r="T3525" t="s">
        <v>42</v>
      </c>
      <c r="U3525" t="s">
        <v>43</v>
      </c>
      <c r="V3525" t="s">
        <v>44</v>
      </c>
      <c r="W3525">
        <v>600000</v>
      </c>
      <c r="X3525">
        <v>2007</v>
      </c>
      <c r="Y3525">
        <v>20</v>
      </c>
      <c r="Z3525" s="2">
        <v>5.6</v>
      </c>
      <c r="AA3525">
        <v>1.78</v>
      </c>
      <c r="AB3525">
        <v>11</v>
      </c>
      <c r="AQ3525">
        <v>106</v>
      </c>
      <c r="AR3525">
        <v>5.6</v>
      </c>
      <c r="BO3525">
        <v>18947630</v>
      </c>
      <c r="BP3525">
        <v>59660000</v>
      </c>
      <c r="BR3525">
        <f t="shared" si="124"/>
        <v>-40712370</v>
      </c>
      <c r="BS3525" t="str">
        <f>_xlfn.XLOOKUP(BO3525,I:I,L:L)</f>
        <v>Two BrothersÂ </v>
      </c>
    </row>
    <row r="3526" spans="1:71" x14ac:dyDescent="0.25">
      <c r="A3526" t="s">
        <v>33</v>
      </c>
      <c r="B3526" t="s">
        <v>11202</v>
      </c>
      <c r="C3526">
        <v>18</v>
      </c>
      <c r="D3526">
        <v>90</v>
      </c>
      <c r="E3526">
        <v>4</v>
      </c>
      <c r="F3526">
        <v>218</v>
      </c>
      <c r="G3526" t="s">
        <v>11648</v>
      </c>
      <c r="H3526">
        <v>919</v>
      </c>
      <c r="I3526">
        <v>13493</v>
      </c>
      <c r="J3526" t="s">
        <v>2007</v>
      </c>
      <c r="K3526" t="s">
        <v>2858</v>
      </c>
      <c r="L3526" t="s">
        <v>12064</v>
      </c>
      <c r="M3526">
        <v>531</v>
      </c>
      <c r="N3526">
        <v>2288</v>
      </c>
      <c r="O3526" t="s">
        <v>17154</v>
      </c>
      <c r="P3526">
        <v>0</v>
      </c>
      <c r="Q3526" t="s">
        <v>17155</v>
      </c>
      <c r="R3526" t="s">
        <v>17156</v>
      </c>
      <c r="S3526">
        <v>19</v>
      </c>
      <c r="T3526" t="s">
        <v>42</v>
      </c>
      <c r="U3526" t="s">
        <v>43</v>
      </c>
      <c r="V3526" t="s">
        <v>811</v>
      </c>
      <c r="W3526">
        <v>600000</v>
      </c>
      <c r="X3526">
        <v>1998</v>
      </c>
      <c r="Y3526">
        <v>711</v>
      </c>
      <c r="Z3526" s="2">
        <v>6.6</v>
      </c>
      <c r="AA3526">
        <v>1.85</v>
      </c>
      <c r="AB3526">
        <v>51</v>
      </c>
      <c r="AQ3526">
        <v>103</v>
      </c>
      <c r="AR3526">
        <v>5.6</v>
      </c>
      <c r="BO3526">
        <v>35286428</v>
      </c>
      <c r="BP3526">
        <v>76000000</v>
      </c>
      <c r="BR3526">
        <f t="shared" si="124"/>
        <v>-40713572</v>
      </c>
      <c r="BS3526" t="str">
        <f>_xlfn.XLOOKUP(BO3526,I:I,L:L)</f>
        <v>Children of MenÂ </v>
      </c>
    </row>
    <row r="3527" spans="1:71" x14ac:dyDescent="0.25">
      <c r="A3527" t="s">
        <v>917</v>
      </c>
      <c r="B3527" t="s">
        <v>3058</v>
      </c>
      <c r="C3527">
        <v>105</v>
      </c>
      <c r="D3527">
        <v>87</v>
      </c>
      <c r="E3527">
        <v>44</v>
      </c>
      <c r="F3527">
        <v>704</v>
      </c>
      <c r="G3527" t="s">
        <v>17157</v>
      </c>
      <c r="H3527">
        <v>785</v>
      </c>
      <c r="I3527">
        <v>515005</v>
      </c>
      <c r="J3527" t="s">
        <v>2946</v>
      </c>
      <c r="K3527" t="s">
        <v>17158</v>
      </c>
      <c r="L3527" t="s">
        <v>11460</v>
      </c>
      <c r="M3527">
        <v>31429</v>
      </c>
      <c r="N3527">
        <v>2538</v>
      </c>
      <c r="O3527" t="s">
        <v>17159</v>
      </c>
      <c r="P3527">
        <v>1</v>
      </c>
      <c r="Q3527" t="s">
        <v>17160</v>
      </c>
      <c r="R3527" t="s">
        <v>17161</v>
      </c>
      <c r="S3527">
        <v>219</v>
      </c>
      <c r="T3527" t="s">
        <v>42</v>
      </c>
      <c r="U3527" t="s">
        <v>74</v>
      </c>
      <c r="V3527" t="s">
        <v>7234</v>
      </c>
      <c r="W3527">
        <v>560000</v>
      </c>
      <c r="X3527">
        <v>1964</v>
      </c>
      <c r="Y3527">
        <v>725</v>
      </c>
      <c r="Z3527" s="2">
        <v>7.7</v>
      </c>
      <c r="AA3527">
        <v>1.75</v>
      </c>
      <c r="AB3527">
        <v>0</v>
      </c>
      <c r="AQ3527">
        <v>90</v>
      </c>
      <c r="AR3527">
        <v>8</v>
      </c>
      <c r="BO3527">
        <v>58607007</v>
      </c>
      <c r="BP3527">
        <v>100000000</v>
      </c>
      <c r="BR3527">
        <f t="shared" si="124"/>
        <v>-41392993</v>
      </c>
      <c r="BS3527" t="str">
        <f>_xlfn.XLOOKUP(BO3527,I:I,L:L)</f>
        <v>RoboCopÂ </v>
      </c>
    </row>
    <row r="3528" spans="1:71" x14ac:dyDescent="0.25">
      <c r="A3528" t="s">
        <v>33</v>
      </c>
      <c r="B3528" t="s">
        <v>11219</v>
      </c>
      <c r="C3528">
        <v>3</v>
      </c>
      <c r="D3528">
        <v>80</v>
      </c>
      <c r="E3528">
        <v>6</v>
      </c>
      <c r="I3528">
        <v>2245</v>
      </c>
      <c r="J3528" t="s">
        <v>3743</v>
      </c>
      <c r="L3528" t="s">
        <v>12039</v>
      </c>
      <c r="M3528">
        <v>57</v>
      </c>
      <c r="N3528">
        <v>0</v>
      </c>
      <c r="P3528">
        <v>0</v>
      </c>
      <c r="Q3528" t="s">
        <v>17162</v>
      </c>
      <c r="R3528" t="s">
        <v>17163</v>
      </c>
      <c r="S3528">
        <v>2</v>
      </c>
      <c r="T3528" t="s">
        <v>42</v>
      </c>
      <c r="U3528" t="s">
        <v>43</v>
      </c>
      <c r="W3528">
        <v>560000</v>
      </c>
      <c r="X3528">
        <v>2011</v>
      </c>
      <c r="Z3528" s="2">
        <v>7.2</v>
      </c>
      <c r="AB3528">
        <v>88</v>
      </c>
      <c r="AQ3528">
        <v>87</v>
      </c>
      <c r="AR3528">
        <v>7.7</v>
      </c>
      <c r="BO3528">
        <v>5600000</v>
      </c>
      <c r="BP3528">
        <v>47000000</v>
      </c>
      <c r="BR3528">
        <f t="shared" si="124"/>
        <v>-41400000</v>
      </c>
      <c r="BS3528" t="str">
        <f>_xlfn.XLOOKUP(BO3528,I:I,L:L)</f>
        <v>Mary ReillyÂ </v>
      </c>
    </row>
    <row r="3529" spans="1:71" x14ac:dyDescent="0.25">
      <c r="A3529" t="s">
        <v>33</v>
      </c>
      <c r="B3529" t="s">
        <v>10318</v>
      </c>
      <c r="C3529">
        <v>50</v>
      </c>
      <c r="D3529">
        <v>122</v>
      </c>
      <c r="E3529">
        <v>589</v>
      </c>
      <c r="F3529">
        <v>150</v>
      </c>
      <c r="G3529" t="s">
        <v>17164</v>
      </c>
      <c r="H3529">
        <v>848</v>
      </c>
      <c r="I3529">
        <v>33451479</v>
      </c>
      <c r="J3529" t="s">
        <v>210</v>
      </c>
      <c r="K3529" t="s">
        <v>17165</v>
      </c>
      <c r="L3529" t="s">
        <v>5419</v>
      </c>
      <c r="M3529">
        <v>17068</v>
      </c>
      <c r="N3529">
        <v>1164</v>
      </c>
      <c r="O3529" t="s">
        <v>17166</v>
      </c>
      <c r="P3529">
        <v>0</v>
      </c>
      <c r="Q3529" t="s">
        <v>17167</v>
      </c>
      <c r="R3529" t="s">
        <v>17168</v>
      </c>
      <c r="S3529">
        <v>215</v>
      </c>
      <c r="T3529" t="s">
        <v>42</v>
      </c>
      <c r="U3529" t="s">
        <v>43</v>
      </c>
      <c r="V3529" t="s">
        <v>115</v>
      </c>
      <c r="W3529">
        <v>500000</v>
      </c>
      <c r="X3529">
        <v>2008</v>
      </c>
      <c r="Y3529">
        <v>153</v>
      </c>
      <c r="Z3529" s="2">
        <v>6.5</v>
      </c>
      <c r="AA3529">
        <v>1.85</v>
      </c>
      <c r="AB3529">
        <v>0</v>
      </c>
      <c r="AQ3529">
        <v>83</v>
      </c>
      <c r="AR3529">
        <v>6.4</v>
      </c>
      <c r="BO3529">
        <v>15527125</v>
      </c>
      <c r="BP3529">
        <v>57000000</v>
      </c>
      <c r="BR3529">
        <f t="shared" si="124"/>
        <v>-41472875</v>
      </c>
      <c r="BS3529" t="str">
        <f>_xlfn.XLOOKUP(BO3529,I:I,L:L)</f>
        <v>All the Pretty HorsesÂ </v>
      </c>
    </row>
    <row r="3530" spans="1:71" x14ac:dyDescent="0.25">
      <c r="A3530" t="s">
        <v>33</v>
      </c>
      <c r="B3530" t="s">
        <v>11239</v>
      </c>
      <c r="C3530">
        <v>5</v>
      </c>
      <c r="D3530">
        <v>86</v>
      </c>
      <c r="E3530">
        <v>24</v>
      </c>
      <c r="F3530">
        <v>142</v>
      </c>
      <c r="G3530" t="s">
        <v>17169</v>
      </c>
      <c r="H3530">
        <v>407</v>
      </c>
      <c r="I3530">
        <v>39552600</v>
      </c>
      <c r="J3530" t="s">
        <v>5750</v>
      </c>
      <c r="K3530" t="s">
        <v>17170</v>
      </c>
      <c r="L3530" t="s">
        <v>4769</v>
      </c>
      <c r="M3530">
        <v>3411</v>
      </c>
      <c r="N3530">
        <v>1090</v>
      </c>
      <c r="O3530" t="s">
        <v>17171</v>
      </c>
      <c r="P3530">
        <v>0</v>
      </c>
      <c r="Q3530" t="s">
        <v>17172</v>
      </c>
      <c r="R3530" t="s">
        <v>17173</v>
      </c>
      <c r="S3530">
        <v>36</v>
      </c>
      <c r="T3530" t="s">
        <v>42</v>
      </c>
      <c r="U3530" t="s">
        <v>43</v>
      </c>
      <c r="V3530" t="s">
        <v>366</v>
      </c>
      <c r="W3530">
        <v>500000</v>
      </c>
      <c r="X3530">
        <v>1974</v>
      </c>
      <c r="Y3530">
        <v>189</v>
      </c>
      <c r="Z3530" s="2">
        <v>6.1</v>
      </c>
      <c r="AA3530">
        <v>1.85</v>
      </c>
      <c r="AB3530">
        <v>816</v>
      </c>
      <c r="AQ3530">
        <v>115</v>
      </c>
      <c r="AR3530">
        <v>7</v>
      </c>
      <c r="BO3530">
        <v>133228348</v>
      </c>
      <c r="BP3530">
        <v>175000000</v>
      </c>
      <c r="BR3530">
        <f t="shared" si="124"/>
        <v>-41771652</v>
      </c>
      <c r="BS3530" t="str">
        <f>_xlfn.XLOOKUP(BO3530,I:I,L:L)</f>
        <v>TroyÂ </v>
      </c>
    </row>
    <row r="3531" spans="1:71" x14ac:dyDescent="0.25">
      <c r="A3531" t="s">
        <v>33</v>
      </c>
      <c r="B3531" t="s">
        <v>10314</v>
      </c>
      <c r="C3531">
        <v>235</v>
      </c>
      <c r="D3531">
        <v>79</v>
      </c>
      <c r="E3531">
        <v>9</v>
      </c>
      <c r="F3531">
        <v>7</v>
      </c>
      <c r="G3531" t="s">
        <v>17174</v>
      </c>
      <c r="H3531">
        <v>48</v>
      </c>
      <c r="I3531">
        <v>30500882</v>
      </c>
      <c r="J3531" t="s">
        <v>5756</v>
      </c>
      <c r="K3531" t="s">
        <v>17175</v>
      </c>
      <c r="L3531" t="s">
        <v>5882</v>
      </c>
      <c r="M3531">
        <v>42256</v>
      </c>
      <c r="N3531">
        <v>67</v>
      </c>
      <c r="O3531" t="s">
        <v>17176</v>
      </c>
      <c r="P3531">
        <v>1</v>
      </c>
      <c r="Q3531" t="s">
        <v>17177</v>
      </c>
      <c r="R3531" t="s">
        <v>17178</v>
      </c>
      <c r="S3531">
        <v>916</v>
      </c>
      <c r="T3531" t="s">
        <v>42</v>
      </c>
      <c r="U3531" t="s">
        <v>43</v>
      </c>
      <c r="V3531" t="s">
        <v>811</v>
      </c>
      <c r="W3531">
        <v>500000</v>
      </c>
      <c r="X3531">
        <v>2003</v>
      </c>
      <c r="Y3531">
        <v>10</v>
      </c>
      <c r="Z3531" s="2">
        <v>5.7</v>
      </c>
      <c r="AA3531">
        <v>1.85</v>
      </c>
      <c r="AB3531">
        <v>0</v>
      </c>
      <c r="AQ3531">
        <v>86</v>
      </c>
      <c r="AR3531">
        <v>6.1</v>
      </c>
      <c r="BO3531">
        <v>58220776</v>
      </c>
      <c r="BP3531">
        <v>100000000</v>
      </c>
      <c r="BR3531">
        <f t="shared" si="124"/>
        <v>-41779224</v>
      </c>
      <c r="BS3531" t="str">
        <f>_xlfn.XLOOKUP(BO3531,I:I,L:L)</f>
        <v>Bicentennial ManÂ </v>
      </c>
    </row>
    <row r="3532" spans="1:71" x14ac:dyDescent="0.25">
      <c r="A3532" t="s">
        <v>33</v>
      </c>
      <c r="B3532" t="s">
        <v>11244</v>
      </c>
      <c r="C3532">
        <v>95</v>
      </c>
      <c r="D3532">
        <v>97</v>
      </c>
      <c r="E3532">
        <v>8</v>
      </c>
      <c r="F3532">
        <v>22</v>
      </c>
      <c r="G3532" t="s">
        <v>17179</v>
      </c>
      <c r="H3532">
        <v>423</v>
      </c>
      <c r="I3532">
        <v>17000000</v>
      </c>
      <c r="J3532" t="s">
        <v>4087</v>
      </c>
      <c r="K3532" t="s">
        <v>15817</v>
      </c>
      <c r="L3532" t="s">
        <v>7727</v>
      </c>
      <c r="M3532">
        <v>3274</v>
      </c>
      <c r="N3532">
        <v>516</v>
      </c>
      <c r="O3532" t="s">
        <v>17180</v>
      </c>
      <c r="P3532">
        <v>0</v>
      </c>
      <c r="Q3532" t="s">
        <v>17181</v>
      </c>
      <c r="R3532" t="s">
        <v>17182</v>
      </c>
      <c r="S3532">
        <v>84</v>
      </c>
      <c r="T3532" t="s">
        <v>42</v>
      </c>
      <c r="U3532" t="s">
        <v>43</v>
      </c>
      <c r="V3532" t="s">
        <v>115</v>
      </c>
      <c r="W3532">
        <v>500000</v>
      </c>
      <c r="X3532">
        <v>1977</v>
      </c>
      <c r="Y3532">
        <v>23</v>
      </c>
      <c r="Z3532" s="2">
        <v>5.9</v>
      </c>
      <c r="AA3532">
        <v>1.85</v>
      </c>
      <c r="AB3532">
        <v>0</v>
      </c>
      <c r="AQ3532">
        <v>79</v>
      </c>
      <c r="AR3532">
        <v>5.7</v>
      </c>
      <c r="BO3532">
        <v>18208078</v>
      </c>
      <c r="BP3532">
        <v>60000000</v>
      </c>
      <c r="BR3532">
        <f t="shared" si="124"/>
        <v>-41791922</v>
      </c>
      <c r="BS3532" t="str">
        <f>_xlfn.XLOOKUP(BO3532,I:I,L:L)</f>
        <v>The Last CastleÂ </v>
      </c>
    </row>
    <row r="3533" spans="1:71" x14ac:dyDescent="0.25">
      <c r="A3533" t="s">
        <v>33</v>
      </c>
      <c r="B3533" t="s">
        <v>557</v>
      </c>
      <c r="C3533">
        <v>154</v>
      </c>
      <c r="D3533">
        <v>89</v>
      </c>
      <c r="E3533">
        <v>310</v>
      </c>
      <c r="F3533">
        <v>587</v>
      </c>
      <c r="G3533" t="s">
        <v>776</v>
      </c>
      <c r="H3533">
        <v>22000</v>
      </c>
      <c r="I3533">
        <v>5739376</v>
      </c>
      <c r="J3533" t="s">
        <v>1544</v>
      </c>
      <c r="K3533" t="s">
        <v>190</v>
      </c>
      <c r="L3533" t="s">
        <v>9821</v>
      </c>
      <c r="M3533">
        <v>58260</v>
      </c>
      <c r="N3533">
        <v>24419</v>
      </c>
      <c r="O3533" t="s">
        <v>10472</v>
      </c>
      <c r="P3533">
        <v>0</v>
      </c>
      <c r="Q3533" t="s">
        <v>17183</v>
      </c>
      <c r="R3533" t="s">
        <v>17184</v>
      </c>
      <c r="S3533">
        <v>286</v>
      </c>
      <c r="T3533" t="s">
        <v>42</v>
      </c>
      <c r="U3533" t="s">
        <v>43</v>
      </c>
      <c r="V3533" t="s">
        <v>811</v>
      </c>
      <c r="W3533">
        <v>500000</v>
      </c>
      <c r="X3533">
        <v>2003</v>
      </c>
      <c r="Y3533">
        <v>833</v>
      </c>
      <c r="Z3533" s="2">
        <v>7.7</v>
      </c>
      <c r="AA3533">
        <v>1.85</v>
      </c>
      <c r="AB3533">
        <v>0</v>
      </c>
      <c r="AQ3533">
        <v>97</v>
      </c>
      <c r="AR3533">
        <v>5.9</v>
      </c>
      <c r="BO3533">
        <v>1500000</v>
      </c>
      <c r="BP3533">
        <v>44000000</v>
      </c>
      <c r="BR3533">
        <f t="shared" si="124"/>
        <v>-42500000</v>
      </c>
      <c r="BS3533" t="str">
        <f>_xlfn.XLOOKUP(BO3533,I:I,L:L)</f>
        <v>Heaven's GateÂ </v>
      </c>
    </row>
    <row r="3534" spans="1:71" x14ac:dyDescent="0.25">
      <c r="A3534" t="s">
        <v>33</v>
      </c>
      <c r="B3534" t="s">
        <v>11250</v>
      </c>
      <c r="C3534">
        <v>70</v>
      </c>
      <c r="D3534">
        <v>108</v>
      </c>
      <c r="E3534">
        <v>6</v>
      </c>
      <c r="F3534">
        <v>43</v>
      </c>
      <c r="G3534" t="s">
        <v>17185</v>
      </c>
      <c r="H3534">
        <v>54</v>
      </c>
      <c r="I3534">
        <v>2047570</v>
      </c>
      <c r="J3534" t="s">
        <v>5764</v>
      </c>
      <c r="K3534" t="s">
        <v>17186</v>
      </c>
      <c r="L3534" t="s">
        <v>10739</v>
      </c>
      <c r="M3534">
        <v>6790</v>
      </c>
      <c r="N3534">
        <v>194</v>
      </c>
      <c r="O3534" t="s">
        <v>17187</v>
      </c>
      <c r="P3534">
        <v>3</v>
      </c>
      <c r="Q3534" t="s">
        <v>17188</v>
      </c>
      <c r="R3534" t="s">
        <v>17189</v>
      </c>
      <c r="S3534">
        <v>80</v>
      </c>
      <c r="T3534" t="s">
        <v>42</v>
      </c>
      <c r="U3534" t="s">
        <v>43</v>
      </c>
      <c r="V3534" t="s">
        <v>811</v>
      </c>
      <c r="W3534">
        <v>500000</v>
      </c>
      <c r="X3534">
        <v>1999</v>
      </c>
      <c r="Y3534">
        <v>44</v>
      </c>
      <c r="Z3534" s="2">
        <v>7.6</v>
      </c>
      <c r="AA3534">
        <v>1.85</v>
      </c>
      <c r="AB3534">
        <v>491</v>
      </c>
      <c r="AQ3534">
        <v>89</v>
      </c>
      <c r="AR3534">
        <v>7.7</v>
      </c>
      <c r="BO3534">
        <v>47474112</v>
      </c>
      <c r="BP3534">
        <v>90000000</v>
      </c>
      <c r="BR3534">
        <f t="shared" si="124"/>
        <v>-42525888</v>
      </c>
      <c r="BS3534" t="str">
        <f>_xlfn.XLOOKUP(BO3534,I:I,L:L)</f>
        <v>VolcanoÂ </v>
      </c>
    </row>
    <row r="3535" spans="1:71" x14ac:dyDescent="0.25">
      <c r="A3535" t="s">
        <v>33</v>
      </c>
      <c r="B3535" t="s">
        <v>11254</v>
      </c>
      <c r="C3535">
        <v>5</v>
      </c>
      <c r="D3535">
        <v>102</v>
      </c>
      <c r="E3535">
        <v>0</v>
      </c>
      <c r="F3535">
        <v>15</v>
      </c>
      <c r="G3535" t="s">
        <v>17190</v>
      </c>
      <c r="H3535">
        <v>69</v>
      </c>
      <c r="I3535">
        <v>1250798</v>
      </c>
      <c r="J3535" t="s">
        <v>881</v>
      </c>
      <c r="K3535" t="s">
        <v>16594</v>
      </c>
      <c r="L3535" t="s">
        <v>10997</v>
      </c>
      <c r="M3535">
        <v>1099</v>
      </c>
      <c r="N3535">
        <v>161</v>
      </c>
      <c r="O3535" t="s">
        <v>17191</v>
      </c>
      <c r="P3535">
        <v>0</v>
      </c>
      <c r="Q3535" t="s">
        <v>17192</v>
      </c>
      <c r="R3535" t="s">
        <v>17193</v>
      </c>
      <c r="S3535">
        <v>53</v>
      </c>
      <c r="T3535" t="s">
        <v>42</v>
      </c>
      <c r="U3535" t="s">
        <v>43</v>
      </c>
      <c r="V3535" t="s">
        <v>115</v>
      </c>
      <c r="W3535">
        <v>500000</v>
      </c>
      <c r="X3535">
        <v>2002</v>
      </c>
      <c r="Y3535">
        <v>24</v>
      </c>
      <c r="Z3535" s="2">
        <v>6.4</v>
      </c>
      <c r="AB3535">
        <v>43</v>
      </c>
      <c r="AQ3535">
        <v>108</v>
      </c>
      <c r="AR3535">
        <v>7.6</v>
      </c>
      <c r="BO3535">
        <v>57366262</v>
      </c>
      <c r="BP3535">
        <v>100000000</v>
      </c>
      <c r="BR3535">
        <f t="shared" si="124"/>
        <v>-42633738</v>
      </c>
      <c r="BS3535" t="str">
        <f>_xlfn.XLOOKUP(BO3535,I:I,L:L)</f>
        <v>Blood DiamondÂ </v>
      </c>
    </row>
    <row r="3536" spans="1:71" x14ac:dyDescent="0.25">
      <c r="A3536" t="s">
        <v>33</v>
      </c>
      <c r="B3536" t="s">
        <v>11259</v>
      </c>
      <c r="C3536">
        <v>29</v>
      </c>
      <c r="D3536">
        <v>93</v>
      </c>
      <c r="E3536">
        <v>0</v>
      </c>
      <c r="F3536">
        <v>59</v>
      </c>
      <c r="G3536" t="s">
        <v>17194</v>
      </c>
      <c r="H3536">
        <v>399</v>
      </c>
      <c r="I3536">
        <v>906666</v>
      </c>
      <c r="J3536" t="s">
        <v>3743</v>
      </c>
      <c r="K3536" t="s">
        <v>12830</v>
      </c>
      <c r="L3536" t="s">
        <v>11140</v>
      </c>
      <c r="M3536">
        <v>154</v>
      </c>
      <c r="N3536">
        <v>660</v>
      </c>
      <c r="O3536" t="s">
        <v>17195</v>
      </c>
      <c r="P3536">
        <v>1</v>
      </c>
      <c r="Q3536" t="s">
        <v>17196</v>
      </c>
      <c r="R3536" t="s">
        <v>17197</v>
      </c>
      <c r="S3536">
        <v>5</v>
      </c>
      <c r="T3536" t="s">
        <v>42</v>
      </c>
      <c r="U3536" t="s">
        <v>43</v>
      </c>
      <c r="V3536" t="s">
        <v>6993</v>
      </c>
      <c r="W3536">
        <v>500000</v>
      </c>
      <c r="X3536">
        <v>2011</v>
      </c>
      <c r="Y3536">
        <v>169</v>
      </c>
      <c r="Z3536" s="2">
        <v>6.8</v>
      </c>
      <c r="AA3536">
        <v>16</v>
      </c>
      <c r="AB3536">
        <v>287</v>
      </c>
      <c r="AQ3536">
        <v>102</v>
      </c>
      <c r="AR3536">
        <v>6.4</v>
      </c>
      <c r="BO3536">
        <v>17281832</v>
      </c>
      <c r="BP3536">
        <v>60000000</v>
      </c>
      <c r="BR3536">
        <f t="shared" si="124"/>
        <v>-42718168</v>
      </c>
      <c r="BS3536" t="str">
        <f>_xlfn.XLOOKUP(BO3536,I:I,L:L)</f>
        <v>InkheartÂ </v>
      </c>
    </row>
    <row r="3537" spans="1:71" x14ac:dyDescent="0.25">
      <c r="A3537" t="s">
        <v>33</v>
      </c>
      <c r="B3537" t="s">
        <v>11264</v>
      </c>
      <c r="C3537">
        <v>46</v>
      </c>
      <c r="D3537">
        <v>86</v>
      </c>
      <c r="E3537">
        <v>7</v>
      </c>
      <c r="F3537">
        <v>17</v>
      </c>
      <c r="G3537" t="s">
        <v>17198</v>
      </c>
      <c r="H3537">
        <v>328</v>
      </c>
      <c r="I3537">
        <v>1114943</v>
      </c>
      <c r="J3537" t="s">
        <v>3027</v>
      </c>
      <c r="K3537" t="s">
        <v>13239</v>
      </c>
      <c r="L3537" t="s">
        <v>11060</v>
      </c>
      <c r="M3537">
        <v>3562</v>
      </c>
      <c r="N3537">
        <v>407</v>
      </c>
      <c r="O3537" t="s">
        <v>17199</v>
      </c>
      <c r="P3537">
        <v>0</v>
      </c>
      <c r="Q3537" t="s">
        <v>17200</v>
      </c>
      <c r="R3537" t="s">
        <v>17201</v>
      </c>
      <c r="S3537">
        <v>74</v>
      </c>
      <c r="T3537" t="s">
        <v>42</v>
      </c>
      <c r="U3537" t="s">
        <v>43</v>
      </c>
      <c r="V3537" t="s">
        <v>811</v>
      </c>
      <c r="W3537">
        <v>500000</v>
      </c>
      <c r="X3537">
        <v>2000</v>
      </c>
      <c r="Y3537">
        <v>27</v>
      </c>
      <c r="Z3537" s="2">
        <v>6.5</v>
      </c>
      <c r="AA3537">
        <v>1.85</v>
      </c>
      <c r="AB3537">
        <v>0</v>
      </c>
      <c r="AQ3537">
        <v>93</v>
      </c>
      <c r="AR3537">
        <v>6.8</v>
      </c>
      <c r="BO3537">
        <v>102176165</v>
      </c>
      <c r="BP3537">
        <v>145000000</v>
      </c>
      <c r="BR3537">
        <f t="shared" si="124"/>
        <v>-42823835</v>
      </c>
      <c r="BS3537" t="str">
        <f>_xlfn.XLOOKUP(BO3537,I:I,L:L)</f>
        <v>The Mummy: Tomb of the Dragon EmperorÂ </v>
      </c>
    </row>
    <row r="3538" spans="1:71" x14ac:dyDescent="0.25">
      <c r="A3538" t="s">
        <v>33</v>
      </c>
      <c r="B3538" t="s">
        <v>11254</v>
      </c>
      <c r="C3538">
        <v>3</v>
      </c>
      <c r="D3538">
        <v>101</v>
      </c>
      <c r="E3538">
        <v>0</v>
      </c>
      <c r="F3538">
        <v>17</v>
      </c>
      <c r="G3538" t="s">
        <v>17202</v>
      </c>
      <c r="H3538">
        <v>69</v>
      </c>
      <c r="I3538">
        <v>1111615</v>
      </c>
      <c r="J3538" t="s">
        <v>4804</v>
      </c>
      <c r="K3538" t="s">
        <v>16594</v>
      </c>
      <c r="L3538" t="s">
        <v>11061</v>
      </c>
      <c r="M3538">
        <v>651</v>
      </c>
      <c r="N3538">
        <v>155</v>
      </c>
      <c r="O3538" t="s">
        <v>17203</v>
      </c>
      <c r="P3538">
        <v>0</v>
      </c>
      <c r="Q3538" t="s">
        <v>17204</v>
      </c>
      <c r="R3538" t="s">
        <v>17205</v>
      </c>
      <c r="S3538">
        <v>34</v>
      </c>
      <c r="T3538" t="s">
        <v>42</v>
      </c>
      <c r="U3538" t="s">
        <v>43</v>
      </c>
      <c r="V3538" t="s">
        <v>115</v>
      </c>
      <c r="W3538">
        <v>500000</v>
      </c>
      <c r="X3538">
        <v>2003</v>
      </c>
      <c r="Y3538">
        <v>34</v>
      </c>
      <c r="Z3538" s="2">
        <v>6</v>
      </c>
      <c r="AB3538">
        <v>44</v>
      </c>
      <c r="AQ3538">
        <v>86</v>
      </c>
      <c r="AR3538">
        <v>6.5</v>
      </c>
      <c r="BO3538">
        <v>2154540</v>
      </c>
      <c r="BP3538">
        <v>45000000</v>
      </c>
      <c r="BR3538">
        <f t="shared" si="124"/>
        <v>-42845460</v>
      </c>
      <c r="BS3538" t="str">
        <f>_xlfn.XLOOKUP(BO3538,I:I,L:L)</f>
        <v>Shadow ConspiracyÂ </v>
      </c>
    </row>
    <row r="3539" spans="1:71" x14ac:dyDescent="0.25">
      <c r="A3539" t="s">
        <v>33</v>
      </c>
      <c r="B3539" t="s">
        <v>7548</v>
      </c>
      <c r="C3539">
        <v>54</v>
      </c>
      <c r="D3539">
        <v>111</v>
      </c>
      <c r="E3539">
        <v>35</v>
      </c>
      <c r="F3539">
        <v>482</v>
      </c>
      <c r="G3539" t="s">
        <v>17206</v>
      </c>
      <c r="H3539">
        <v>980</v>
      </c>
      <c r="I3539">
        <v>985341</v>
      </c>
      <c r="J3539" t="s">
        <v>2007</v>
      </c>
      <c r="K3539" t="s">
        <v>12567</v>
      </c>
      <c r="L3539" t="s">
        <v>11111</v>
      </c>
      <c r="M3539">
        <v>3479</v>
      </c>
      <c r="N3539">
        <v>3166</v>
      </c>
      <c r="O3539" t="s">
        <v>6780</v>
      </c>
      <c r="P3539">
        <v>0</v>
      </c>
      <c r="Q3539" t="s">
        <v>17207</v>
      </c>
      <c r="R3539" t="s">
        <v>17208</v>
      </c>
      <c r="S3539">
        <v>87</v>
      </c>
      <c r="T3539" t="s">
        <v>42</v>
      </c>
      <c r="U3539" t="s">
        <v>43</v>
      </c>
      <c r="V3539" t="s">
        <v>811</v>
      </c>
      <c r="W3539">
        <v>500000</v>
      </c>
      <c r="X3539">
        <v>1999</v>
      </c>
      <c r="Y3539">
        <v>505</v>
      </c>
      <c r="Z3539" s="2">
        <v>7.3</v>
      </c>
      <c r="AA3539">
        <v>1.85</v>
      </c>
      <c r="AB3539">
        <v>180</v>
      </c>
      <c r="AQ3539">
        <v>101</v>
      </c>
      <c r="AR3539">
        <v>6</v>
      </c>
      <c r="BO3539">
        <v>42877165</v>
      </c>
      <c r="BP3539">
        <v>86000000</v>
      </c>
      <c r="BR3539">
        <f t="shared" si="124"/>
        <v>-43122835</v>
      </c>
      <c r="BS3539" t="str">
        <f>_xlfn.XLOOKUP(BO3539,I:I,L:L)</f>
        <v>The Devil's OwnÂ </v>
      </c>
    </row>
    <row r="3540" spans="1:71" x14ac:dyDescent="0.25">
      <c r="A3540" t="s">
        <v>917</v>
      </c>
      <c r="B3540" t="s">
        <v>9459</v>
      </c>
      <c r="C3540">
        <v>17</v>
      </c>
      <c r="D3540">
        <v>86</v>
      </c>
      <c r="E3540">
        <v>204</v>
      </c>
      <c r="F3540">
        <v>474</v>
      </c>
      <c r="G3540" t="s">
        <v>9422</v>
      </c>
      <c r="H3540">
        <v>659</v>
      </c>
      <c r="I3540">
        <v>334041</v>
      </c>
      <c r="J3540" t="s">
        <v>2591</v>
      </c>
      <c r="K3540" t="s">
        <v>15596</v>
      </c>
      <c r="L3540" t="s">
        <v>11654</v>
      </c>
      <c r="M3540">
        <v>1038</v>
      </c>
      <c r="N3540">
        <v>2322</v>
      </c>
      <c r="O3540" t="s">
        <v>12123</v>
      </c>
      <c r="P3540">
        <v>3</v>
      </c>
      <c r="Q3540" t="s">
        <v>17209</v>
      </c>
      <c r="R3540" t="s">
        <v>17210</v>
      </c>
      <c r="S3540">
        <v>21</v>
      </c>
      <c r="T3540" t="s">
        <v>42</v>
      </c>
      <c r="U3540" t="s">
        <v>43</v>
      </c>
      <c r="V3540" t="s">
        <v>811</v>
      </c>
      <c r="W3540">
        <v>500000</v>
      </c>
      <c r="X3540">
        <v>1997</v>
      </c>
      <c r="Y3540">
        <v>529</v>
      </c>
      <c r="Z3540" s="2">
        <v>6.5</v>
      </c>
      <c r="AA3540">
        <v>1.85</v>
      </c>
      <c r="AB3540">
        <v>51</v>
      </c>
      <c r="AQ3540">
        <v>111</v>
      </c>
      <c r="AR3540">
        <v>7.3</v>
      </c>
      <c r="BO3540">
        <v>12870569</v>
      </c>
      <c r="BP3540">
        <v>56000000</v>
      </c>
      <c r="BR3540">
        <f t="shared" si="124"/>
        <v>-43129431</v>
      </c>
      <c r="BS3540" t="str">
        <f>_xlfn.XLOOKUP(BO3540,I:I,L:L)</f>
        <v>Gods and GeneralsÂ </v>
      </c>
    </row>
    <row r="3541" spans="1:71" x14ac:dyDescent="0.25">
      <c r="A3541" t="s">
        <v>33</v>
      </c>
      <c r="B3541" t="s">
        <v>11270</v>
      </c>
      <c r="C3541">
        <v>25</v>
      </c>
      <c r="D3541">
        <v>98</v>
      </c>
      <c r="E3541">
        <v>71</v>
      </c>
      <c r="F3541">
        <v>658</v>
      </c>
      <c r="G3541" t="s">
        <v>6246</v>
      </c>
      <c r="H3541">
        <v>22000</v>
      </c>
      <c r="I3541">
        <v>295468</v>
      </c>
      <c r="J3541" t="s">
        <v>1027</v>
      </c>
      <c r="K3541" t="s">
        <v>190</v>
      </c>
      <c r="L3541" t="s">
        <v>11717</v>
      </c>
      <c r="M3541">
        <v>709</v>
      </c>
      <c r="N3541">
        <v>24382</v>
      </c>
      <c r="O3541" t="s">
        <v>8027</v>
      </c>
      <c r="P3541">
        <v>1</v>
      </c>
      <c r="Q3541" t="s">
        <v>17211</v>
      </c>
      <c r="R3541" t="s">
        <v>17212</v>
      </c>
      <c r="S3541">
        <v>34</v>
      </c>
      <c r="T3541" t="s">
        <v>42</v>
      </c>
      <c r="U3541" t="s">
        <v>43</v>
      </c>
      <c r="V3541" t="s">
        <v>811</v>
      </c>
      <c r="W3541">
        <v>500000</v>
      </c>
      <c r="X3541">
        <v>2001</v>
      </c>
      <c r="Y3541">
        <v>1000</v>
      </c>
      <c r="Z3541" s="2">
        <v>6</v>
      </c>
      <c r="AA3541">
        <v>1.85</v>
      </c>
      <c r="AB3541">
        <v>139</v>
      </c>
      <c r="AQ3541">
        <v>86</v>
      </c>
      <c r="AR3541">
        <v>6.5</v>
      </c>
      <c r="BO3541">
        <v>6471394</v>
      </c>
      <c r="BP3541">
        <v>50000000</v>
      </c>
      <c r="BR3541">
        <f t="shared" si="124"/>
        <v>-43528606</v>
      </c>
      <c r="BS3541" t="str">
        <f>_xlfn.XLOOKUP(BO3541,I:I,L:L)</f>
        <v>The Big BounceÂ </v>
      </c>
    </row>
    <row r="3542" spans="1:71" x14ac:dyDescent="0.25">
      <c r="A3542" t="s">
        <v>33</v>
      </c>
      <c r="B3542" t="s">
        <v>11278</v>
      </c>
      <c r="C3542">
        <v>11</v>
      </c>
      <c r="D3542">
        <v>91</v>
      </c>
      <c r="E3542">
        <v>21</v>
      </c>
      <c r="F3542">
        <v>469</v>
      </c>
      <c r="G3542" t="s">
        <v>17213</v>
      </c>
      <c r="H3542">
        <v>597</v>
      </c>
      <c r="I3542">
        <v>243347</v>
      </c>
      <c r="J3542" t="s">
        <v>1338</v>
      </c>
      <c r="K3542" t="s">
        <v>15734</v>
      </c>
      <c r="L3542" t="s">
        <v>11760</v>
      </c>
      <c r="M3542">
        <v>553</v>
      </c>
      <c r="N3542">
        <v>2555</v>
      </c>
      <c r="O3542" t="s">
        <v>16715</v>
      </c>
      <c r="P3542">
        <v>3</v>
      </c>
      <c r="Q3542" t="s">
        <v>17214</v>
      </c>
      <c r="R3542" t="s">
        <v>17215</v>
      </c>
      <c r="S3542">
        <v>24</v>
      </c>
      <c r="T3542" t="s">
        <v>42</v>
      </c>
      <c r="U3542" t="s">
        <v>43</v>
      </c>
      <c r="V3542" t="s">
        <v>811</v>
      </c>
      <c r="W3542">
        <v>500000</v>
      </c>
      <c r="X3542">
        <v>2002</v>
      </c>
      <c r="Y3542">
        <v>485</v>
      </c>
      <c r="Z3542" s="2">
        <v>5.3</v>
      </c>
      <c r="AA3542">
        <v>1.85</v>
      </c>
      <c r="AB3542">
        <v>86</v>
      </c>
      <c r="AQ3542">
        <v>98</v>
      </c>
      <c r="AR3542">
        <v>6</v>
      </c>
      <c r="BO3542">
        <v>6291602</v>
      </c>
      <c r="BP3542">
        <v>50000000</v>
      </c>
      <c r="BR3542">
        <f t="shared" si="124"/>
        <v>-43708398</v>
      </c>
      <c r="BS3542" t="str">
        <f>_xlfn.XLOOKUP(BO3542,I:I,L:L)</f>
        <v>What Planet Are You From?Â </v>
      </c>
    </row>
    <row r="3543" spans="1:71" x14ac:dyDescent="0.25">
      <c r="A3543" t="s">
        <v>33</v>
      </c>
      <c r="B3543" t="s">
        <v>361</v>
      </c>
      <c r="C3543">
        <v>81</v>
      </c>
      <c r="D3543">
        <v>91</v>
      </c>
      <c r="E3543">
        <v>12000</v>
      </c>
      <c r="F3543">
        <v>213</v>
      </c>
      <c r="G3543" t="s">
        <v>5865</v>
      </c>
      <c r="H3543">
        <v>778</v>
      </c>
      <c r="I3543">
        <v>154077</v>
      </c>
      <c r="J3543" t="s">
        <v>1544</v>
      </c>
      <c r="K3543" t="s">
        <v>5422</v>
      </c>
      <c r="L3543" t="s">
        <v>11825</v>
      </c>
      <c r="M3543">
        <v>6884</v>
      </c>
      <c r="N3543">
        <v>1440</v>
      </c>
      <c r="O3543" t="s">
        <v>750</v>
      </c>
      <c r="P3543">
        <v>0</v>
      </c>
      <c r="Q3543" t="s">
        <v>17216</v>
      </c>
      <c r="R3543" t="s">
        <v>17217</v>
      </c>
      <c r="S3543">
        <v>53</v>
      </c>
      <c r="T3543" t="s">
        <v>42</v>
      </c>
      <c r="U3543" t="s">
        <v>43</v>
      </c>
      <c r="V3543" t="s">
        <v>811</v>
      </c>
      <c r="W3543">
        <v>500000</v>
      </c>
      <c r="X3543">
        <v>2005</v>
      </c>
      <c r="Y3543">
        <v>327</v>
      </c>
      <c r="Z3543" s="2">
        <v>6.6</v>
      </c>
      <c r="AA3543">
        <v>1.85</v>
      </c>
      <c r="AB3543">
        <v>238</v>
      </c>
      <c r="AQ3543">
        <v>91</v>
      </c>
      <c r="AR3543">
        <v>5.3</v>
      </c>
      <c r="BO3543">
        <v>33201661</v>
      </c>
      <c r="BP3543">
        <v>77000000</v>
      </c>
      <c r="BR3543">
        <f t="shared" si="124"/>
        <v>-43798339</v>
      </c>
      <c r="BS3543" t="str">
        <f>_xlfn.XLOOKUP(BO3543,I:I,L:L)</f>
        <v>AmÃ©lieÂ </v>
      </c>
    </row>
    <row r="3544" spans="1:71" x14ac:dyDescent="0.25">
      <c r="A3544" t="s">
        <v>33</v>
      </c>
      <c r="B3544" t="s">
        <v>11283</v>
      </c>
      <c r="C3544">
        <v>39</v>
      </c>
      <c r="D3544">
        <v>88</v>
      </c>
      <c r="E3544">
        <v>0</v>
      </c>
      <c r="F3544">
        <v>49</v>
      </c>
      <c r="G3544" t="s">
        <v>17218</v>
      </c>
      <c r="H3544">
        <v>342</v>
      </c>
      <c r="I3544">
        <v>151389</v>
      </c>
      <c r="J3544" t="s">
        <v>3743</v>
      </c>
      <c r="K3544" t="s">
        <v>1462</v>
      </c>
      <c r="L3544" t="s">
        <v>11828</v>
      </c>
      <c r="M3544">
        <v>774</v>
      </c>
      <c r="N3544">
        <v>483</v>
      </c>
      <c r="O3544" t="s">
        <v>17219</v>
      </c>
      <c r="P3544">
        <v>0</v>
      </c>
      <c r="Q3544" t="s">
        <v>17220</v>
      </c>
      <c r="R3544" t="s">
        <v>17221</v>
      </c>
      <c r="S3544">
        <v>7</v>
      </c>
      <c r="T3544" t="s">
        <v>42</v>
      </c>
      <c r="U3544" t="s">
        <v>43</v>
      </c>
      <c r="W3544">
        <v>500000</v>
      </c>
      <c r="X3544">
        <v>2012</v>
      </c>
      <c r="Y3544">
        <v>79</v>
      </c>
      <c r="Z3544" s="2">
        <v>7.1</v>
      </c>
      <c r="AB3544">
        <v>590</v>
      </c>
      <c r="AQ3544">
        <v>91</v>
      </c>
      <c r="AR3544">
        <v>6.6</v>
      </c>
      <c r="BO3544">
        <v>36073232</v>
      </c>
      <c r="BP3544">
        <v>80000000</v>
      </c>
      <c r="BR3544">
        <f t="shared" si="124"/>
        <v>-43926768</v>
      </c>
      <c r="BS3544" t="str">
        <f>_xlfn.XLOOKUP(BO3544,I:I,L:L)</f>
        <v>Walking with Dinosaurs 3DÂ </v>
      </c>
    </row>
    <row r="3545" spans="1:71" x14ac:dyDescent="0.25">
      <c r="A3545" t="s">
        <v>917</v>
      </c>
      <c r="B3545" t="s">
        <v>7911</v>
      </c>
      <c r="C3545">
        <v>153</v>
      </c>
      <c r="D3545">
        <v>202</v>
      </c>
      <c r="E3545">
        <v>0</v>
      </c>
      <c r="F3545">
        <v>4</v>
      </c>
      <c r="G3545" t="s">
        <v>17222</v>
      </c>
      <c r="H3545">
        <v>304</v>
      </c>
      <c r="I3545">
        <v>269061</v>
      </c>
      <c r="J3545" t="s">
        <v>651</v>
      </c>
      <c r="K3545" t="s">
        <v>17223</v>
      </c>
      <c r="L3545" t="s">
        <v>12872</v>
      </c>
      <c r="M3545">
        <v>229012</v>
      </c>
      <c r="N3545">
        <v>338</v>
      </c>
      <c r="O3545" t="s">
        <v>17224</v>
      </c>
      <c r="P3545">
        <v>6</v>
      </c>
      <c r="Q3545" t="s">
        <v>17225</v>
      </c>
      <c r="R3545" t="s">
        <v>17226</v>
      </c>
      <c r="S3545">
        <v>596</v>
      </c>
      <c r="T3545" t="s">
        <v>169</v>
      </c>
      <c r="U3545" t="s">
        <v>3663</v>
      </c>
      <c r="V3545" t="s">
        <v>6993</v>
      </c>
      <c r="W3545">
        <v>2000000</v>
      </c>
      <c r="X3545">
        <v>1954</v>
      </c>
      <c r="Y3545">
        <v>8</v>
      </c>
      <c r="Z3545" s="2">
        <v>8.6999999999999993</v>
      </c>
      <c r="AA3545">
        <v>1.37</v>
      </c>
      <c r="AB3545">
        <v>11000</v>
      </c>
      <c r="AQ3545">
        <v>88</v>
      </c>
      <c r="AR3545">
        <v>7.1</v>
      </c>
      <c r="BO3545">
        <v>66002193</v>
      </c>
      <c r="BP3545">
        <v>110000000</v>
      </c>
      <c r="BR3545">
        <f t="shared" si="124"/>
        <v>-43997807</v>
      </c>
      <c r="BS3545" t="str">
        <f>_xlfn.XLOOKUP(BO3545,I:I,L:L)</f>
        <v>AllegiantÂ </v>
      </c>
    </row>
    <row r="3546" spans="1:71" x14ac:dyDescent="0.25">
      <c r="A3546" t="s">
        <v>33</v>
      </c>
      <c r="B3546" t="s">
        <v>11287</v>
      </c>
      <c r="C3546">
        <v>26</v>
      </c>
      <c r="D3546">
        <v>89</v>
      </c>
      <c r="E3546">
        <v>6</v>
      </c>
      <c r="F3546">
        <v>8</v>
      </c>
      <c r="G3546" t="s">
        <v>17227</v>
      </c>
      <c r="H3546">
        <v>14</v>
      </c>
      <c r="I3546">
        <v>133778</v>
      </c>
      <c r="J3546" t="s">
        <v>5674</v>
      </c>
      <c r="K3546" t="s">
        <v>17228</v>
      </c>
      <c r="L3546" t="s">
        <v>11854</v>
      </c>
      <c r="M3546">
        <v>3086</v>
      </c>
      <c r="N3546">
        <v>44</v>
      </c>
      <c r="O3546" t="s">
        <v>17229</v>
      </c>
      <c r="P3546">
        <v>1</v>
      </c>
      <c r="Q3546" t="s">
        <v>17230</v>
      </c>
      <c r="R3546" t="s">
        <v>17231</v>
      </c>
      <c r="S3546">
        <v>9</v>
      </c>
      <c r="T3546" t="s">
        <v>42</v>
      </c>
      <c r="U3546" t="s">
        <v>43</v>
      </c>
      <c r="V3546" t="s">
        <v>5962</v>
      </c>
      <c r="W3546">
        <v>500000</v>
      </c>
      <c r="X3546">
        <v>2012</v>
      </c>
      <c r="Y3546">
        <v>9</v>
      </c>
      <c r="Z3546" s="2">
        <v>8.4</v>
      </c>
      <c r="AB3546">
        <v>0</v>
      </c>
      <c r="AQ3546">
        <v>202</v>
      </c>
      <c r="AR3546">
        <v>8.6999999999999993</v>
      </c>
      <c r="BO3546">
        <v>50802661</v>
      </c>
      <c r="BP3546">
        <v>95000000</v>
      </c>
      <c r="BR3546">
        <f t="shared" si="124"/>
        <v>-44197339</v>
      </c>
      <c r="BS3546" t="str">
        <f>_xlfn.XLOOKUP(BO3546,I:I,L:L)</f>
        <v>The Road to El DoradoÂ </v>
      </c>
    </row>
    <row r="3547" spans="1:71" x14ac:dyDescent="0.25">
      <c r="A3547" t="s">
        <v>33</v>
      </c>
      <c r="B3547" t="s">
        <v>414</v>
      </c>
      <c r="C3547">
        <v>35</v>
      </c>
      <c r="D3547">
        <v>84</v>
      </c>
      <c r="E3547">
        <v>681</v>
      </c>
      <c r="F3547">
        <v>143</v>
      </c>
      <c r="G3547" t="s">
        <v>17232</v>
      </c>
      <c r="H3547">
        <v>239</v>
      </c>
      <c r="I3547">
        <v>52850</v>
      </c>
      <c r="J3547" t="s">
        <v>1247</v>
      </c>
      <c r="K3547" t="s">
        <v>5074</v>
      </c>
      <c r="L3547" t="s">
        <v>11902</v>
      </c>
      <c r="M3547">
        <v>1656</v>
      </c>
      <c r="N3547">
        <v>734</v>
      </c>
      <c r="O3547" t="s">
        <v>17233</v>
      </c>
      <c r="P3547">
        <v>0</v>
      </c>
      <c r="Q3547" t="s">
        <v>17234</v>
      </c>
      <c r="R3547" t="s">
        <v>17235</v>
      </c>
      <c r="S3547">
        <v>12</v>
      </c>
      <c r="T3547" t="s">
        <v>42</v>
      </c>
      <c r="U3547" t="s">
        <v>43</v>
      </c>
      <c r="V3547" t="s">
        <v>5962</v>
      </c>
      <c r="W3547">
        <v>500000</v>
      </c>
      <c r="X3547">
        <v>2007</v>
      </c>
      <c r="Y3547">
        <v>172</v>
      </c>
      <c r="Z3547" s="2">
        <v>6.2</v>
      </c>
      <c r="AA3547">
        <v>1.85</v>
      </c>
      <c r="AB3547">
        <v>155</v>
      </c>
      <c r="AQ3547">
        <v>89</v>
      </c>
      <c r="AR3547">
        <v>8.4</v>
      </c>
      <c r="BO3547">
        <v>27796042</v>
      </c>
      <c r="BP3547">
        <v>72000000</v>
      </c>
      <c r="BR3547">
        <f t="shared" si="124"/>
        <v>-44203958</v>
      </c>
      <c r="BS3547" t="str">
        <f>_xlfn.XLOOKUP(BO3547,I:I,L:L)</f>
        <v>The MajesticÂ </v>
      </c>
    </row>
    <row r="3548" spans="1:71" x14ac:dyDescent="0.25">
      <c r="A3548" t="s">
        <v>33</v>
      </c>
      <c r="B3548" t="s">
        <v>11292</v>
      </c>
      <c r="C3548">
        <v>230</v>
      </c>
      <c r="D3548">
        <v>82</v>
      </c>
      <c r="E3548">
        <v>248</v>
      </c>
      <c r="F3548">
        <v>196</v>
      </c>
      <c r="G3548" t="s">
        <v>11068</v>
      </c>
      <c r="H3548">
        <v>353</v>
      </c>
      <c r="I3548">
        <v>98017</v>
      </c>
      <c r="J3548" t="s">
        <v>583</v>
      </c>
      <c r="K3548" t="s">
        <v>5723</v>
      </c>
      <c r="L3548" t="s">
        <v>11875</v>
      </c>
      <c r="M3548">
        <v>26185</v>
      </c>
      <c r="N3548">
        <v>1498</v>
      </c>
      <c r="O3548" t="s">
        <v>17236</v>
      </c>
      <c r="P3548">
        <v>0</v>
      </c>
      <c r="Q3548" t="s">
        <v>17237</v>
      </c>
      <c r="R3548" t="s">
        <v>17238</v>
      </c>
      <c r="S3548">
        <v>170</v>
      </c>
      <c r="T3548" t="s">
        <v>42</v>
      </c>
      <c r="U3548" t="s">
        <v>1816</v>
      </c>
      <c r="V3548" t="s">
        <v>811</v>
      </c>
      <c r="W3548">
        <v>500000</v>
      </c>
      <c r="X3548">
        <v>2010</v>
      </c>
      <c r="Y3548">
        <v>248</v>
      </c>
      <c r="Z3548" s="2">
        <v>5.8</v>
      </c>
      <c r="AA3548">
        <v>1.85</v>
      </c>
      <c r="AB3548">
        <v>46000</v>
      </c>
      <c r="AQ3548">
        <v>84</v>
      </c>
      <c r="AR3548">
        <v>6.2</v>
      </c>
      <c r="BO3548">
        <v>145109</v>
      </c>
      <c r="BP3548">
        <v>45000000</v>
      </c>
      <c r="BR3548">
        <f t="shared" si="124"/>
        <v>-44854891</v>
      </c>
      <c r="BS3548" t="str">
        <f>_xlfn.XLOOKUP(BO3548,I:I,L:L)</f>
        <v>Flame and CitronÂ </v>
      </c>
    </row>
    <row r="3549" spans="1:71" x14ac:dyDescent="0.25">
      <c r="A3549" t="s">
        <v>33</v>
      </c>
      <c r="B3549" t="s">
        <v>995</v>
      </c>
      <c r="C3549">
        <v>165</v>
      </c>
      <c r="D3549">
        <v>94</v>
      </c>
      <c r="E3549">
        <v>12</v>
      </c>
      <c r="F3549">
        <v>183</v>
      </c>
      <c r="G3549" t="s">
        <v>1464</v>
      </c>
      <c r="H3549">
        <v>17000</v>
      </c>
      <c r="I3549">
        <v>177343675</v>
      </c>
      <c r="J3549" t="s">
        <v>753</v>
      </c>
      <c r="K3549" t="s">
        <v>1465</v>
      </c>
      <c r="L3549" t="s">
        <v>1466</v>
      </c>
      <c r="M3549">
        <v>70136</v>
      </c>
      <c r="N3549">
        <v>17883</v>
      </c>
      <c r="O3549" t="s">
        <v>1467</v>
      </c>
      <c r="P3549">
        <v>0</v>
      </c>
      <c r="Q3549" t="s">
        <v>1468</v>
      </c>
      <c r="R3549" t="s">
        <v>1469</v>
      </c>
      <c r="S3549">
        <v>214</v>
      </c>
      <c r="T3549" t="s">
        <v>42</v>
      </c>
      <c r="U3549" t="s">
        <v>43</v>
      </c>
      <c r="V3549" t="s">
        <v>115</v>
      </c>
      <c r="W3549">
        <v>135000000</v>
      </c>
      <c r="X3549">
        <v>2015</v>
      </c>
      <c r="Y3549">
        <v>523</v>
      </c>
      <c r="Z3549" s="2">
        <v>6.7</v>
      </c>
      <c r="AA3549">
        <v>1.85</v>
      </c>
      <c r="AB3549">
        <v>26000</v>
      </c>
      <c r="AQ3549">
        <v>82</v>
      </c>
      <c r="AR3549">
        <v>5.8</v>
      </c>
      <c r="BO3549">
        <v>200074175</v>
      </c>
      <c r="BP3549">
        <v>245000000</v>
      </c>
      <c r="BR3549">
        <f t="shared" si="124"/>
        <v>-44925825</v>
      </c>
      <c r="BS3549" t="str">
        <f>_xlfn.XLOOKUP(BO3549,I:I,L:L)</f>
        <v>SpectreÂ </v>
      </c>
    </row>
    <row r="3550" spans="1:71" x14ac:dyDescent="0.25">
      <c r="A3550" t="s">
        <v>33</v>
      </c>
      <c r="B3550" t="s">
        <v>11101</v>
      </c>
      <c r="C3550">
        <v>9</v>
      </c>
      <c r="D3550">
        <v>100</v>
      </c>
      <c r="E3550">
        <v>6</v>
      </c>
      <c r="F3550">
        <v>325</v>
      </c>
      <c r="G3550" t="s">
        <v>17239</v>
      </c>
      <c r="H3550">
        <v>396</v>
      </c>
      <c r="I3550">
        <v>31937</v>
      </c>
      <c r="J3550" t="s">
        <v>1027</v>
      </c>
      <c r="K3550" t="s">
        <v>17240</v>
      </c>
      <c r="L3550" t="s">
        <v>11918</v>
      </c>
      <c r="M3550">
        <v>1358</v>
      </c>
      <c r="N3550">
        <v>2310</v>
      </c>
      <c r="O3550" t="s">
        <v>17241</v>
      </c>
      <c r="P3550">
        <v>3</v>
      </c>
      <c r="Q3550" t="s">
        <v>17242</v>
      </c>
      <c r="R3550" t="s">
        <v>17243</v>
      </c>
      <c r="S3550">
        <v>10</v>
      </c>
      <c r="T3550" t="s">
        <v>42</v>
      </c>
      <c r="U3550" t="s">
        <v>43</v>
      </c>
      <c r="V3550" t="s">
        <v>811</v>
      </c>
      <c r="W3550">
        <v>500000</v>
      </c>
      <c r="X3550">
        <v>2007</v>
      </c>
      <c r="Y3550">
        <v>326</v>
      </c>
      <c r="Z3550" s="2">
        <v>5.7</v>
      </c>
      <c r="AA3550">
        <v>1.85</v>
      </c>
      <c r="AB3550">
        <v>60</v>
      </c>
      <c r="AQ3550">
        <v>94</v>
      </c>
      <c r="AR3550">
        <v>6.7</v>
      </c>
      <c r="BO3550">
        <v>40048332</v>
      </c>
      <c r="BP3550">
        <v>85000000</v>
      </c>
      <c r="BR3550">
        <f t="shared" si="124"/>
        <v>-44951668</v>
      </c>
      <c r="BS3550" t="str">
        <f>_xlfn.XLOOKUP(BO3550,I:I,L:L)</f>
        <v>Collateral DamageÂ </v>
      </c>
    </row>
    <row r="3551" spans="1:71" x14ac:dyDescent="0.25">
      <c r="A3551" t="s">
        <v>33</v>
      </c>
      <c r="B3551" t="s">
        <v>11296</v>
      </c>
      <c r="C3551">
        <v>17</v>
      </c>
      <c r="D3551">
        <v>112</v>
      </c>
      <c r="E3551">
        <v>12</v>
      </c>
      <c r="F3551">
        <v>699</v>
      </c>
      <c r="G3551" t="s">
        <v>7201</v>
      </c>
      <c r="H3551">
        <v>33000</v>
      </c>
      <c r="I3551">
        <v>13134</v>
      </c>
      <c r="J3551" t="s">
        <v>2165</v>
      </c>
      <c r="K3551" t="s">
        <v>5254</v>
      </c>
      <c r="L3551" t="s">
        <v>11944</v>
      </c>
      <c r="M3551">
        <v>2004</v>
      </c>
      <c r="N3551">
        <v>35294</v>
      </c>
      <c r="O3551" t="s">
        <v>17244</v>
      </c>
      <c r="P3551">
        <v>2</v>
      </c>
      <c r="Q3551" t="s">
        <v>17245</v>
      </c>
      <c r="R3551" t="s">
        <v>17246</v>
      </c>
      <c r="S3551">
        <v>32</v>
      </c>
      <c r="T3551" t="s">
        <v>42</v>
      </c>
      <c r="U3551" t="s">
        <v>43</v>
      </c>
      <c r="V3551" t="s">
        <v>811</v>
      </c>
      <c r="W3551">
        <v>500000</v>
      </c>
      <c r="X3551">
        <v>2002</v>
      </c>
      <c r="Y3551">
        <v>1000</v>
      </c>
      <c r="Z3551" s="2">
        <v>6.1</v>
      </c>
      <c r="AA3551">
        <v>2.35</v>
      </c>
      <c r="AB3551">
        <v>183</v>
      </c>
      <c r="AQ3551">
        <v>100</v>
      </c>
      <c r="AR3551">
        <v>5.7</v>
      </c>
      <c r="BO3551">
        <v>30013346</v>
      </c>
      <c r="BP3551">
        <v>75000000</v>
      </c>
      <c r="BR3551">
        <f t="shared" si="124"/>
        <v>-44986654</v>
      </c>
      <c r="BS3551" t="str">
        <f>_xlfn.XLOOKUP(BO3551,I:I,L:L)</f>
        <v>Hollywood HomicideÂ </v>
      </c>
    </row>
    <row r="3552" spans="1:71" x14ac:dyDescent="0.25">
      <c r="A3552" t="s">
        <v>33</v>
      </c>
      <c r="B3552" t="s">
        <v>11298</v>
      </c>
      <c r="C3552">
        <v>344</v>
      </c>
      <c r="D3552">
        <v>94</v>
      </c>
      <c r="E3552">
        <v>380</v>
      </c>
      <c r="F3552">
        <v>113</v>
      </c>
      <c r="G3552" t="s">
        <v>17116</v>
      </c>
      <c r="H3552">
        <v>660</v>
      </c>
      <c r="I3552">
        <v>237301</v>
      </c>
      <c r="J3552" t="s">
        <v>1608</v>
      </c>
      <c r="K3552" t="s">
        <v>6289</v>
      </c>
      <c r="L3552" t="s">
        <v>11767</v>
      </c>
      <c r="M3552">
        <v>75669</v>
      </c>
      <c r="N3552">
        <v>1118</v>
      </c>
      <c r="O3552" t="s">
        <v>17247</v>
      </c>
      <c r="P3552">
        <v>0</v>
      </c>
      <c r="Q3552" t="s">
        <v>17248</v>
      </c>
      <c r="R3552" t="s">
        <v>17249</v>
      </c>
      <c r="S3552">
        <v>451</v>
      </c>
      <c r="T3552" t="s">
        <v>42</v>
      </c>
      <c r="U3552" t="s">
        <v>74</v>
      </c>
      <c r="V3552" t="s">
        <v>811</v>
      </c>
      <c r="W3552">
        <v>500000</v>
      </c>
      <c r="X3552">
        <v>2010</v>
      </c>
      <c r="Y3552">
        <v>280</v>
      </c>
      <c r="Z3552" s="2">
        <v>6.4</v>
      </c>
      <c r="AA3552">
        <v>2.35</v>
      </c>
      <c r="AB3552">
        <v>19000</v>
      </c>
      <c r="AQ3552">
        <v>112</v>
      </c>
      <c r="AR3552">
        <v>6.1</v>
      </c>
      <c r="BO3552">
        <v>44606335</v>
      </c>
      <c r="BP3552">
        <v>90000000</v>
      </c>
      <c r="BR3552">
        <f t="shared" si="124"/>
        <v>-45393665</v>
      </c>
      <c r="BS3552" t="str">
        <f>_xlfn.XLOOKUP(BO3552,I:I,L:L)</f>
        <v>Meet Joe BlackÂ </v>
      </c>
    </row>
    <row r="3553" spans="1:71" x14ac:dyDescent="0.25">
      <c r="A3553" t="s">
        <v>33</v>
      </c>
      <c r="B3553" t="s">
        <v>11301</v>
      </c>
      <c r="C3553">
        <v>29</v>
      </c>
      <c r="D3553">
        <v>87</v>
      </c>
      <c r="E3553">
        <v>38</v>
      </c>
      <c r="F3553">
        <v>445</v>
      </c>
      <c r="G3553" t="s">
        <v>9536</v>
      </c>
      <c r="H3553">
        <v>552</v>
      </c>
      <c r="I3553">
        <v>1332</v>
      </c>
      <c r="J3553" t="s">
        <v>3401</v>
      </c>
      <c r="K3553" t="s">
        <v>13823</v>
      </c>
      <c r="L3553" t="s">
        <v>11952</v>
      </c>
      <c r="M3553">
        <v>2038</v>
      </c>
      <c r="N3553">
        <v>2251</v>
      </c>
      <c r="O3553" t="s">
        <v>17250</v>
      </c>
      <c r="P3553">
        <v>6</v>
      </c>
      <c r="Q3553" t="s">
        <v>17251</v>
      </c>
      <c r="R3553" t="s">
        <v>17252</v>
      </c>
      <c r="S3553">
        <v>20</v>
      </c>
      <c r="T3553" t="s">
        <v>42</v>
      </c>
      <c r="U3553" t="s">
        <v>43</v>
      </c>
      <c r="V3553" t="s">
        <v>5962</v>
      </c>
      <c r="W3553">
        <v>500000</v>
      </c>
      <c r="X3553">
        <v>2012</v>
      </c>
      <c r="Y3553">
        <v>533</v>
      </c>
      <c r="Z3553" s="2">
        <v>4.5999999999999996</v>
      </c>
      <c r="AA3553">
        <v>2.35</v>
      </c>
      <c r="AB3553">
        <v>898</v>
      </c>
      <c r="AQ3553">
        <v>94</v>
      </c>
      <c r="AR3553">
        <v>6.4</v>
      </c>
      <c r="BO3553">
        <v>34566746</v>
      </c>
      <c r="BP3553">
        <v>80000000</v>
      </c>
      <c r="BR3553">
        <f t="shared" si="124"/>
        <v>-45433254</v>
      </c>
      <c r="BS3553" t="str">
        <f>_xlfn.XLOOKUP(BO3553,I:I,L:L)</f>
        <v>Thirteen DaysÂ </v>
      </c>
    </row>
    <row r="3554" spans="1:71" x14ac:dyDescent="0.25">
      <c r="A3554" t="s">
        <v>33</v>
      </c>
      <c r="B3554" t="s">
        <v>7695</v>
      </c>
      <c r="C3554">
        <v>111</v>
      </c>
      <c r="D3554">
        <v>93</v>
      </c>
      <c r="E3554">
        <v>33</v>
      </c>
      <c r="F3554">
        <v>135</v>
      </c>
      <c r="G3554" t="s">
        <v>14011</v>
      </c>
      <c r="H3554">
        <v>1000</v>
      </c>
      <c r="I3554">
        <v>37188667</v>
      </c>
      <c r="J3554" t="s">
        <v>1544</v>
      </c>
      <c r="K3554" t="s">
        <v>14012</v>
      </c>
      <c r="L3554" t="s">
        <v>6350</v>
      </c>
      <c r="M3554">
        <v>34219</v>
      </c>
      <c r="N3554">
        <v>1531</v>
      </c>
      <c r="O3554" t="s">
        <v>14013</v>
      </c>
      <c r="P3554">
        <v>1</v>
      </c>
      <c r="Q3554" t="s">
        <v>14014</v>
      </c>
      <c r="R3554" t="s">
        <v>14015</v>
      </c>
      <c r="S3554">
        <v>578</v>
      </c>
      <c r="T3554" t="s">
        <v>42</v>
      </c>
      <c r="U3554" t="s">
        <v>43</v>
      </c>
      <c r="V3554" t="s">
        <v>44</v>
      </c>
      <c r="W3554">
        <v>12000000</v>
      </c>
      <c r="X3554">
        <v>2002</v>
      </c>
      <c r="Y3554">
        <v>188</v>
      </c>
      <c r="Z3554" s="2">
        <v>3.3</v>
      </c>
      <c r="AA3554">
        <v>1.85</v>
      </c>
      <c r="AB3554">
        <v>0</v>
      </c>
      <c r="AQ3554">
        <v>104</v>
      </c>
      <c r="AR3554">
        <v>3.5</v>
      </c>
      <c r="BO3554">
        <v>13395939</v>
      </c>
      <c r="BP3554">
        <v>60000000</v>
      </c>
      <c r="BR3554">
        <f t="shared" si="124"/>
        <v>-46604061</v>
      </c>
      <c r="BS3554" t="str">
        <f>_xlfn.XLOOKUP(BO3554,I:I,L:L)</f>
        <v>AlfieÂ </v>
      </c>
    </row>
    <row r="3555" spans="1:71" x14ac:dyDescent="0.25">
      <c r="A3555" t="s">
        <v>33</v>
      </c>
      <c r="B3555" t="s">
        <v>11325</v>
      </c>
      <c r="C3555">
        <v>10</v>
      </c>
      <c r="D3555">
        <v>82</v>
      </c>
      <c r="E3555">
        <v>0</v>
      </c>
      <c r="F3555">
        <v>0</v>
      </c>
      <c r="G3555" t="s">
        <v>17253</v>
      </c>
      <c r="H3555">
        <v>0</v>
      </c>
      <c r="I3555">
        <v>21199</v>
      </c>
      <c r="J3555" t="s">
        <v>5792</v>
      </c>
      <c r="K3555" t="s">
        <v>17254</v>
      </c>
      <c r="L3555" t="s">
        <v>11938</v>
      </c>
      <c r="M3555">
        <v>40</v>
      </c>
      <c r="N3555">
        <v>0</v>
      </c>
      <c r="O3555" t="s">
        <v>17255</v>
      </c>
      <c r="P3555">
        <v>1</v>
      </c>
      <c r="Q3555" t="s">
        <v>17256</v>
      </c>
      <c r="R3555" t="s">
        <v>17257</v>
      </c>
      <c r="S3555">
        <v>10</v>
      </c>
      <c r="T3555" t="s">
        <v>42</v>
      </c>
      <c r="U3555" t="s">
        <v>43</v>
      </c>
      <c r="W3555">
        <v>500000</v>
      </c>
      <c r="X3555">
        <v>2014</v>
      </c>
      <c r="Y3555">
        <v>0</v>
      </c>
      <c r="Z3555" s="2">
        <v>6.8</v>
      </c>
      <c r="AB3555">
        <v>44</v>
      </c>
      <c r="AQ3555">
        <v>108</v>
      </c>
      <c r="AR3555">
        <v>5.7</v>
      </c>
      <c r="BO3555">
        <v>57637485</v>
      </c>
      <c r="BP3555">
        <v>105000000</v>
      </c>
      <c r="BR3555">
        <f t="shared" si="124"/>
        <v>-47362515</v>
      </c>
      <c r="BS3555" t="str">
        <f>_xlfn.XLOOKUP(BO3555,I:I,L:L)</f>
        <v>The Chronicles of RiddickÂ </v>
      </c>
    </row>
    <row r="3556" spans="1:71" x14ac:dyDescent="0.25">
      <c r="A3556" t="s">
        <v>33</v>
      </c>
      <c r="B3556" t="s">
        <v>97</v>
      </c>
      <c r="C3556">
        <v>525</v>
      </c>
      <c r="D3556">
        <v>130</v>
      </c>
      <c r="E3556">
        <v>0</v>
      </c>
      <c r="F3556">
        <v>11000</v>
      </c>
      <c r="G3556" t="s">
        <v>390</v>
      </c>
      <c r="H3556">
        <v>44000</v>
      </c>
      <c r="I3556">
        <v>234903076</v>
      </c>
      <c r="J3556" t="s">
        <v>195</v>
      </c>
      <c r="K3556" t="s">
        <v>391</v>
      </c>
      <c r="L3556" t="s">
        <v>392</v>
      </c>
      <c r="M3556">
        <v>175413</v>
      </c>
      <c r="N3556">
        <v>73441</v>
      </c>
      <c r="O3556" t="s">
        <v>98</v>
      </c>
      <c r="P3556">
        <v>4</v>
      </c>
      <c r="Q3556" t="s">
        <v>393</v>
      </c>
      <c r="R3556" t="s">
        <v>394</v>
      </c>
      <c r="S3556">
        <v>511</v>
      </c>
      <c r="T3556" t="s">
        <v>42</v>
      </c>
      <c r="U3556" t="s">
        <v>43</v>
      </c>
      <c r="V3556" t="s">
        <v>115</v>
      </c>
      <c r="W3556">
        <v>215000000</v>
      </c>
      <c r="X3556">
        <v>2013</v>
      </c>
      <c r="Y3556">
        <v>15000</v>
      </c>
      <c r="Z3556" s="2">
        <v>6.4</v>
      </c>
      <c r="AA3556">
        <v>2.35</v>
      </c>
      <c r="AB3556">
        <v>60000</v>
      </c>
      <c r="AQ3556">
        <v>84</v>
      </c>
      <c r="AR3556">
        <v>5.2</v>
      </c>
      <c r="BO3556">
        <v>22531698</v>
      </c>
      <c r="BP3556">
        <v>70000000</v>
      </c>
      <c r="BR3556">
        <f t="shared" si="124"/>
        <v>-47468302</v>
      </c>
      <c r="BS3556" t="str">
        <f>_xlfn.XLOOKUP(BO3556,I:I,L:L)</f>
        <v>Babylon A.D.Â </v>
      </c>
    </row>
    <row r="3557" spans="1:71" x14ac:dyDescent="0.25">
      <c r="A3557" t="s">
        <v>33</v>
      </c>
      <c r="B3557" t="s">
        <v>11333</v>
      </c>
      <c r="C3557">
        <v>8</v>
      </c>
      <c r="D3557">
        <v>91</v>
      </c>
      <c r="E3557">
        <v>10</v>
      </c>
      <c r="F3557">
        <v>10</v>
      </c>
      <c r="G3557" t="s">
        <v>17258</v>
      </c>
      <c r="H3557">
        <v>353</v>
      </c>
      <c r="I3557">
        <v>2712293</v>
      </c>
      <c r="J3557" t="s">
        <v>1212</v>
      </c>
      <c r="K3557" t="s">
        <v>15530</v>
      </c>
      <c r="L3557" t="s">
        <v>10569</v>
      </c>
      <c r="M3557">
        <v>475</v>
      </c>
      <c r="N3557">
        <v>380</v>
      </c>
      <c r="O3557" t="s">
        <v>11333</v>
      </c>
      <c r="P3557">
        <v>4</v>
      </c>
      <c r="Q3557" t="s">
        <v>17259</v>
      </c>
      <c r="R3557" t="s">
        <v>17260</v>
      </c>
      <c r="S3557">
        <v>11</v>
      </c>
      <c r="T3557" t="s">
        <v>42</v>
      </c>
      <c r="U3557" t="s">
        <v>43</v>
      </c>
      <c r="V3557" t="s">
        <v>811</v>
      </c>
      <c r="W3557">
        <v>450000</v>
      </c>
      <c r="X3557">
        <v>1991</v>
      </c>
      <c r="Y3557">
        <v>12</v>
      </c>
      <c r="Z3557" s="2">
        <v>5.9</v>
      </c>
      <c r="AA3557">
        <v>1.85</v>
      </c>
      <c r="AB3557">
        <v>123</v>
      </c>
      <c r="AQ3557">
        <v>91</v>
      </c>
      <c r="AR3557">
        <v>6.2</v>
      </c>
      <c r="BO3557">
        <v>2208939</v>
      </c>
      <c r="BP3557">
        <v>50000000</v>
      </c>
      <c r="BR3557">
        <f t="shared" si="124"/>
        <v>-47791061</v>
      </c>
      <c r="BS3557" t="str">
        <f>_xlfn.XLOOKUP(BO3557,I:I,L:L)</f>
        <v>Perfume: The Story of a MurdererÂ </v>
      </c>
    </row>
    <row r="3558" spans="1:71" x14ac:dyDescent="0.25">
      <c r="A3558" t="s">
        <v>33</v>
      </c>
      <c r="B3558" t="s">
        <v>972</v>
      </c>
      <c r="C3558">
        <v>92</v>
      </c>
      <c r="D3558">
        <v>107</v>
      </c>
      <c r="E3558">
        <v>521</v>
      </c>
      <c r="F3558">
        <v>80</v>
      </c>
      <c r="G3558" t="s">
        <v>17261</v>
      </c>
      <c r="H3558">
        <v>773</v>
      </c>
      <c r="I3558">
        <v>768045</v>
      </c>
      <c r="J3558" t="s">
        <v>1239</v>
      </c>
      <c r="K3558" t="s">
        <v>227</v>
      </c>
      <c r="L3558" t="s">
        <v>12566</v>
      </c>
      <c r="M3558">
        <v>19732</v>
      </c>
      <c r="N3558">
        <v>976</v>
      </c>
      <c r="O3558" t="s">
        <v>17262</v>
      </c>
      <c r="P3558">
        <v>0</v>
      </c>
      <c r="Q3558" t="s">
        <v>17263</v>
      </c>
      <c r="R3558" t="s">
        <v>17264</v>
      </c>
      <c r="S3558">
        <v>120</v>
      </c>
      <c r="T3558" t="s">
        <v>42</v>
      </c>
      <c r="U3558" t="s">
        <v>74</v>
      </c>
      <c r="V3558" t="s">
        <v>811</v>
      </c>
      <c r="W3558">
        <v>2000000</v>
      </c>
      <c r="X3558">
        <v>2002</v>
      </c>
      <c r="Y3558">
        <v>89</v>
      </c>
      <c r="Z3558" s="2">
        <v>7.7</v>
      </c>
      <c r="AA3558">
        <v>1.85</v>
      </c>
      <c r="AB3558">
        <v>0</v>
      </c>
      <c r="AQ3558">
        <v>91</v>
      </c>
      <c r="AR3558">
        <v>5.9</v>
      </c>
      <c r="BO3558">
        <v>2175312</v>
      </c>
      <c r="BP3558">
        <v>50000000</v>
      </c>
      <c r="BR3558">
        <f t="shared" ref="BR3558:BR3600" si="125">BO3558-BP3558</f>
        <v>-47824688</v>
      </c>
      <c r="BS3558" t="str">
        <f>_xlfn.XLOOKUP(BO3558,I:I,L:L)</f>
        <v>Anchorman 2: The Legend ContinuesÂ </v>
      </c>
    </row>
    <row r="3559" spans="1:71" x14ac:dyDescent="0.25">
      <c r="A3559" t="s">
        <v>33</v>
      </c>
      <c r="B3559" t="s">
        <v>11344</v>
      </c>
      <c r="C3559">
        <v>365</v>
      </c>
      <c r="D3559">
        <v>84</v>
      </c>
      <c r="E3559">
        <v>3</v>
      </c>
      <c r="F3559">
        <v>446</v>
      </c>
      <c r="G3559" t="s">
        <v>6208</v>
      </c>
      <c r="H3559">
        <v>10000</v>
      </c>
      <c r="I3559">
        <v>379122</v>
      </c>
      <c r="J3559" t="s">
        <v>881</v>
      </c>
      <c r="K3559" t="s">
        <v>407</v>
      </c>
      <c r="L3559" t="s">
        <v>11513</v>
      </c>
      <c r="M3559">
        <v>10143</v>
      </c>
      <c r="N3559">
        <v>12496</v>
      </c>
      <c r="O3559" t="s">
        <v>12261</v>
      </c>
      <c r="P3559">
        <v>0</v>
      </c>
      <c r="Q3559" t="s">
        <v>17265</v>
      </c>
      <c r="R3559" t="s">
        <v>17266</v>
      </c>
      <c r="S3559">
        <v>54</v>
      </c>
      <c r="T3559" t="s">
        <v>42</v>
      </c>
      <c r="U3559" t="s">
        <v>74</v>
      </c>
      <c r="V3559" t="s">
        <v>811</v>
      </c>
      <c r="W3559">
        <v>450000</v>
      </c>
      <c r="X3559">
        <v>2005</v>
      </c>
      <c r="Y3559">
        <v>651</v>
      </c>
      <c r="Z3559" s="2">
        <v>7.1</v>
      </c>
      <c r="AA3559">
        <v>2.39</v>
      </c>
      <c r="AB3559">
        <v>0</v>
      </c>
      <c r="AQ3559">
        <v>82</v>
      </c>
      <c r="AR3559">
        <v>4.3</v>
      </c>
      <c r="BP3559">
        <v>48000000</v>
      </c>
      <c r="BR3559">
        <f t="shared" si="125"/>
        <v>-48000000</v>
      </c>
      <c r="BS3559">
        <f>_xlfn.XLOOKUP(BO3559,I:I,L:L)</f>
        <v>0</v>
      </c>
    </row>
    <row r="3560" spans="1:71" x14ac:dyDescent="0.25">
      <c r="A3560" t="s">
        <v>33</v>
      </c>
      <c r="B3560" t="s">
        <v>11346</v>
      </c>
      <c r="C3560">
        <v>88</v>
      </c>
      <c r="D3560">
        <v>103</v>
      </c>
      <c r="E3560">
        <v>365</v>
      </c>
      <c r="F3560">
        <v>49</v>
      </c>
      <c r="G3560" t="s">
        <v>11346</v>
      </c>
      <c r="H3560">
        <v>907</v>
      </c>
      <c r="I3560">
        <v>23000</v>
      </c>
      <c r="J3560" t="s">
        <v>5639</v>
      </c>
      <c r="K3560" t="s">
        <v>17267</v>
      </c>
      <c r="L3560" t="s">
        <v>11935</v>
      </c>
      <c r="M3560">
        <v>5931</v>
      </c>
      <c r="N3560">
        <v>1411</v>
      </c>
      <c r="O3560" t="s">
        <v>17268</v>
      </c>
      <c r="P3560">
        <v>0</v>
      </c>
      <c r="Q3560" t="s">
        <v>17269</v>
      </c>
      <c r="R3560" t="s">
        <v>17270</v>
      </c>
      <c r="S3560">
        <v>58</v>
      </c>
      <c r="T3560" t="s">
        <v>42</v>
      </c>
      <c r="U3560" t="s">
        <v>43</v>
      </c>
      <c r="V3560" t="s">
        <v>6993</v>
      </c>
      <c r="W3560">
        <v>500000</v>
      </c>
      <c r="X3560">
        <v>2006</v>
      </c>
      <c r="Y3560">
        <v>365</v>
      </c>
      <c r="Z3560" s="2">
        <v>6.2</v>
      </c>
      <c r="AA3560">
        <v>1.85</v>
      </c>
      <c r="AB3560">
        <v>0</v>
      </c>
      <c r="AQ3560">
        <v>84</v>
      </c>
      <c r="AR3560">
        <v>7.1</v>
      </c>
      <c r="BO3560">
        <v>1987287</v>
      </c>
      <c r="BP3560">
        <v>50000000</v>
      </c>
      <c r="BR3560">
        <f t="shared" si="125"/>
        <v>-48012713</v>
      </c>
      <c r="BS3560" t="str">
        <f>_xlfn.XLOOKUP(BO3560,I:I,L:L)</f>
        <v>Oliver TwistÂ </v>
      </c>
    </row>
    <row r="3561" spans="1:71" x14ac:dyDescent="0.25">
      <c r="A3561" t="s">
        <v>917</v>
      </c>
      <c r="B3561" t="s">
        <v>11355</v>
      </c>
      <c r="C3561">
        <v>65</v>
      </c>
      <c r="D3561">
        <v>89</v>
      </c>
      <c r="E3561">
        <v>24</v>
      </c>
      <c r="F3561">
        <v>45</v>
      </c>
      <c r="G3561" t="s">
        <v>17271</v>
      </c>
      <c r="H3561">
        <v>610</v>
      </c>
      <c r="I3561">
        <v>2300000</v>
      </c>
      <c r="J3561" t="s">
        <v>4329</v>
      </c>
      <c r="K3561" t="s">
        <v>17137</v>
      </c>
      <c r="L3561" t="s">
        <v>10680</v>
      </c>
      <c r="M3561">
        <v>7921</v>
      </c>
      <c r="N3561">
        <v>995</v>
      </c>
      <c r="O3561" t="s">
        <v>17272</v>
      </c>
      <c r="P3561">
        <v>2</v>
      </c>
      <c r="Q3561" t="s">
        <v>17273</v>
      </c>
      <c r="R3561" t="s">
        <v>17274</v>
      </c>
      <c r="S3561">
        <v>97</v>
      </c>
      <c r="T3561" t="s">
        <v>42</v>
      </c>
      <c r="U3561" t="s">
        <v>43</v>
      </c>
      <c r="V3561" t="s">
        <v>6993</v>
      </c>
      <c r="W3561">
        <v>439000</v>
      </c>
      <c r="X3561">
        <v>1933</v>
      </c>
      <c r="Y3561">
        <v>105</v>
      </c>
      <c r="Z3561" s="2">
        <v>7.7</v>
      </c>
      <c r="AA3561">
        <v>1.37</v>
      </c>
      <c r="AB3561">
        <v>439</v>
      </c>
      <c r="AQ3561">
        <v>86</v>
      </c>
      <c r="AR3561">
        <v>6.8</v>
      </c>
      <c r="BO3561">
        <v>5660084</v>
      </c>
      <c r="BP3561">
        <v>54000000</v>
      </c>
      <c r="BR3561">
        <f t="shared" si="125"/>
        <v>-48339916</v>
      </c>
      <c r="BS3561" t="str">
        <f>_xlfn.XLOOKUP(BO3561,I:I,L:L)</f>
        <v>GigliÂ </v>
      </c>
    </row>
    <row r="3562" spans="1:71" x14ac:dyDescent="0.25">
      <c r="A3562" t="s">
        <v>33</v>
      </c>
      <c r="B3562" t="s">
        <v>11366</v>
      </c>
      <c r="C3562">
        <v>71</v>
      </c>
      <c r="D3562">
        <v>98</v>
      </c>
      <c r="E3562">
        <v>89</v>
      </c>
      <c r="F3562">
        <v>3</v>
      </c>
      <c r="G3562" t="s">
        <v>17275</v>
      </c>
      <c r="H3562">
        <v>88</v>
      </c>
      <c r="I3562">
        <v>2938208</v>
      </c>
      <c r="J3562" t="s">
        <v>881</v>
      </c>
      <c r="K3562" t="s">
        <v>17276</v>
      </c>
      <c r="L3562" t="s">
        <v>10399</v>
      </c>
      <c r="M3562">
        <v>7143</v>
      </c>
      <c r="N3562">
        <v>173</v>
      </c>
      <c r="O3562" t="s">
        <v>17277</v>
      </c>
      <c r="P3562">
        <v>1</v>
      </c>
      <c r="Q3562" t="s">
        <v>17278</v>
      </c>
      <c r="R3562" t="s">
        <v>17279</v>
      </c>
      <c r="S3562">
        <v>52</v>
      </c>
      <c r="T3562" t="s">
        <v>42</v>
      </c>
      <c r="U3562" t="s">
        <v>43</v>
      </c>
      <c r="V3562" t="s">
        <v>44</v>
      </c>
      <c r="W3562">
        <v>225000</v>
      </c>
      <c r="X3562">
        <v>1990</v>
      </c>
      <c r="Y3562">
        <v>74</v>
      </c>
      <c r="Z3562" s="2">
        <v>7.5</v>
      </c>
      <c r="AA3562">
        <v>1.66</v>
      </c>
      <c r="AB3562">
        <v>865</v>
      </c>
      <c r="AQ3562">
        <v>52</v>
      </c>
      <c r="AR3562">
        <v>8.1999999999999993</v>
      </c>
      <c r="BO3562">
        <v>83348920</v>
      </c>
      <c r="BP3562">
        <v>132000000</v>
      </c>
      <c r="BR3562">
        <f t="shared" si="125"/>
        <v>-48651080</v>
      </c>
      <c r="BS3562" t="str">
        <f>_xlfn.XLOOKUP(BO3562,I:I,L:L)</f>
        <v>Penguins of MadagascarÂ </v>
      </c>
    </row>
    <row r="3563" spans="1:71" x14ac:dyDescent="0.25">
      <c r="A3563" t="s">
        <v>33</v>
      </c>
      <c r="B3563" t="s">
        <v>11372</v>
      </c>
      <c r="C3563">
        <v>34</v>
      </c>
      <c r="D3563">
        <v>133</v>
      </c>
      <c r="E3563">
        <v>10</v>
      </c>
      <c r="F3563">
        <v>19</v>
      </c>
      <c r="G3563" t="s">
        <v>17280</v>
      </c>
      <c r="H3563">
        <v>690</v>
      </c>
      <c r="I3563">
        <v>9910</v>
      </c>
      <c r="J3563" t="s">
        <v>2907</v>
      </c>
      <c r="K3563" t="s">
        <v>1236</v>
      </c>
      <c r="L3563" t="s">
        <v>16659</v>
      </c>
      <c r="M3563">
        <v>13543</v>
      </c>
      <c r="N3563">
        <v>774</v>
      </c>
      <c r="O3563" t="s">
        <v>17281</v>
      </c>
      <c r="P3563">
        <v>15</v>
      </c>
      <c r="Q3563" t="s">
        <v>17282</v>
      </c>
      <c r="R3563" t="s">
        <v>17283</v>
      </c>
      <c r="S3563">
        <v>94</v>
      </c>
      <c r="T3563" t="s">
        <v>221</v>
      </c>
      <c r="U3563" t="s">
        <v>12965</v>
      </c>
      <c r="W3563">
        <v>25000000</v>
      </c>
      <c r="X3563">
        <v>2004</v>
      </c>
      <c r="Y3563">
        <v>24</v>
      </c>
      <c r="Z3563" s="2">
        <v>7.6</v>
      </c>
      <c r="AA3563">
        <v>1.85</v>
      </c>
      <c r="AB3563">
        <v>0</v>
      </c>
      <c r="AQ3563">
        <v>98</v>
      </c>
      <c r="AR3563">
        <v>7.5</v>
      </c>
      <c r="BO3563">
        <v>1206135</v>
      </c>
      <c r="BP3563">
        <v>50000000</v>
      </c>
      <c r="BR3563">
        <f t="shared" si="125"/>
        <v>-48793865</v>
      </c>
      <c r="BS3563" t="str">
        <f>_xlfn.XLOOKUP(BO3563,I:I,L:L)</f>
        <v>Child 44Â </v>
      </c>
    </row>
    <row r="3564" spans="1:71" x14ac:dyDescent="0.25">
      <c r="A3564" t="s">
        <v>33</v>
      </c>
      <c r="B3564" t="s">
        <v>11378</v>
      </c>
      <c r="C3564">
        <v>220</v>
      </c>
      <c r="D3564">
        <v>92</v>
      </c>
      <c r="E3564">
        <v>100</v>
      </c>
      <c r="F3564">
        <v>482</v>
      </c>
      <c r="G3564" t="s">
        <v>1059</v>
      </c>
      <c r="H3564">
        <v>970</v>
      </c>
      <c r="I3564">
        <v>44540956</v>
      </c>
      <c r="J3564" t="s">
        <v>1247</v>
      </c>
      <c r="K3564" t="s">
        <v>2431</v>
      </c>
      <c r="L3564" t="s">
        <v>4338</v>
      </c>
      <c r="M3564">
        <v>161448</v>
      </c>
      <c r="N3564">
        <v>3950</v>
      </c>
      <c r="O3564" t="s">
        <v>6780</v>
      </c>
      <c r="P3564">
        <v>0</v>
      </c>
      <c r="Q3564" t="s">
        <v>17284</v>
      </c>
      <c r="R3564" t="s">
        <v>17285</v>
      </c>
      <c r="S3564">
        <v>1473</v>
      </c>
      <c r="T3564" t="s">
        <v>42</v>
      </c>
      <c r="U3564" t="s">
        <v>43</v>
      </c>
      <c r="V3564" t="s">
        <v>115</v>
      </c>
      <c r="W3564">
        <v>400000</v>
      </c>
      <c r="X3564">
        <v>2004</v>
      </c>
      <c r="Y3564">
        <v>759</v>
      </c>
      <c r="Z3564" s="2">
        <v>6.9</v>
      </c>
      <c r="AA3564">
        <v>1.85</v>
      </c>
      <c r="AB3564">
        <v>0</v>
      </c>
      <c r="AQ3564">
        <v>133</v>
      </c>
      <c r="AR3564">
        <v>7.6</v>
      </c>
      <c r="BO3564">
        <v>58183966</v>
      </c>
      <c r="BP3564">
        <v>107000000</v>
      </c>
      <c r="BR3564">
        <f t="shared" si="125"/>
        <v>-48816034</v>
      </c>
      <c r="BS3564" t="str">
        <f>_xlfn.XLOOKUP(BO3564,I:I,L:L)</f>
        <v>AliÂ </v>
      </c>
    </row>
    <row r="3565" spans="1:71" x14ac:dyDescent="0.25">
      <c r="A3565" t="s">
        <v>33</v>
      </c>
      <c r="B3565" t="s">
        <v>9433</v>
      </c>
      <c r="C3565">
        <v>279</v>
      </c>
      <c r="D3565">
        <v>90</v>
      </c>
      <c r="E3565">
        <v>57</v>
      </c>
      <c r="F3565">
        <v>92</v>
      </c>
      <c r="G3565" t="s">
        <v>17286</v>
      </c>
      <c r="H3565">
        <v>1000</v>
      </c>
      <c r="I3565">
        <v>258113</v>
      </c>
      <c r="J3565" t="s">
        <v>1338</v>
      </c>
      <c r="K3565" t="s">
        <v>3475</v>
      </c>
      <c r="L3565" t="s">
        <v>12278</v>
      </c>
      <c r="M3565">
        <v>42678</v>
      </c>
      <c r="N3565">
        <v>1528</v>
      </c>
      <c r="O3565" t="s">
        <v>17287</v>
      </c>
      <c r="P3565">
        <v>0</v>
      </c>
      <c r="Q3565" t="s">
        <v>17288</v>
      </c>
      <c r="R3565" t="s">
        <v>17289</v>
      </c>
      <c r="S3565">
        <v>135</v>
      </c>
      <c r="T3565" t="s">
        <v>42</v>
      </c>
      <c r="U3565" t="s">
        <v>43</v>
      </c>
      <c r="V3565" t="s">
        <v>811</v>
      </c>
      <c r="W3565">
        <v>1066167</v>
      </c>
      <c r="X3565">
        <v>2013</v>
      </c>
      <c r="Y3565">
        <v>235</v>
      </c>
      <c r="Z3565" s="2">
        <v>7.1</v>
      </c>
      <c r="AA3565">
        <v>2.35</v>
      </c>
      <c r="AB3565">
        <v>0</v>
      </c>
      <c r="AQ3565">
        <v>92</v>
      </c>
      <c r="AR3565">
        <v>6.9</v>
      </c>
      <c r="BO3565">
        <v>67155742</v>
      </c>
      <c r="BP3565">
        <v>116000000</v>
      </c>
      <c r="BR3565">
        <f t="shared" si="125"/>
        <v>-48844258</v>
      </c>
      <c r="BS3565" t="str">
        <f>_xlfn.XLOOKUP(BO3565,I:I,L:L)</f>
        <v>Dante's PeakÂ </v>
      </c>
    </row>
    <row r="3566" spans="1:71" x14ac:dyDescent="0.25">
      <c r="A3566" t="s">
        <v>33</v>
      </c>
      <c r="B3566" t="s">
        <v>11382</v>
      </c>
      <c r="C3566">
        <v>409</v>
      </c>
      <c r="D3566">
        <v>84</v>
      </c>
      <c r="E3566">
        <v>110</v>
      </c>
      <c r="F3566">
        <v>21</v>
      </c>
      <c r="G3566" t="s">
        <v>17290</v>
      </c>
      <c r="H3566">
        <v>189</v>
      </c>
      <c r="I3566">
        <v>107917283</v>
      </c>
      <c r="J3566" t="s">
        <v>3105</v>
      </c>
      <c r="K3566" t="s">
        <v>16247</v>
      </c>
      <c r="L3566" t="s">
        <v>1559</v>
      </c>
      <c r="M3566">
        <v>184824</v>
      </c>
      <c r="N3566">
        <v>330</v>
      </c>
      <c r="O3566" t="s">
        <v>17291</v>
      </c>
      <c r="P3566">
        <v>0</v>
      </c>
      <c r="Q3566" t="s">
        <v>17292</v>
      </c>
      <c r="R3566" t="s">
        <v>17293</v>
      </c>
      <c r="S3566">
        <v>1189</v>
      </c>
      <c r="T3566" t="s">
        <v>42</v>
      </c>
      <c r="U3566" t="s">
        <v>43</v>
      </c>
      <c r="V3566" t="s">
        <v>811</v>
      </c>
      <c r="W3566">
        <v>15000</v>
      </c>
      <c r="X3566">
        <v>2007</v>
      </c>
      <c r="Y3566">
        <v>109</v>
      </c>
      <c r="Z3566" s="2">
        <v>6.3</v>
      </c>
      <c r="AA3566">
        <v>1.85</v>
      </c>
      <c r="AB3566">
        <v>12000</v>
      </c>
      <c r="AQ3566">
        <v>90</v>
      </c>
      <c r="AR3566">
        <v>7.1</v>
      </c>
      <c r="BO3566">
        <v>5755286</v>
      </c>
      <c r="BP3566">
        <v>55000000</v>
      </c>
      <c r="BR3566">
        <f t="shared" si="125"/>
        <v>-49244714</v>
      </c>
      <c r="BS3566" t="str">
        <f>_xlfn.XLOOKUP(BO3566,I:I,L:L)</f>
        <v>Lucky YouÂ </v>
      </c>
    </row>
    <row r="3567" spans="1:71" x14ac:dyDescent="0.25">
      <c r="A3567" t="s">
        <v>33</v>
      </c>
      <c r="B3567" t="s">
        <v>1922</v>
      </c>
      <c r="C3567">
        <v>131</v>
      </c>
      <c r="D3567">
        <v>91</v>
      </c>
      <c r="E3567">
        <v>0</v>
      </c>
      <c r="F3567">
        <v>332</v>
      </c>
      <c r="G3567" t="s">
        <v>3048</v>
      </c>
      <c r="H3567">
        <v>795</v>
      </c>
      <c r="I3567">
        <v>1229197</v>
      </c>
      <c r="J3567" t="s">
        <v>2751</v>
      </c>
      <c r="K3567" t="s">
        <v>884</v>
      </c>
      <c r="L3567" t="s">
        <v>10897</v>
      </c>
      <c r="M3567">
        <v>382240</v>
      </c>
      <c r="N3567">
        <v>2158</v>
      </c>
      <c r="O3567" t="s">
        <v>17294</v>
      </c>
      <c r="P3567">
        <v>0</v>
      </c>
      <c r="Q3567" t="s">
        <v>17295</v>
      </c>
      <c r="R3567" t="s">
        <v>17296</v>
      </c>
      <c r="S3567">
        <v>660</v>
      </c>
      <c r="T3567" t="s">
        <v>42</v>
      </c>
      <c r="U3567" t="s">
        <v>74</v>
      </c>
      <c r="V3567" t="s">
        <v>115</v>
      </c>
      <c r="W3567">
        <v>229575</v>
      </c>
      <c r="X3567">
        <v>1975</v>
      </c>
      <c r="Y3567">
        <v>561</v>
      </c>
      <c r="Z3567" s="2">
        <v>8.3000000000000007</v>
      </c>
      <c r="AA3567">
        <v>1.66</v>
      </c>
      <c r="AB3567">
        <v>14000</v>
      </c>
      <c r="AQ3567">
        <v>84</v>
      </c>
      <c r="AR3567">
        <v>6.3</v>
      </c>
      <c r="BO3567">
        <v>150350192</v>
      </c>
      <c r="BP3567">
        <v>200000000</v>
      </c>
      <c r="BR3567">
        <f t="shared" si="125"/>
        <v>-49649808</v>
      </c>
      <c r="BS3567" t="str">
        <f>_xlfn.XLOOKUP(BO3567,I:I,L:L)</f>
        <v>Terminator 3: Rise of the MachinesÂ </v>
      </c>
    </row>
    <row r="3568" spans="1:71" x14ac:dyDescent="0.25">
      <c r="A3568" t="s">
        <v>33</v>
      </c>
      <c r="B3568" t="s">
        <v>9337</v>
      </c>
      <c r="C3568">
        <v>69</v>
      </c>
      <c r="D3568">
        <v>90</v>
      </c>
      <c r="E3568">
        <v>25</v>
      </c>
      <c r="F3568">
        <v>138</v>
      </c>
      <c r="G3568" t="s">
        <v>14851</v>
      </c>
      <c r="H3568">
        <v>231</v>
      </c>
      <c r="I3568">
        <v>1689999</v>
      </c>
      <c r="J3568" t="s">
        <v>2007</v>
      </c>
      <c r="K3568" t="s">
        <v>17297</v>
      </c>
      <c r="L3568" t="s">
        <v>10783</v>
      </c>
      <c r="M3568">
        <v>3675</v>
      </c>
      <c r="N3568">
        <v>771</v>
      </c>
      <c r="O3568" t="s">
        <v>17298</v>
      </c>
      <c r="P3568">
        <v>1</v>
      </c>
      <c r="Q3568" t="s">
        <v>17299</v>
      </c>
      <c r="R3568" t="s">
        <v>17300</v>
      </c>
      <c r="S3568">
        <v>48</v>
      </c>
      <c r="T3568" t="s">
        <v>105</v>
      </c>
      <c r="U3568" t="s">
        <v>43</v>
      </c>
      <c r="V3568" t="s">
        <v>811</v>
      </c>
      <c r="W3568">
        <v>400000</v>
      </c>
      <c r="X3568">
        <v>2006</v>
      </c>
      <c r="Y3568">
        <v>200</v>
      </c>
      <c r="Z3568" s="2">
        <v>7.1</v>
      </c>
      <c r="AA3568">
        <v>2.35</v>
      </c>
      <c r="AB3568">
        <v>426</v>
      </c>
      <c r="AQ3568">
        <v>91</v>
      </c>
      <c r="AR3568">
        <v>8.3000000000000007</v>
      </c>
      <c r="BO3568">
        <v>206400</v>
      </c>
      <c r="BP3568">
        <v>50000000</v>
      </c>
      <c r="BR3568">
        <f t="shared" si="125"/>
        <v>-49793600</v>
      </c>
      <c r="BS3568" t="str">
        <f>_xlfn.XLOOKUP(BO3568,I:I,L:L)</f>
        <v>Alias BettyÂ </v>
      </c>
    </row>
    <row r="3569" spans="1:71" x14ac:dyDescent="0.25">
      <c r="A3569" t="s">
        <v>33</v>
      </c>
      <c r="B3569" t="s">
        <v>11389</v>
      </c>
      <c r="C3569">
        <v>8</v>
      </c>
      <c r="D3569">
        <v>96</v>
      </c>
      <c r="E3569">
        <v>14</v>
      </c>
      <c r="F3569">
        <v>6</v>
      </c>
      <c r="G3569" t="s">
        <v>11389</v>
      </c>
      <c r="H3569">
        <v>361</v>
      </c>
      <c r="I3569">
        <v>11798</v>
      </c>
      <c r="J3569" t="s">
        <v>5798</v>
      </c>
      <c r="K3569" t="s">
        <v>17301</v>
      </c>
      <c r="L3569" t="s">
        <v>11537</v>
      </c>
      <c r="M3569">
        <v>179</v>
      </c>
      <c r="N3569">
        <v>387</v>
      </c>
      <c r="O3569" t="s">
        <v>17302</v>
      </c>
      <c r="P3569">
        <v>2</v>
      </c>
      <c r="Q3569" t="s">
        <v>17303</v>
      </c>
      <c r="R3569" t="s">
        <v>17304</v>
      </c>
      <c r="S3569">
        <v>18</v>
      </c>
      <c r="T3569" t="s">
        <v>42</v>
      </c>
      <c r="U3569" t="s">
        <v>43</v>
      </c>
      <c r="W3569">
        <v>100000</v>
      </c>
      <c r="X3569">
        <v>2003</v>
      </c>
      <c r="Y3569">
        <v>14</v>
      </c>
      <c r="Z3569" s="2">
        <v>4.7</v>
      </c>
      <c r="AA3569">
        <v>1.78</v>
      </c>
      <c r="AB3569">
        <v>39</v>
      </c>
      <c r="AQ3569">
        <v>90</v>
      </c>
      <c r="AR3569">
        <v>7.1</v>
      </c>
      <c r="BO3569">
        <v>23106</v>
      </c>
      <c r="BP3569">
        <v>50000000</v>
      </c>
      <c r="BR3569">
        <f t="shared" si="125"/>
        <v>-49976894</v>
      </c>
      <c r="BS3569" t="str">
        <f>_xlfn.XLOOKUP(BO3569,I:I,L:L)</f>
        <v>Dear WendyÂ </v>
      </c>
    </row>
    <row r="3570" spans="1:71" x14ac:dyDescent="0.25">
      <c r="A3570" t="s">
        <v>33</v>
      </c>
      <c r="B3570" t="s">
        <v>11390</v>
      </c>
      <c r="C3570">
        <v>72</v>
      </c>
      <c r="D3570">
        <v>88</v>
      </c>
      <c r="E3570">
        <v>20</v>
      </c>
      <c r="F3570">
        <v>0</v>
      </c>
      <c r="G3570" t="s">
        <v>11390</v>
      </c>
      <c r="H3570">
        <v>58</v>
      </c>
      <c r="I3570">
        <v>592014</v>
      </c>
      <c r="J3570" t="s">
        <v>5804</v>
      </c>
      <c r="K3570" t="s">
        <v>17305</v>
      </c>
      <c r="L3570" t="s">
        <v>11066</v>
      </c>
      <c r="M3570">
        <v>5709</v>
      </c>
      <c r="N3570">
        <v>78</v>
      </c>
      <c r="O3570" t="s">
        <v>17306</v>
      </c>
      <c r="P3570">
        <v>3</v>
      </c>
      <c r="Q3570" t="s">
        <v>17307</v>
      </c>
      <c r="R3570" t="s">
        <v>17308</v>
      </c>
      <c r="S3570">
        <v>114</v>
      </c>
      <c r="T3570" t="s">
        <v>42</v>
      </c>
      <c r="U3570" t="s">
        <v>43</v>
      </c>
      <c r="V3570" t="s">
        <v>6993</v>
      </c>
      <c r="W3570">
        <v>218</v>
      </c>
      <c r="X3570">
        <v>2003</v>
      </c>
      <c r="Y3570">
        <v>20</v>
      </c>
      <c r="Z3570" s="2">
        <v>7.2</v>
      </c>
      <c r="AA3570">
        <v>1.37</v>
      </c>
      <c r="AB3570">
        <v>754</v>
      </c>
      <c r="AQ3570">
        <v>96</v>
      </c>
      <c r="AR3570">
        <v>4.7</v>
      </c>
      <c r="BO3570">
        <v>26000610</v>
      </c>
      <c r="BP3570">
        <v>76000000</v>
      </c>
      <c r="BR3570">
        <f t="shared" si="125"/>
        <v>-49999390</v>
      </c>
      <c r="BS3570" t="str">
        <f>_xlfn.XLOOKUP(BO3570,I:I,L:L)</f>
        <v>The Adventures of Rocky &amp; BullwinkleÂ </v>
      </c>
    </row>
    <row r="3571" spans="1:71" x14ac:dyDescent="0.25">
      <c r="A3571" t="s">
        <v>33</v>
      </c>
      <c r="B3571" t="s">
        <v>11398</v>
      </c>
      <c r="C3571">
        <v>4</v>
      </c>
      <c r="D3571">
        <v>92</v>
      </c>
      <c r="E3571">
        <v>4</v>
      </c>
      <c r="F3571">
        <v>12</v>
      </c>
      <c r="G3571" t="s">
        <v>17309</v>
      </c>
      <c r="H3571">
        <v>93</v>
      </c>
      <c r="I3571">
        <v>425899</v>
      </c>
      <c r="J3571" t="s">
        <v>3743</v>
      </c>
      <c r="K3571" t="s">
        <v>17310</v>
      </c>
      <c r="L3571" t="s">
        <v>11326</v>
      </c>
      <c r="M3571">
        <v>1123</v>
      </c>
      <c r="N3571">
        <v>168</v>
      </c>
      <c r="O3571" t="s">
        <v>17311</v>
      </c>
      <c r="P3571">
        <v>0</v>
      </c>
      <c r="R3571" t="s">
        <v>17312</v>
      </c>
      <c r="S3571">
        <v>31</v>
      </c>
      <c r="T3571" t="s">
        <v>42</v>
      </c>
      <c r="U3571" t="s">
        <v>43</v>
      </c>
      <c r="V3571" t="s">
        <v>115</v>
      </c>
      <c r="W3571">
        <v>400000</v>
      </c>
      <c r="X3571">
        <v>2010</v>
      </c>
      <c r="Y3571">
        <v>31</v>
      </c>
      <c r="Z3571" s="2">
        <v>5.0999999999999996</v>
      </c>
      <c r="AA3571">
        <v>1.78</v>
      </c>
      <c r="AB3571">
        <v>638</v>
      </c>
      <c r="AQ3571">
        <v>88</v>
      </c>
      <c r="AR3571">
        <v>7.2</v>
      </c>
      <c r="BO3571">
        <v>37899638</v>
      </c>
      <c r="BP3571">
        <v>88000000</v>
      </c>
      <c r="BR3571">
        <f t="shared" si="125"/>
        <v>-50100362</v>
      </c>
      <c r="BS3571" t="str">
        <f>_xlfn.XLOOKUP(BO3571,I:I,L:L)</f>
        <v>The Brothers GrimmÂ </v>
      </c>
    </row>
    <row r="3572" spans="1:71" x14ac:dyDescent="0.25">
      <c r="A3572" t="s">
        <v>917</v>
      </c>
      <c r="B3572" t="s">
        <v>11408</v>
      </c>
      <c r="C3572">
        <v>203</v>
      </c>
      <c r="D3572">
        <v>82</v>
      </c>
      <c r="E3572">
        <v>385</v>
      </c>
      <c r="F3572">
        <v>22</v>
      </c>
      <c r="G3572" t="s">
        <v>17313</v>
      </c>
      <c r="H3572">
        <v>48</v>
      </c>
      <c r="I3572">
        <v>126387</v>
      </c>
      <c r="J3572" t="s">
        <v>3105</v>
      </c>
      <c r="K3572" t="s">
        <v>17314</v>
      </c>
      <c r="L3572" t="s">
        <v>11771</v>
      </c>
      <c r="M3572">
        <v>14985</v>
      </c>
      <c r="N3572">
        <v>123</v>
      </c>
      <c r="O3572" t="s">
        <v>17315</v>
      </c>
      <c r="P3572">
        <v>0</v>
      </c>
      <c r="Q3572" t="s">
        <v>17316</v>
      </c>
      <c r="R3572" t="s">
        <v>17317</v>
      </c>
      <c r="S3572">
        <v>253</v>
      </c>
      <c r="T3572" t="s">
        <v>186</v>
      </c>
      <c r="U3572" t="s">
        <v>8359</v>
      </c>
      <c r="V3572" t="s">
        <v>8609</v>
      </c>
      <c r="W3572">
        <v>400000</v>
      </c>
      <c r="X3572">
        <v>1981</v>
      </c>
      <c r="Y3572">
        <v>22</v>
      </c>
      <c r="Z3572" s="2">
        <v>6.9</v>
      </c>
      <c r="AA3572">
        <v>2.35</v>
      </c>
      <c r="AB3572">
        <v>2000</v>
      </c>
      <c r="AQ3572">
        <v>97</v>
      </c>
      <c r="AR3572">
        <v>5.4</v>
      </c>
      <c r="BO3572">
        <v>19819494</v>
      </c>
      <c r="BP3572">
        <v>70000000</v>
      </c>
      <c r="BR3572">
        <f t="shared" si="125"/>
        <v>-50180506</v>
      </c>
      <c r="BS3572" t="str">
        <f>_xlfn.XLOOKUP(BO3572,I:I,L:L)</f>
        <v>Hard RainÂ </v>
      </c>
    </row>
    <row r="3573" spans="1:71" x14ac:dyDescent="0.25">
      <c r="A3573" t="s">
        <v>33</v>
      </c>
      <c r="B3573" t="s">
        <v>4784</v>
      </c>
      <c r="C3573">
        <v>148</v>
      </c>
      <c r="D3573">
        <v>101</v>
      </c>
      <c r="E3573">
        <v>12</v>
      </c>
      <c r="F3573">
        <v>149</v>
      </c>
      <c r="G3573" t="s">
        <v>8053</v>
      </c>
      <c r="H3573">
        <v>642</v>
      </c>
      <c r="I3573">
        <v>80276912</v>
      </c>
      <c r="J3573" t="s">
        <v>1027</v>
      </c>
      <c r="K3573" t="s">
        <v>5242</v>
      </c>
      <c r="L3573" t="s">
        <v>4224</v>
      </c>
      <c r="M3573">
        <v>140740</v>
      </c>
      <c r="N3573">
        <v>1026</v>
      </c>
      <c r="O3573" t="s">
        <v>17318</v>
      </c>
      <c r="P3573">
        <v>2</v>
      </c>
      <c r="Q3573" t="s">
        <v>17319</v>
      </c>
      <c r="R3573" t="s">
        <v>17320</v>
      </c>
      <c r="S3573">
        <v>151</v>
      </c>
      <c r="T3573" t="s">
        <v>42</v>
      </c>
      <c r="U3573" t="s">
        <v>43</v>
      </c>
      <c r="V3573" t="s">
        <v>44</v>
      </c>
      <c r="W3573">
        <v>35000000</v>
      </c>
      <c r="X3573">
        <v>2008</v>
      </c>
      <c r="Y3573">
        <v>171</v>
      </c>
      <c r="Z3573" s="2">
        <v>6.1</v>
      </c>
      <c r="AA3573">
        <v>2.35</v>
      </c>
      <c r="AB3573">
        <v>0</v>
      </c>
      <c r="AQ3573">
        <v>82</v>
      </c>
      <c r="AR3573">
        <v>6.9</v>
      </c>
      <c r="BO3573">
        <v>6768055</v>
      </c>
      <c r="BP3573">
        <v>57000000</v>
      </c>
      <c r="BR3573">
        <f t="shared" si="125"/>
        <v>-50231945</v>
      </c>
      <c r="BS3573" t="str">
        <f>_xlfn.XLOOKUP(BO3573,I:I,L:L)</f>
        <v>ThunderbirdsÂ </v>
      </c>
    </row>
    <row r="3574" spans="1:71" x14ac:dyDescent="0.25">
      <c r="A3574" t="s">
        <v>33</v>
      </c>
      <c r="B3574" t="s">
        <v>11423</v>
      </c>
      <c r="C3574">
        <v>43</v>
      </c>
      <c r="D3574">
        <v>86</v>
      </c>
      <c r="E3574">
        <v>3</v>
      </c>
      <c r="F3574">
        <v>513</v>
      </c>
      <c r="G3574" t="s">
        <v>17321</v>
      </c>
      <c r="H3574">
        <v>643</v>
      </c>
      <c r="I3574">
        <v>617172</v>
      </c>
      <c r="J3574" t="s">
        <v>3743</v>
      </c>
      <c r="K3574" t="s">
        <v>8557</v>
      </c>
      <c r="L3574" t="s">
        <v>11215</v>
      </c>
      <c r="M3574">
        <v>4407</v>
      </c>
      <c r="N3574">
        <v>2864</v>
      </c>
      <c r="O3574" t="s">
        <v>17322</v>
      </c>
      <c r="P3574">
        <v>1</v>
      </c>
      <c r="Q3574" t="s">
        <v>17323</v>
      </c>
      <c r="R3574" t="s">
        <v>17324</v>
      </c>
      <c r="S3574">
        <v>75</v>
      </c>
      <c r="T3574" t="s">
        <v>42</v>
      </c>
      <c r="U3574" t="s">
        <v>43</v>
      </c>
      <c r="V3574" t="s">
        <v>115</v>
      </c>
      <c r="W3574">
        <v>375000</v>
      </c>
      <c r="X3574">
        <v>1997</v>
      </c>
      <c r="Y3574">
        <v>606</v>
      </c>
      <c r="Z3574" s="2">
        <v>7</v>
      </c>
      <c r="AB3574">
        <v>672</v>
      </c>
      <c r="AQ3574">
        <v>91</v>
      </c>
      <c r="AR3574">
        <v>8.1999999999999993</v>
      </c>
      <c r="BO3574">
        <v>39292022</v>
      </c>
      <c r="BP3574">
        <v>90000000</v>
      </c>
      <c r="BR3574">
        <f t="shared" si="125"/>
        <v>-50707978</v>
      </c>
      <c r="BS3574" t="str">
        <f>_xlfn.XLOOKUP(BO3574,I:I,L:L)</f>
        <v>The Expendables 3Â </v>
      </c>
    </row>
    <row r="3575" spans="1:71" x14ac:dyDescent="0.25">
      <c r="A3575" t="s">
        <v>917</v>
      </c>
      <c r="B3575" t="s">
        <v>11427</v>
      </c>
      <c r="C3575">
        <v>36</v>
      </c>
      <c r="D3575">
        <v>100</v>
      </c>
      <c r="E3575">
        <v>4</v>
      </c>
      <c r="F3575">
        <v>4</v>
      </c>
      <c r="G3575" t="s">
        <v>17325</v>
      </c>
      <c r="H3575">
        <v>77</v>
      </c>
      <c r="I3575">
        <v>2808000</v>
      </c>
      <c r="J3575" t="s">
        <v>5108</v>
      </c>
      <c r="K3575" t="s">
        <v>17326</v>
      </c>
      <c r="L3575" t="s">
        <v>10492</v>
      </c>
      <c r="M3575">
        <v>4546</v>
      </c>
      <c r="N3575">
        <v>109</v>
      </c>
      <c r="O3575" t="s">
        <v>17327</v>
      </c>
      <c r="P3575">
        <v>8</v>
      </c>
      <c r="Q3575" t="s">
        <v>17328</v>
      </c>
      <c r="R3575" t="s">
        <v>17329</v>
      </c>
      <c r="S3575">
        <v>71</v>
      </c>
      <c r="T3575" t="s">
        <v>42</v>
      </c>
      <c r="U3575" t="s">
        <v>43</v>
      </c>
      <c r="V3575" t="s">
        <v>15008</v>
      </c>
      <c r="W3575">
        <v>379000</v>
      </c>
      <c r="X3575">
        <v>1929</v>
      </c>
      <c r="Y3575">
        <v>28</v>
      </c>
      <c r="Z3575" s="2">
        <v>6.3</v>
      </c>
      <c r="AA3575">
        <v>1.37</v>
      </c>
      <c r="AB3575">
        <v>167</v>
      </c>
      <c r="AQ3575">
        <v>86</v>
      </c>
      <c r="AR3575">
        <v>7</v>
      </c>
      <c r="BO3575">
        <v>14218868</v>
      </c>
      <c r="BP3575">
        <v>65000000</v>
      </c>
      <c r="BR3575">
        <f t="shared" si="125"/>
        <v>-50781132</v>
      </c>
      <c r="BS3575" t="str">
        <f>_xlfn.XLOOKUP(BO3575,I:I,L:L)</f>
        <v>SupernovaÂ </v>
      </c>
    </row>
    <row r="3576" spans="1:71" x14ac:dyDescent="0.25">
      <c r="A3576" t="s">
        <v>33</v>
      </c>
      <c r="B3576" t="s">
        <v>11430</v>
      </c>
      <c r="C3576">
        <v>279</v>
      </c>
      <c r="D3576">
        <v>89</v>
      </c>
      <c r="E3576">
        <v>33</v>
      </c>
      <c r="F3576">
        <v>118</v>
      </c>
      <c r="G3576" t="s">
        <v>17330</v>
      </c>
      <c r="H3576">
        <v>470</v>
      </c>
      <c r="I3576">
        <v>12843</v>
      </c>
      <c r="J3576" t="s">
        <v>2795</v>
      </c>
      <c r="K3576" t="s">
        <v>17331</v>
      </c>
      <c r="L3576" t="s">
        <v>14449</v>
      </c>
      <c r="M3576">
        <v>27297</v>
      </c>
      <c r="N3576">
        <v>1233</v>
      </c>
      <c r="O3576" t="s">
        <v>17332</v>
      </c>
      <c r="P3576">
        <v>0</v>
      </c>
      <c r="Q3576" t="s">
        <v>17333</v>
      </c>
      <c r="R3576" t="s">
        <v>17334</v>
      </c>
      <c r="S3576">
        <v>131</v>
      </c>
      <c r="T3576" t="s">
        <v>42</v>
      </c>
      <c r="U3576" t="s">
        <v>1816</v>
      </c>
      <c r="V3576" t="s">
        <v>5962</v>
      </c>
      <c r="W3576">
        <v>6000000</v>
      </c>
      <c r="X3576">
        <v>2012</v>
      </c>
      <c r="Y3576">
        <v>378</v>
      </c>
      <c r="Z3576" s="2">
        <v>6.1</v>
      </c>
      <c r="AA3576">
        <v>2.35</v>
      </c>
      <c r="AB3576">
        <v>0</v>
      </c>
      <c r="AQ3576">
        <v>96</v>
      </c>
      <c r="AR3576">
        <v>7.6</v>
      </c>
      <c r="BO3576">
        <v>18821279</v>
      </c>
      <c r="BP3576">
        <v>70000000</v>
      </c>
      <c r="BR3576">
        <f t="shared" si="125"/>
        <v>-51178721</v>
      </c>
      <c r="BS3576" t="str">
        <f>_xlfn.XLOOKUP(BO3576,I:I,L:L)</f>
        <v>The Legend of HerculesÂ </v>
      </c>
    </row>
    <row r="3577" spans="1:71" x14ac:dyDescent="0.25">
      <c r="A3577" t="s">
        <v>33</v>
      </c>
      <c r="B3577" t="s">
        <v>11434</v>
      </c>
      <c r="C3577">
        <v>23</v>
      </c>
      <c r="D3577">
        <v>84</v>
      </c>
      <c r="E3577">
        <v>0</v>
      </c>
      <c r="H3577">
        <v>3</v>
      </c>
      <c r="I3577">
        <v>34151</v>
      </c>
      <c r="J3577" t="s">
        <v>5519</v>
      </c>
      <c r="K3577" t="s">
        <v>17335</v>
      </c>
      <c r="L3577" t="s">
        <v>11884</v>
      </c>
      <c r="M3577">
        <v>186</v>
      </c>
      <c r="N3577">
        <v>3</v>
      </c>
      <c r="P3577">
        <v>0</v>
      </c>
      <c r="R3577" t="s">
        <v>17336</v>
      </c>
      <c r="S3577">
        <v>3</v>
      </c>
      <c r="T3577" t="s">
        <v>368</v>
      </c>
      <c r="U3577" t="s">
        <v>16593</v>
      </c>
      <c r="W3577">
        <v>450000</v>
      </c>
      <c r="X3577">
        <v>2015</v>
      </c>
      <c r="Z3577" s="2">
        <v>7.2</v>
      </c>
      <c r="AA3577">
        <v>1.78</v>
      </c>
      <c r="AB3577">
        <v>111</v>
      </c>
      <c r="AQ3577">
        <v>89</v>
      </c>
      <c r="AR3577">
        <v>6.1</v>
      </c>
      <c r="BO3577">
        <v>13750556</v>
      </c>
      <c r="BP3577">
        <v>65000000</v>
      </c>
      <c r="BR3577">
        <f t="shared" si="125"/>
        <v>-51249444</v>
      </c>
      <c r="BS3577" t="str">
        <f>_xlfn.XLOOKUP(BO3577,I:I,L:L)</f>
        <v>Sin City: A Dame to Kill ForÂ </v>
      </c>
    </row>
    <row r="3578" spans="1:71" x14ac:dyDescent="0.25">
      <c r="A3578" t="s">
        <v>33</v>
      </c>
      <c r="B3578" t="s">
        <v>11439</v>
      </c>
      <c r="C3578">
        <v>110</v>
      </c>
      <c r="D3578">
        <v>88</v>
      </c>
      <c r="E3578">
        <v>30</v>
      </c>
      <c r="F3578">
        <v>0</v>
      </c>
      <c r="G3578" t="s">
        <v>17337</v>
      </c>
      <c r="H3578">
        <v>15</v>
      </c>
      <c r="I3578">
        <v>1523883</v>
      </c>
      <c r="J3578" t="s">
        <v>5674</v>
      </c>
      <c r="K3578" t="s">
        <v>17338</v>
      </c>
      <c r="L3578" t="s">
        <v>11721</v>
      </c>
      <c r="M3578">
        <v>9037</v>
      </c>
      <c r="N3578">
        <v>15</v>
      </c>
      <c r="O3578" t="s">
        <v>17339</v>
      </c>
      <c r="P3578">
        <v>1</v>
      </c>
      <c r="Q3578" t="s">
        <v>17340</v>
      </c>
      <c r="R3578" t="s">
        <v>17341</v>
      </c>
      <c r="S3578">
        <v>70</v>
      </c>
      <c r="T3578" t="s">
        <v>42</v>
      </c>
      <c r="U3578" t="s">
        <v>43</v>
      </c>
      <c r="V3578" t="s">
        <v>811</v>
      </c>
      <c r="W3578">
        <v>1750211</v>
      </c>
      <c r="X3578">
        <v>2005</v>
      </c>
      <c r="Y3578">
        <v>0</v>
      </c>
      <c r="Z3578" s="2">
        <v>7.8</v>
      </c>
      <c r="AA3578">
        <v>1.85</v>
      </c>
      <c r="AB3578">
        <v>0</v>
      </c>
      <c r="AQ3578">
        <v>84</v>
      </c>
      <c r="AR3578">
        <v>7.2</v>
      </c>
      <c r="BO3578">
        <v>83024900</v>
      </c>
      <c r="BP3578">
        <v>135000000</v>
      </c>
      <c r="BR3578">
        <f t="shared" si="125"/>
        <v>-51975100</v>
      </c>
      <c r="BS3578" t="str">
        <f>_xlfn.XLOOKUP(BO3578,I:I,L:L)</f>
        <v>TurboÂ </v>
      </c>
    </row>
    <row r="3579" spans="1:71" x14ac:dyDescent="0.25">
      <c r="A3579" t="s">
        <v>33</v>
      </c>
      <c r="B3579" t="s">
        <v>11443</v>
      </c>
      <c r="C3579">
        <v>40</v>
      </c>
      <c r="D3579">
        <v>90</v>
      </c>
      <c r="E3579">
        <v>44</v>
      </c>
      <c r="F3579">
        <v>93</v>
      </c>
      <c r="G3579" t="s">
        <v>8707</v>
      </c>
      <c r="H3579">
        <v>615</v>
      </c>
      <c r="I3579">
        <v>4000000</v>
      </c>
      <c r="J3579" t="s">
        <v>509</v>
      </c>
      <c r="K3579" t="s">
        <v>17342</v>
      </c>
      <c r="L3579" t="s">
        <v>10145</v>
      </c>
      <c r="M3579">
        <v>6046</v>
      </c>
      <c r="N3579">
        <v>872</v>
      </c>
      <c r="O3579" t="s">
        <v>17343</v>
      </c>
      <c r="P3579">
        <v>0</v>
      </c>
      <c r="Q3579" t="s">
        <v>17344</v>
      </c>
      <c r="R3579" t="s">
        <v>17345</v>
      </c>
      <c r="S3579">
        <v>46</v>
      </c>
      <c r="T3579" t="s">
        <v>42</v>
      </c>
      <c r="U3579" t="s">
        <v>43</v>
      </c>
      <c r="V3579" t="s">
        <v>811</v>
      </c>
      <c r="W3579">
        <v>350000</v>
      </c>
      <c r="X3579">
        <v>1987</v>
      </c>
      <c r="Y3579">
        <v>96</v>
      </c>
      <c r="Z3579" s="2">
        <v>4.7</v>
      </c>
      <c r="AA3579">
        <v>1.85</v>
      </c>
      <c r="AB3579">
        <v>583</v>
      </c>
      <c r="AQ3579">
        <v>88</v>
      </c>
      <c r="AR3579">
        <v>7.8</v>
      </c>
      <c r="BO3579">
        <v>22751979</v>
      </c>
      <c r="BP3579">
        <v>75000000</v>
      </c>
      <c r="BR3579">
        <f t="shared" si="125"/>
        <v>-52248021</v>
      </c>
      <c r="BS3579" t="str">
        <f>_xlfn.XLOOKUP(BO3579,I:I,L:L)</f>
        <v>Titan A.E.Â </v>
      </c>
    </row>
    <row r="3580" spans="1:71" x14ac:dyDescent="0.25">
      <c r="A3580" t="s">
        <v>33</v>
      </c>
      <c r="B3580" t="s">
        <v>3371</v>
      </c>
      <c r="C3580">
        <v>318</v>
      </c>
      <c r="D3580">
        <v>101</v>
      </c>
      <c r="E3580">
        <v>0</v>
      </c>
      <c r="F3580">
        <v>598</v>
      </c>
      <c r="G3580" t="s">
        <v>11273</v>
      </c>
      <c r="H3580">
        <v>2000</v>
      </c>
      <c r="I3580">
        <v>47000000</v>
      </c>
      <c r="J3580" t="s">
        <v>2795</v>
      </c>
      <c r="K3580" t="s">
        <v>2160</v>
      </c>
      <c r="L3580" t="s">
        <v>4064</v>
      </c>
      <c r="M3580">
        <v>157863</v>
      </c>
      <c r="N3580">
        <v>4400</v>
      </c>
      <c r="O3580" t="s">
        <v>6727</v>
      </c>
      <c r="P3580">
        <v>0</v>
      </c>
      <c r="Q3580" t="s">
        <v>12767</v>
      </c>
      <c r="R3580" t="s">
        <v>12768</v>
      </c>
      <c r="S3580">
        <v>1191</v>
      </c>
      <c r="T3580" t="s">
        <v>42</v>
      </c>
      <c r="U3580" t="s">
        <v>43</v>
      </c>
      <c r="V3580" t="s">
        <v>811</v>
      </c>
      <c r="W3580">
        <v>300000</v>
      </c>
      <c r="X3580">
        <v>1978</v>
      </c>
      <c r="Y3580">
        <v>742</v>
      </c>
      <c r="Z3580" s="2">
        <v>7.9</v>
      </c>
      <c r="AA3580">
        <v>2.35</v>
      </c>
      <c r="AB3580">
        <v>12000</v>
      </c>
      <c r="AQ3580">
        <v>98</v>
      </c>
      <c r="AR3580">
        <v>3.4</v>
      </c>
      <c r="BO3580">
        <v>7605668</v>
      </c>
      <c r="BP3580">
        <v>60000000</v>
      </c>
      <c r="BR3580">
        <f t="shared" si="125"/>
        <v>-52394332</v>
      </c>
      <c r="BS3580" t="str">
        <f>_xlfn.XLOOKUP(BO3580,I:I,L:L)</f>
        <v>MortdecaiÂ </v>
      </c>
    </row>
    <row r="3581" spans="1:71" x14ac:dyDescent="0.25">
      <c r="A3581" t="s">
        <v>33</v>
      </c>
      <c r="B3581" t="s">
        <v>5037</v>
      </c>
      <c r="C3581">
        <v>64</v>
      </c>
      <c r="D3581">
        <v>102</v>
      </c>
      <c r="E3581">
        <v>149</v>
      </c>
      <c r="F3581">
        <v>276</v>
      </c>
      <c r="G3581" t="s">
        <v>17346</v>
      </c>
      <c r="H3581">
        <v>409</v>
      </c>
      <c r="I3581">
        <v>1281176</v>
      </c>
      <c r="J3581" t="s">
        <v>1544</v>
      </c>
      <c r="K3581" t="s">
        <v>17347</v>
      </c>
      <c r="L3581" t="s">
        <v>10903</v>
      </c>
      <c r="M3581">
        <v>2932</v>
      </c>
      <c r="N3581">
        <v>1986</v>
      </c>
      <c r="O3581" t="s">
        <v>13521</v>
      </c>
      <c r="P3581">
        <v>1</v>
      </c>
      <c r="Q3581" t="s">
        <v>17348</v>
      </c>
      <c r="R3581" t="s">
        <v>17349</v>
      </c>
      <c r="S3581">
        <v>73</v>
      </c>
      <c r="T3581" t="s">
        <v>42</v>
      </c>
      <c r="U3581" t="s">
        <v>43</v>
      </c>
      <c r="V3581" t="s">
        <v>44</v>
      </c>
      <c r="W3581">
        <v>312000</v>
      </c>
      <c r="X3581">
        <v>1999</v>
      </c>
      <c r="Y3581">
        <v>277</v>
      </c>
      <c r="Z3581" s="2">
        <v>6.7</v>
      </c>
      <c r="AA3581">
        <v>1.85</v>
      </c>
      <c r="AB3581">
        <v>121</v>
      </c>
      <c r="AQ3581">
        <v>65</v>
      </c>
      <c r="AR3581">
        <v>8.1999999999999993</v>
      </c>
      <c r="BO3581">
        <v>81638674</v>
      </c>
      <c r="BP3581">
        <v>135000000</v>
      </c>
      <c r="BR3581">
        <f t="shared" si="125"/>
        <v>-53361326</v>
      </c>
      <c r="BS3581" t="str">
        <f>_xlfn.XLOOKUP(BO3581,I:I,L:L)</f>
        <v>Teenage Mutant Ninja Turtles: Out of the ShadowsÂ </v>
      </c>
    </row>
    <row r="3582" spans="1:71" x14ac:dyDescent="0.25">
      <c r="A3582" t="s">
        <v>33</v>
      </c>
      <c r="B3582" t="s">
        <v>11452</v>
      </c>
      <c r="C3582">
        <v>56</v>
      </c>
      <c r="D3582">
        <v>98</v>
      </c>
      <c r="E3582">
        <v>10</v>
      </c>
      <c r="F3582">
        <v>912</v>
      </c>
      <c r="G3582" t="s">
        <v>3587</v>
      </c>
      <c r="H3582">
        <v>10000</v>
      </c>
      <c r="I3582">
        <v>16115878</v>
      </c>
      <c r="J3582" t="s">
        <v>5810</v>
      </c>
      <c r="K3582" t="s">
        <v>3489</v>
      </c>
      <c r="L3582" t="s">
        <v>9293</v>
      </c>
      <c r="M3582">
        <v>24438</v>
      </c>
      <c r="N3582">
        <v>13433</v>
      </c>
      <c r="O3582" t="s">
        <v>3325</v>
      </c>
      <c r="P3582">
        <v>0</v>
      </c>
      <c r="Q3582" t="s">
        <v>17350</v>
      </c>
      <c r="R3582" t="s">
        <v>17351</v>
      </c>
      <c r="S3582">
        <v>194</v>
      </c>
      <c r="T3582" t="s">
        <v>42</v>
      </c>
      <c r="U3582" t="s">
        <v>43</v>
      </c>
      <c r="V3582" t="s">
        <v>811</v>
      </c>
      <c r="W3582">
        <v>8000000</v>
      </c>
      <c r="X3582">
        <v>1995</v>
      </c>
      <c r="Y3582">
        <v>1000</v>
      </c>
      <c r="Z3582" s="2">
        <v>6.6</v>
      </c>
      <c r="AA3582">
        <v>2.35</v>
      </c>
      <c r="AB3582">
        <v>0</v>
      </c>
      <c r="AQ3582">
        <v>102</v>
      </c>
      <c r="AR3582">
        <v>6.7</v>
      </c>
      <c r="BO3582">
        <v>46440491</v>
      </c>
      <c r="BP3582">
        <v>100000000</v>
      </c>
      <c r="BR3582">
        <f t="shared" si="125"/>
        <v>-53559509</v>
      </c>
      <c r="BS3582" t="str">
        <f>_xlfn.XLOOKUP(BO3582,I:I,L:L)</f>
        <v>Arthur ChristmasÂ </v>
      </c>
    </row>
    <row r="3583" spans="1:71" x14ac:dyDescent="0.25">
      <c r="A3583" t="s">
        <v>33</v>
      </c>
      <c r="B3583" t="s">
        <v>9189</v>
      </c>
      <c r="C3583">
        <v>29</v>
      </c>
      <c r="D3583">
        <v>91</v>
      </c>
      <c r="E3583">
        <v>82</v>
      </c>
      <c r="F3583">
        <v>8</v>
      </c>
      <c r="G3583" t="s">
        <v>17352</v>
      </c>
      <c r="H3583">
        <v>75</v>
      </c>
      <c r="I3583">
        <v>1652472</v>
      </c>
      <c r="J3583" t="s">
        <v>1027</v>
      </c>
      <c r="K3583" t="s">
        <v>17353</v>
      </c>
      <c r="L3583" t="s">
        <v>10772</v>
      </c>
      <c r="M3583">
        <v>2843</v>
      </c>
      <c r="N3583">
        <v>102</v>
      </c>
      <c r="O3583" t="s">
        <v>17354</v>
      </c>
      <c r="P3583">
        <v>7</v>
      </c>
      <c r="Q3583" t="s">
        <v>17355</v>
      </c>
      <c r="R3583" t="s">
        <v>17356</v>
      </c>
      <c r="S3583">
        <v>25</v>
      </c>
      <c r="T3583" t="s">
        <v>75</v>
      </c>
      <c r="U3583" t="s">
        <v>1816</v>
      </c>
      <c r="V3583" t="s">
        <v>811</v>
      </c>
      <c r="W3583">
        <v>300000</v>
      </c>
      <c r="X3583">
        <v>1996</v>
      </c>
      <c r="Y3583">
        <v>9</v>
      </c>
      <c r="Z3583" s="2">
        <v>6.9</v>
      </c>
      <c r="AA3583">
        <v>1.66</v>
      </c>
      <c r="AB3583">
        <v>166</v>
      </c>
      <c r="AQ3583">
        <v>98</v>
      </c>
      <c r="AR3583">
        <v>6.6</v>
      </c>
      <c r="BO3583">
        <v>130468626</v>
      </c>
      <c r="BP3583">
        <v>185000000</v>
      </c>
      <c r="BR3583">
        <f t="shared" si="125"/>
        <v>-54531374</v>
      </c>
      <c r="BS3583" t="str">
        <f>_xlfn.XLOOKUP(BO3583,I:I,L:L)</f>
        <v>Star Trek BeyondÂ </v>
      </c>
    </row>
    <row r="3584" spans="1:71" x14ac:dyDescent="0.25">
      <c r="A3584" t="s">
        <v>33</v>
      </c>
      <c r="B3584" t="s">
        <v>3961</v>
      </c>
      <c r="C3584">
        <v>131</v>
      </c>
      <c r="D3584">
        <v>80</v>
      </c>
      <c r="E3584">
        <v>54</v>
      </c>
      <c r="F3584">
        <v>543</v>
      </c>
      <c r="G3584" t="s">
        <v>2648</v>
      </c>
      <c r="H3584">
        <v>1000</v>
      </c>
      <c r="I3584">
        <v>2360184</v>
      </c>
      <c r="J3584" t="s">
        <v>1544</v>
      </c>
      <c r="K3584" t="s">
        <v>555</v>
      </c>
      <c r="L3584" t="s">
        <v>10632</v>
      </c>
      <c r="M3584">
        <v>18035</v>
      </c>
      <c r="N3584">
        <v>3010</v>
      </c>
      <c r="O3584" t="s">
        <v>10533</v>
      </c>
      <c r="P3584">
        <v>3</v>
      </c>
      <c r="Q3584" t="s">
        <v>17357</v>
      </c>
      <c r="R3584" t="s">
        <v>17358</v>
      </c>
      <c r="S3584">
        <v>177</v>
      </c>
      <c r="T3584" t="s">
        <v>42</v>
      </c>
      <c r="U3584" t="s">
        <v>43</v>
      </c>
      <c r="V3584" t="s">
        <v>44</v>
      </c>
      <c r="W3584">
        <v>300000</v>
      </c>
      <c r="X3584">
        <v>2003</v>
      </c>
      <c r="Y3584">
        <v>806</v>
      </c>
      <c r="Z3584" s="2">
        <v>7.1</v>
      </c>
      <c r="AA3584">
        <v>1.85</v>
      </c>
      <c r="AB3584">
        <v>0</v>
      </c>
      <c r="AQ3584">
        <v>91</v>
      </c>
      <c r="AR3584">
        <v>6.9</v>
      </c>
      <c r="BO3584">
        <v>20315324</v>
      </c>
      <c r="BP3584">
        <v>75000000</v>
      </c>
      <c r="BR3584">
        <f t="shared" si="125"/>
        <v>-54684676</v>
      </c>
      <c r="BS3584" t="str">
        <f>_xlfn.XLOOKUP(BO3584,I:I,L:L)</f>
        <v>The Three MusketeersÂ </v>
      </c>
    </row>
    <row r="3585" spans="1:71" x14ac:dyDescent="0.25">
      <c r="A3585" t="s">
        <v>33</v>
      </c>
      <c r="B3585" t="s">
        <v>11453</v>
      </c>
      <c r="C3585">
        <v>88</v>
      </c>
      <c r="D3585">
        <v>76</v>
      </c>
      <c r="E3585">
        <v>129</v>
      </c>
      <c r="F3585">
        <v>26</v>
      </c>
      <c r="G3585" t="s">
        <v>17359</v>
      </c>
      <c r="H3585">
        <v>52</v>
      </c>
      <c r="I3585">
        <v>255352</v>
      </c>
      <c r="J3585" t="s">
        <v>2007</v>
      </c>
      <c r="K3585" t="s">
        <v>17360</v>
      </c>
      <c r="L3585" t="s">
        <v>11454</v>
      </c>
      <c r="M3585">
        <v>4423</v>
      </c>
      <c r="N3585">
        <v>132</v>
      </c>
      <c r="O3585" t="s">
        <v>17361</v>
      </c>
      <c r="P3585">
        <v>2</v>
      </c>
      <c r="Q3585" t="s">
        <v>17362</v>
      </c>
      <c r="R3585" t="s">
        <v>17363</v>
      </c>
      <c r="S3585">
        <v>57</v>
      </c>
      <c r="T3585" t="s">
        <v>42</v>
      </c>
      <c r="U3585" t="s">
        <v>43</v>
      </c>
      <c r="V3585" t="s">
        <v>6993</v>
      </c>
      <c r="W3585">
        <v>300000</v>
      </c>
      <c r="X3585">
        <v>2006</v>
      </c>
      <c r="Y3585">
        <v>44</v>
      </c>
      <c r="Z3585" s="2">
        <v>6.7</v>
      </c>
      <c r="AA3585">
        <v>1.66</v>
      </c>
      <c r="AB3585">
        <v>594</v>
      </c>
      <c r="AQ3585">
        <v>80</v>
      </c>
      <c r="AR3585">
        <v>7.1</v>
      </c>
      <c r="BO3585">
        <v>10014234</v>
      </c>
      <c r="BP3585">
        <v>65000000</v>
      </c>
      <c r="BR3585">
        <f t="shared" si="125"/>
        <v>-54985766</v>
      </c>
      <c r="BS3585" t="str">
        <f>_xlfn.XLOOKUP(BO3585,I:I,L:L)</f>
        <v>Lucky NumbersÂ </v>
      </c>
    </row>
    <row r="3586" spans="1:71" x14ac:dyDescent="0.25">
      <c r="A3586" t="s">
        <v>33</v>
      </c>
      <c r="B3586" t="s">
        <v>11453</v>
      </c>
      <c r="C3586">
        <v>189</v>
      </c>
      <c r="D3586">
        <v>80</v>
      </c>
      <c r="E3586">
        <v>129</v>
      </c>
      <c r="F3586">
        <v>26</v>
      </c>
      <c r="G3586" t="s">
        <v>17359</v>
      </c>
      <c r="H3586">
        <v>375</v>
      </c>
      <c r="I3586">
        <v>856942</v>
      </c>
      <c r="J3586" t="s">
        <v>2007</v>
      </c>
      <c r="K3586" t="s">
        <v>16352</v>
      </c>
      <c r="L3586" t="s">
        <v>11045</v>
      </c>
      <c r="M3586">
        <v>12241</v>
      </c>
      <c r="N3586">
        <v>460</v>
      </c>
      <c r="O3586" t="s">
        <v>17361</v>
      </c>
      <c r="P3586">
        <v>1</v>
      </c>
      <c r="Q3586" t="s">
        <v>17364</v>
      </c>
      <c r="R3586" t="s">
        <v>17365</v>
      </c>
      <c r="S3586">
        <v>112</v>
      </c>
      <c r="T3586" t="s">
        <v>42</v>
      </c>
      <c r="U3586" t="s">
        <v>43</v>
      </c>
      <c r="V3586" t="s">
        <v>811</v>
      </c>
      <c r="W3586">
        <v>200000</v>
      </c>
      <c r="X3586">
        <v>2008</v>
      </c>
      <c r="Y3586">
        <v>44</v>
      </c>
      <c r="Z3586" s="2">
        <v>7.1</v>
      </c>
      <c r="AA3586">
        <v>1.85</v>
      </c>
      <c r="AB3586">
        <v>0</v>
      </c>
      <c r="AQ3586">
        <v>76</v>
      </c>
      <c r="AR3586">
        <v>6.7</v>
      </c>
      <c r="BP3586">
        <v>55000000</v>
      </c>
      <c r="BR3586">
        <f t="shared" si="125"/>
        <v>-55000000</v>
      </c>
      <c r="BS3586">
        <f>_xlfn.XLOOKUP(BO3586,I:I,L:L)</f>
        <v>0</v>
      </c>
    </row>
    <row r="3587" spans="1:71" x14ac:dyDescent="0.25">
      <c r="A3587" t="s">
        <v>33</v>
      </c>
      <c r="B3587" t="s">
        <v>11231</v>
      </c>
      <c r="C3587">
        <v>15</v>
      </c>
      <c r="D3587">
        <v>102</v>
      </c>
      <c r="E3587">
        <v>95</v>
      </c>
      <c r="I3587">
        <v>16892</v>
      </c>
      <c r="J3587" t="s">
        <v>3743</v>
      </c>
      <c r="L3587" t="s">
        <v>11776</v>
      </c>
      <c r="M3587">
        <v>341</v>
      </c>
      <c r="N3587">
        <v>0</v>
      </c>
      <c r="P3587">
        <v>0</v>
      </c>
      <c r="Q3587" t="s">
        <v>17366</v>
      </c>
      <c r="R3587" t="s">
        <v>17367</v>
      </c>
      <c r="S3587">
        <v>12</v>
      </c>
      <c r="T3587" t="s">
        <v>42</v>
      </c>
      <c r="U3587" t="s">
        <v>8197</v>
      </c>
      <c r="W3587">
        <v>300000</v>
      </c>
      <c r="X3587">
        <v>2001</v>
      </c>
      <c r="Z3587" s="2">
        <v>7.6</v>
      </c>
      <c r="AA3587">
        <v>1.85</v>
      </c>
      <c r="AB3587">
        <v>379</v>
      </c>
      <c r="AQ3587">
        <v>110</v>
      </c>
      <c r="AR3587">
        <v>7.7</v>
      </c>
      <c r="BO3587">
        <v>14294842</v>
      </c>
      <c r="BP3587">
        <v>70000000</v>
      </c>
      <c r="BR3587">
        <f t="shared" si="125"/>
        <v>-55705158</v>
      </c>
      <c r="BS3587" t="str">
        <f>_xlfn.XLOOKUP(BO3587,I:I,L:L)</f>
        <v>Ballistic: Ecks vs. SeverÂ </v>
      </c>
    </row>
    <row r="3588" spans="1:71" x14ac:dyDescent="0.25">
      <c r="A3588" t="s">
        <v>917</v>
      </c>
      <c r="B3588" t="s">
        <v>11466</v>
      </c>
      <c r="C3588">
        <v>24</v>
      </c>
      <c r="D3588">
        <v>95</v>
      </c>
      <c r="E3588">
        <v>0</v>
      </c>
      <c r="F3588">
        <v>87</v>
      </c>
      <c r="G3588" t="s">
        <v>17368</v>
      </c>
      <c r="H3588">
        <v>581</v>
      </c>
      <c r="I3588">
        <v>12438</v>
      </c>
      <c r="J3588" t="s">
        <v>210</v>
      </c>
      <c r="K3588" t="s">
        <v>9663</v>
      </c>
      <c r="L3588" t="s">
        <v>11636</v>
      </c>
      <c r="M3588">
        <v>891</v>
      </c>
      <c r="N3588">
        <v>835</v>
      </c>
      <c r="O3588" t="s">
        <v>17369</v>
      </c>
      <c r="P3588">
        <v>1</v>
      </c>
      <c r="Q3588" t="s">
        <v>17370</v>
      </c>
      <c r="R3588" t="s">
        <v>17371</v>
      </c>
      <c r="S3588">
        <v>26</v>
      </c>
      <c r="T3588" t="s">
        <v>42</v>
      </c>
      <c r="U3588" t="s">
        <v>43</v>
      </c>
      <c r="V3588" t="s">
        <v>5962</v>
      </c>
      <c r="W3588">
        <v>160000</v>
      </c>
      <c r="X3588">
        <v>1964</v>
      </c>
      <c r="Y3588">
        <v>99</v>
      </c>
      <c r="Z3588" s="2">
        <v>8.1</v>
      </c>
      <c r="AB3588">
        <v>363</v>
      </c>
      <c r="AQ3588">
        <v>102</v>
      </c>
      <c r="AR3588">
        <v>7.6</v>
      </c>
      <c r="BO3588">
        <v>124051759</v>
      </c>
      <c r="BP3588">
        <v>180000000</v>
      </c>
      <c r="BR3588">
        <f t="shared" si="125"/>
        <v>-55948241</v>
      </c>
      <c r="BS3588" t="str">
        <f>_xlfn.XLOOKUP(BO3588,I:I,L:L)</f>
        <v>The Legend of TarzanÂ </v>
      </c>
    </row>
    <row r="3589" spans="1:71" x14ac:dyDescent="0.25">
      <c r="A3589" t="s">
        <v>33</v>
      </c>
      <c r="B3589" t="s">
        <v>9328</v>
      </c>
      <c r="C3589">
        <v>16</v>
      </c>
      <c r="D3589">
        <v>94</v>
      </c>
      <c r="E3589">
        <v>37</v>
      </c>
      <c r="F3589">
        <v>104</v>
      </c>
      <c r="G3589" t="s">
        <v>17372</v>
      </c>
      <c r="H3589">
        <v>318</v>
      </c>
      <c r="I3589">
        <v>40542</v>
      </c>
      <c r="J3589" t="s">
        <v>210</v>
      </c>
      <c r="K3589" t="s">
        <v>9164</v>
      </c>
      <c r="L3589" t="s">
        <v>11763</v>
      </c>
      <c r="M3589">
        <v>294</v>
      </c>
      <c r="N3589">
        <v>751</v>
      </c>
      <c r="O3589" t="s">
        <v>16967</v>
      </c>
      <c r="P3589">
        <v>0</v>
      </c>
      <c r="Q3589" t="s">
        <v>17373</v>
      </c>
      <c r="R3589" t="s">
        <v>17374</v>
      </c>
      <c r="S3589">
        <v>16</v>
      </c>
      <c r="T3589" t="s">
        <v>42</v>
      </c>
      <c r="U3589" t="s">
        <v>43</v>
      </c>
      <c r="V3589" t="s">
        <v>811</v>
      </c>
      <c r="W3589">
        <v>300000</v>
      </c>
      <c r="X3589">
        <v>1997</v>
      </c>
      <c r="Y3589">
        <v>157</v>
      </c>
      <c r="Z3589" s="2">
        <v>5.5</v>
      </c>
      <c r="AB3589">
        <v>26</v>
      </c>
      <c r="AQ3589">
        <v>95</v>
      </c>
      <c r="AR3589">
        <v>8.1</v>
      </c>
      <c r="BO3589">
        <v>124051759</v>
      </c>
      <c r="BP3589">
        <v>180000000</v>
      </c>
      <c r="BR3589">
        <f t="shared" si="125"/>
        <v>-55948241</v>
      </c>
      <c r="BS3589" t="str">
        <f>_xlfn.XLOOKUP(BO3589,I:I,L:L)</f>
        <v>The Legend of TarzanÂ </v>
      </c>
    </row>
    <row r="3590" spans="1:71" x14ac:dyDescent="0.25">
      <c r="A3590" t="s">
        <v>33</v>
      </c>
      <c r="B3590" t="s">
        <v>11472</v>
      </c>
      <c r="C3590">
        <v>13</v>
      </c>
      <c r="D3590">
        <v>109</v>
      </c>
      <c r="E3590">
        <v>3</v>
      </c>
      <c r="F3590">
        <v>25</v>
      </c>
      <c r="G3590" t="s">
        <v>14546</v>
      </c>
      <c r="H3590">
        <v>54</v>
      </c>
      <c r="I3590">
        <v>5199</v>
      </c>
      <c r="J3590" t="s">
        <v>2165</v>
      </c>
      <c r="K3590" t="s">
        <v>17375</v>
      </c>
      <c r="L3590" t="s">
        <v>11666</v>
      </c>
      <c r="M3590">
        <v>720</v>
      </c>
      <c r="N3590">
        <v>185</v>
      </c>
      <c r="O3590" t="s">
        <v>17376</v>
      </c>
      <c r="P3590">
        <v>0</v>
      </c>
      <c r="Q3590" t="s">
        <v>17377</v>
      </c>
      <c r="R3590" t="s">
        <v>17378</v>
      </c>
      <c r="S3590">
        <v>23</v>
      </c>
      <c r="T3590" t="s">
        <v>42</v>
      </c>
      <c r="U3590" t="s">
        <v>43</v>
      </c>
      <c r="V3590" t="s">
        <v>811</v>
      </c>
      <c r="W3590">
        <v>200000</v>
      </c>
      <c r="X3590">
        <v>2004</v>
      </c>
      <c r="Y3590">
        <v>53</v>
      </c>
      <c r="Z3590" s="2">
        <v>6.6</v>
      </c>
      <c r="AA3590">
        <v>2.35</v>
      </c>
      <c r="AB3590">
        <v>30</v>
      </c>
      <c r="AQ3590">
        <v>94</v>
      </c>
      <c r="AR3590">
        <v>5.5</v>
      </c>
      <c r="BO3590">
        <v>93926386</v>
      </c>
      <c r="BP3590">
        <v>150000000</v>
      </c>
      <c r="BR3590">
        <f t="shared" si="125"/>
        <v>-56073614</v>
      </c>
      <c r="BS3590" t="str">
        <f>_xlfn.XLOOKUP(BO3590,I:I,L:L)</f>
        <v>Master and Commander: The Far Side of the WorldÂ </v>
      </c>
    </row>
    <row r="3591" spans="1:71" x14ac:dyDescent="0.25">
      <c r="A3591" t="s">
        <v>33</v>
      </c>
      <c r="B3591" t="s">
        <v>3636</v>
      </c>
      <c r="C3591">
        <v>156</v>
      </c>
      <c r="D3591">
        <v>133</v>
      </c>
      <c r="E3591">
        <v>278</v>
      </c>
      <c r="F3591">
        <v>107</v>
      </c>
      <c r="G3591" t="s">
        <v>7070</v>
      </c>
      <c r="H3591">
        <v>5000</v>
      </c>
      <c r="I3591">
        <v>24343673</v>
      </c>
      <c r="J3591" t="s">
        <v>2932</v>
      </c>
      <c r="K3591" t="s">
        <v>2305</v>
      </c>
      <c r="L3591" t="s">
        <v>7071</v>
      </c>
      <c r="M3591">
        <v>91863</v>
      </c>
      <c r="N3591">
        <v>5405</v>
      </c>
      <c r="O3591" t="s">
        <v>7072</v>
      </c>
      <c r="P3591">
        <v>0</v>
      </c>
      <c r="Q3591" t="s">
        <v>7073</v>
      </c>
      <c r="R3591" t="s">
        <v>7074</v>
      </c>
      <c r="S3591">
        <v>524</v>
      </c>
      <c r="T3591" t="s">
        <v>42</v>
      </c>
      <c r="U3591" t="s">
        <v>43</v>
      </c>
      <c r="V3591" t="s">
        <v>44</v>
      </c>
      <c r="W3591">
        <v>45000000</v>
      </c>
      <c r="X3591">
        <v>2007</v>
      </c>
      <c r="Y3591">
        <v>117</v>
      </c>
      <c r="Z3591" s="2">
        <v>7.4</v>
      </c>
      <c r="AA3591">
        <v>2.35</v>
      </c>
      <c r="AB3591">
        <v>14000</v>
      </c>
      <c r="AQ3591">
        <v>90</v>
      </c>
      <c r="AR3591">
        <v>3.2</v>
      </c>
      <c r="BO3591">
        <v>13596911</v>
      </c>
      <c r="BP3591">
        <v>70000000</v>
      </c>
      <c r="BR3591">
        <f t="shared" si="125"/>
        <v>-56403089</v>
      </c>
      <c r="BS3591" t="str">
        <f>_xlfn.XLOOKUP(BO3591,I:I,L:L)</f>
        <v>Osmosis JonesÂ </v>
      </c>
    </row>
    <row r="3592" spans="1:71" x14ac:dyDescent="0.25">
      <c r="A3592" t="s">
        <v>33</v>
      </c>
      <c r="B3592" t="s">
        <v>11482</v>
      </c>
      <c r="C3592">
        <v>10</v>
      </c>
      <c r="D3592">
        <v>95</v>
      </c>
      <c r="E3592">
        <v>0</v>
      </c>
      <c r="F3592">
        <v>309</v>
      </c>
      <c r="G3592" t="s">
        <v>5710</v>
      </c>
      <c r="H3592">
        <v>685</v>
      </c>
      <c r="I3592">
        <v>2468</v>
      </c>
      <c r="J3592" t="s">
        <v>4490</v>
      </c>
      <c r="K3592" t="s">
        <v>10290</v>
      </c>
      <c r="L3592" t="s">
        <v>11781</v>
      </c>
      <c r="M3592">
        <v>241</v>
      </c>
      <c r="N3592">
        <v>2048</v>
      </c>
      <c r="O3592" t="s">
        <v>13019</v>
      </c>
      <c r="P3592">
        <v>3</v>
      </c>
      <c r="Q3592" t="s">
        <v>17379</v>
      </c>
      <c r="R3592" t="s">
        <v>17380</v>
      </c>
      <c r="S3592">
        <v>5</v>
      </c>
      <c r="T3592" t="s">
        <v>42</v>
      </c>
      <c r="U3592" t="s">
        <v>43</v>
      </c>
      <c r="V3592" t="s">
        <v>811</v>
      </c>
      <c r="W3592">
        <v>300000</v>
      </c>
      <c r="X3592">
        <v>2014</v>
      </c>
      <c r="Y3592">
        <v>665</v>
      </c>
      <c r="Z3592" s="2">
        <v>4.8</v>
      </c>
      <c r="AA3592">
        <v>1.85</v>
      </c>
      <c r="AB3592">
        <v>261</v>
      </c>
      <c r="AQ3592">
        <v>80</v>
      </c>
      <c r="AR3592">
        <v>6.2</v>
      </c>
      <c r="BO3592">
        <v>23219748</v>
      </c>
      <c r="BP3592">
        <v>80000000</v>
      </c>
      <c r="BR3592">
        <f t="shared" si="125"/>
        <v>-56780252</v>
      </c>
      <c r="BS3592" t="str">
        <f>_xlfn.XLOOKUP(BO3592,I:I,L:L)</f>
        <v>PompeiiÂ </v>
      </c>
    </row>
    <row r="3593" spans="1:71" x14ac:dyDescent="0.25">
      <c r="A3593" t="s">
        <v>33</v>
      </c>
      <c r="B3593" t="s">
        <v>11499</v>
      </c>
      <c r="C3593">
        <v>286</v>
      </c>
      <c r="D3593">
        <v>90</v>
      </c>
      <c r="E3593">
        <v>25</v>
      </c>
      <c r="F3593">
        <v>235</v>
      </c>
      <c r="G3593" t="s">
        <v>12885</v>
      </c>
      <c r="H3593">
        <v>601</v>
      </c>
      <c r="I3593">
        <v>318622</v>
      </c>
      <c r="J3593" t="s">
        <v>2871</v>
      </c>
      <c r="K3593" t="s">
        <v>10559</v>
      </c>
      <c r="L3593" t="s">
        <v>11315</v>
      </c>
      <c r="M3593">
        <v>24668</v>
      </c>
      <c r="N3593">
        <v>1734</v>
      </c>
      <c r="O3593" t="s">
        <v>17381</v>
      </c>
      <c r="P3593">
        <v>0</v>
      </c>
      <c r="Q3593" t="s">
        <v>17382</v>
      </c>
      <c r="R3593" t="s">
        <v>17383</v>
      </c>
      <c r="S3593">
        <v>175</v>
      </c>
      <c r="T3593" t="s">
        <v>42</v>
      </c>
      <c r="U3593" t="s">
        <v>43</v>
      </c>
      <c r="V3593" t="s">
        <v>811</v>
      </c>
      <c r="W3593">
        <v>270000</v>
      </c>
      <c r="X3593">
        <v>2012</v>
      </c>
      <c r="Y3593">
        <v>260</v>
      </c>
      <c r="Z3593" s="2">
        <v>6.4</v>
      </c>
      <c r="AA3593">
        <v>2.35</v>
      </c>
      <c r="AB3593">
        <v>0</v>
      </c>
      <c r="AQ3593">
        <v>97</v>
      </c>
      <c r="AR3593">
        <v>6.4</v>
      </c>
      <c r="BO3593">
        <v>11466088</v>
      </c>
      <c r="BP3593">
        <v>71000000</v>
      </c>
      <c r="BR3593">
        <f t="shared" si="125"/>
        <v>-59533912</v>
      </c>
      <c r="BS3593" t="str">
        <f>_xlfn.XLOOKUP(BO3593,I:I,L:L)</f>
        <v>TurbulenceÂ </v>
      </c>
    </row>
    <row r="3594" spans="1:71" x14ac:dyDescent="0.25">
      <c r="A3594" t="s">
        <v>33</v>
      </c>
      <c r="B3594" t="s">
        <v>4297</v>
      </c>
      <c r="C3594">
        <v>147</v>
      </c>
      <c r="D3594">
        <v>113</v>
      </c>
      <c r="E3594">
        <v>0</v>
      </c>
      <c r="F3594">
        <v>781</v>
      </c>
      <c r="G3594" t="s">
        <v>2612</v>
      </c>
      <c r="H3594">
        <v>13000</v>
      </c>
      <c r="I3594">
        <v>12006514</v>
      </c>
      <c r="J3594" t="s">
        <v>881</v>
      </c>
      <c r="K3594" t="s">
        <v>1437</v>
      </c>
      <c r="L3594" t="s">
        <v>8570</v>
      </c>
      <c r="M3594">
        <v>114070</v>
      </c>
      <c r="N3594">
        <v>15765</v>
      </c>
      <c r="O3594" t="s">
        <v>9162</v>
      </c>
      <c r="P3594">
        <v>5</v>
      </c>
      <c r="Q3594" t="s">
        <v>17384</v>
      </c>
      <c r="R3594" t="s">
        <v>17385</v>
      </c>
      <c r="S3594">
        <v>500</v>
      </c>
      <c r="T3594" t="s">
        <v>42</v>
      </c>
      <c r="U3594" t="s">
        <v>43</v>
      </c>
      <c r="V3594" t="s">
        <v>811</v>
      </c>
      <c r="W3594">
        <v>250000</v>
      </c>
      <c r="X3594">
        <v>1997</v>
      </c>
      <c r="Y3594">
        <v>1000</v>
      </c>
      <c r="Z3594" s="2">
        <v>7.3</v>
      </c>
      <c r="AA3594">
        <v>1.85</v>
      </c>
      <c r="AB3594">
        <v>0</v>
      </c>
      <c r="AQ3594">
        <v>90</v>
      </c>
      <c r="AR3594">
        <v>6.4</v>
      </c>
      <c r="BO3594">
        <v>231417</v>
      </c>
      <c r="BP3594">
        <v>60000000</v>
      </c>
      <c r="BR3594">
        <f t="shared" si="125"/>
        <v>-59768583</v>
      </c>
      <c r="BS3594" t="str">
        <f>_xlfn.XLOOKUP(BO3594,I:I,L:L)</f>
        <v>The SwindleÂ </v>
      </c>
    </row>
    <row r="3595" spans="1:71" x14ac:dyDescent="0.25">
      <c r="A3595" t="s">
        <v>33</v>
      </c>
      <c r="B3595" t="s">
        <v>8687</v>
      </c>
      <c r="C3595">
        <v>71</v>
      </c>
      <c r="D3595">
        <v>91</v>
      </c>
      <c r="E3595">
        <v>132</v>
      </c>
      <c r="F3595">
        <v>225</v>
      </c>
      <c r="G3595" t="s">
        <v>9592</v>
      </c>
      <c r="H3595">
        <v>400</v>
      </c>
      <c r="I3595">
        <v>4186931</v>
      </c>
      <c r="J3595" t="s">
        <v>881</v>
      </c>
      <c r="K3595" t="s">
        <v>9742</v>
      </c>
      <c r="L3595" t="s">
        <v>10091</v>
      </c>
      <c r="M3595">
        <v>6041</v>
      </c>
      <c r="N3595">
        <v>1330</v>
      </c>
      <c r="O3595" t="s">
        <v>17386</v>
      </c>
      <c r="P3595">
        <v>3</v>
      </c>
      <c r="Q3595" t="s">
        <v>17387</v>
      </c>
      <c r="R3595" t="s">
        <v>17388</v>
      </c>
      <c r="S3595">
        <v>85</v>
      </c>
      <c r="T3595" t="s">
        <v>42</v>
      </c>
      <c r="U3595" t="s">
        <v>43</v>
      </c>
      <c r="V3595" t="s">
        <v>811</v>
      </c>
      <c r="W3595">
        <v>250000</v>
      </c>
      <c r="X3595">
        <v>2001</v>
      </c>
      <c r="Y3595">
        <v>286</v>
      </c>
      <c r="Z3595" s="2">
        <v>6.9</v>
      </c>
      <c r="AA3595">
        <v>1.85</v>
      </c>
      <c r="AB3595">
        <v>169</v>
      </c>
      <c r="AQ3595">
        <v>113</v>
      </c>
      <c r="AR3595">
        <v>7.3</v>
      </c>
      <c r="BO3595">
        <v>40198710</v>
      </c>
      <c r="BP3595">
        <v>100000000</v>
      </c>
      <c r="BR3595">
        <f t="shared" si="125"/>
        <v>-59801290</v>
      </c>
      <c r="BS3595" t="str">
        <f>_xlfn.XLOOKUP(BO3595,I:I,L:L)</f>
        <v>CatwomanÂ </v>
      </c>
    </row>
    <row r="3596" spans="1:71" x14ac:dyDescent="0.25">
      <c r="A3596" t="s">
        <v>33</v>
      </c>
      <c r="B3596" t="s">
        <v>11508</v>
      </c>
      <c r="C3596">
        <v>23</v>
      </c>
      <c r="D3596">
        <v>94</v>
      </c>
      <c r="E3596">
        <v>4</v>
      </c>
      <c r="F3596">
        <v>10</v>
      </c>
      <c r="G3596" t="s">
        <v>15111</v>
      </c>
      <c r="H3596">
        <v>360</v>
      </c>
      <c r="I3596">
        <v>1977544</v>
      </c>
      <c r="J3596" t="s">
        <v>881</v>
      </c>
      <c r="K3596" t="s">
        <v>13253</v>
      </c>
      <c r="L3596" t="s">
        <v>10695</v>
      </c>
      <c r="M3596">
        <v>3513</v>
      </c>
      <c r="N3596">
        <v>656</v>
      </c>
      <c r="O3596" t="s">
        <v>17389</v>
      </c>
      <c r="P3596">
        <v>0</v>
      </c>
      <c r="Q3596" t="s">
        <v>17390</v>
      </c>
      <c r="R3596" t="s">
        <v>17391</v>
      </c>
      <c r="S3596">
        <v>36</v>
      </c>
      <c r="T3596" t="s">
        <v>42</v>
      </c>
      <c r="U3596" t="s">
        <v>43</v>
      </c>
      <c r="V3596" t="s">
        <v>811</v>
      </c>
      <c r="W3596">
        <v>250000</v>
      </c>
      <c r="X3596">
        <v>1995</v>
      </c>
      <c r="Y3596">
        <v>273</v>
      </c>
      <c r="Z3596" s="2">
        <v>6.5</v>
      </c>
      <c r="AA3596">
        <v>1.85</v>
      </c>
      <c r="AB3596">
        <v>423</v>
      </c>
      <c r="AQ3596">
        <v>90</v>
      </c>
      <c r="AR3596">
        <v>4.3</v>
      </c>
      <c r="BO3596">
        <v>22451</v>
      </c>
      <c r="BP3596">
        <v>60000000</v>
      </c>
      <c r="BR3596">
        <f t="shared" si="125"/>
        <v>-59977549</v>
      </c>
      <c r="BS3596" t="str">
        <f>_xlfn.XLOOKUP(BO3596,I:I,L:L)</f>
        <v>Winter's TaleÂ </v>
      </c>
    </row>
    <row r="3597" spans="1:71" x14ac:dyDescent="0.25">
      <c r="A3597" t="s">
        <v>33</v>
      </c>
      <c r="B3597" t="s">
        <v>5232</v>
      </c>
      <c r="C3597">
        <v>59</v>
      </c>
      <c r="D3597">
        <v>96</v>
      </c>
      <c r="E3597">
        <v>44</v>
      </c>
      <c r="F3597">
        <v>129</v>
      </c>
      <c r="G3597" t="s">
        <v>11734</v>
      </c>
      <c r="H3597">
        <v>625</v>
      </c>
      <c r="I3597">
        <v>1050600</v>
      </c>
      <c r="J3597" t="s">
        <v>1544</v>
      </c>
      <c r="K3597" t="s">
        <v>6179</v>
      </c>
      <c r="L3597" t="s">
        <v>10969</v>
      </c>
      <c r="M3597">
        <v>4662</v>
      </c>
      <c r="N3597">
        <v>1378</v>
      </c>
      <c r="O3597" t="s">
        <v>233</v>
      </c>
      <c r="P3597">
        <v>0</v>
      </c>
      <c r="Q3597" t="s">
        <v>17392</v>
      </c>
      <c r="R3597" t="s">
        <v>17393</v>
      </c>
      <c r="S3597">
        <v>136</v>
      </c>
      <c r="T3597" t="s">
        <v>42</v>
      </c>
      <c r="U3597" t="s">
        <v>43</v>
      </c>
      <c r="V3597" t="s">
        <v>811</v>
      </c>
      <c r="W3597">
        <v>250000</v>
      </c>
      <c r="X3597">
        <v>2000</v>
      </c>
      <c r="Y3597">
        <v>487</v>
      </c>
      <c r="Z3597" s="2">
        <v>6.6</v>
      </c>
      <c r="AA3597">
        <v>1.85</v>
      </c>
      <c r="AB3597">
        <v>170</v>
      </c>
      <c r="AQ3597">
        <v>94</v>
      </c>
      <c r="AR3597">
        <v>6.5</v>
      </c>
      <c r="BP3597">
        <v>60000000</v>
      </c>
      <c r="BR3597">
        <f t="shared" si="125"/>
        <v>-60000000</v>
      </c>
      <c r="BS3597">
        <f>_xlfn.XLOOKUP(BO3597,I:I,L:L)</f>
        <v>0</v>
      </c>
    </row>
    <row r="3598" spans="1:71" x14ac:dyDescent="0.25">
      <c r="A3598" t="s">
        <v>33</v>
      </c>
      <c r="B3598" t="s">
        <v>11512</v>
      </c>
      <c r="C3598">
        <v>9</v>
      </c>
      <c r="D3598">
        <v>100</v>
      </c>
      <c r="E3598">
        <v>0</v>
      </c>
      <c r="F3598">
        <v>51</v>
      </c>
      <c r="G3598" t="s">
        <v>17394</v>
      </c>
      <c r="H3598">
        <v>250</v>
      </c>
      <c r="I3598">
        <v>902835</v>
      </c>
      <c r="J3598" t="s">
        <v>881</v>
      </c>
      <c r="K3598" t="s">
        <v>17395</v>
      </c>
      <c r="L3598" t="s">
        <v>11050</v>
      </c>
      <c r="M3598">
        <v>1489</v>
      </c>
      <c r="N3598">
        <v>454</v>
      </c>
      <c r="O3598" t="s">
        <v>17396</v>
      </c>
      <c r="P3598">
        <v>2</v>
      </c>
      <c r="Q3598" t="s">
        <v>17397</v>
      </c>
      <c r="R3598" t="s">
        <v>17398</v>
      </c>
      <c r="S3598">
        <v>40</v>
      </c>
      <c r="T3598" t="s">
        <v>42</v>
      </c>
      <c r="U3598" t="s">
        <v>43</v>
      </c>
      <c r="V3598" t="s">
        <v>6993</v>
      </c>
      <c r="W3598">
        <v>250000</v>
      </c>
      <c r="X3598">
        <v>2001</v>
      </c>
      <c r="Y3598">
        <v>89</v>
      </c>
      <c r="Z3598" s="2">
        <v>6.7</v>
      </c>
      <c r="AA3598">
        <v>1.85</v>
      </c>
      <c r="AB3598">
        <v>133</v>
      </c>
      <c r="AQ3598">
        <v>96</v>
      </c>
      <c r="AR3598">
        <v>6.6</v>
      </c>
      <c r="BO3598">
        <v>19673424</v>
      </c>
      <c r="BP3598">
        <v>80000000</v>
      </c>
      <c r="BR3598">
        <f t="shared" si="125"/>
        <v>-60326576</v>
      </c>
      <c r="BS3598" t="str">
        <f>_xlfn.XLOOKUP(BO3598,I:I,L:L)</f>
        <v>NineÂ </v>
      </c>
    </row>
    <row r="3599" spans="1:71" x14ac:dyDescent="0.25">
      <c r="A3599" t="s">
        <v>33</v>
      </c>
      <c r="B3599" t="s">
        <v>5024</v>
      </c>
      <c r="C3599">
        <v>99</v>
      </c>
      <c r="D3599">
        <v>90</v>
      </c>
      <c r="E3599">
        <v>165</v>
      </c>
      <c r="F3599">
        <v>319</v>
      </c>
      <c r="G3599" t="s">
        <v>9240</v>
      </c>
      <c r="H3599">
        <v>686</v>
      </c>
      <c r="I3599">
        <v>489220</v>
      </c>
      <c r="J3599" t="s">
        <v>2666</v>
      </c>
      <c r="K3599" t="s">
        <v>9814</v>
      </c>
      <c r="L3599" t="s">
        <v>11288</v>
      </c>
      <c r="M3599">
        <v>160511</v>
      </c>
      <c r="N3599">
        <v>1743</v>
      </c>
      <c r="O3599" t="s">
        <v>17399</v>
      </c>
      <c r="P3599">
        <v>0</v>
      </c>
      <c r="Q3599" t="s">
        <v>17400</v>
      </c>
      <c r="R3599" t="s">
        <v>17401</v>
      </c>
      <c r="S3599">
        <v>696</v>
      </c>
      <c r="T3599" t="s">
        <v>42</v>
      </c>
      <c r="U3599" t="s">
        <v>356</v>
      </c>
      <c r="V3599" t="s">
        <v>811</v>
      </c>
      <c r="W3599">
        <v>365000</v>
      </c>
      <c r="X3599">
        <v>1997</v>
      </c>
      <c r="Y3599">
        <v>648</v>
      </c>
      <c r="Z3599" s="2">
        <v>7.3</v>
      </c>
      <c r="AA3599">
        <v>1.85</v>
      </c>
      <c r="AB3599">
        <v>11000</v>
      </c>
      <c r="AQ3599">
        <v>90</v>
      </c>
      <c r="AR3599">
        <v>4.3</v>
      </c>
      <c r="BO3599">
        <v>19480739</v>
      </c>
      <c r="BP3599">
        <v>80000000</v>
      </c>
      <c r="BR3599">
        <f t="shared" si="125"/>
        <v>-60519261</v>
      </c>
      <c r="BS3599" t="str">
        <f>_xlfn.XLOOKUP(BO3599,I:I,L:L)</f>
        <v>TimelineÂ </v>
      </c>
    </row>
    <row r="3600" spans="1:71" x14ac:dyDescent="0.25">
      <c r="A3600" t="s">
        <v>33</v>
      </c>
      <c r="B3600" t="s">
        <v>11518</v>
      </c>
      <c r="C3600">
        <v>21</v>
      </c>
      <c r="D3600">
        <v>76</v>
      </c>
      <c r="E3600">
        <v>0</v>
      </c>
      <c r="F3600">
        <v>62</v>
      </c>
      <c r="G3600" t="s">
        <v>6762</v>
      </c>
      <c r="H3600">
        <v>991</v>
      </c>
      <c r="I3600">
        <v>212285</v>
      </c>
      <c r="J3600" t="s">
        <v>1027</v>
      </c>
      <c r="K3600" t="s">
        <v>4165</v>
      </c>
      <c r="L3600" t="s">
        <v>11440</v>
      </c>
      <c r="M3600">
        <v>1727</v>
      </c>
      <c r="N3600">
        <v>1661</v>
      </c>
      <c r="O3600" t="s">
        <v>17402</v>
      </c>
      <c r="P3600">
        <v>1</v>
      </c>
      <c r="Q3600" t="s">
        <v>17403</v>
      </c>
      <c r="R3600" t="s">
        <v>17404</v>
      </c>
      <c r="S3600">
        <v>21</v>
      </c>
      <c r="T3600" t="s">
        <v>42</v>
      </c>
      <c r="U3600" t="s">
        <v>490</v>
      </c>
      <c r="V3600" t="s">
        <v>811</v>
      </c>
      <c r="W3600">
        <v>250000</v>
      </c>
      <c r="X3600">
        <v>1996</v>
      </c>
      <c r="Y3600">
        <v>575</v>
      </c>
      <c r="Z3600" s="2">
        <v>6.4</v>
      </c>
      <c r="AB3600">
        <v>46</v>
      </c>
      <c r="AQ3600">
        <v>90</v>
      </c>
      <c r="AR3600">
        <v>7.3</v>
      </c>
      <c r="BO3600">
        <v>68642452</v>
      </c>
      <c r="BP3600">
        <v>130000000</v>
      </c>
      <c r="BR3600">
        <f t="shared" si="125"/>
        <v>-61357548</v>
      </c>
      <c r="BS3600" t="str">
        <f>_xlfn.XLOOKUP(BO3600,I:I,L:L)</f>
        <v>SaharaÂ </v>
      </c>
    </row>
    <row r="3601" spans="1:71" x14ac:dyDescent="0.25">
      <c r="A3601" t="s">
        <v>33</v>
      </c>
      <c r="B3601" t="s">
        <v>11522</v>
      </c>
      <c r="C3601">
        <v>19</v>
      </c>
      <c r="D3601">
        <v>75</v>
      </c>
      <c r="E3601">
        <v>45</v>
      </c>
      <c r="F3601">
        <v>0</v>
      </c>
      <c r="G3601" t="s">
        <v>17405</v>
      </c>
      <c r="H3601">
        <v>5</v>
      </c>
      <c r="I3601">
        <v>203134</v>
      </c>
      <c r="J3601" t="s">
        <v>5840</v>
      </c>
      <c r="K3601" t="s">
        <v>17406</v>
      </c>
      <c r="L3601" t="s">
        <v>11467</v>
      </c>
      <c r="M3601">
        <v>1428</v>
      </c>
      <c r="N3601">
        <v>7</v>
      </c>
      <c r="O3601" t="s">
        <v>17407</v>
      </c>
      <c r="P3601">
        <v>0</v>
      </c>
      <c r="Q3601" t="s">
        <v>17408</v>
      </c>
      <c r="R3601" t="s">
        <v>17409</v>
      </c>
      <c r="S3601">
        <v>21</v>
      </c>
      <c r="T3601" t="s">
        <v>42</v>
      </c>
      <c r="U3601" t="s">
        <v>43</v>
      </c>
      <c r="V3601" t="s">
        <v>811</v>
      </c>
      <c r="W3601">
        <v>250000</v>
      </c>
      <c r="X3601">
        <v>1997</v>
      </c>
      <c r="Y3601">
        <v>2</v>
      </c>
      <c r="Z3601" s="2">
        <v>7</v>
      </c>
      <c r="AA3601">
        <v>1.85</v>
      </c>
      <c r="AB3601">
        <v>178</v>
      </c>
      <c r="AQ3601">
        <v>76</v>
      </c>
      <c r="AR3601">
        <v>6.4</v>
      </c>
      <c r="BO3601">
        <v>8460990</v>
      </c>
      <c r="BP3601">
        <v>70000000</v>
      </c>
      <c r="BR3601">
        <f t="shared" ref="BR3601:BR3628" si="126">BO3601-BP3601</f>
        <v>-61539010</v>
      </c>
      <c r="BS3601" t="str">
        <f>_xlfn.XLOOKUP(BO3601,I:I,L:L)</f>
        <v>Legends of Oz: Dorothy's ReturnÂ </v>
      </c>
    </row>
    <row r="3602" spans="1:71" x14ac:dyDescent="0.25">
      <c r="A3602" t="s">
        <v>33</v>
      </c>
      <c r="B3602" t="s">
        <v>11264</v>
      </c>
      <c r="C3602">
        <v>43</v>
      </c>
      <c r="D3602">
        <v>78</v>
      </c>
      <c r="E3602">
        <v>7</v>
      </c>
      <c r="F3602">
        <v>142</v>
      </c>
      <c r="G3602" t="s">
        <v>7887</v>
      </c>
      <c r="H3602">
        <v>308</v>
      </c>
      <c r="I3602">
        <v>191309</v>
      </c>
      <c r="J3602" t="s">
        <v>1195</v>
      </c>
      <c r="K3602" t="s">
        <v>17410</v>
      </c>
      <c r="L3602" t="s">
        <v>11321</v>
      </c>
      <c r="M3602">
        <v>2787</v>
      </c>
      <c r="N3602">
        <v>1008</v>
      </c>
      <c r="O3602" t="s">
        <v>9271</v>
      </c>
      <c r="P3602">
        <v>1</v>
      </c>
      <c r="Q3602" t="s">
        <v>17411</v>
      </c>
      <c r="R3602" t="s">
        <v>17412</v>
      </c>
      <c r="S3602">
        <v>64</v>
      </c>
      <c r="T3602" t="s">
        <v>42</v>
      </c>
      <c r="U3602" t="s">
        <v>43</v>
      </c>
      <c r="V3602" t="s">
        <v>811</v>
      </c>
      <c r="W3602">
        <v>150000</v>
      </c>
      <c r="X3602">
        <v>2004</v>
      </c>
      <c r="Y3602">
        <v>249</v>
      </c>
      <c r="Z3602" s="2">
        <v>5.5</v>
      </c>
      <c r="AA3602">
        <v>1.85</v>
      </c>
      <c r="AB3602">
        <v>98</v>
      </c>
      <c r="AQ3602">
        <v>75</v>
      </c>
      <c r="AR3602">
        <v>7</v>
      </c>
      <c r="BO3602">
        <v>137850096</v>
      </c>
      <c r="BP3602">
        <v>200000000</v>
      </c>
      <c r="BR3602">
        <f t="shared" si="126"/>
        <v>-62149904</v>
      </c>
      <c r="BS3602" t="str">
        <f>_xlfn.XLOOKUP(BO3602,I:I,L:L)</f>
        <v>A Christmas CarolÂ </v>
      </c>
    </row>
    <row r="3603" spans="1:71" x14ac:dyDescent="0.25">
      <c r="A3603" t="s">
        <v>33</v>
      </c>
      <c r="B3603" t="s">
        <v>9641</v>
      </c>
      <c r="C3603">
        <v>29</v>
      </c>
      <c r="D3603">
        <v>92</v>
      </c>
      <c r="E3603">
        <v>99</v>
      </c>
      <c r="F3603">
        <v>181</v>
      </c>
      <c r="G3603" t="s">
        <v>8918</v>
      </c>
      <c r="H3603">
        <v>793</v>
      </c>
      <c r="I3603">
        <v>177840</v>
      </c>
      <c r="J3603" t="s">
        <v>3415</v>
      </c>
      <c r="K3603" t="s">
        <v>13982</v>
      </c>
      <c r="L3603" t="s">
        <v>11519</v>
      </c>
      <c r="M3603">
        <v>708</v>
      </c>
      <c r="N3603">
        <v>1987</v>
      </c>
      <c r="O3603" t="s">
        <v>11029</v>
      </c>
      <c r="P3603">
        <v>2</v>
      </c>
      <c r="Q3603" t="s">
        <v>17413</v>
      </c>
      <c r="R3603" t="s">
        <v>17414</v>
      </c>
      <c r="S3603">
        <v>22</v>
      </c>
      <c r="T3603" t="s">
        <v>42</v>
      </c>
      <c r="U3603" t="s">
        <v>74</v>
      </c>
      <c r="V3603" t="s">
        <v>811</v>
      </c>
      <c r="W3603">
        <v>250000</v>
      </c>
      <c r="X3603">
        <v>1999</v>
      </c>
      <c r="Y3603">
        <v>605</v>
      </c>
      <c r="Z3603" s="2">
        <v>6.1</v>
      </c>
      <c r="AB3603">
        <v>93</v>
      </c>
      <c r="AQ3603">
        <v>78</v>
      </c>
      <c r="AR3603">
        <v>5.5</v>
      </c>
      <c r="BO3603">
        <v>27356090</v>
      </c>
      <c r="BP3603">
        <v>90000000</v>
      </c>
      <c r="BR3603">
        <f t="shared" si="126"/>
        <v>-62643910</v>
      </c>
      <c r="BS3603" t="str">
        <f>_xlfn.XLOOKUP(BO3603,I:I,L:L)</f>
        <v>The Last Witch HunterÂ </v>
      </c>
    </row>
    <row r="3604" spans="1:71" x14ac:dyDescent="0.25">
      <c r="A3604" t="s">
        <v>33</v>
      </c>
      <c r="B3604" t="s">
        <v>7631</v>
      </c>
      <c r="C3604">
        <v>162</v>
      </c>
      <c r="D3604">
        <v>99</v>
      </c>
      <c r="E3604">
        <v>261</v>
      </c>
      <c r="F3604">
        <v>461</v>
      </c>
      <c r="G3604" t="s">
        <v>3757</v>
      </c>
      <c r="H3604">
        <v>924</v>
      </c>
      <c r="I3604">
        <v>49494</v>
      </c>
      <c r="J3604" t="s">
        <v>2275</v>
      </c>
      <c r="K3604" t="s">
        <v>8333</v>
      </c>
      <c r="L3604" t="s">
        <v>11705</v>
      </c>
      <c r="M3604">
        <v>8511</v>
      </c>
      <c r="N3604">
        <v>2862</v>
      </c>
      <c r="O3604" t="s">
        <v>17415</v>
      </c>
      <c r="P3604">
        <v>0</v>
      </c>
      <c r="Q3604" t="s">
        <v>17416</v>
      </c>
      <c r="R3604" t="s">
        <v>17417</v>
      </c>
      <c r="S3604">
        <v>87</v>
      </c>
      <c r="T3604" t="s">
        <v>42</v>
      </c>
      <c r="U3604" t="s">
        <v>43</v>
      </c>
      <c r="V3604" t="s">
        <v>811</v>
      </c>
      <c r="W3604">
        <v>250000</v>
      </c>
      <c r="X3604">
        <v>2013</v>
      </c>
      <c r="Y3604">
        <v>835</v>
      </c>
      <c r="Z3604" s="2">
        <v>3.9</v>
      </c>
      <c r="AA3604">
        <v>2.35</v>
      </c>
      <c r="AB3604">
        <v>0</v>
      </c>
      <c r="AQ3604">
        <v>92</v>
      </c>
      <c r="AR3604">
        <v>6.1</v>
      </c>
      <c r="BO3604">
        <v>102315545</v>
      </c>
      <c r="BP3604">
        <v>165000000</v>
      </c>
      <c r="BR3604">
        <f t="shared" si="126"/>
        <v>-62684455</v>
      </c>
      <c r="BS3604" t="str">
        <f>_xlfn.XLOOKUP(BO3604,I:I,L:L)</f>
        <v>Independence Day: ResurgenceÂ </v>
      </c>
    </row>
    <row r="3605" spans="1:71" x14ac:dyDescent="0.25">
      <c r="A3605" t="s">
        <v>917</v>
      </c>
      <c r="B3605" t="s">
        <v>11528</v>
      </c>
      <c r="C3605">
        <v>8</v>
      </c>
      <c r="D3605">
        <v>81</v>
      </c>
      <c r="E3605">
        <v>0</v>
      </c>
      <c r="F3605">
        <v>5</v>
      </c>
      <c r="G3605" t="s">
        <v>17418</v>
      </c>
      <c r="H3605">
        <v>119</v>
      </c>
      <c r="I3605">
        <v>18195</v>
      </c>
      <c r="J3605" t="s">
        <v>4556</v>
      </c>
      <c r="K3605" t="s">
        <v>17419</v>
      </c>
      <c r="L3605" t="s">
        <v>11726</v>
      </c>
      <c r="M3605">
        <v>336</v>
      </c>
      <c r="N3605">
        <v>154</v>
      </c>
      <c r="O3605" t="s">
        <v>17420</v>
      </c>
      <c r="P3605">
        <v>0</v>
      </c>
      <c r="Q3605" t="s">
        <v>17421</v>
      </c>
      <c r="R3605" t="s">
        <v>17422</v>
      </c>
      <c r="S3605">
        <v>7</v>
      </c>
      <c r="T3605" t="s">
        <v>42</v>
      </c>
      <c r="U3605" t="s">
        <v>43</v>
      </c>
      <c r="W3605">
        <v>250000</v>
      </c>
      <c r="X3605">
        <v>1997</v>
      </c>
      <c r="Y3605">
        <v>24</v>
      </c>
      <c r="Z3605" s="2">
        <v>6.3</v>
      </c>
      <c r="AA3605">
        <v>1.85</v>
      </c>
      <c r="AB3605">
        <v>67</v>
      </c>
      <c r="AQ3605">
        <v>99</v>
      </c>
      <c r="AR3605">
        <v>3.9</v>
      </c>
      <c r="BO3605">
        <v>7097125</v>
      </c>
      <c r="BP3605">
        <v>70000000</v>
      </c>
      <c r="BR3605">
        <f t="shared" si="126"/>
        <v>-62902875</v>
      </c>
      <c r="BS3605" t="str">
        <f>_xlfn.XLOOKUP(BO3605,I:I,L:L)</f>
        <v>BlackhatÂ </v>
      </c>
    </row>
    <row r="3606" spans="1:71" x14ac:dyDescent="0.25">
      <c r="A3606" t="s">
        <v>33</v>
      </c>
      <c r="B3606" t="s">
        <v>11561</v>
      </c>
      <c r="C3606">
        <v>22</v>
      </c>
      <c r="D3606">
        <v>86</v>
      </c>
      <c r="E3606">
        <v>15</v>
      </c>
      <c r="F3606">
        <v>0</v>
      </c>
      <c r="G3606" t="s">
        <v>17423</v>
      </c>
      <c r="H3606">
        <v>2</v>
      </c>
      <c r="I3606">
        <v>111300</v>
      </c>
      <c r="J3606" t="s">
        <v>3743</v>
      </c>
      <c r="K3606" t="s">
        <v>17424</v>
      </c>
      <c r="L3606" t="s">
        <v>11591</v>
      </c>
      <c r="M3606">
        <v>575</v>
      </c>
      <c r="N3606">
        <v>2</v>
      </c>
      <c r="O3606" t="s">
        <v>17425</v>
      </c>
      <c r="P3606">
        <v>0</v>
      </c>
      <c r="Q3606" t="s">
        <v>17426</v>
      </c>
      <c r="R3606" t="s">
        <v>17427</v>
      </c>
      <c r="S3606">
        <v>6</v>
      </c>
      <c r="T3606" t="s">
        <v>42</v>
      </c>
      <c r="U3606" t="s">
        <v>43</v>
      </c>
      <c r="V3606" t="s">
        <v>5962</v>
      </c>
      <c r="W3606">
        <v>225000</v>
      </c>
      <c r="X3606">
        <v>2012</v>
      </c>
      <c r="Y3606">
        <v>0</v>
      </c>
      <c r="Z3606" s="2">
        <v>7.5</v>
      </c>
      <c r="AA3606">
        <v>2.35</v>
      </c>
      <c r="AB3606">
        <v>801</v>
      </c>
      <c r="AQ3606">
        <v>105</v>
      </c>
      <c r="AR3606">
        <v>4</v>
      </c>
      <c r="BO3606">
        <v>89732035</v>
      </c>
      <c r="BP3606">
        <v>155000000</v>
      </c>
      <c r="BR3606">
        <f t="shared" si="126"/>
        <v>-65267965</v>
      </c>
      <c r="BS3606" t="str">
        <f>_xlfn.XLOOKUP(BO3606,I:I,L:L)</f>
        <v>Terminator GenisysÂ </v>
      </c>
    </row>
    <row r="3607" spans="1:71" x14ac:dyDescent="0.25">
      <c r="A3607" t="s">
        <v>33</v>
      </c>
      <c r="B3607" t="s">
        <v>11567</v>
      </c>
      <c r="C3607">
        <v>38</v>
      </c>
      <c r="D3607">
        <v>106</v>
      </c>
      <c r="E3607">
        <v>0</v>
      </c>
      <c r="F3607">
        <v>131</v>
      </c>
      <c r="G3607" t="s">
        <v>4908</v>
      </c>
      <c r="H3607">
        <v>254</v>
      </c>
      <c r="I3607">
        <v>1027119</v>
      </c>
      <c r="J3607" t="s">
        <v>2007</v>
      </c>
      <c r="K3607" t="s">
        <v>13370</v>
      </c>
      <c r="L3607" t="s">
        <v>10963</v>
      </c>
      <c r="M3607">
        <v>2742</v>
      </c>
      <c r="N3607">
        <v>964</v>
      </c>
      <c r="O3607" t="s">
        <v>17428</v>
      </c>
      <c r="P3607">
        <v>1</v>
      </c>
      <c r="Q3607" t="s">
        <v>17429</v>
      </c>
      <c r="R3607" t="s">
        <v>17430</v>
      </c>
      <c r="S3607">
        <v>73</v>
      </c>
      <c r="T3607" t="s">
        <v>42</v>
      </c>
      <c r="U3607" t="s">
        <v>43</v>
      </c>
      <c r="V3607" t="s">
        <v>811</v>
      </c>
      <c r="W3607">
        <v>225000</v>
      </c>
      <c r="X3607">
        <v>2000</v>
      </c>
      <c r="Y3607">
        <v>147</v>
      </c>
      <c r="Z3607" s="2">
        <v>7</v>
      </c>
      <c r="AA3607">
        <v>1.85</v>
      </c>
      <c r="AB3607">
        <v>72</v>
      </c>
      <c r="AQ3607">
        <v>86</v>
      </c>
      <c r="AR3607">
        <v>7.5</v>
      </c>
      <c r="BO3607">
        <v>83640426</v>
      </c>
      <c r="BP3607">
        <v>150000000</v>
      </c>
      <c r="BR3607">
        <f t="shared" si="126"/>
        <v>-66359574</v>
      </c>
      <c r="BS3607" t="str">
        <f>_xlfn.XLOOKUP(BO3607,I:I,L:L)</f>
        <v>Wrath of the TitansÂ </v>
      </c>
    </row>
    <row r="3608" spans="1:71" x14ac:dyDescent="0.25">
      <c r="A3608" t="s">
        <v>917</v>
      </c>
      <c r="B3608" t="s">
        <v>11573</v>
      </c>
      <c r="C3608">
        <v>67</v>
      </c>
      <c r="D3608">
        <v>80</v>
      </c>
      <c r="E3608">
        <v>7</v>
      </c>
      <c r="F3608">
        <v>21</v>
      </c>
      <c r="G3608" t="s">
        <v>17431</v>
      </c>
      <c r="H3608">
        <v>57</v>
      </c>
      <c r="I3608">
        <v>5000000</v>
      </c>
      <c r="J3608" t="s">
        <v>5855</v>
      </c>
      <c r="K3608" t="s">
        <v>17432</v>
      </c>
      <c r="L3608" t="s">
        <v>17433</v>
      </c>
      <c r="M3608">
        <v>4812</v>
      </c>
      <c r="N3608">
        <v>205</v>
      </c>
      <c r="O3608" t="s">
        <v>17434</v>
      </c>
      <c r="P3608">
        <v>0</v>
      </c>
      <c r="Q3608" t="s">
        <v>17435</v>
      </c>
      <c r="R3608" t="s">
        <v>17436</v>
      </c>
      <c r="S3608">
        <v>88</v>
      </c>
      <c r="T3608" t="s">
        <v>42</v>
      </c>
      <c r="U3608" t="s">
        <v>43</v>
      </c>
      <c r="V3608" t="s">
        <v>7234</v>
      </c>
      <c r="W3608">
        <v>210000</v>
      </c>
      <c r="X3608">
        <v>1953</v>
      </c>
      <c r="Y3608">
        <v>40</v>
      </c>
      <c r="Z3608" s="2">
        <v>6.7</v>
      </c>
      <c r="AA3608">
        <v>1.37</v>
      </c>
      <c r="AB3608">
        <v>465</v>
      </c>
      <c r="AQ3608">
        <v>93</v>
      </c>
      <c r="AR3608">
        <v>4</v>
      </c>
      <c r="BO3608">
        <v>47952020</v>
      </c>
      <c r="BP3608">
        <v>115000000</v>
      </c>
      <c r="BR3608">
        <f t="shared" si="126"/>
        <v>-67047980</v>
      </c>
      <c r="BS3608" t="str">
        <f>_xlfn.XLOOKUP(BO3608,I:I,L:L)</f>
        <v>The Huntsman: Winter's WarÂ </v>
      </c>
    </row>
    <row r="3609" spans="1:71" x14ac:dyDescent="0.25">
      <c r="A3609" t="s">
        <v>33</v>
      </c>
      <c r="B3609" t="s">
        <v>501</v>
      </c>
      <c r="C3609">
        <v>77</v>
      </c>
      <c r="D3609">
        <v>96</v>
      </c>
      <c r="E3609">
        <v>218</v>
      </c>
      <c r="F3609">
        <v>31</v>
      </c>
      <c r="G3609" t="s">
        <v>17437</v>
      </c>
      <c r="H3609">
        <v>4000</v>
      </c>
      <c r="I3609">
        <v>4505922</v>
      </c>
      <c r="J3609" t="s">
        <v>1544</v>
      </c>
      <c r="K3609" t="s">
        <v>333</v>
      </c>
      <c r="L3609" t="s">
        <v>10022</v>
      </c>
      <c r="M3609">
        <v>63951</v>
      </c>
      <c r="N3609">
        <v>4230</v>
      </c>
      <c r="O3609" t="s">
        <v>17438</v>
      </c>
      <c r="P3609">
        <v>0</v>
      </c>
      <c r="Q3609" t="s">
        <v>17439</v>
      </c>
      <c r="R3609" t="s">
        <v>17440</v>
      </c>
      <c r="S3609">
        <v>252</v>
      </c>
      <c r="T3609" t="s">
        <v>42</v>
      </c>
      <c r="U3609" t="s">
        <v>43</v>
      </c>
      <c r="V3609" t="s">
        <v>811</v>
      </c>
      <c r="W3609">
        <v>200000</v>
      </c>
      <c r="X3609">
        <v>1996</v>
      </c>
      <c r="Y3609">
        <v>135</v>
      </c>
      <c r="Z3609" s="2">
        <v>7.4</v>
      </c>
      <c r="AA3609">
        <v>1.85</v>
      </c>
      <c r="AB3609">
        <v>0</v>
      </c>
      <c r="AQ3609">
        <v>93</v>
      </c>
      <c r="AR3609">
        <v>7</v>
      </c>
      <c r="BO3609">
        <v>42776259</v>
      </c>
      <c r="BP3609">
        <v>112000000</v>
      </c>
      <c r="BR3609">
        <f t="shared" si="126"/>
        <v>-69223741</v>
      </c>
      <c r="BS3609" t="str">
        <f>_xlfn.XLOOKUP(BO3609,I:I,L:L)</f>
        <v>Gulliver's TravelsÂ </v>
      </c>
    </row>
    <row r="3610" spans="1:71" x14ac:dyDescent="0.25">
      <c r="A3610" t="s">
        <v>33</v>
      </c>
      <c r="B3610" t="s">
        <v>11583</v>
      </c>
      <c r="C3610">
        <v>15</v>
      </c>
      <c r="D3610">
        <v>85</v>
      </c>
      <c r="E3610">
        <v>0</v>
      </c>
      <c r="F3610">
        <v>0</v>
      </c>
      <c r="G3610" t="s">
        <v>17441</v>
      </c>
      <c r="H3610">
        <v>66</v>
      </c>
      <c r="I3610">
        <v>381225</v>
      </c>
      <c r="J3610" t="s">
        <v>3743</v>
      </c>
      <c r="K3610" t="s">
        <v>17442</v>
      </c>
      <c r="L3610" t="s">
        <v>11260</v>
      </c>
      <c r="M3610">
        <v>131</v>
      </c>
      <c r="N3610">
        <v>66</v>
      </c>
      <c r="O3610" t="s">
        <v>17443</v>
      </c>
      <c r="P3610">
        <v>0</v>
      </c>
      <c r="R3610" t="s">
        <v>17444</v>
      </c>
      <c r="S3610">
        <v>13</v>
      </c>
      <c r="T3610" t="s">
        <v>42</v>
      </c>
      <c r="U3610" t="s">
        <v>43</v>
      </c>
      <c r="V3610" t="s">
        <v>6993</v>
      </c>
      <c r="W3610">
        <v>200000</v>
      </c>
      <c r="X3610">
        <v>2004</v>
      </c>
      <c r="Y3610">
        <v>0</v>
      </c>
      <c r="Z3610" s="2">
        <v>7.2</v>
      </c>
      <c r="AA3610">
        <v>1.78</v>
      </c>
      <c r="AB3610">
        <v>30</v>
      </c>
      <c r="AQ3610">
        <v>66</v>
      </c>
      <c r="AR3610">
        <v>6.5</v>
      </c>
      <c r="BO3610">
        <v>60522097</v>
      </c>
      <c r="BP3610">
        <v>130000000</v>
      </c>
      <c r="BR3610">
        <f t="shared" si="126"/>
        <v>-69477903</v>
      </c>
      <c r="BS3610" t="str">
        <f>_xlfn.XLOOKUP(BO3610,I:I,L:L)</f>
        <v>After EarthÂ </v>
      </c>
    </row>
    <row r="3611" spans="1:71" x14ac:dyDescent="0.25">
      <c r="A3611" t="s">
        <v>33</v>
      </c>
      <c r="B3611" t="s">
        <v>11585</v>
      </c>
      <c r="C3611">
        <v>25</v>
      </c>
      <c r="D3611">
        <v>101</v>
      </c>
      <c r="E3611">
        <v>0</v>
      </c>
      <c r="F3611">
        <v>16</v>
      </c>
      <c r="G3611" t="s">
        <v>17445</v>
      </c>
      <c r="H3611">
        <v>77000</v>
      </c>
      <c r="I3611">
        <v>2428241</v>
      </c>
      <c r="J3611" t="s">
        <v>2007</v>
      </c>
      <c r="K3611" t="s">
        <v>17446</v>
      </c>
      <c r="L3611" t="s">
        <v>10578</v>
      </c>
      <c r="M3611">
        <v>2099</v>
      </c>
      <c r="N3611">
        <v>77046</v>
      </c>
      <c r="O3611" t="s">
        <v>17447</v>
      </c>
      <c r="P3611">
        <v>7</v>
      </c>
      <c r="Q3611" t="s">
        <v>17448</v>
      </c>
      <c r="R3611" t="s">
        <v>17449</v>
      </c>
      <c r="S3611">
        <v>26</v>
      </c>
      <c r="T3611" t="s">
        <v>42</v>
      </c>
      <c r="U3611" t="s">
        <v>43</v>
      </c>
      <c r="V3611" t="s">
        <v>44</v>
      </c>
      <c r="W3611">
        <v>200000</v>
      </c>
      <c r="X3611">
        <v>2010</v>
      </c>
      <c r="Y3611">
        <v>21</v>
      </c>
      <c r="Z3611" s="2">
        <v>6.4</v>
      </c>
      <c r="AB3611">
        <v>0</v>
      </c>
      <c r="AQ3611">
        <v>85</v>
      </c>
      <c r="AR3611">
        <v>7.2</v>
      </c>
      <c r="BO3611">
        <v>5409517</v>
      </c>
      <c r="BP3611">
        <v>75000000</v>
      </c>
      <c r="BR3611">
        <f t="shared" si="126"/>
        <v>-69590483</v>
      </c>
      <c r="BS3611" t="str">
        <f>_xlfn.XLOOKUP(BO3611,I:I,L:L)</f>
        <v>MonkeyboneÂ </v>
      </c>
    </row>
    <row r="3612" spans="1:71" x14ac:dyDescent="0.25">
      <c r="A3612" t="s">
        <v>33</v>
      </c>
      <c r="B3612" t="s">
        <v>6140</v>
      </c>
      <c r="C3612">
        <v>37</v>
      </c>
      <c r="D3612">
        <v>97</v>
      </c>
      <c r="E3612">
        <v>151</v>
      </c>
      <c r="F3612">
        <v>305</v>
      </c>
      <c r="G3612" t="s">
        <v>2550</v>
      </c>
      <c r="H3612">
        <v>1000</v>
      </c>
      <c r="I3612">
        <v>78030</v>
      </c>
      <c r="J3612" t="s">
        <v>2007</v>
      </c>
      <c r="K3612" t="s">
        <v>7154</v>
      </c>
      <c r="L3612" t="s">
        <v>11617</v>
      </c>
      <c r="M3612">
        <v>1034</v>
      </c>
      <c r="N3612">
        <v>3021</v>
      </c>
      <c r="O3612" t="s">
        <v>17450</v>
      </c>
      <c r="P3612">
        <v>2</v>
      </c>
      <c r="R3612" t="s">
        <v>17451</v>
      </c>
      <c r="S3612">
        <v>10</v>
      </c>
      <c r="T3612" t="s">
        <v>42</v>
      </c>
      <c r="U3612" t="s">
        <v>43</v>
      </c>
      <c r="V3612" t="s">
        <v>811</v>
      </c>
      <c r="W3612">
        <v>200000</v>
      </c>
      <c r="X3612">
        <v>2012</v>
      </c>
      <c r="Y3612">
        <v>1000</v>
      </c>
      <c r="Z3612" s="2">
        <v>6.5</v>
      </c>
      <c r="AA3612">
        <v>2.35</v>
      </c>
      <c r="AB3612">
        <v>569</v>
      </c>
      <c r="AQ3612">
        <v>101</v>
      </c>
      <c r="AR3612">
        <v>6.4</v>
      </c>
      <c r="BO3612">
        <v>10166502</v>
      </c>
      <c r="BP3612">
        <v>80000000</v>
      </c>
      <c r="BR3612">
        <f t="shared" si="126"/>
        <v>-69833498</v>
      </c>
      <c r="BS3612" t="str">
        <f>_xlfn.XLOOKUP(BO3612,I:I,L:L)</f>
        <v>The Great RaidÂ </v>
      </c>
    </row>
    <row r="3613" spans="1:71" x14ac:dyDescent="0.25">
      <c r="A3613" t="s">
        <v>33</v>
      </c>
      <c r="B3613" t="s">
        <v>11590</v>
      </c>
      <c r="C3613">
        <v>12</v>
      </c>
      <c r="D3613">
        <v>103</v>
      </c>
      <c r="E3613">
        <v>18</v>
      </c>
      <c r="F3613">
        <v>61</v>
      </c>
      <c r="G3613" t="s">
        <v>17452</v>
      </c>
      <c r="H3613">
        <v>96</v>
      </c>
      <c r="I3613">
        <v>174682</v>
      </c>
      <c r="J3613" t="s">
        <v>3027</v>
      </c>
      <c r="K3613" t="s">
        <v>17453</v>
      </c>
      <c r="L3613" t="s">
        <v>11431</v>
      </c>
      <c r="M3613">
        <v>460</v>
      </c>
      <c r="N3613">
        <v>314</v>
      </c>
      <c r="O3613" t="s">
        <v>17454</v>
      </c>
      <c r="P3613">
        <v>0</v>
      </c>
      <c r="Q3613" t="s">
        <v>17455</v>
      </c>
      <c r="R3613" t="s">
        <v>17456</v>
      </c>
      <c r="S3613">
        <v>14</v>
      </c>
      <c r="T3613" t="s">
        <v>42</v>
      </c>
      <c r="U3613" t="s">
        <v>43</v>
      </c>
      <c r="W3613">
        <v>200000</v>
      </c>
      <c r="X3613">
        <v>2002</v>
      </c>
      <c r="Y3613">
        <v>90</v>
      </c>
      <c r="Z3613" s="2">
        <v>6.9</v>
      </c>
      <c r="AB3613">
        <v>96</v>
      </c>
      <c r="AQ3613">
        <v>97</v>
      </c>
      <c r="AR3613">
        <v>6.5</v>
      </c>
      <c r="BO3613">
        <v>15131330</v>
      </c>
      <c r="BP3613">
        <v>86000000</v>
      </c>
      <c r="BR3613">
        <f t="shared" si="126"/>
        <v>-70868670</v>
      </c>
      <c r="BS3613" t="str">
        <f>_xlfn.XLOOKUP(BO3613,I:I,L:L)</f>
        <v>Arthur and the InvisiblesÂ </v>
      </c>
    </row>
    <row r="3614" spans="1:71" x14ac:dyDescent="0.25">
      <c r="A3614" t="s">
        <v>33</v>
      </c>
      <c r="B3614" t="s">
        <v>11598</v>
      </c>
      <c r="C3614">
        <v>7</v>
      </c>
      <c r="D3614">
        <v>86</v>
      </c>
      <c r="E3614">
        <v>0</v>
      </c>
      <c r="F3614">
        <v>15</v>
      </c>
      <c r="G3614" t="s">
        <v>17457</v>
      </c>
      <c r="H3614">
        <v>178</v>
      </c>
      <c r="I3614">
        <v>215185</v>
      </c>
      <c r="J3614" t="s">
        <v>5738</v>
      </c>
      <c r="K3614" t="s">
        <v>17458</v>
      </c>
      <c r="L3614" t="s">
        <v>11327</v>
      </c>
      <c r="M3614">
        <v>48</v>
      </c>
      <c r="N3614">
        <v>279</v>
      </c>
      <c r="O3614" t="s">
        <v>17459</v>
      </c>
      <c r="P3614">
        <v>3</v>
      </c>
      <c r="Q3614" t="s">
        <v>17460</v>
      </c>
      <c r="R3614" t="s">
        <v>17461</v>
      </c>
      <c r="S3614">
        <v>2</v>
      </c>
      <c r="T3614" t="s">
        <v>42</v>
      </c>
      <c r="U3614" t="s">
        <v>43</v>
      </c>
      <c r="V3614" t="s">
        <v>44</v>
      </c>
      <c r="W3614">
        <v>200000</v>
      </c>
      <c r="X3614">
        <v>2008</v>
      </c>
      <c r="Y3614">
        <v>58</v>
      </c>
      <c r="Z3614" s="2">
        <v>7.5</v>
      </c>
      <c r="AB3614">
        <v>26</v>
      </c>
      <c r="AQ3614">
        <v>103</v>
      </c>
      <c r="AR3614">
        <v>6.9</v>
      </c>
      <c r="BO3614">
        <v>63992328</v>
      </c>
      <c r="BP3614">
        <v>135000000</v>
      </c>
      <c r="BR3614">
        <f t="shared" si="126"/>
        <v>-71007672</v>
      </c>
      <c r="BS3614" t="str">
        <f>_xlfn.XLOOKUP(BO3614,I:I,L:L)</f>
        <v>Happy Feet 2Â </v>
      </c>
    </row>
    <row r="3615" spans="1:71" x14ac:dyDescent="0.25">
      <c r="A3615" t="s">
        <v>33</v>
      </c>
      <c r="B3615" t="s">
        <v>1220</v>
      </c>
      <c r="C3615">
        <v>450</v>
      </c>
      <c r="D3615">
        <v>106</v>
      </c>
      <c r="E3615">
        <v>0</v>
      </c>
      <c r="F3615">
        <v>273</v>
      </c>
      <c r="G3615" t="s">
        <v>6359</v>
      </c>
      <c r="H3615">
        <v>17000</v>
      </c>
      <c r="I3615">
        <v>32154410</v>
      </c>
      <c r="J3615" t="s">
        <v>1338</v>
      </c>
      <c r="K3615" t="s">
        <v>572</v>
      </c>
      <c r="L3615" t="s">
        <v>9719</v>
      </c>
      <c r="M3615">
        <v>148334</v>
      </c>
      <c r="N3615">
        <v>18469</v>
      </c>
      <c r="O3615" t="s">
        <v>9720</v>
      </c>
      <c r="P3615">
        <v>0</v>
      </c>
      <c r="Q3615" t="s">
        <v>9721</v>
      </c>
      <c r="R3615" t="s">
        <v>9722</v>
      </c>
      <c r="S3615">
        <v>274</v>
      </c>
      <c r="T3615" t="s">
        <v>42</v>
      </c>
      <c r="U3615" t="s">
        <v>43</v>
      </c>
      <c r="V3615" t="s">
        <v>811</v>
      </c>
      <c r="W3615">
        <v>30000000</v>
      </c>
      <c r="X3615">
        <v>2013</v>
      </c>
      <c r="Y3615">
        <v>681</v>
      </c>
      <c r="Z3615" s="2">
        <v>7.1</v>
      </c>
      <c r="AA3615">
        <v>1.85</v>
      </c>
      <c r="AB3615">
        <v>29000</v>
      </c>
      <c r="AQ3615">
        <v>86</v>
      </c>
      <c r="AR3615">
        <v>7.5</v>
      </c>
      <c r="BO3615">
        <v>40911830</v>
      </c>
      <c r="BP3615">
        <v>115000000</v>
      </c>
      <c r="BR3615">
        <f t="shared" si="126"/>
        <v>-74088170</v>
      </c>
      <c r="BS3615" t="str">
        <f>_xlfn.XLOOKUP(BO3615,I:I,L:L)</f>
        <v>WindtalkersÂ </v>
      </c>
    </row>
    <row r="3616" spans="1:71" x14ac:dyDescent="0.25">
      <c r="A3616" t="s">
        <v>33</v>
      </c>
      <c r="B3616" t="s">
        <v>11607</v>
      </c>
      <c r="C3616">
        <v>11</v>
      </c>
      <c r="D3616">
        <v>106</v>
      </c>
      <c r="E3616">
        <v>15</v>
      </c>
      <c r="F3616">
        <v>0</v>
      </c>
      <c r="G3616" t="s">
        <v>17462</v>
      </c>
      <c r="H3616">
        <v>2</v>
      </c>
      <c r="I3616">
        <v>1111</v>
      </c>
      <c r="J3616" t="s">
        <v>5868</v>
      </c>
      <c r="K3616" t="s">
        <v>17463</v>
      </c>
      <c r="L3616" t="s">
        <v>11676</v>
      </c>
      <c r="M3616">
        <v>771</v>
      </c>
      <c r="N3616">
        <v>2</v>
      </c>
      <c r="O3616" t="s">
        <v>17464</v>
      </c>
      <c r="P3616">
        <v>0</v>
      </c>
      <c r="Q3616" t="s">
        <v>17465</v>
      </c>
      <c r="R3616" t="s">
        <v>17466</v>
      </c>
      <c r="S3616">
        <v>10</v>
      </c>
      <c r="T3616" t="s">
        <v>42</v>
      </c>
      <c r="U3616" t="s">
        <v>43</v>
      </c>
      <c r="V3616" t="s">
        <v>44</v>
      </c>
      <c r="W3616">
        <v>200000</v>
      </c>
      <c r="X3616">
        <v>2006</v>
      </c>
      <c r="Y3616">
        <v>0</v>
      </c>
      <c r="Z3616" s="2">
        <v>7.7</v>
      </c>
      <c r="AA3616">
        <v>1.66</v>
      </c>
      <c r="AB3616">
        <v>246</v>
      </c>
      <c r="AQ3616">
        <v>87</v>
      </c>
      <c r="AR3616">
        <v>8</v>
      </c>
      <c r="BO3616">
        <v>24985612</v>
      </c>
      <c r="BP3616">
        <v>100000000</v>
      </c>
      <c r="BR3616">
        <f t="shared" si="126"/>
        <v>-75014388</v>
      </c>
      <c r="BS3616" t="str">
        <f>_xlfn.XLOOKUP(BO3616,I:I,L:L)</f>
        <v>In the Heart of the SeaÂ </v>
      </c>
    </row>
    <row r="3617" spans="1:71" x14ac:dyDescent="0.25">
      <c r="A3617" t="s">
        <v>33</v>
      </c>
      <c r="B3617" t="s">
        <v>11624</v>
      </c>
      <c r="C3617">
        <v>46</v>
      </c>
      <c r="D3617">
        <v>89</v>
      </c>
      <c r="E3617">
        <v>373</v>
      </c>
      <c r="F3617">
        <v>27</v>
      </c>
      <c r="G3617" t="s">
        <v>17467</v>
      </c>
      <c r="H3617">
        <v>36</v>
      </c>
      <c r="I3617">
        <v>925402</v>
      </c>
      <c r="J3617" t="s">
        <v>3306</v>
      </c>
      <c r="K3617" t="s">
        <v>17468</v>
      </c>
      <c r="L3617" t="s">
        <v>11004</v>
      </c>
      <c r="M3617">
        <v>27882</v>
      </c>
      <c r="N3617">
        <v>100</v>
      </c>
      <c r="O3617" t="s">
        <v>17469</v>
      </c>
      <c r="P3617">
        <v>0</v>
      </c>
      <c r="Q3617" t="s">
        <v>17470</v>
      </c>
      <c r="R3617" t="s">
        <v>17471</v>
      </c>
      <c r="S3617">
        <v>130</v>
      </c>
      <c r="T3617" t="s">
        <v>404</v>
      </c>
      <c r="U3617" t="s">
        <v>13643</v>
      </c>
      <c r="V3617" t="s">
        <v>115</v>
      </c>
      <c r="W3617">
        <v>180000</v>
      </c>
      <c r="X3617">
        <v>1997</v>
      </c>
      <c r="Y3617">
        <v>35</v>
      </c>
      <c r="Z3617" s="2">
        <v>8.5</v>
      </c>
      <c r="AA3617">
        <v>1.85</v>
      </c>
      <c r="AB3617">
        <v>0</v>
      </c>
      <c r="AQ3617">
        <v>94</v>
      </c>
      <c r="AR3617">
        <v>8.1</v>
      </c>
      <c r="BO3617">
        <v>100189501</v>
      </c>
      <c r="BP3617">
        <v>178000000</v>
      </c>
      <c r="BR3617">
        <f t="shared" si="126"/>
        <v>-77810499</v>
      </c>
      <c r="BS3617" t="str">
        <f>_xlfn.XLOOKUP(BO3617,I:I,L:L)</f>
        <v>Edge of TomorrowÂ </v>
      </c>
    </row>
    <row r="3618" spans="1:71" x14ac:dyDescent="0.25">
      <c r="A3618" t="s">
        <v>33</v>
      </c>
      <c r="B3618" t="s">
        <v>11628</v>
      </c>
      <c r="C3618">
        <v>143</v>
      </c>
      <c r="D3618">
        <v>97</v>
      </c>
      <c r="E3618">
        <v>131</v>
      </c>
      <c r="F3618">
        <v>67</v>
      </c>
      <c r="G3618" t="s">
        <v>17472</v>
      </c>
      <c r="H3618">
        <v>507</v>
      </c>
      <c r="I3618">
        <v>469947</v>
      </c>
      <c r="J3618" t="s">
        <v>210</v>
      </c>
      <c r="K3618" t="s">
        <v>14411</v>
      </c>
      <c r="L3618" t="s">
        <v>11150</v>
      </c>
      <c r="M3618">
        <v>19846</v>
      </c>
      <c r="N3618">
        <v>654</v>
      </c>
      <c r="O3618" t="s">
        <v>17473</v>
      </c>
      <c r="P3618">
        <v>0</v>
      </c>
      <c r="Q3618" t="s">
        <v>17474</v>
      </c>
      <c r="R3618" t="s">
        <v>17475</v>
      </c>
      <c r="S3618">
        <v>68</v>
      </c>
      <c r="T3618" t="s">
        <v>42</v>
      </c>
      <c r="U3618" t="s">
        <v>74</v>
      </c>
      <c r="V3618" t="s">
        <v>5962</v>
      </c>
      <c r="W3618">
        <v>120000</v>
      </c>
      <c r="X3618">
        <v>2011</v>
      </c>
      <c r="Y3618">
        <v>75</v>
      </c>
      <c r="Z3618" s="2">
        <v>7.7</v>
      </c>
      <c r="AA3618">
        <v>1.85</v>
      </c>
      <c r="AB3618">
        <v>0</v>
      </c>
      <c r="AQ3618">
        <v>89</v>
      </c>
      <c r="AR3618">
        <v>8.5</v>
      </c>
      <c r="BO3618">
        <v>17176900</v>
      </c>
      <c r="BP3618">
        <v>95000000</v>
      </c>
      <c r="BR3618">
        <f t="shared" si="126"/>
        <v>-77823100</v>
      </c>
      <c r="BS3618" t="str">
        <f>_xlfn.XLOOKUP(BO3618,I:I,L:L)</f>
        <v>Seventh SonÂ </v>
      </c>
    </row>
    <row r="3619" spans="1:71" x14ac:dyDescent="0.25">
      <c r="A3619" t="s">
        <v>33</v>
      </c>
      <c r="B3619" t="s">
        <v>11635</v>
      </c>
      <c r="C3619">
        <v>242</v>
      </c>
      <c r="D3619">
        <v>92</v>
      </c>
      <c r="E3619">
        <v>135</v>
      </c>
      <c r="F3619">
        <v>259</v>
      </c>
      <c r="G3619" t="s">
        <v>10354</v>
      </c>
      <c r="H3619">
        <v>574</v>
      </c>
      <c r="I3619">
        <v>1316074</v>
      </c>
      <c r="J3619" t="s">
        <v>3914</v>
      </c>
      <c r="K3619" t="s">
        <v>17476</v>
      </c>
      <c r="L3619" t="s">
        <v>10802</v>
      </c>
      <c r="M3619">
        <v>71387</v>
      </c>
      <c r="N3619">
        <v>1303</v>
      </c>
      <c r="O3619" t="s">
        <v>17477</v>
      </c>
      <c r="P3619">
        <v>1</v>
      </c>
      <c r="Q3619" t="s">
        <v>17478</v>
      </c>
      <c r="R3619" t="s">
        <v>17479</v>
      </c>
      <c r="S3619">
        <v>228</v>
      </c>
      <c r="T3619" t="s">
        <v>42</v>
      </c>
      <c r="U3619" t="s">
        <v>43</v>
      </c>
      <c r="V3619" t="s">
        <v>44</v>
      </c>
      <c r="W3619">
        <v>100000</v>
      </c>
      <c r="X3619">
        <v>2011</v>
      </c>
      <c r="Y3619">
        <v>399</v>
      </c>
      <c r="Z3619" s="2">
        <v>7</v>
      </c>
      <c r="AA3619">
        <v>1.85</v>
      </c>
      <c r="AB3619">
        <v>21000</v>
      </c>
      <c r="AQ3619">
        <v>78</v>
      </c>
      <c r="AR3619">
        <v>8.6999999999999993</v>
      </c>
      <c r="BO3619">
        <v>1339152</v>
      </c>
      <c r="BP3619">
        <v>81200000</v>
      </c>
      <c r="BR3619">
        <f t="shared" si="126"/>
        <v>-79860848</v>
      </c>
      <c r="BS3619" t="str">
        <f>_xlfn.XLOOKUP(BO3619,I:I,L:L)</f>
        <v>The Little PrinceÂ </v>
      </c>
    </row>
    <row r="3620" spans="1:71" x14ac:dyDescent="0.25">
      <c r="A3620" t="s">
        <v>33</v>
      </c>
      <c r="B3620" t="s">
        <v>11639</v>
      </c>
      <c r="C3620">
        <v>38</v>
      </c>
      <c r="D3620">
        <v>97</v>
      </c>
      <c r="E3620">
        <v>101</v>
      </c>
      <c r="F3620">
        <v>101</v>
      </c>
      <c r="G3620" t="s">
        <v>5826</v>
      </c>
      <c r="H3620">
        <v>982</v>
      </c>
      <c r="I3620">
        <v>15180000</v>
      </c>
      <c r="J3620" t="s">
        <v>1338</v>
      </c>
      <c r="K3620" t="s">
        <v>4116</v>
      </c>
      <c r="L3620" t="s">
        <v>8091</v>
      </c>
      <c r="M3620">
        <v>3340</v>
      </c>
      <c r="N3620">
        <v>1631</v>
      </c>
      <c r="O3620" t="s">
        <v>11639</v>
      </c>
      <c r="P3620">
        <v>1</v>
      </c>
      <c r="Q3620" t="s">
        <v>17480</v>
      </c>
      <c r="R3620" t="s">
        <v>17481</v>
      </c>
      <c r="S3620">
        <v>50</v>
      </c>
      <c r="T3620" t="s">
        <v>42</v>
      </c>
      <c r="U3620" t="s">
        <v>43</v>
      </c>
      <c r="V3620" t="s">
        <v>811</v>
      </c>
      <c r="W3620">
        <v>500000</v>
      </c>
      <c r="X3620">
        <v>1971</v>
      </c>
      <c r="Y3620">
        <v>535</v>
      </c>
      <c r="Z3620" s="2">
        <v>5.5</v>
      </c>
      <c r="AA3620">
        <v>1.37</v>
      </c>
      <c r="AB3620">
        <v>566</v>
      </c>
      <c r="AQ3620">
        <v>92</v>
      </c>
      <c r="AR3620">
        <v>7</v>
      </c>
      <c r="BO3620">
        <v>49551662</v>
      </c>
      <c r="BP3620">
        <v>130000000</v>
      </c>
      <c r="BR3620">
        <f t="shared" si="126"/>
        <v>-80448338</v>
      </c>
      <c r="BS3620" t="str">
        <f>_xlfn.XLOOKUP(BO3620,I:I,L:L)</f>
        <v>AustraliaÂ </v>
      </c>
    </row>
    <row r="3621" spans="1:71" x14ac:dyDescent="0.25">
      <c r="A3621" t="s">
        <v>917</v>
      </c>
      <c r="B3621" t="s">
        <v>11647</v>
      </c>
      <c r="C3621">
        <v>18</v>
      </c>
      <c r="D3621">
        <v>88</v>
      </c>
      <c r="E3621">
        <v>14</v>
      </c>
      <c r="F3621">
        <v>3</v>
      </c>
      <c r="G3621" t="s">
        <v>17482</v>
      </c>
      <c r="H3621">
        <v>142</v>
      </c>
      <c r="I3621">
        <v>110720</v>
      </c>
      <c r="J3621" t="s">
        <v>1247</v>
      </c>
      <c r="K3621" t="s">
        <v>17483</v>
      </c>
      <c r="L3621" t="s">
        <v>12468</v>
      </c>
      <c r="M3621">
        <v>524</v>
      </c>
      <c r="N3621">
        <v>168</v>
      </c>
      <c r="O3621" t="s">
        <v>17484</v>
      </c>
      <c r="P3621">
        <v>0</v>
      </c>
      <c r="Q3621" t="s">
        <v>17485</v>
      </c>
      <c r="R3621" t="s">
        <v>17486</v>
      </c>
      <c r="S3621">
        <v>22</v>
      </c>
      <c r="T3621" t="s">
        <v>42</v>
      </c>
      <c r="U3621" t="s">
        <v>43</v>
      </c>
      <c r="W3621">
        <v>1200000</v>
      </c>
      <c r="X3621">
        <v>1999</v>
      </c>
      <c r="Y3621">
        <v>23</v>
      </c>
      <c r="Z3621" s="2">
        <v>7.3</v>
      </c>
      <c r="AB3621">
        <v>73</v>
      </c>
      <c r="AQ3621">
        <v>109</v>
      </c>
      <c r="AR3621">
        <v>7</v>
      </c>
      <c r="BO3621">
        <v>6712451</v>
      </c>
      <c r="BP3621">
        <v>90000000</v>
      </c>
      <c r="BR3621">
        <f t="shared" si="126"/>
        <v>-83287549</v>
      </c>
      <c r="BS3621" t="str">
        <f>_xlfn.XLOOKUP(BO3621,I:I,L:L)</f>
        <v>Town &amp; CountryÂ </v>
      </c>
    </row>
    <row r="3622" spans="1:71" x14ac:dyDescent="0.25">
      <c r="A3622" t="s">
        <v>33</v>
      </c>
      <c r="B3622" t="s">
        <v>11653</v>
      </c>
      <c r="C3622">
        <v>29</v>
      </c>
      <c r="D3622">
        <v>93</v>
      </c>
      <c r="E3622">
        <v>0</v>
      </c>
      <c r="F3622">
        <v>2</v>
      </c>
      <c r="G3622" t="s">
        <v>17487</v>
      </c>
      <c r="H3622">
        <v>58</v>
      </c>
      <c r="I3622">
        <v>155984</v>
      </c>
      <c r="J3622" t="s">
        <v>3743</v>
      </c>
      <c r="K3622" t="s">
        <v>17488</v>
      </c>
      <c r="L3622" t="s">
        <v>11356</v>
      </c>
      <c r="M3622">
        <v>586</v>
      </c>
      <c r="N3622">
        <v>62</v>
      </c>
      <c r="O3622" t="s">
        <v>17489</v>
      </c>
      <c r="P3622">
        <v>0</v>
      </c>
      <c r="Q3622" t="s">
        <v>17490</v>
      </c>
      <c r="R3622" t="s">
        <v>17491</v>
      </c>
      <c r="S3622">
        <v>9</v>
      </c>
      <c r="T3622" t="s">
        <v>42</v>
      </c>
      <c r="U3622" t="s">
        <v>43</v>
      </c>
      <c r="V3622" t="s">
        <v>6993</v>
      </c>
      <c r="W3622">
        <v>160000</v>
      </c>
      <c r="X3622">
        <v>2009</v>
      </c>
      <c r="Y3622">
        <v>2</v>
      </c>
      <c r="Z3622" s="2">
        <v>7.4</v>
      </c>
      <c r="AA3622">
        <v>1.85</v>
      </c>
      <c r="AB3622">
        <v>0</v>
      </c>
      <c r="AQ3622">
        <v>88</v>
      </c>
      <c r="AR3622">
        <v>7.3</v>
      </c>
      <c r="BO3622">
        <v>141614023</v>
      </c>
      <c r="BP3622">
        <v>225000000</v>
      </c>
      <c r="BR3622">
        <f t="shared" si="126"/>
        <v>-83385977</v>
      </c>
      <c r="BS3622" t="str">
        <f>_xlfn.XLOOKUP(BO3622,I:I,L:L)</f>
        <v>The Chronicles of Narnia: Prince CaspianÂ </v>
      </c>
    </row>
    <row r="3623" spans="1:71" x14ac:dyDescent="0.25">
      <c r="A3623" t="s">
        <v>33</v>
      </c>
      <c r="B3623" t="s">
        <v>11661</v>
      </c>
      <c r="C3623">
        <v>18</v>
      </c>
      <c r="D3623">
        <v>80</v>
      </c>
      <c r="E3623">
        <v>0</v>
      </c>
      <c r="F3623">
        <v>0</v>
      </c>
      <c r="G3623" t="s">
        <v>17492</v>
      </c>
      <c r="H3623">
        <v>0</v>
      </c>
      <c r="I3623">
        <v>5858</v>
      </c>
      <c r="J3623" t="s">
        <v>3743</v>
      </c>
      <c r="K3623" t="s">
        <v>17493</v>
      </c>
      <c r="L3623" t="s">
        <v>11632</v>
      </c>
      <c r="M3623">
        <v>260</v>
      </c>
      <c r="N3623">
        <v>0</v>
      </c>
      <c r="O3623" t="s">
        <v>17494</v>
      </c>
      <c r="P3623">
        <v>0</v>
      </c>
      <c r="R3623" t="s">
        <v>17495</v>
      </c>
      <c r="S3623">
        <v>2</v>
      </c>
      <c r="T3623" t="s">
        <v>42</v>
      </c>
      <c r="U3623" t="s">
        <v>43</v>
      </c>
      <c r="W3623">
        <v>150000</v>
      </c>
      <c r="X3623">
        <v>2014</v>
      </c>
      <c r="Y3623">
        <v>0</v>
      </c>
      <c r="Z3623" s="2">
        <v>7.1</v>
      </c>
      <c r="AB3623">
        <v>116</v>
      </c>
      <c r="AQ3623">
        <v>66</v>
      </c>
      <c r="AR3623">
        <v>5.3</v>
      </c>
      <c r="BO3623">
        <v>617228</v>
      </c>
      <c r="BP3623">
        <v>84450000</v>
      </c>
      <c r="BR3623">
        <f t="shared" si="126"/>
        <v>-83832772</v>
      </c>
      <c r="BS3623" t="str">
        <f>_xlfn.XLOOKUP(BO3623,I:I,L:L)</f>
        <v>I Served the King of EnglandÂ </v>
      </c>
    </row>
    <row r="3624" spans="1:71" x14ac:dyDescent="0.25">
      <c r="A3624" t="s">
        <v>33</v>
      </c>
      <c r="B3624" t="s">
        <v>4720</v>
      </c>
      <c r="C3624">
        <v>40</v>
      </c>
      <c r="D3624">
        <v>91</v>
      </c>
      <c r="E3624">
        <v>909</v>
      </c>
      <c r="F3624">
        <v>42</v>
      </c>
      <c r="G3624" t="s">
        <v>17496</v>
      </c>
      <c r="H3624">
        <v>909</v>
      </c>
      <c r="I3624">
        <v>6706368</v>
      </c>
      <c r="J3624" t="s">
        <v>3743</v>
      </c>
      <c r="K3624" t="s">
        <v>4720</v>
      </c>
      <c r="L3624" t="s">
        <v>9590</v>
      </c>
      <c r="M3624">
        <v>22800</v>
      </c>
      <c r="N3624">
        <v>1048</v>
      </c>
      <c r="O3624" t="s">
        <v>17497</v>
      </c>
      <c r="P3624">
        <v>0</v>
      </c>
      <c r="Q3624" t="s">
        <v>17498</v>
      </c>
      <c r="R3624" t="s">
        <v>17499</v>
      </c>
      <c r="S3624">
        <v>133</v>
      </c>
      <c r="T3624" t="s">
        <v>42</v>
      </c>
      <c r="U3624" t="s">
        <v>43</v>
      </c>
      <c r="V3624" t="s">
        <v>811</v>
      </c>
      <c r="W3624">
        <v>160000</v>
      </c>
      <c r="X3624">
        <v>1989</v>
      </c>
      <c r="Y3624">
        <v>91</v>
      </c>
      <c r="Z3624" s="2">
        <v>7.5</v>
      </c>
      <c r="AA3624">
        <v>1.66</v>
      </c>
      <c r="AB3624">
        <v>667</v>
      </c>
      <c r="AQ3624">
        <v>80</v>
      </c>
      <c r="AR3624">
        <v>7.1</v>
      </c>
      <c r="BO3624">
        <v>64459316</v>
      </c>
      <c r="BP3624">
        <v>149000000</v>
      </c>
      <c r="BR3624">
        <f t="shared" si="126"/>
        <v>-84540684</v>
      </c>
      <c r="BS3624" t="str">
        <f>_xlfn.XLOOKUP(BO3624,I:I,L:L)</f>
        <v>Flushed AwayÂ </v>
      </c>
    </row>
    <row r="3625" spans="1:71" x14ac:dyDescent="0.25">
      <c r="A3625" t="s">
        <v>33</v>
      </c>
      <c r="B3625" t="s">
        <v>11680</v>
      </c>
      <c r="C3625">
        <v>171</v>
      </c>
      <c r="D3625">
        <v>90</v>
      </c>
      <c r="E3625">
        <v>100</v>
      </c>
      <c r="F3625">
        <v>9</v>
      </c>
      <c r="G3625" t="s">
        <v>17500</v>
      </c>
      <c r="H3625">
        <v>830</v>
      </c>
      <c r="I3625">
        <v>1573712</v>
      </c>
      <c r="J3625" t="s">
        <v>1544</v>
      </c>
      <c r="K3625" t="s">
        <v>11731</v>
      </c>
      <c r="L3625" t="s">
        <v>10748</v>
      </c>
      <c r="M3625">
        <v>21618</v>
      </c>
      <c r="N3625">
        <v>973</v>
      </c>
      <c r="O3625" t="s">
        <v>17501</v>
      </c>
      <c r="P3625">
        <v>2</v>
      </c>
      <c r="Q3625" t="s">
        <v>17502</v>
      </c>
      <c r="R3625" t="s">
        <v>17503</v>
      </c>
      <c r="S3625">
        <v>62</v>
      </c>
      <c r="T3625" t="s">
        <v>42</v>
      </c>
      <c r="U3625" t="s">
        <v>43</v>
      </c>
      <c r="V3625" t="s">
        <v>811</v>
      </c>
      <c r="W3625">
        <v>125000</v>
      </c>
      <c r="X3625">
        <v>2011</v>
      </c>
      <c r="Y3625">
        <v>128</v>
      </c>
      <c r="Z3625" s="2">
        <v>6.7</v>
      </c>
      <c r="AB3625">
        <v>3000</v>
      </c>
      <c r="AQ3625">
        <v>90</v>
      </c>
      <c r="AR3625">
        <v>6.6</v>
      </c>
      <c r="BO3625">
        <v>88246220</v>
      </c>
      <c r="BP3625">
        <v>175000000</v>
      </c>
      <c r="BR3625">
        <f t="shared" si="126"/>
        <v>-86753780</v>
      </c>
      <c r="BS3625" t="str">
        <f>_xlfn.XLOOKUP(BO3625,I:I,L:L)</f>
        <v>WaterworldÂ </v>
      </c>
    </row>
    <row r="3626" spans="1:71" x14ac:dyDescent="0.25">
      <c r="A3626" t="s">
        <v>33</v>
      </c>
      <c r="B3626" t="s">
        <v>10318</v>
      </c>
      <c r="C3626">
        <v>31</v>
      </c>
      <c r="D3626">
        <v>111</v>
      </c>
      <c r="E3626">
        <v>589</v>
      </c>
      <c r="F3626">
        <v>51</v>
      </c>
      <c r="G3626" t="s">
        <v>17166</v>
      </c>
      <c r="H3626">
        <v>589</v>
      </c>
      <c r="I3626">
        <v>10174663</v>
      </c>
      <c r="J3626" t="s">
        <v>2165</v>
      </c>
      <c r="K3626" t="s">
        <v>10318</v>
      </c>
      <c r="L3626" t="s">
        <v>8911</v>
      </c>
      <c r="M3626">
        <v>12399</v>
      </c>
      <c r="N3626">
        <v>916</v>
      </c>
      <c r="O3626" t="s">
        <v>17504</v>
      </c>
      <c r="P3626">
        <v>0</v>
      </c>
      <c r="Q3626" t="s">
        <v>17505</v>
      </c>
      <c r="R3626" t="s">
        <v>17506</v>
      </c>
      <c r="S3626">
        <v>382</v>
      </c>
      <c r="T3626" t="s">
        <v>42</v>
      </c>
      <c r="U3626" t="s">
        <v>43</v>
      </c>
      <c r="V3626" t="s">
        <v>115</v>
      </c>
      <c r="W3626">
        <v>100000</v>
      </c>
      <c r="X3626">
        <v>2006</v>
      </c>
      <c r="Y3626">
        <v>150</v>
      </c>
      <c r="Z3626" s="2">
        <v>6.7</v>
      </c>
      <c r="AA3626">
        <v>1.85</v>
      </c>
      <c r="AB3626">
        <v>0</v>
      </c>
      <c r="AQ3626">
        <v>77</v>
      </c>
      <c r="AR3626">
        <v>5.7</v>
      </c>
      <c r="BO3626">
        <v>30212620</v>
      </c>
      <c r="BP3626">
        <v>120000000</v>
      </c>
      <c r="BR3626">
        <f t="shared" si="126"/>
        <v>-89787380</v>
      </c>
      <c r="BS3626" t="str">
        <f>_xlfn.XLOOKUP(BO3626,I:I,L:L)</f>
        <v>How Do You KnowÂ </v>
      </c>
    </row>
    <row r="3627" spans="1:71" x14ac:dyDescent="0.25">
      <c r="A3627" t="s">
        <v>33</v>
      </c>
      <c r="B3627" t="s">
        <v>11691</v>
      </c>
      <c r="C3627">
        <v>159</v>
      </c>
      <c r="D3627">
        <v>81</v>
      </c>
      <c r="E3627">
        <v>3</v>
      </c>
      <c r="F3627">
        <v>7</v>
      </c>
      <c r="G3627" t="s">
        <v>17507</v>
      </c>
      <c r="H3627">
        <v>220</v>
      </c>
      <c r="I3627">
        <v>22757819</v>
      </c>
      <c r="J3627" t="s">
        <v>2795</v>
      </c>
      <c r="K3627" t="s">
        <v>17508</v>
      </c>
      <c r="L3627" t="s">
        <v>6725</v>
      </c>
      <c r="M3627">
        <v>13521</v>
      </c>
      <c r="N3627">
        <v>276</v>
      </c>
      <c r="O3627" t="s">
        <v>17509</v>
      </c>
      <c r="P3627">
        <v>0</v>
      </c>
      <c r="Q3627" t="s">
        <v>17510</v>
      </c>
      <c r="R3627" t="s">
        <v>17511</v>
      </c>
      <c r="S3627">
        <v>150</v>
      </c>
      <c r="T3627" t="s">
        <v>42</v>
      </c>
      <c r="U3627" t="s">
        <v>43</v>
      </c>
      <c r="V3627" t="s">
        <v>811</v>
      </c>
      <c r="W3627">
        <v>100000</v>
      </c>
      <c r="X3627">
        <v>2015</v>
      </c>
      <c r="Y3627">
        <v>40</v>
      </c>
      <c r="Z3627" s="2">
        <v>4.2</v>
      </c>
      <c r="AA3627">
        <v>1.85</v>
      </c>
      <c r="AB3627">
        <v>0</v>
      </c>
      <c r="AQ3627">
        <v>111</v>
      </c>
      <c r="AR3627">
        <v>6.7</v>
      </c>
      <c r="BO3627">
        <v>190562</v>
      </c>
      <c r="BP3627">
        <v>90000000</v>
      </c>
      <c r="BR3627">
        <f t="shared" si="126"/>
        <v>-89809438</v>
      </c>
      <c r="BS3627" t="str">
        <f>_xlfn.XLOOKUP(BO3627,I:I,L:L)</f>
        <v>The Nutcracker in 3DÂ </v>
      </c>
    </row>
    <row r="3628" spans="1:71" x14ac:dyDescent="0.25">
      <c r="A3628" t="s">
        <v>33</v>
      </c>
      <c r="B3628" t="s">
        <v>11695</v>
      </c>
      <c r="C3628">
        <v>21</v>
      </c>
      <c r="D3628">
        <v>81</v>
      </c>
      <c r="E3628">
        <v>467</v>
      </c>
      <c r="F3628">
        <v>287</v>
      </c>
      <c r="G3628" t="s">
        <v>2515</v>
      </c>
      <c r="H3628">
        <v>467</v>
      </c>
      <c r="I3628">
        <v>5228617</v>
      </c>
      <c r="J3628" t="s">
        <v>1247</v>
      </c>
      <c r="K3628" t="s">
        <v>11695</v>
      </c>
      <c r="L3628" t="s">
        <v>9837</v>
      </c>
      <c r="M3628">
        <v>2770</v>
      </c>
      <c r="N3628">
        <v>1431</v>
      </c>
      <c r="O3628" t="s">
        <v>15720</v>
      </c>
      <c r="P3628">
        <v>1</v>
      </c>
      <c r="Q3628" t="s">
        <v>17512</v>
      </c>
      <c r="R3628" t="s">
        <v>17513</v>
      </c>
      <c r="S3628">
        <v>32</v>
      </c>
      <c r="T3628" t="s">
        <v>42</v>
      </c>
      <c r="U3628" t="s">
        <v>43</v>
      </c>
      <c r="V3628" t="s">
        <v>811</v>
      </c>
      <c r="W3628">
        <v>100000</v>
      </c>
      <c r="X3628">
        <v>1987</v>
      </c>
      <c r="Y3628">
        <v>322</v>
      </c>
      <c r="Z3628" s="2">
        <v>7</v>
      </c>
      <c r="AA3628">
        <v>1.85</v>
      </c>
      <c r="AB3628">
        <v>471</v>
      </c>
      <c r="AQ3628">
        <v>89</v>
      </c>
      <c r="AR3628">
        <v>7.4</v>
      </c>
      <c r="BO3628">
        <v>35799026</v>
      </c>
      <c r="BP3628">
        <v>126000000</v>
      </c>
      <c r="BR3628">
        <f t="shared" si="126"/>
        <v>-90200974</v>
      </c>
      <c r="BS3628" t="str">
        <f>_xlfn.XLOOKUP(BO3628,I:I,L:L)</f>
        <v>The IslandÂ </v>
      </c>
    </row>
    <row r="3629" spans="1:71" x14ac:dyDescent="0.25">
      <c r="A3629" t="s">
        <v>33</v>
      </c>
      <c r="B3629" t="s">
        <v>7069</v>
      </c>
      <c r="C3629">
        <v>241</v>
      </c>
      <c r="D3629">
        <v>114</v>
      </c>
      <c r="E3629">
        <v>29</v>
      </c>
      <c r="F3629">
        <v>616</v>
      </c>
      <c r="G3629" t="s">
        <v>3287</v>
      </c>
      <c r="H3629">
        <v>956</v>
      </c>
      <c r="I3629">
        <v>32721635</v>
      </c>
      <c r="J3629" t="s">
        <v>3191</v>
      </c>
      <c r="K3629" t="s">
        <v>1258</v>
      </c>
      <c r="L3629" t="s">
        <v>7530</v>
      </c>
      <c r="M3629">
        <v>67824</v>
      </c>
      <c r="N3629">
        <v>3861</v>
      </c>
      <c r="O3629" t="s">
        <v>13190</v>
      </c>
      <c r="P3629">
        <v>0</v>
      </c>
      <c r="Q3629" t="s">
        <v>13191</v>
      </c>
      <c r="R3629" t="s">
        <v>13192</v>
      </c>
      <c r="S3629">
        <v>279</v>
      </c>
      <c r="T3629" t="s">
        <v>42</v>
      </c>
      <c r="U3629" t="s">
        <v>43</v>
      </c>
      <c r="V3629" t="s">
        <v>811</v>
      </c>
      <c r="W3629">
        <v>15000000</v>
      </c>
      <c r="X3629">
        <v>2009</v>
      </c>
      <c r="Y3629">
        <v>878</v>
      </c>
      <c r="Z3629" s="2">
        <v>6.6</v>
      </c>
      <c r="AA3629">
        <v>1.85</v>
      </c>
      <c r="AB3629">
        <v>0</v>
      </c>
      <c r="AQ3629">
        <v>77</v>
      </c>
      <c r="AR3629">
        <v>7.6</v>
      </c>
      <c r="BO3629">
        <v>73820094</v>
      </c>
      <c r="BP3629">
        <v>170000000</v>
      </c>
      <c r="BR3629">
        <f t="shared" ref="BR3629:BR3649" si="127">BO3629-BP3629</f>
        <v>-96179906</v>
      </c>
      <c r="BS3629" t="str">
        <f>_xlfn.XLOOKUP(BO3629,I:I,L:L)</f>
        <v>HugoÂ </v>
      </c>
    </row>
    <row r="3630" spans="1:71" x14ac:dyDescent="0.25">
      <c r="A3630" t="s">
        <v>33</v>
      </c>
      <c r="B3630" t="s">
        <v>11716</v>
      </c>
      <c r="C3630">
        <v>32</v>
      </c>
      <c r="D3630">
        <v>87</v>
      </c>
      <c r="E3630">
        <v>0</v>
      </c>
      <c r="F3630">
        <v>153</v>
      </c>
      <c r="G3630" t="s">
        <v>17514</v>
      </c>
      <c r="H3630">
        <v>1000</v>
      </c>
      <c r="I3630">
        <v>536767</v>
      </c>
      <c r="J3630" t="s">
        <v>3320</v>
      </c>
      <c r="K3630" t="s">
        <v>2159</v>
      </c>
      <c r="L3630" t="s">
        <v>11123</v>
      </c>
      <c r="M3630">
        <v>1622</v>
      </c>
      <c r="N3630">
        <v>1362</v>
      </c>
      <c r="O3630" t="s">
        <v>17515</v>
      </c>
      <c r="P3630">
        <v>0</v>
      </c>
      <c r="Q3630" t="s">
        <v>17516</v>
      </c>
      <c r="R3630" t="s">
        <v>17517</v>
      </c>
      <c r="S3630">
        <v>83</v>
      </c>
      <c r="T3630" t="s">
        <v>42</v>
      </c>
      <c r="U3630" t="s">
        <v>43</v>
      </c>
      <c r="V3630" t="s">
        <v>811</v>
      </c>
      <c r="W3630">
        <v>60000</v>
      </c>
      <c r="X3630">
        <v>1998</v>
      </c>
      <c r="Y3630">
        <v>184</v>
      </c>
      <c r="Z3630" s="2">
        <v>5.3</v>
      </c>
      <c r="AA3630">
        <v>1.85</v>
      </c>
      <c r="AB3630">
        <v>30</v>
      </c>
      <c r="AQ3630">
        <v>114</v>
      </c>
      <c r="AR3630">
        <v>6.6</v>
      </c>
      <c r="BO3630">
        <v>33592415</v>
      </c>
      <c r="BP3630">
        <v>130000000</v>
      </c>
      <c r="BR3630">
        <f t="shared" si="127"/>
        <v>-96407585</v>
      </c>
      <c r="BS3630" t="str">
        <f>_xlfn.XLOOKUP(BO3630,I:I,L:L)</f>
        <v>R.I.P.D.Â </v>
      </c>
    </row>
    <row r="3631" spans="1:71" x14ac:dyDescent="0.25">
      <c r="A3631" t="s">
        <v>33</v>
      </c>
      <c r="B3631" t="s">
        <v>8176</v>
      </c>
      <c r="C3631">
        <v>193</v>
      </c>
      <c r="D3631">
        <v>100</v>
      </c>
      <c r="E3631">
        <v>293</v>
      </c>
      <c r="F3631">
        <v>0</v>
      </c>
      <c r="G3631" t="s">
        <v>17518</v>
      </c>
      <c r="H3631">
        <v>0</v>
      </c>
      <c r="I3631">
        <v>11529368</v>
      </c>
      <c r="J3631" t="s">
        <v>5886</v>
      </c>
      <c r="K3631" t="s">
        <v>17519</v>
      </c>
      <c r="L3631" t="s">
        <v>8630</v>
      </c>
      <c r="M3631">
        <v>85028</v>
      </c>
      <c r="N3631">
        <v>0</v>
      </c>
      <c r="O3631" t="s">
        <v>17520</v>
      </c>
      <c r="P3631">
        <v>2</v>
      </c>
      <c r="Q3631" t="s">
        <v>17521</v>
      </c>
      <c r="R3631" t="s">
        <v>17522</v>
      </c>
      <c r="S3631">
        <v>404</v>
      </c>
      <c r="T3631" t="s">
        <v>42</v>
      </c>
      <c r="U3631" t="s">
        <v>43</v>
      </c>
      <c r="V3631" t="s">
        <v>115</v>
      </c>
      <c r="W3631">
        <v>65000</v>
      </c>
      <c r="X3631">
        <v>2004</v>
      </c>
      <c r="Y3631">
        <v>0</v>
      </c>
      <c r="Z3631" s="2">
        <v>7.3</v>
      </c>
      <c r="AA3631">
        <v>1.78</v>
      </c>
      <c r="AB3631">
        <v>0</v>
      </c>
      <c r="AQ3631">
        <v>80</v>
      </c>
      <c r="AR3631">
        <v>4.5</v>
      </c>
      <c r="BO3631">
        <v>3058380</v>
      </c>
      <c r="BP3631">
        <v>100000000</v>
      </c>
      <c r="BR3631">
        <f t="shared" si="127"/>
        <v>-96941620</v>
      </c>
      <c r="BS3631" t="str">
        <f>_xlfn.XLOOKUP(BO3631,I:I,L:L)</f>
        <v>The Widow of Saint-PierreÂ </v>
      </c>
    </row>
    <row r="3632" spans="1:71" x14ac:dyDescent="0.25">
      <c r="A3632" t="s">
        <v>33</v>
      </c>
      <c r="B3632" t="s">
        <v>11725</v>
      </c>
      <c r="C3632">
        <v>66</v>
      </c>
      <c r="D3632">
        <v>82</v>
      </c>
      <c r="E3632">
        <v>32</v>
      </c>
      <c r="F3632">
        <v>128</v>
      </c>
      <c r="G3632" t="s">
        <v>17523</v>
      </c>
      <c r="H3632">
        <v>968</v>
      </c>
      <c r="I3632">
        <v>40557</v>
      </c>
      <c r="J3632" t="s">
        <v>1247</v>
      </c>
      <c r="K3632" t="s">
        <v>503</v>
      </c>
      <c r="L3632" t="s">
        <v>11406</v>
      </c>
      <c r="M3632">
        <v>1389</v>
      </c>
      <c r="N3632">
        <v>2046</v>
      </c>
      <c r="O3632" t="s">
        <v>17524</v>
      </c>
      <c r="P3632">
        <v>0</v>
      </c>
      <c r="Q3632" t="s">
        <v>17525</v>
      </c>
      <c r="R3632" t="s">
        <v>17526</v>
      </c>
      <c r="S3632">
        <v>22</v>
      </c>
      <c r="T3632" t="s">
        <v>42</v>
      </c>
      <c r="U3632" t="s">
        <v>43</v>
      </c>
      <c r="V3632" t="s">
        <v>811</v>
      </c>
      <c r="W3632">
        <v>60000</v>
      </c>
      <c r="X3632">
        <v>2011</v>
      </c>
      <c r="Y3632">
        <v>407</v>
      </c>
      <c r="Z3632" s="2">
        <v>5.6</v>
      </c>
      <c r="AA3632">
        <v>2.35</v>
      </c>
      <c r="AB3632">
        <v>0</v>
      </c>
      <c r="AQ3632">
        <v>100</v>
      </c>
      <c r="AR3632">
        <v>7.3</v>
      </c>
      <c r="BO3632">
        <v>60655503</v>
      </c>
      <c r="BP3632">
        <v>160000000</v>
      </c>
      <c r="BR3632">
        <f t="shared" si="127"/>
        <v>-99344497</v>
      </c>
      <c r="BS3632" t="str">
        <f>_xlfn.XLOOKUP(BO3632,I:I,L:L)</f>
        <v>PoseidonÂ </v>
      </c>
    </row>
    <row r="3633" spans="1:71" x14ac:dyDescent="0.25">
      <c r="A3633" t="s">
        <v>33</v>
      </c>
      <c r="B3633" t="s">
        <v>11729</v>
      </c>
      <c r="C3633">
        <v>65</v>
      </c>
      <c r="D3633">
        <v>82</v>
      </c>
      <c r="E3633">
        <v>217</v>
      </c>
      <c r="F3633">
        <v>442</v>
      </c>
      <c r="G3633" t="s">
        <v>11737</v>
      </c>
      <c r="H3633">
        <v>10000</v>
      </c>
      <c r="I3633">
        <v>30084</v>
      </c>
      <c r="J3633" t="s">
        <v>1544</v>
      </c>
      <c r="K3633" t="s">
        <v>3076</v>
      </c>
      <c r="L3633" t="s">
        <v>11444</v>
      </c>
      <c r="M3633">
        <v>5507</v>
      </c>
      <c r="N3633">
        <v>11642</v>
      </c>
      <c r="O3633" t="s">
        <v>12338</v>
      </c>
      <c r="P3633">
        <v>3</v>
      </c>
      <c r="Q3633" t="s">
        <v>17527</v>
      </c>
      <c r="R3633" t="s">
        <v>17528</v>
      </c>
      <c r="S3633">
        <v>23</v>
      </c>
      <c r="T3633" t="s">
        <v>42</v>
      </c>
      <c r="U3633" t="s">
        <v>43</v>
      </c>
      <c r="V3633" t="s">
        <v>811</v>
      </c>
      <c r="W3633">
        <v>70000</v>
      </c>
      <c r="X3633">
        <v>2014</v>
      </c>
      <c r="Y3633">
        <v>969</v>
      </c>
      <c r="Z3633" s="2">
        <v>5.6</v>
      </c>
      <c r="AA3633">
        <v>1.85</v>
      </c>
      <c r="AB3633">
        <v>812</v>
      </c>
      <c r="AQ3633">
        <v>82</v>
      </c>
      <c r="AR3633">
        <v>5.6</v>
      </c>
      <c r="BP3633">
        <v>100000000</v>
      </c>
      <c r="BR3633">
        <f t="shared" si="127"/>
        <v>-100000000</v>
      </c>
      <c r="BS3633">
        <f>_xlfn.XLOOKUP(BO3633,I:I,L:L)</f>
        <v>0</v>
      </c>
    </row>
    <row r="3634" spans="1:71" x14ac:dyDescent="0.25">
      <c r="A3634" t="s">
        <v>33</v>
      </c>
      <c r="B3634" t="s">
        <v>11737</v>
      </c>
      <c r="C3634">
        <v>113</v>
      </c>
      <c r="D3634">
        <v>98</v>
      </c>
      <c r="E3634">
        <v>969</v>
      </c>
      <c r="F3634">
        <v>433</v>
      </c>
      <c r="G3634" t="s">
        <v>4057</v>
      </c>
      <c r="H3634">
        <v>969</v>
      </c>
      <c r="I3634">
        <v>389804</v>
      </c>
      <c r="J3634" t="s">
        <v>881</v>
      </c>
      <c r="K3634" t="s">
        <v>11737</v>
      </c>
      <c r="L3634" t="s">
        <v>11164</v>
      </c>
      <c r="M3634">
        <v>11816</v>
      </c>
      <c r="N3634">
        <v>2530</v>
      </c>
      <c r="O3634" t="s">
        <v>17529</v>
      </c>
      <c r="P3634">
        <v>0</v>
      </c>
      <c r="Q3634" t="s">
        <v>17530</v>
      </c>
      <c r="R3634" t="s">
        <v>17531</v>
      </c>
      <c r="S3634">
        <v>35</v>
      </c>
      <c r="T3634" t="s">
        <v>42</v>
      </c>
      <c r="U3634" t="s">
        <v>43</v>
      </c>
      <c r="V3634" t="s">
        <v>5962</v>
      </c>
      <c r="W3634">
        <v>65000</v>
      </c>
      <c r="X3634">
        <v>2010</v>
      </c>
      <c r="Y3634">
        <v>529</v>
      </c>
      <c r="Z3634" s="2">
        <v>6.3</v>
      </c>
      <c r="AA3634">
        <v>2.35</v>
      </c>
      <c r="AB3634">
        <v>0</v>
      </c>
      <c r="AQ3634">
        <v>87</v>
      </c>
      <c r="AR3634">
        <v>5.8</v>
      </c>
      <c r="BO3634">
        <v>31704416</v>
      </c>
      <c r="BP3634">
        <v>135000000</v>
      </c>
      <c r="BR3634">
        <f t="shared" si="127"/>
        <v>-103295584</v>
      </c>
      <c r="BS3634" t="str">
        <f>_xlfn.XLOOKUP(BO3634,I:I,L:L)</f>
        <v>StealthÂ </v>
      </c>
    </row>
    <row r="3635" spans="1:71" x14ac:dyDescent="0.25">
      <c r="A3635" t="s">
        <v>33</v>
      </c>
      <c r="B3635" t="s">
        <v>3402</v>
      </c>
      <c r="C3635">
        <v>75</v>
      </c>
      <c r="D3635">
        <v>90</v>
      </c>
      <c r="E3635">
        <v>234</v>
      </c>
      <c r="F3635">
        <v>15</v>
      </c>
      <c r="G3635" t="s">
        <v>8087</v>
      </c>
      <c r="H3635">
        <v>552</v>
      </c>
      <c r="I3635">
        <v>241816</v>
      </c>
      <c r="J3635" t="s">
        <v>2007</v>
      </c>
      <c r="K3635" t="s">
        <v>12492</v>
      </c>
      <c r="L3635" t="s">
        <v>11255</v>
      </c>
      <c r="M3635">
        <v>6246</v>
      </c>
      <c r="N3635">
        <v>642</v>
      </c>
      <c r="O3635" t="s">
        <v>17532</v>
      </c>
      <c r="P3635">
        <v>0</v>
      </c>
      <c r="Q3635" t="s">
        <v>17533</v>
      </c>
      <c r="R3635" t="s">
        <v>17534</v>
      </c>
      <c r="S3635">
        <v>76</v>
      </c>
      <c r="T3635" t="s">
        <v>42</v>
      </c>
      <c r="U3635" t="s">
        <v>43</v>
      </c>
      <c r="V3635" t="s">
        <v>6993</v>
      </c>
      <c r="W3635">
        <v>42000</v>
      </c>
      <c r="X3635">
        <v>2000</v>
      </c>
      <c r="Y3635">
        <v>61</v>
      </c>
      <c r="Z3635" s="2">
        <v>7.5</v>
      </c>
      <c r="AA3635">
        <v>2.35</v>
      </c>
      <c r="AB3635">
        <v>451</v>
      </c>
      <c r="AQ3635">
        <v>96</v>
      </c>
      <c r="AR3635">
        <v>5.5</v>
      </c>
      <c r="BO3635">
        <v>34964818</v>
      </c>
      <c r="BP3635">
        <v>150000000</v>
      </c>
      <c r="BR3635">
        <f t="shared" si="127"/>
        <v>-115035182</v>
      </c>
      <c r="BS3635" t="str">
        <f>_xlfn.XLOOKUP(BO3635,I:I,L:L)</f>
        <v>PanÂ </v>
      </c>
    </row>
    <row r="3636" spans="1:71" x14ac:dyDescent="0.25">
      <c r="A3636" t="s">
        <v>33</v>
      </c>
      <c r="B3636" t="s">
        <v>11759</v>
      </c>
      <c r="C3636">
        <v>21</v>
      </c>
      <c r="D3636">
        <v>90</v>
      </c>
      <c r="E3636">
        <v>4</v>
      </c>
      <c r="F3636">
        <v>113</v>
      </c>
      <c r="G3636" t="s">
        <v>17535</v>
      </c>
      <c r="H3636">
        <v>20000</v>
      </c>
      <c r="I3636">
        <v>277233</v>
      </c>
      <c r="J3636" t="s">
        <v>1027</v>
      </c>
      <c r="K3636" t="s">
        <v>10458</v>
      </c>
      <c r="L3636" t="s">
        <v>11223</v>
      </c>
      <c r="M3636">
        <v>2631</v>
      </c>
      <c r="N3636">
        <v>20814</v>
      </c>
      <c r="O3636" t="s">
        <v>17536</v>
      </c>
      <c r="P3636">
        <v>5</v>
      </c>
      <c r="Q3636" t="s">
        <v>17537</v>
      </c>
      <c r="R3636" t="s">
        <v>17538</v>
      </c>
      <c r="S3636">
        <v>26</v>
      </c>
      <c r="T3636" t="s">
        <v>42</v>
      </c>
      <c r="U3636" t="s">
        <v>43</v>
      </c>
      <c r="V3636" t="s">
        <v>811</v>
      </c>
      <c r="W3636">
        <v>40000</v>
      </c>
      <c r="X3636">
        <v>1999</v>
      </c>
      <c r="Y3636">
        <v>467</v>
      </c>
      <c r="Z3636" s="2">
        <v>7.6</v>
      </c>
      <c r="AA3636">
        <v>1.85</v>
      </c>
      <c r="AB3636">
        <v>0</v>
      </c>
      <c r="AQ3636">
        <v>90</v>
      </c>
      <c r="AR3636">
        <v>7.5</v>
      </c>
      <c r="BO3636">
        <v>34964818</v>
      </c>
      <c r="BP3636">
        <v>150000000</v>
      </c>
      <c r="BR3636">
        <f t="shared" si="127"/>
        <v>-115035182</v>
      </c>
      <c r="BS3636" t="str">
        <f>_xlfn.XLOOKUP(BO3636,I:I,L:L)</f>
        <v>PanÂ </v>
      </c>
    </row>
    <row r="3637" spans="1:71" x14ac:dyDescent="0.25">
      <c r="A3637" t="s">
        <v>33</v>
      </c>
      <c r="B3637" t="s">
        <v>11775</v>
      </c>
      <c r="C3637">
        <v>8</v>
      </c>
      <c r="D3637">
        <v>65</v>
      </c>
      <c r="E3637">
        <v>0</v>
      </c>
      <c r="G3637" t="s">
        <v>17539</v>
      </c>
      <c r="H3637">
        <v>0</v>
      </c>
      <c r="I3637">
        <v>8231</v>
      </c>
      <c r="J3637" t="s">
        <v>2725</v>
      </c>
      <c r="K3637" t="s">
        <v>17540</v>
      </c>
      <c r="L3637" t="s">
        <v>11399</v>
      </c>
      <c r="M3637">
        <v>803</v>
      </c>
      <c r="N3637">
        <v>0</v>
      </c>
      <c r="P3637">
        <v>1</v>
      </c>
      <c r="Q3637" t="s">
        <v>17541</v>
      </c>
      <c r="R3637" t="s">
        <v>17542</v>
      </c>
      <c r="S3637">
        <v>16</v>
      </c>
      <c r="T3637" t="s">
        <v>42</v>
      </c>
      <c r="U3637" t="s">
        <v>43</v>
      </c>
      <c r="V3637" t="s">
        <v>5962</v>
      </c>
      <c r="W3637">
        <v>27000</v>
      </c>
      <c r="X3637">
        <v>1971</v>
      </c>
      <c r="Y3637">
        <v>0</v>
      </c>
      <c r="Z3637" s="2">
        <v>6.7</v>
      </c>
      <c r="AA3637">
        <v>1.37</v>
      </c>
      <c r="AB3637">
        <v>85</v>
      </c>
      <c r="AQ3637">
        <v>89</v>
      </c>
      <c r="AR3637">
        <v>5.4</v>
      </c>
      <c r="BO3637">
        <v>47375327</v>
      </c>
      <c r="BP3637">
        <v>176000000</v>
      </c>
      <c r="BR3637">
        <f t="shared" si="127"/>
        <v>-128624673</v>
      </c>
      <c r="BS3637" t="str">
        <f>_xlfn.XLOOKUP(BO3637,I:I,L:L)</f>
        <v>Jupiter AscendingÂ </v>
      </c>
    </row>
    <row r="3638" spans="1:71" x14ac:dyDescent="0.25">
      <c r="A3638" t="s">
        <v>33</v>
      </c>
      <c r="B3638" t="s">
        <v>5856</v>
      </c>
      <c r="C3638">
        <v>80</v>
      </c>
      <c r="D3638">
        <v>97</v>
      </c>
      <c r="E3638">
        <v>119</v>
      </c>
      <c r="F3638">
        <v>7</v>
      </c>
      <c r="G3638" t="s">
        <v>6944</v>
      </c>
      <c r="H3638">
        <v>136</v>
      </c>
      <c r="I3638">
        <v>2856622</v>
      </c>
      <c r="J3638" t="s">
        <v>1544</v>
      </c>
      <c r="K3638" t="s">
        <v>17543</v>
      </c>
      <c r="L3638" t="s">
        <v>10363</v>
      </c>
      <c r="M3638">
        <v>11550</v>
      </c>
      <c r="N3638">
        <v>254</v>
      </c>
      <c r="O3638" t="s">
        <v>17544</v>
      </c>
      <c r="P3638">
        <v>0</v>
      </c>
      <c r="Q3638" t="s">
        <v>17545</v>
      </c>
      <c r="R3638" t="s">
        <v>17546</v>
      </c>
      <c r="S3638">
        <v>197</v>
      </c>
      <c r="T3638" t="s">
        <v>42</v>
      </c>
      <c r="U3638" t="s">
        <v>356</v>
      </c>
      <c r="V3638" t="s">
        <v>811</v>
      </c>
      <c r="W3638">
        <v>25000</v>
      </c>
      <c r="X3638">
        <v>1997</v>
      </c>
      <c r="Y3638">
        <v>108</v>
      </c>
      <c r="Z3638" s="2">
        <v>7.3</v>
      </c>
      <c r="AA3638">
        <v>1.85</v>
      </c>
      <c r="AB3638">
        <v>489</v>
      </c>
      <c r="AQ3638">
        <v>65</v>
      </c>
      <c r="AR3638">
        <v>6.7</v>
      </c>
      <c r="BO3638">
        <v>65171860</v>
      </c>
      <c r="BP3638">
        <v>195000000</v>
      </c>
      <c r="BR3638">
        <f t="shared" si="127"/>
        <v>-129828140</v>
      </c>
      <c r="BS3638" t="str">
        <f>_xlfn.XLOOKUP(BO3638,I:I,L:L)</f>
        <v>Jack the Giant SlayerÂ </v>
      </c>
    </row>
    <row r="3639" spans="1:71" x14ac:dyDescent="0.25">
      <c r="A3639" t="s">
        <v>33</v>
      </c>
      <c r="B3639" t="s">
        <v>484</v>
      </c>
      <c r="C3639">
        <v>233</v>
      </c>
      <c r="D3639">
        <v>109</v>
      </c>
      <c r="E3639">
        <v>453</v>
      </c>
      <c r="F3639">
        <v>120</v>
      </c>
      <c r="G3639" t="s">
        <v>5293</v>
      </c>
      <c r="H3639">
        <v>1000</v>
      </c>
      <c r="I3639">
        <v>10499968</v>
      </c>
      <c r="J3639" t="s">
        <v>313</v>
      </c>
      <c r="K3639" t="s">
        <v>458</v>
      </c>
      <c r="L3639" t="s">
        <v>8959</v>
      </c>
      <c r="M3639">
        <v>47502</v>
      </c>
      <c r="N3639">
        <v>1458</v>
      </c>
      <c r="O3639" t="s">
        <v>8960</v>
      </c>
      <c r="P3639">
        <v>3</v>
      </c>
      <c r="Q3639" t="s">
        <v>8961</v>
      </c>
      <c r="R3639" t="s">
        <v>8962</v>
      </c>
      <c r="S3639">
        <v>212</v>
      </c>
      <c r="T3639" t="s">
        <v>42</v>
      </c>
      <c r="U3639" t="s">
        <v>43</v>
      </c>
      <c r="V3639" t="s">
        <v>811</v>
      </c>
      <c r="W3639">
        <v>35000000</v>
      </c>
      <c r="X3639">
        <v>2014</v>
      </c>
      <c r="Y3639">
        <v>206</v>
      </c>
      <c r="Z3639" s="2">
        <v>5.7</v>
      </c>
      <c r="AA3639">
        <v>1.85</v>
      </c>
      <c r="AB3639">
        <v>10000</v>
      </c>
      <c r="AQ3639">
        <v>97</v>
      </c>
      <c r="AR3639">
        <v>7.3</v>
      </c>
      <c r="BO3639">
        <v>38297305</v>
      </c>
      <c r="BP3639">
        <v>175000000</v>
      </c>
      <c r="BR3639">
        <f t="shared" si="127"/>
        <v>-136702695</v>
      </c>
      <c r="BS3639" t="str">
        <f>_xlfn.XLOOKUP(BO3639,I:I,L:L)</f>
        <v>47 RoninÂ </v>
      </c>
    </row>
    <row r="3640" spans="1:71" x14ac:dyDescent="0.25">
      <c r="A3640" t="s">
        <v>917</v>
      </c>
      <c r="B3640" t="s">
        <v>5357</v>
      </c>
      <c r="C3640">
        <v>61</v>
      </c>
      <c r="D3640">
        <v>100</v>
      </c>
      <c r="E3640">
        <v>0</v>
      </c>
      <c r="F3640">
        <v>0</v>
      </c>
      <c r="G3640" t="s">
        <v>5357</v>
      </c>
      <c r="H3640">
        <v>5</v>
      </c>
      <c r="I3640">
        <v>1227508</v>
      </c>
      <c r="J3640" t="s">
        <v>1544</v>
      </c>
      <c r="K3640" t="s">
        <v>17547</v>
      </c>
      <c r="L3640" t="s">
        <v>10809</v>
      </c>
      <c r="M3640">
        <v>15103</v>
      </c>
      <c r="N3640">
        <v>5</v>
      </c>
      <c r="O3640" t="s">
        <v>17548</v>
      </c>
      <c r="P3640">
        <v>0</v>
      </c>
      <c r="Q3640" t="s">
        <v>17549</v>
      </c>
      <c r="R3640" t="s">
        <v>17550</v>
      </c>
      <c r="S3640">
        <v>80</v>
      </c>
      <c r="T3640" t="s">
        <v>42</v>
      </c>
      <c r="U3640" t="s">
        <v>43</v>
      </c>
      <c r="V3640" t="s">
        <v>811</v>
      </c>
      <c r="W3640">
        <v>23000</v>
      </c>
      <c r="X3640">
        <v>1991</v>
      </c>
      <c r="Y3640">
        <v>0</v>
      </c>
      <c r="Z3640" s="2">
        <v>7.1</v>
      </c>
      <c r="AA3640">
        <v>1.37</v>
      </c>
      <c r="AB3640">
        <v>2000</v>
      </c>
      <c r="AQ3640">
        <v>109</v>
      </c>
      <c r="AR3640">
        <v>5.7</v>
      </c>
      <c r="BO3640">
        <v>146072</v>
      </c>
      <c r="BP3640">
        <v>140000000</v>
      </c>
      <c r="BR3640">
        <f t="shared" si="127"/>
        <v>-139853928</v>
      </c>
      <c r="BS3640" t="str">
        <f>_xlfn.XLOOKUP(BO3640,I:I,L:L)</f>
        <v>Les couloirs du temps: Les visiteurs IIÂ </v>
      </c>
    </row>
    <row r="3641" spans="1:71" x14ac:dyDescent="0.25">
      <c r="A3641" t="s">
        <v>33</v>
      </c>
      <c r="B3641" t="s">
        <v>8266</v>
      </c>
      <c r="C3641">
        <v>51</v>
      </c>
      <c r="D3641">
        <v>85</v>
      </c>
      <c r="E3641">
        <v>157</v>
      </c>
      <c r="F3641">
        <v>10</v>
      </c>
      <c r="G3641" t="s">
        <v>15306</v>
      </c>
      <c r="H3641">
        <v>830</v>
      </c>
      <c r="I3641">
        <v>192467</v>
      </c>
      <c r="J3641" t="s">
        <v>881</v>
      </c>
      <c r="K3641" t="s">
        <v>11731</v>
      </c>
      <c r="L3641" t="s">
        <v>11265</v>
      </c>
      <c r="M3641">
        <v>4067</v>
      </c>
      <c r="N3641">
        <v>1064</v>
      </c>
      <c r="O3641" t="s">
        <v>17551</v>
      </c>
      <c r="P3641">
        <v>0</v>
      </c>
      <c r="Q3641" t="s">
        <v>17552</v>
      </c>
      <c r="R3641" t="s">
        <v>17553</v>
      </c>
      <c r="S3641">
        <v>71</v>
      </c>
      <c r="T3641" t="s">
        <v>42</v>
      </c>
      <c r="U3641" t="s">
        <v>43</v>
      </c>
      <c r="V3641" t="s">
        <v>811</v>
      </c>
      <c r="W3641">
        <v>15000</v>
      </c>
      <c r="X3641">
        <v>2005</v>
      </c>
      <c r="Y3641">
        <v>224</v>
      </c>
      <c r="Z3641" s="2">
        <v>6.6</v>
      </c>
      <c r="AB3641">
        <v>297</v>
      </c>
      <c r="AQ3641">
        <v>143</v>
      </c>
      <c r="AR3641">
        <v>3</v>
      </c>
      <c r="BO3641">
        <v>665426</v>
      </c>
      <c r="BP3641">
        <v>165000000</v>
      </c>
      <c r="BR3641">
        <f t="shared" si="127"/>
        <v>-164334574</v>
      </c>
      <c r="BS3641" t="str">
        <f>_xlfn.XLOOKUP(BO3641,I:I,L:L)</f>
        <v>The Polar ExpressÂ </v>
      </c>
    </row>
    <row r="3642" spans="1:71" x14ac:dyDescent="0.25">
      <c r="A3642" t="s">
        <v>33</v>
      </c>
      <c r="B3642" t="s">
        <v>11789</v>
      </c>
      <c r="C3642">
        <v>22</v>
      </c>
      <c r="D3642">
        <v>88</v>
      </c>
      <c r="E3642">
        <v>38</v>
      </c>
      <c r="F3642">
        <v>211</v>
      </c>
      <c r="G3642" t="s">
        <v>6883</v>
      </c>
      <c r="H3642">
        <v>331</v>
      </c>
      <c r="I3642">
        <v>76382</v>
      </c>
      <c r="J3642" t="s">
        <v>5447</v>
      </c>
      <c r="K3642" t="s">
        <v>17554</v>
      </c>
      <c r="L3642" t="s">
        <v>11306</v>
      </c>
      <c r="M3642">
        <v>1194</v>
      </c>
      <c r="N3642">
        <v>1546</v>
      </c>
      <c r="O3642" t="s">
        <v>7715</v>
      </c>
      <c r="P3642">
        <v>2</v>
      </c>
      <c r="R3642" t="s">
        <v>17555</v>
      </c>
      <c r="S3642">
        <v>8</v>
      </c>
      <c r="T3642" t="s">
        <v>42</v>
      </c>
      <c r="U3642" t="s">
        <v>43</v>
      </c>
      <c r="W3642">
        <v>15000</v>
      </c>
      <c r="X3642">
        <v>2009</v>
      </c>
      <c r="Y3642">
        <v>212</v>
      </c>
      <c r="Z3642" s="2">
        <v>6.2</v>
      </c>
      <c r="AA3642">
        <v>2.35</v>
      </c>
      <c r="AB3642">
        <v>324</v>
      </c>
      <c r="AQ3642">
        <v>60</v>
      </c>
      <c r="AR3642">
        <v>7.4</v>
      </c>
      <c r="BO3642">
        <v>73058679</v>
      </c>
      <c r="BP3642">
        <v>263700000</v>
      </c>
      <c r="BR3642">
        <f t="shared" si="127"/>
        <v>-190641321</v>
      </c>
      <c r="BS3642" t="str">
        <f>_xlfn.XLOOKUP(BO3642,I:I,L:L)</f>
        <v>John CarterÂ </v>
      </c>
    </row>
    <row r="3643" spans="1:71" x14ac:dyDescent="0.25">
      <c r="A3643" t="s">
        <v>33</v>
      </c>
      <c r="B3643" t="s">
        <v>7564</v>
      </c>
      <c r="C3643">
        <v>73</v>
      </c>
      <c r="D3643">
        <v>108</v>
      </c>
      <c r="E3643">
        <v>0</v>
      </c>
      <c r="F3643">
        <v>105</v>
      </c>
      <c r="G3643" t="s">
        <v>17556</v>
      </c>
      <c r="H3643">
        <v>462</v>
      </c>
      <c r="I3643">
        <v>180483</v>
      </c>
      <c r="J3643" t="s">
        <v>5896</v>
      </c>
      <c r="K3643" t="s">
        <v>17557</v>
      </c>
      <c r="L3643" t="s">
        <v>11271</v>
      </c>
      <c r="M3643">
        <v>16792</v>
      </c>
      <c r="N3643">
        <v>760</v>
      </c>
      <c r="O3643" t="s">
        <v>17558</v>
      </c>
      <c r="P3643">
        <v>2</v>
      </c>
      <c r="Q3643" t="s">
        <v>17559</v>
      </c>
      <c r="R3643" t="s">
        <v>17560</v>
      </c>
      <c r="S3643">
        <v>183</v>
      </c>
      <c r="T3643" t="s">
        <v>42</v>
      </c>
      <c r="U3643" t="s">
        <v>43</v>
      </c>
      <c r="V3643" t="s">
        <v>7987</v>
      </c>
      <c r="W3643">
        <v>10000</v>
      </c>
      <c r="X3643">
        <v>1972</v>
      </c>
      <c r="Y3643">
        <v>143</v>
      </c>
      <c r="Z3643" s="2">
        <v>6.1</v>
      </c>
      <c r="AA3643">
        <v>1.37</v>
      </c>
      <c r="AB3643">
        <v>0</v>
      </c>
      <c r="AQ3643">
        <v>78</v>
      </c>
      <c r="AR3643">
        <v>4</v>
      </c>
      <c r="BO3643">
        <v>14131298</v>
      </c>
      <c r="BP3643">
        <v>390000000</v>
      </c>
      <c r="BR3643">
        <f t="shared" si="127"/>
        <v>-375868702</v>
      </c>
      <c r="BS3643" t="str">
        <f>_xlfn.XLOOKUP(BO3643,I:I,L:L)</f>
        <v>The Messenger: The Story of Joan of ArcÂ </v>
      </c>
    </row>
    <row r="3644" spans="1:71" x14ac:dyDescent="0.25">
      <c r="A3644" t="s">
        <v>33</v>
      </c>
      <c r="B3644" t="s">
        <v>11798</v>
      </c>
      <c r="C3644">
        <v>64</v>
      </c>
      <c r="D3644">
        <v>90</v>
      </c>
      <c r="E3644">
        <v>397</v>
      </c>
      <c r="F3644">
        <v>0</v>
      </c>
      <c r="G3644" t="s">
        <v>17561</v>
      </c>
      <c r="H3644">
        <v>5</v>
      </c>
      <c r="I3644">
        <v>673780</v>
      </c>
      <c r="J3644" t="s">
        <v>2007</v>
      </c>
      <c r="K3644" t="s">
        <v>17562</v>
      </c>
      <c r="L3644" t="s">
        <v>11040</v>
      </c>
      <c r="M3644">
        <v>4555</v>
      </c>
      <c r="N3644">
        <v>5</v>
      </c>
      <c r="O3644" t="s">
        <v>17563</v>
      </c>
      <c r="P3644">
        <v>0</v>
      </c>
      <c r="Q3644" t="s">
        <v>17564</v>
      </c>
      <c r="R3644" t="s">
        <v>17565</v>
      </c>
      <c r="S3644">
        <v>26</v>
      </c>
      <c r="T3644" t="s">
        <v>404</v>
      </c>
      <c r="U3644" t="s">
        <v>13643</v>
      </c>
      <c r="V3644" t="s">
        <v>5962</v>
      </c>
      <c r="W3644">
        <v>10000</v>
      </c>
      <c r="X3644">
        <v>2000</v>
      </c>
      <c r="Y3644">
        <v>0</v>
      </c>
      <c r="Z3644" s="2">
        <v>7.5</v>
      </c>
      <c r="AA3644">
        <v>1.85</v>
      </c>
      <c r="AB3644">
        <v>697</v>
      </c>
      <c r="AQ3644">
        <v>108</v>
      </c>
      <c r="AR3644">
        <v>6.1</v>
      </c>
      <c r="BO3644">
        <v>454255</v>
      </c>
      <c r="BP3644">
        <v>400000000</v>
      </c>
      <c r="BR3644">
        <f t="shared" si="127"/>
        <v>-399545745</v>
      </c>
      <c r="BS3644" t="str">
        <f>_xlfn.XLOOKUP(BO3644,I:I,L:L)</f>
        <v>The Legend of SuriyothaiÂ </v>
      </c>
    </row>
    <row r="3645" spans="1:71" x14ac:dyDescent="0.25">
      <c r="A3645" t="s">
        <v>33</v>
      </c>
      <c r="B3645" t="s">
        <v>11806</v>
      </c>
      <c r="C3645">
        <v>78</v>
      </c>
      <c r="D3645">
        <v>111</v>
      </c>
      <c r="E3645">
        <v>62</v>
      </c>
      <c r="F3645">
        <v>6</v>
      </c>
      <c r="G3645" t="s">
        <v>17566</v>
      </c>
      <c r="H3645">
        <v>89</v>
      </c>
      <c r="I3645">
        <v>94596</v>
      </c>
      <c r="J3645" t="s">
        <v>2597</v>
      </c>
      <c r="K3645" t="s">
        <v>17567</v>
      </c>
      <c r="L3645" t="s">
        <v>12347</v>
      </c>
      <c r="M3645">
        <v>6318</v>
      </c>
      <c r="N3645">
        <v>115</v>
      </c>
      <c r="O3645" t="s">
        <v>17568</v>
      </c>
      <c r="P3645">
        <v>0</v>
      </c>
      <c r="Q3645" t="s">
        <v>17569</v>
      </c>
      <c r="R3645" t="s">
        <v>17570</v>
      </c>
      <c r="S3645">
        <v>50</v>
      </c>
      <c r="T3645" t="s">
        <v>169</v>
      </c>
      <c r="U3645" t="s">
        <v>3663</v>
      </c>
      <c r="W3645">
        <v>1000000</v>
      </c>
      <c r="X3645">
        <v>1997</v>
      </c>
      <c r="Y3645">
        <v>13</v>
      </c>
      <c r="Z3645" s="2">
        <v>7.4</v>
      </c>
      <c r="AA3645">
        <v>1.85</v>
      </c>
      <c r="AB3645">
        <v>817</v>
      </c>
      <c r="AQ3645">
        <v>83</v>
      </c>
      <c r="AR3645">
        <v>6.7</v>
      </c>
      <c r="BO3645">
        <v>1602466</v>
      </c>
      <c r="BP3645">
        <v>600000000</v>
      </c>
      <c r="BR3645">
        <f t="shared" si="127"/>
        <v>-598397534</v>
      </c>
      <c r="BS3645" t="str">
        <f>_xlfn.XLOOKUP(BO3645,I:I,L:L)</f>
        <v>KitesÂ </v>
      </c>
    </row>
    <row r="3646" spans="1:71" x14ac:dyDescent="0.25">
      <c r="A3646" t="s">
        <v>33</v>
      </c>
      <c r="B3646" t="s">
        <v>11809</v>
      </c>
      <c r="C3646">
        <v>143</v>
      </c>
      <c r="D3646">
        <v>77</v>
      </c>
      <c r="E3646">
        <v>291</v>
      </c>
      <c r="F3646">
        <v>8</v>
      </c>
      <c r="G3646" t="s">
        <v>17571</v>
      </c>
      <c r="H3646">
        <v>291</v>
      </c>
      <c r="I3646">
        <v>424760</v>
      </c>
      <c r="J3646" t="s">
        <v>1608</v>
      </c>
      <c r="K3646" t="s">
        <v>11809</v>
      </c>
      <c r="L3646" t="s">
        <v>11138</v>
      </c>
      <c r="M3646">
        <v>72639</v>
      </c>
      <c r="N3646">
        <v>368</v>
      </c>
      <c r="O3646" t="s">
        <v>17572</v>
      </c>
      <c r="P3646">
        <v>0</v>
      </c>
      <c r="Q3646" t="s">
        <v>17573</v>
      </c>
      <c r="R3646" t="s">
        <v>17574</v>
      </c>
      <c r="S3646">
        <v>371</v>
      </c>
      <c r="T3646" t="s">
        <v>42</v>
      </c>
      <c r="U3646" t="s">
        <v>43</v>
      </c>
      <c r="V3646" t="s">
        <v>44</v>
      </c>
      <c r="W3646">
        <v>7000</v>
      </c>
      <c r="X3646">
        <v>2004</v>
      </c>
      <c r="Y3646">
        <v>45</v>
      </c>
      <c r="Z3646" s="2">
        <v>7</v>
      </c>
      <c r="AA3646">
        <v>1.85</v>
      </c>
      <c r="AB3646">
        <v>19000</v>
      </c>
      <c r="AQ3646">
        <v>82</v>
      </c>
      <c r="AR3646">
        <v>5.4</v>
      </c>
      <c r="BO3646">
        <v>1687311</v>
      </c>
      <c r="BP3646">
        <v>700000000</v>
      </c>
      <c r="BR3646">
        <f t="shared" si="127"/>
        <v>-698312689</v>
      </c>
      <c r="BS3646" t="str">
        <f>_xlfn.XLOOKUP(BO3646,I:I,L:L)</f>
        <v>TangoÂ </v>
      </c>
    </row>
    <row r="3647" spans="1:71" x14ac:dyDescent="0.25">
      <c r="A3647" t="s">
        <v>33</v>
      </c>
      <c r="B3647" t="s">
        <v>11814</v>
      </c>
      <c r="C3647">
        <v>35</v>
      </c>
      <c r="D3647">
        <v>80</v>
      </c>
      <c r="E3647">
        <v>0</v>
      </c>
      <c r="F3647">
        <v>0</v>
      </c>
      <c r="G3647" t="s">
        <v>17575</v>
      </c>
      <c r="H3647">
        <v>0</v>
      </c>
      <c r="I3647">
        <v>70071</v>
      </c>
      <c r="J3647" t="s">
        <v>4490</v>
      </c>
      <c r="K3647" t="s">
        <v>17576</v>
      </c>
      <c r="L3647" t="s">
        <v>11302</v>
      </c>
      <c r="M3647">
        <v>589</v>
      </c>
      <c r="N3647">
        <v>0</v>
      </c>
      <c r="O3647" t="s">
        <v>17577</v>
      </c>
      <c r="P3647">
        <v>0</v>
      </c>
      <c r="Q3647" t="s">
        <v>17578</v>
      </c>
      <c r="R3647" t="s">
        <v>17579</v>
      </c>
      <c r="S3647">
        <v>35</v>
      </c>
      <c r="T3647" t="s">
        <v>42</v>
      </c>
      <c r="U3647" t="s">
        <v>17580</v>
      </c>
      <c r="V3647" t="s">
        <v>5962</v>
      </c>
      <c r="W3647">
        <v>7000</v>
      </c>
      <c r="X3647">
        <v>2005</v>
      </c>
      <c r="Y3647">
        <v>0</v>
      </c>
      <c r="Z3647" s="2">
        <v>6.3</v>
      </c>
      <c r="AB3647">
        <v>74</v>
      </c>
      <c r="AQ3647">
        <v>77</v>
      </c>
      <c r="AR3647">
        <v>7</v>
      </c>
      <c r="BO3647">
        <v>10037390</v>
      </c>
      <c r="BP3647">
        <v>1000000000</v>
      </c>
      <c r="BR3647">
        <f t="shared" si="127"/>
        <v>-989962610</v>
      </c>
      <c r="BS3647" t="str">
        <f>_xlfn.XLOOKUP(BO3647,I:I,L:L)</f>
        <v>Godzilla 2000Â </v>
      </c>
    </row>
    <row r="3648" spans="1:71" x14ac:dyDescent="0.25">
      <c r="A3648" t="s">
        <v>33</v>
      </c>
      <c r="B3648" t="s">
        <v>3073</v>
      </c>
      <c r="C3648">
        <v>56</v>
      </c>
      <c r="D3648">
        <v>81</v>
      </c>
      <c r="E3648">
        <v>0</v>
      </c>
      <c r="F3648">
        <v>6</v>
      </c>
      <c r="G3648" t="s">
        <v>17581</v>
      </c>
      <c r="H3648">
        <v>121</v>
      </c>
      <c r="I3648">
        <v>2040920</v>
      </c>
      <c r="J3648" t="s">
        <v>2914</v>
      </c>
      <c r="K3648" t="s">
        <v>17582</v>
      </c>
      <c r="L3648" t="s">
        <v>10653</v>
      </c>
      <c r="M3648">
        <v>52055</v>
      </c>
      <c r="N3648">
        <v>147</v>
      </c>
      <c r="O3648" t="s">
        <v>17583</v>
      </c>
      <c r="P3648">
        <v>0</v>
      </c>
      <c r="Q3648" t="s">
        <v>17584</v>
      </c>
      <c r="R3648" t="s">
        <v>17585</v>
      </c>
      <c r="S3648">
        <v>130</v>
      </c>
      <c r="T3648" t="s">
        <v>105</v>
      </c>
      <c r="U3648" t="s">
        <v>43</v>
      </c>
      <c r="V3648" t="s">
        <v>811</v>
      </c>
      <c r="W3648">
        <v>7000</v>
      </c>
      <c r="X3648">
        <v>1992</v>
      </c>
      <c r="Y3648">
        <v>20</v>
      </c>
      <c r="Z3648" s="2">
        <v>6.9</v>
      </c>
      <c r="AA3648">
        <v>1.37</v>
      </c>
      <c r="AB3648">
        <v>0</v>
      </c>
      <c r="AQ3648">
        <v>80</v>
      </c>
      <c r="AR3648">
        <v>6.3</v>
      </c>
      <c r="BO3648">
        <v>439162</v>
      </c>
      <c r="BP3648">
        <v>1100000000</v>
      </c>
      <c r="BR3648">
        <f t="shared" si="127"/>
        <v>-1099560838</v>
      </c>
      <c r="BS3648" t="str">
        <f>_xlfn.XLOOKUP(BO3648,I:I,L:L)</f>
        <v>AkiraÂ </v>
      </c>
    </row>
    <row r="3649" spans="1:71" x14ac:dyDescent="0.25">
      <c r="A3649" t="s">
        <v>33</v>
      </c>
      <c r="B3649" t="s">
        <v>9753</v>
      </c>
      <c r="C3649">
        <v>14</v>
      </c>
      <c r="D3649">
        <v>95</v>
      </c>
      <c r="E3649">
        <v>0</v>
      </c>
      <c r="F3649">
        <v>133</v>
      </c>
      <c r="G3649" t="s">
        <v>17586</v>
      </c>
      <c r="H3649">
        <v>296</v>
      </c>
      <c r="I3649">
        <v>4584</v>
      </c>
      <c r="J3649" t="s">
        <v>1544</v>
      </c>
      <c r="K3649" t="s">
        <v>17587</v>
      </c>
      <c r="L3649" t="s">
        <v>11362</v>
      </c>
      <c r="M3649">
        <v>1338</v>
      </c>
      <c r="N3649">
        <v>690</v>
      </c>
      <c r="O3649" t="s">
        <v>17588</v>
      </c>
      <c r="P3649">
        <v>1</v>
      </c>
      <c r="Q3649" t="s">
        <v>17589</v>
      </c>
      <c r="R3649" t="s">
        <v>17590</v>
      </c>
      <c r="S3649">
        <v>14</v>
      </c>
      <c r="T3649" t="s">
        <v>42</v>
      </c>
      <c r="U3649" t="s">
        <v>43</v>
      </c>
      <c r="V3649" t="s">
        <v>5962</v>
      </c>
      <c r="W3649">
        <v>9000</v>
      </c>
      <c r="X3649">
        <v>2011</v>
      </c>
      <c r="Y3649">
        <v>205</v>
      </c>
      <c r="Z3649" s="2">
        <v>6.4</v>
      </c>
      <c r="AB3649">
        <v>413</v>
      </c>
      <c r="AQ3649">
        <v>84</v>
      </c>
      <c r="AR3649">
        <v>7.8</v>
      </c>
      <c r="BO3649">
        <v>2298191</v>
      </c>
      <c r="BP3649">
        <v>2400000000</v>
      </c>
      <c r="BR3649">
        <f t="shared" si="127"/>
        <v>-2397701809</v>
      </c>
      <c r="BS3649" t="str">
        <f>_xlfn.XLOOKUP(BO3649,I:I,L:L)</f>
        <v>Princess MononokeÂ 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IMDB_Movies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Pratap Singh</cp:lastModifiedBy>
  <dcterms:created xsi:type="dcterms:W3CDTF">2025-07-13T05:15:27Z</dcterms:created>
  <dcterms:modified xsi:type="dcterms:W3CDTF">2025-07-14T09:13:24Z</dcterms:modified>
</cp:coreProperties>
</file>